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bzpanatto\Documents\GitHub\2023-iescola-app\iescola-back\src\sheets\"/>
    </mc:Choice>
  </mc:AlternateContent>
  <xr:revisionPtr revIDLastSave="0" documentId="13_ncr:1_{72929FF9-D43F-407F-83A0-45C19E7A709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APA" sheetId="1" r:id="rId1"/>
    <sheet name="INSTRUÇÕES" sheetId="2" r:id="rId2"/>
    <sheet name="BASE" sheetId="3" r:id="rId3"/>
    <sheet name="MENU" sheetId="4" r:id="rId4"/>
    <sheet name="5A" sheetId="5" r:id="rId5"/>
    <sheet name="5B" sheetId="6" r:id="rId6"/>
    <sheet name="5C" sheetId="7" r:id="rId7"/>
    <sheet name="5D" sheetId="8" r:id="rId8"/>
    <sheet name="9A" sheetId="9" r:id="rId9"/>
    <sheet name="9B" sheetId="10" r:id="rId10"/>
    <sheet name="9C" sheetId="11" r:id="rId11"/>
    <sheet name="9D" sheetId="12" r:id="rId12"/>
    <sheet name="TOTAL 5ANO" sheetId="13" r:id="rId13"/>
    <sheet name="TOTAL 9ANO" sheetId="14" r:id="rId14"/>
    <sheet name="QUESTÕES 5ANO" sheetId="15" r:id="rId15"/>
    <sheet name="QUESTÕES 9ANO" sheetId="16" r:id="rId16"/>
    <sheet name="GERAL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7" l="1"/>
  <c r="B1" i="17"/>
  <c r="A18" i="16"/>
  <c r="A13" i="16"/>
  <c r="A8" i="16"/>
  <c r="A3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C1" i="16"/>
  <c r="A18" i="15"/>
  <c r="A13" i="15"/>
  <c r="A8" i="15"/>
  <c r="A3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1" i="15"/>
  <c r="A8" i="14"/>
  <c r="A7" i="14"/>
  <c r="A6" i="14"/>
  <c r="A5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D2" i="14"/>
  <c r="D1" i="14"/>
  <c r="A8" i="13"/>
  <c r="A7" i="13"/>
  <c r="A6" i="13"/>
  <c r="A5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D2" i="13"/>
  <c r="D1" i="13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V64" i="12" s="1"/>
  <c r="U63" i="12"/>
  <c r="U21" i="16" s="1"/>
  <c r="T63" i="12"/>
  <c r="T21" i="16" s="1"/>
  <c r="S63" i="12"/>
  <c r="S21" i="16" s="1"/>
  <c r="R63" i="12"/>
  <c r="R21" i="16" s="1"/>
  <c r="Q63" i="12"/>
  <c r="Q21" i="16" s="1"/>
  <c r="P63" i="12"/>
  <c r="P21" i="16" s="1"/>
  <c r="O63" i="12"/>
  <c r="O21" i="16" s="1"/>
  <c r="N63" i="12"/>
  <c r="N21" i="16" s="1"/>
  <c r="M63" i="12"/>
  <c r="M21" i="16" s="1"/>
  <c r="L63" i="12"/>
  <c r="L21" i="16" s="1"/>
  <c r="K63" i="12"/>
  <c r="K21" i="16" s="1"/>
  <c r="J63" i="12"/>
  <c r="J21" i="16" s="1"/>
  <c r="I63" i="12"/>
  <c r="I21" i="16" s="1"/>
  <c r="H63" i="12"/>
  <c r="H21" i="16" s="1"/>
  <c r="G63" i="12"/>
  <c r="G21" i="16" s="1"/>
  <c r="F63" i="12"/>
  <c r="F21" i="16" s="1"/>
  <c r="E63" i="12"/>
  <c r="E21" i="16" s="1"/>
  <c r="D63" i="12"/>
  <c r="D21" i="16" s="1"/>
  <c r="C63" i="12"/>
  <c r="C21" i="16" s="1"/>
  <c r="U62" i="12"/>
  <c r="U20" i="16" s="1"/>
  <c r="T62" i="12"/>
  <c r="T20" i="16" s="1"/>
  <c r="S62" i="12"/>
  <c r="S20" i="16" s="1"/>
  <c r="R62" i="12"/>
  <c r="R20" i="16" s="1"/>
  <c r="Q62" i="12"/>
  <c r="Q20" i="16" s="1"/>
  <c r="P62" i="12"/>
  <c r="P20" i="16" s="1"/>
  <c r="O62" i="12"/>
  <c r="O20" i="16" s="1"/>
  <c r="N62" i="12"/>
  <c r="N20" i="16" s="1"/>
  <c r="M62" i="12"/>
  <c r="M20" i="16" s="1"/>
  <c r="L62" i="12"/>
  <c r="L20" i="16" s="1"/>
  <c r="K62" i="12"/>
  <c r="K20" i="16" s="1"/>
  <c r="J62" i="12"/>
  <c r="J20" i="16" s="1"/>
  <c r="I62" i="12"/>
  <c r="I20" i="16" s="1"/>
  <c r="H62" i="12"/>
  <c r="H20" i="16" s="1"/>
  <c r="G62" i="12"/>
  <c r="G20" i="16" s="1"/>
  <c r="F62" i="12"/>
  <c r="F20" i="16" s="1"/>
  <c r="E62" i="12"/>
  <c r="E20" i="16" s="1"/>
  <c r="D62" i="12"/>
  <c r="D20" i="16" s="1"/>
  <c r="C62" i="12"/>
  <c r="U61" i="12"/>
  <c r="U19" i="16" s="1"/>
  <c r="T61" i="12"/>
  <c r="T19" i="16" s="1"/>
  <c r="S61" i="12"/>
  <c r="S19" i="16" s="1"/>
  <c r="R61" i="12"/>
  <c r="R19" i="16" s="1"/>
  <c r="Q61" i="12"/>
  <c r="Q19" i="16" s="1"/>
  <c r="P61" i="12"/>
  <c r="P19" i="16" s="1"/>
  <c r="O61" i="12"/>
  <c r="O19" i="16" s="1"/>
  <c r="N61" i="12"/>
  <c r="N19" i="16" s="1"/>
  <c r="M61" i="12"/>
  <c r="M19" i="16" s="1"/>
  <c r="L61" i="12"/>
  <c r="L19" i="16" s="1"/>
  <c r="K61" i="12"/>
  <c r="K19" i="16" s="1"/>
  <c r="J61" i="12"/>
  <c r="J19" i="16" s="1"/>
  <c r="I61" i="12"/>
  <c r="I19" i="16" s="1"/>
  <c r="H61" i="12"/>
  <c r="H19" i="16" s="1"/>
  <c r="G61" i="12"/>
  <c r="G19" i="16" s="1"/>
  <c r="F61" i="12"/>
  <c r="F19" i="16" s="1"/>
  <c r="E61" i="12"/>
  <c r="E19" i="16" s="1"/>
  <c r="D61" i="12"/>
  <c r="D19" i="16" s="1"/>
  <c r="C61" i="12"/>
  <c r="C19" i="16" s="1"/>
  <c r="U60" i="12"/>
  <c r="U18" i="16" s="1"/>
  <c r="T60" i="12"/>
  <c r="T18" i="16" s="1"/>
  <c r="S60" i="12"/>
  <c r="R60" i="12"/>
  <c r="R18" i="16" s="1"/>
  <c r="Q60" i="12"/>
  <c r="Q18" i="16" s="1"/>
  <c r="P60" i="12"/>
  <c r="P18" i="16" s="1"/>
  <c r="O60" i="12"/>
  <c r="O18" i="16" s="1"/>
  <c r="N60" i="12"/>
  <c r="N18" i="16" s="1"/>
  <c r="M60" i="12"/>
  <c r="M18" i="16" s="1"/>
  <c r="L60" i="12"/>
  <c r="L18" i="16" s="1"/>
  <c r="K60" i="12"/>
  <c r="J60" i="12"/>
  <c r="J18" i="16" s="1"/>
  <c r="I60" i="12"/>
  <c r="I18" i="16" s="1"/>
  <c r="H60" i="12"/>
  <c r="H18" i="16" s="1"/>
  <c r="G60" i="12"/>
  <c r="G65" i="12" s="1"/>
  <c r="F60" i="12"/>
  <c r="F18" i="16" s="1"/>
  <c r="E60" i="12"/>
  <c r="E18" i="16" s="1"/>
  <c r="D60" i="12"/>
  <c r="D18" i="16" s="1"/>
  <c r="C60" i="12"/>
  <c r="Q58" i="12"/>
  <c r="E5" i="17" s="1"/>
  <c r="K58" i="12"/>
  <c r="C58" i="12"/>
  <c r="S57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U4" i="12"/>
  <c r="U57" i="12" s="1"/>
  <c r="T4" i="12"/>
  <c r="T57" i="12" s="1"/>
  <c r="U8" i="14" s="1"/>
  <c r="S4" i="12"/>
  <c r="R4" i="12"/>
  <c r="R57" i="12" s="1"/>
  <c r="Q4" i="12"/>
  <c r="Q57" i="12" s="1"/>
  <c r="P4" i="12"/>
  <c r="P57" i="12" s="1"/>
  <c r="O4" i="12"/>
  <c r="O57" i="12" s="1"/>
  <c r="N4" i="12"/>
  <c r="N57" i="12" s="1"/>
  <c r="M4" i="12"/>
  <c r="M57" i="12" s="1"/>
  <c r="L4" i="12"/>
  <c r="L57" i="12" s="1"/>
  <c r="L56" i="12" s="1"/>
  <c r="K4" i="12"/>
  <c r="K57" i="12" s="1"/>
  <c r="J4" i="12"/>
  <c r="J57" i="12" s="1"/>
  <c r="I4" i="12"/>
  <c r="I57" i="12" s="1"/>
  <c r="H4" i="12"/>
  <c r="H57" i="12" s="1"/>
  <c r="G4" i="12"/>
  <c r="G57" i="12" s="1"/>
  <c r="F4" i="12"/>
  <c r="F57" i="12" s="1"/>
  <c r="E4" i="12"/>
  <c r="E57" i="12" s="1"/>
  <c r="D4" i="12"/>
  <c r="D57" i="12" s="1"/>
  <c r="E8" i="14" s="1"/>
  <c r="C4" i="12"/>
  <c r="C57" i="12" s="1"/>
  <c r="C2" i="12"/>
  <c r="C1" i="12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V64" i="11" s="1"/>
  <c r="E64" i="11"/>
  <c r="D64" i="11"/>
  <c r="C64" i="11"/>
  <c r="U63" i="11"/>
  <c r="U16" i="16" s="1"/>
  <c r="T63" i="11"/>
  <c r="T16" i="16" s="1"/>
  <c r="S63" i="11"/>
  <c r="S16" i="16" s="1"/>
  <c r="R63" i="11"/>
  <c r="R16" i="16" s="1"/>
  <c r="Q63" i="11"/>
  <c r="Q16" i="16" s="1"/>
  <c r="P63" i="11"/>
  <c r="P16" i="16" s="1"/>
  <c r="O63" i="11"/>
  <c r="O16" i="16" s="1"/>
  <c r="N63" i="11"/>
  <c r="N16" i="16" s="1"/>
  <c r="M63" i="11"/>
  <c r="M16" i="16" s="1"/>
  <c r="L63" i="11"/>
  <c r="L16" i="16" s="1"/>
  <c r="K63" i="11"/>
  <c r="K16" i="16" s="1"/>
  <c r="J63" i="11"/>
  <c r="J16" i="16" s="1"/>
  <c r="I63" i="11"/>
  <c r="I16" i="16" s="1"/>
  <c r="H63" i="11"/>
  <c r="H16" i="16" s="1"/>
  <c r="G63" i="11"/>
  <c r="G16" i="16" s="1"/>
  <c r="F63" i="11"/>
  <c r="F16" i="16" s="1"/>
  <c r="E63" i="11"/>
  <c r="E16" i="16" s="1"/>
  <c r="D63" i="11"/>
  <c r="D16" i="16" s="1"/>
  <c r="C63" i="11"/>
  <c r="C16" i="16" s="1"/>
  <c r="U62" i="11"/>
  <c r="U15" i="16" s="1"/>
  <c r="T62" i="11"/>
  <c r="T15" i="16" s="1"/>
  <c r="S62" i="11"/>
  <c r="S15" i="16" s="1"/>
  <c r="R62" i="11"/>
  <c r="R15" i="16" s="1"/>
  <c r="Q62" i="11"/>
  <c r="Q15" i="16" s="1"/>
  <c r="P62" i="11"/>
  <c r="P15" i="16" s="1"/>
  <c r="O62" i="11"/>
  <c r="O15" i="16" s="1"/>
  <c r="N62" i="11"/>
  <c r="N15" i="16" s="1"/>
  <c r="M62" i="11"/>
  <c r="M15" i="16" s="1"/>
  <c r="L62" i="11"/>
  <c r="L15" i="16" s="1"/>
  <c r="K62" i="11"/>
  <c r="K15" i="16" s="1"/>
  <c r="J62" i="11"/>
  <c r="J15" i="16" s="1"/>
  <c r="I62" i="11"/>
  <c r="I15" i="16" s="1"/>
  <c r="H62" i="11"/>
  <c r="H15" i="16" s="1"/>
  <c r="G62" i="11"/>
  <c r="G15" i="16" s="1"/>
  <c r="F62" i="11"/>
  <c r="F15" i="16" s="1"/>
  <c r="E62" i="11"/>
  <c r="E15" i="16" s="1"/>
  <c r="D62" i="11"/>
  <c r="D15" i="16" s="1"/>
  <c r="C62" i="11"/>
  <c r="C15" i="16" s="1"/>
  <c r="U61" i="11"/>
  <c r="U14" i="16" s="1"/>
  <c r="T61" i="11"/>
  <c r="T14" i="16" s="1"/>
  <c r="S61" i="11"/>
  <c r="S14" i="16" s="1"/>
  <c r="R61" i="11"/>
  <c r="R14" i="16" s="1"/>
  <c r="Q61" i="11"/>
  <c r="Q14" i="16" s="1"/>
  <c r="P61" i="11"/>
  <c r="P14" i="16" s="1"/>
  <c r="O61" i="11"/>
  <c r="O14" i="16" s="1"/>
  <c r="N61" i="11"/>
  <c r="N14" i="16" s="1"/>
  <c r="M61" i="11"/>
  <c r="M14" i="16" s="1"/>
  <c r="L61" i="11"/>
  <c r="L14" i="16" s="1"/>
  <c r="K61" i="11"/>
  <c r="K14" i="16" s="1"/>
  <c r="J61" i="11"/>
  <c r="J14" i="16" s="1"/>
  <c r="I61" i="11"/>
  <c r="I14" i="16" s="1"/>
  <c r="H61" i="11"/>
  <c r="H14" i="16" s="1"/>
  <c r="G61" i="11"/>
  <c r="G14" i="16" s="1"/>
  <c r="F61" i="11"/>
  <c r="F14" i="16" s="1"/>
  <c r="E61" i="11"/>
  <c r="E14" i="16" s="1"/>
  <c r="D61" i="11"/>
  <c r="D14" i="16" s="1"/>
  <c r="C61" i="11"/>
  <c r="C14" i="16" s="1"/>
  <c r="U60" i="11"/>
  <c r="U13" i="16" s="1"/>
  <c r="T60" i="11"/>
  <c r="T13" i="16" s="1"/>
  <c r="S60" i="11"/>
  <c r="S13" i="16" s="1"/>
  <c r="R60" i="11"/>
  <c r="R13" i="16" s="1"/>
  <c r="Q60" i="11"/>
  <c r="Q13" i="16" s="1"/>
  <c r="P60" i="11"/>
  <c r="P13" i="16" s="1"/>
  <c r="O60" i="11"/>
  <c r="O13" i="16" s="1"/>
  <c r="N60" i="11"/>
  <c r="M60" i="11"/>
  <c r="M13" i="16" s="1"/>
  <c r="L60" i="11"/>
  <c r="L13" i="16" s="1"/>
  <c r="K60" i="11"/>
  <c r="K13" i="16" s="1"/>
  <c r="J60" i="11"/>
  <c r="J13" i="16" s="1"/>
  <c r="I60" i="11"/>
  <c r="I13" i="16" s="1"/>
  <c r="H60" i="11"/>
  <c r="H13" i="16" s="1"/>
  <c r="G60" i="11"/>
  <c r="G13" i="16" s="1"/>
  <c r="F60" i="11"/>
  <c r="E60" i="11"/>
  <c r="E13" i="16" s="1"/>
  <c r="D60" i="11"/>
  <c r="D13" i="16" s="1"/>
  <c r="C60" i="11"/>
  <c r="C13" i="16" s="1"/>
  <c r="Q58" i="11"/>
  <c r="D5" i="17" s="1"/>
  <c r="K58" i="11"/>
  <c r="C58" i="11"/>
  <c r="S57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U4" i="11"/>
  <c r="U57" i="11" s="1"/>
  <c r="T4" i="11"/>
  <c r="T57" i="11" s="1"/>
  <c r="S4" i="11"/>
  <c r="R4" i="11"/>
  <c r="R57" i="11" s="1"/>
  <c r="Q4" i="11"/>
  <c r="Q57" i="11" s="1"/>
  <c r="P4" i="11"/>
  <c r="P57" i="11" s="1"/>
  <c r="O4" i="11"/>
  <c r="O57" i="11" s="1"/>
  <c r="N4" i="11"/>
  <c r="N57" i="11" s="1"/>
  <c r="M4" i="11"/>
  <c r="M57" i="11" s="1"/>
  <c r="L4" i="11"/>
  <c r="L57" i="11" s="1"/>
  <c r="K4" i="11"/>
  <c r="K57" i="11" s="1"/>
  <c r="J4" i="11"/>
  <c r="J57" i="11" s="1"/>
  <c r="I4" i="11"/>
  <c r="I57" i="11" s="1"/>
  <c r="H4" i="11"/>
  <c r="H57" i="11" s="1"/>
  <c r="G4" i="11"/>
  <c r="G57" i="11" s="1"/>
  <c r="F4" i="11"/>
  <c r="F57" i="11" s="1"/>
  <c r="E4" i="11"/>
  <c r="E57" i="11" s="1"/>
  <c r="D4" i="11"/>
  <c r="D57" i="11" s="1"/>
  <c r="C4" i="11"/>
  <c r="C57" i="11" s="1"/>
  <c r="C2" i="11"/>
  <c r="C1" i="11"/>
  <c r="U65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U63" i="10"/>
  <c r="U11" i="16" s="1"/>
  <c r="T63" i="10"/>
  <c r="T11" i="16" s="1"/>
  <c r="S63" i="10"/>
  <c r="S11" i="16" s="1"/>
  <c r="R63" i="10"/>
  <c r="R11" i="16" s="1"/>
  <c r="Q63" i="10"/>
  <c r="Q11" i="16" s="1"/>
  <c r="P63" i="10"/>
  <c r="P11" i="16" s="1"/>
  <c r="O63" i="10"/>
  <c r="O11" i="16" s="1"/>
  <c r="N63" i="10"/>
  <c r="N11" i="16" s="1"/>
  <c r="M63" i="10"/>
  <c r="M11" i="16" s="1"/>
  <c r="L63" i="10"/>
  <c r="L11" i="16" s="1"/>
  <c r="K63" i="10"/>
  <c r="K11" i="16" s="1"/>
  <c r="J63" i="10"/>
  <c r="J11" i="16" s="1"/>
  <c r="I63" i="10"/>
  <c r="I11" i="16" s="1"/>
  <c r="H63" i="10"/>
  <c r="H11" i="16" s="1"/>
  <c r="G63" i="10"/>
  <c r="G11" i="16" s="1"/>
  <c r="F63" i="10"/>
  <c r="F11" i="16" s="1"/>
  <c r="E63" i="10"/>
  <c r="D63" i="10"/>
  <c r="D11" i="16" s="1"/>
  <c r="C63" i="10"/>
  <c r="C11" i="16" s="1"/>
  <c r="U62" i="10"/>
  <c r="U10" i="16" s="1"/>
  <c r="T62" i="10"/>
  <c r="T10" i="16" s="1"/>
  <c r="S62" i="10"/>
  <c r="S10" i="16" s="1"/>
  <c r="R62" i="10"/>
  <c r="R10" i="16" s="1"/>
  <c r="Q62" i="10"/>
  <c r="Q10" i="16" s="1"/>
  <c r="P62" i="10"/>
  <c r="P10" i="16" s="1"/>
  <c r="O62" i="10"/>
  <c r="O10" i="16" s="1"/>
  <c r="N62" i="10"/>
  <c r="N10" i="16" s="1"/>
  <c r="M62" i="10"/>
  <c r="M10" i="16" s="1"/>
  <c r="L62" i="10"/>
  <c r="L10" i="16" s="1"/>
  <c r="K62" i="10"/>
  <c r="K10" i="16" s="1"/>
  <c r="J62" i="10"/>
  <c r="J10" i="16" s="1"/>
  <c r="I62" i="10"/>
  <c r="I10" i="16" s="1"/>
  <c r="H62" i="10"/>
  <c r="H10" i="16" s="1"/>
  <c r="G62" i="10"/>
  <c r="G10" i="16" s="1"/>
  <c r="F62" i="10"/>
  <c r="F10" i="16" s="1"/>
  <c r="E62" i="10"/>
  <c r="D62" i="10"/>
  <c r="D10" i="16" s="1"/>
  <c r="C62" i="10"/>
  <c r="C10" i="16" s="1"/>
  <c r="U61" i="10"/>
  <c r="U9" i="16" s="1"/>
  <c r="T61" i="10"/>
  <c r="T9" i="16" s="1"/>
  <c r="S61" i="10"/>
  <c r="S9" i="16" s="1"/>
  <c r="R61" i="10"/>
  <c r="R9" i="16" s="1"/>
  <c r="Q61" i="10"/>
  <c r="Q9" i="16" s="1"/>
  <c r="P61" i="10"/>
  <c r="P9" i="16" s="1"/>
  <c r="O61" i="10"/>
  <c r="O9" i="16" s="1"/>
  <c r="N61" i="10"/>
  <c r="N9" i="16" s="1"/>
  <c r="M61" i="10"/>
  <c r="M9" i="16" s="1"/>
  <c r="L61" i="10"/>
  <c r="L9" i="16" s="1"/>
  <c r="K61" i="10"/>
  <c r="K9" i="16" s="1"/>
  <c r="J61" i="10"/>
  <c r="J9" i="16" s="1"/>
  <c r="I61" i="10"/>
  <c r="I9" i="16" s="1"/>
  <c r="H61" i="10"/>
  <c r="H9" i="16" s="1"/>
  <c r="G61" i="10"/>
  <c r="G9" i="16" s="1"/>
  <c r="F61" i="10"/>
  <c r="F9" i="16" s="1"/>
  <c r="E61" i="10"/>
  <c r="D61" i="10"/>
  <c r="D9" i="16" s="1"/>
  <c r="C61" i="10"/>
  <c r="C9" i="16" s="1"/>
  <c r="U60" i="10"/>
  <c r="U8" i="16" s="1"/>
  <c r="T60" i="10"/>
  <c r="T8" i="16" s="1"/>
  <c r="S60" i="10"/>
  <c r="S8" i="16" s="1"/>
  <c r="R60" i="10"/>
  <c r="R65" i="10" s="1"/>
  <c r="Q60" i="10"/>
  <c r="P60" i="10"/>
  <c r="P8" i="16" s="1"/>
  <c r="O60" i="10"/>
  <c r="O8" i="16" s="1"/>
  <c r="N60" i="10"/>
  <c r="N8" i="16" s="1"/>
  <c r="M60" i="10"/>
  <c r="M8" i="16" s="1"/>
  <c r="L60" i="10"/>
  <c r="L8" i="16" s="1"/>
  <c r="K60" i="10"/>
  <c r="K8" i="16" s="1"/>
  <c r="J60" i="10"/>
  <c r="J8" i="16" s="1"/>
  <c r="I60" i="10"/>
  <c r="H60" i="10"/>
  <c r="H8" i="16" s="1"/>
  <c r="G60" i="10"/>
  <c r="G8" i="16" s="1"/>
  <c r="F60" i="10"/>
  <c r="F8" i="16" s="1"/>
  <c r="E60" i="10"/>
  <c r="E8" i="16" s="1"/>
  <c r="D60" i="10"/>
  <c r="D8" i="16" s="1"/>
  <c r="C60" i="10"/>
  <c r="C8" i="16" s="1"/>
  <c r="Q58" i="10"/>
  <c r="S56" i="10" s="1"/>
  <c r="K58" i="10"/>
  <c r="S57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U4" i="10"/>
  <c r="U57" i="10" s="1"/>
  <c r="T4" i="10"/>
  <c r="T57" i="10" s="1"/>
  <c r="S4" i="10"/>
  <c r="R4" i="10"/>
  <c r="R57" i="10" s="1"/>
  <c r="Q4" i="10"/>
  <c r="Q57" i="10" s="1"/>
  <c r="P4" i="10"/>
  <c r="P57" i="10" s="1"/>
  <c r="O4" i="10"/>
  <c r="O57" i="10" s="1"/>
  <c r="N4" i="10"/>
  <c r="N57" i="10" s="1"/>
  <c r="M4" i="10"/>
  <c r="M57" i="10" s="1"/>
  <c r="L4" i="10"/>
  <c r="L57" i="10" s="1"/>
  <c r="K4" i="10"/>
  <c r="K57" i="10" s="1"/>
  <c r="L6" i="14" s="1"/>
  <c r="J4" i="10"/>
  <c r="J57" i="10" s="1"/>
  <c r="I4" i="10"/>
  <c r="I57" i="10" s="1"/>
  <c r="H4" i="10"/>
  <c r="H57" i="10" s="1"/>
  <c r="G4" i="10"/>
  <c r="G57" i="10" s="1"/>
  <c r="F4" i="10"/>
  <c r="F57" i="10" s="1"/>
  <c r="E4" i="10"/>
  <c r="E57" i="10" s="1"/>
  <c r="D4" i="10"/>
  <c r="D57" i="10" s="1"/>
  <c r="C4" i="10"/>
  <c r="C57" i="10" s="1"/>
  <c r="D6" i="14" s="1"/>
  <c r="C2" i="10"/>
  <c r="C58" i="10" s="1"/>
  <c r="C1" i="10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U63" i="9"/>
  <c r="U6" i="16" s="1"/>
  <c r="T63" i="9"/>
  <c r="T6" i="16" s="1"/>
  <c r="S63" i="9"/>
  <c r="S6" i="16" s="1"/>
  <c r="R63" i="9"/>
  <c r="R6" i="16" s="1"/>
  <c r="Q63" i="9"/>
  <c r="Q6" i="16" s="1"/>
  <c r="P63" i="9"/>
  <c r="P6" i="16" s="1"/>
  <c r="O63" i="9"/>
  <c r="O6" i="16" s="1"/>
  <c r="N63" i="9"/>
  <c r="N6" i="16" s="1"/>
  <c r="M63" i="9"/>
  <c r="M6" i="16" s="1"/>
  <c r="L63" i="9"/>
  <c r="L6" i="16" s="1"/>
  <c r="K63" i="9"/>
  <c r="K6" i="16" s="1"/>
  <c r="J63" i="9"/>
  <c r="J6" i="16" s="1"/>
  <c r="I63" i="9"/>
  <c r="I6" i="16" s="1"/>
  <c r="H63" i="9"/>
  <c r="H6" i="16" s="1"/>
  <c r="G63" i="9"/>
  <c r="G6" i="16" s="1"/>
  <c r="F63" i="9"/>
  <c r="F6" i="16" s="1"/>
  <c r="E63" i="9"/>
  <c r="E6" i="16" s="1"/>
  <c r="D63" i="9"/>
  <c r="D6" i="16" s="1"/>
  <c r="C63" i="9"/>
  <c r="C6" i="16" s="1"/>
  <c r="U62" i="9"/>
  <c r="U5" i="16" s="1"/>
  <c r="T62" i="9"/>
  <c r="T5" i="16" s="1"/>
  <c r="S62" i="9"/>
  <c r="S5" i="16" s="1"/>
  <c r="R62" i="9"/>
  <c r="R5" i="16" s="1"/>
  <c r="Q62" i="9"/>
  <c r="Q5" i="16" s="1"/>
  <c r="P62" i="9"/>
  <c r="P5" i="16" s="1"/>
  <c r="O62" i="9"/>
  <c r="O5" i="16" s="1"/>
  <c r="N62" i="9"/>
  <c r="N5" i="16" s="1"/>
  <c r="M62" i="9"/>
  <c r="M5" i="16" s="1"/>
  <c r="L62" i="9"/>
  <c r="L5" i="16" s="1"/>
  <c r="K62" i="9"/>
  <c r="K5" i="16" s="1"/>
  <c r="J62" i="9"/>
  <c r="J5" i="16" s="1"/>
  <c r="I62" i="9"/>
  <c r="I5" i="16" s="1"/>
  <c r="H62" i="9"/>
  <c r="H5" i="16" s="1"/>
  <c r="G62" i="9"/>
  <c r="G5" i="16" s="1"/>
  <c r="F62" i="9"/>
  <c r="F5" i="16" s="1"/>
  <c r="E62" i="9"/>
  <c r="E5" i="16" s="1"/>
  <c r="D62" i="9"/>
  <c r="D5" i="16" s="1"/>
  <c r="C62" i="9"/>
  <c r="C5" i="16" s="1"/>
  <c r="U61" i="9"/>
  <c r="U4" i="16" s="1"/>
  <c r="T61" i="9"/>
  <c r="T4" i="16" s="1"/>
  <c r="S61" i="9"/>
  <c r="S4" i="16" s="1"/>
  <c r="R61" i="9"/>
  <c r="R4" i="16" s="1"/>
  <c r="Q61" i="9"/>
  <c r="Q4" i="16" s="1"/>
  <c r="P61" i="9"/>
  <c r="P4" i="16" s="1"/>
  <c r="O61" i="9"/>
  <c r="O4" i="16" s="1"/>
  <c r="N61" i="9"/>
  <c r="N4" i="16" s="1"/>
  <c r="M61" i="9"/>
  <c r="M4" i="16" s="1"/>
  <c r="L61" i="9"/>
  <c r="L4" i="16" s="1"/>
  <c r="K61" i="9"/>
  <c r="K4" i="16" s="1"/>
  <c r="J61" i="9"/>
  <c r="J4" i="16" s="1"/>
  <c r="I61" i="9"/>
  <c r="I4" i="16" s="1"/>
  <c r="H61" i="9"/>
  <c r="H4" i="16" s="1"/>
  <c r="G61" i="9"/>
  <c r="G4" i="16" s="1"/>
  <c r="F61" i="9"/>
  <c r="F4" i="16" s="1"/>
  <c r="E61" i="9"/>
  <c r="E4" i="16" s="1"/>
  <c r="D61" i="9"/>
  <c r="D4" i="16" s="1"/>
  <c r="C61" i="9"/>
  <c r="C4" i="16" s="1"/>
  <c r="U60" i="9"/>
  <c r="U3" i="16" s="1"/>
  <c r="T60" i="9"/>
  <c r="S60" i="9"/>
  <c r="S3" i="16" s="1"/>
  <c r="R60" i="9"/>
  <c r="R3" i="16" s="1"/>
  <c r="Q60" i="9"/>
  <c r="Q3" i="16" s="1"/>
  <c r="P60" i="9"/>
  <c r="P3" i="16" s="1"/>
  <c r="O60" i="9"/>
  <c r="N60" i="9"/>
  <c r="M60" i="9"/>
  <c r="M3" i="16" s="1"/>
  <c r="L60" i="9"/>
  <c r="K60" i="9"/>
  <c r="J60" i="9"/>
  <c r="J3" i="16" s="1"/>
  <c r="I60" i="9"/>
  <c r="I3" i="16" s="1"/>
  <c r="H60" i="9"/>
  <c r="H3" i="16" s="1"/>
  <c r="G60" i="9"/>
  <c r="F60" i="9"/>
  <c r="E60" i="9"/>
  <c r="E3" i="16" s="1"/>
  <c r="D60" i="9"/>
  <c r="C60" i="9"/>
  <c r="Q58" i="9"/>
  <c r="S56" i="9" s="1"/>
  <c r="K58" i="9"/>
  <c r="S57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U4" i="9"/>
  <c r="U57" i="9" s="1"/>
  <c r="T4" i="9"/>
  <c r="T57" i="9" s="1"/>
  <c r="S4" i="9"/>
  <c r="R4" i="9"/>
  <c r="R57" i="9" s="1"/>
  <c r="Q4" i="9"/>
  <c r="Q57" i="9" s="1"/>
  <c r="P4" i="9"/>
  <c r="P57" i="9" s="1"/>
  <c r="O4" i="9"/>
  <c r="O57" i="9" s="1"/>
  <c r="N4" i="9"/>
  <c r="N57" i="9" s="1"/>
  <c r="M4" i="9"/>
  <c r="M57" i="9" s="1"/>
  <c r="L4" i="9"/>
  <c r="L57" i="9" s="1"/>
  <c r="K4" i="9"/>
  <c r="K57" i="9" s="1"/>
  <c r="J4" i="9"/>
  <c r="J57" i="9" s="1"/>
  <c r="I4" i="9"/>
  <c r="I57" i="9" s="1"/>
  <c r="H4" i="9"/>
  <c r="H57" i="9" s="1"/>
  <c r="G4" i="9"/>
  <c r="G57" i="9" s="1"/>
  <c r="F4" i="9"/>
  <c r="F57" i="9" s="1"/>
  <c r="E4" i="9"/>
  <c r="E57" i="9" s="1"/>
  <c r="D4" i="9"/>
  <c r="D57" i="9" s="1"/>
  <c r="C4" i="9"/>
  <c r="C57" i="9" s="1"/>
  <c r="C2" i="9"/>
  <c r="C58" i="9" s="1"/>
  <c r="C1" i="9"/>
  <c r="X65" i="8"/>
  <c r="P65" i="8"/>
  <c r="H65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Y64" i="8" s="1"/>
  <c r="C64" i="8"/>
  <c r="X63" i="8"/>
  <c r="X21" i="15" s="1"/>
  <c r="W63" i="8"/>
  <c r="W21" i="15" s="1"/>
  <c r="V63" i="8"/>
  <c r="V21" i="15" s="1"/>
  <c r="U63" i="8"/>
  <c r="U21" i="15" s="1"/>
  <c r="T63" i="8"/>
  <c r="T21" i="15" s="1"/>
  <c r="S63" i="8"/>
  <c r="S21" i="15" s="1"/>
  <c r="R63" i="8"/>
  <c r="R21" i="15" s="1"/>
  <c r="Q63" i="8"/>
  <c r="Q21" i="15" s="1"/>
  <c r="P63" i="8"/>
  <c r="P21" i="15" s="1"/>
  <c r="O63" i="8"/>
  <c r="O21" i="15" s="1"/>
  <c r="N63" i="8"/>
  <c r="N21" i="15" s="1"/>
  <c r="M63" i="8"/>
  <c r="M21" i="15" s="1"/>
  <c r="L63" i="8"/>
  <c r="L21" i="15" s="1"/>
  <c r="K63" i="8"/>
  <c r="K21" i="15" s="1"/>
  <c r="J63" i="8"/>
  <c r="J21" i="15" s="1"/>
  <c r="I63" i="8"/>
  <c r="I21" i="15" s="1"/>
  <c r="H63" i="8"/>
  <c r="H21" i="15" s="1"/>
  <c r="G63" i="8"/>
  <c r="G21" i="15" s="1"/>
  <c r="F63" i="8"/>
  <c r="F21" i="15" s="1"/>
  <c r="E63" i="8"/>
  <c r="E21" i="15" s="1"/>
  <c r="D63" i="8"/>
  <c r="D21" i="15" s="1"/>
  <c r="C63" i="8"/>
  <c r="C21" i="15" s="1"/>
  <c r="X62" i="8"/>
  <c r="X20" i="15" s="1"/>
  <c r="W62" i="8"/>
  <c r="W20" i="15" s="1"/>
  <c r="V62" i="8"/>
  <c r="V20" i="15" s="1"/>
  <c r="U62" i="8"/>
  <c r="U20" i="15" s="1"/>
  <c r="T62" i="8"/>
  <c r="T20" i="15" s="1"/>
  <c r="S62" i="8"/>
  <c r="S20" i="15" s="1"/>
  <c r="R62" i="8"/>
  <c r="R20" i="15" s="1"/>
  <c r="Q62" i="8"/>
  <c r="Q20" i="15" s="1"/>
  <c r="P62" i="8"/>
  <c r="P20" i="15" s="1"/>
  <c r="O62" i="8"/>
  <c r="O20" i="15" s="1"/>
  <c r="N62" i="8"/>
  <c r="N20" i="15" s="1"/>
  <c r="M62" i="8"/>
  <c r="M20" i="15" s="1"/>
  <c r="L62" i="8"/>
  <c r="L20" i="15" s="1"/>
  <c r="K62" i="8"/>
  <c r="K20" i="15" s="1"/>
  <c r="J62" i="8"/>
  <c r="J20" i="15" s="1"/>
  <c r="I62" i="8"/>
  <c r="I20" i="15" s="1"/>
  <c r="H62" i="8"/>
  <c r="H20" i="15" s="1"/>
  <c r="G62" i="8"/>
  <c r="G20" i="15" s="1"/>
  <c r="F62" i="8"/>
  <c r="F20" i="15" s="1"/>
  <c r="E62" i="8"/>
  <c r="E20" i="15" s="1"/>
  <c r="D62" i="8"/>
  <c r="D20" i="15" s="1"/>
  <c r="C62" i="8"/>
  <c r="C20" i="15" s="1"/>
  <c r="X61" i="8"/>
  <c r="X19" i="15" s="1"/>
  <c r="W61" i="8"/>
  <c r="W19" i="15" s="1"/>
  <c r="V61" i="8"/>
  <c r="V19" i="15" s="1"/>
  <c r="U61" i="8"/>
  <c r="U19" i="15" s="1"/>
  <c r="T61" i="8"/>
  <c r="T19" i="15" s="1"/>
  <c r="S61" i="8"/>
  <c r="S19" i="15" s="1"/>
  <c r="R61" i="8"/>
  <c r="R19" i="15" s="1"/>
  <c r="Q61" i="8"/>
  <c r="Q19" i="15" s="1"/>
  <c r="P61" i="8"/>
  <c r="P19" i="15" s="1"/>
  <c r="O61" i="8"/>
  <c r="O19" i="15" s="1"/>
  <c r="N61" i="8"/>
  <c r="N19" i="15" s="1"/>
  <c r="M61" i="8"/>
  <c r="M19" i="15" s="1"/>
  <c r="L61" i="8"/>
  <c r="L19" i="15" s="1"/>
  <c r="K61" i="8"/>
  <c r="K19" i="15" s="1"/>
  <c r="J61" i="8"/>
  <c r="J19" i="15" s="1"/>
  <c r="I61" i="8"/>
  <c r="I19" i="15" s="1"/>
  <c r="H61" i="8"/>
  <c r="H19" i="15" s="1"/>
  <c r="G61" i="8"/>
  <c r="G19" i="15" s="1"/>
  <c r="F61" i="8"/>
  <c r="F19" i="15" s="1"/>
  <c r="E61" i="8"/>
  <c r="E19" i="15" s="1"/>
  <c r="D61" i="8"/>
  <c r="D19" i="15" s="1"/>
  <c r="C61" i="8"/>
  <c r="C19" i="15" s="1"/>
  <c r="X60" i="8"/>
  <c r="X18" i="15" s="1"/>
  <c r="W60" i="8"/>
  <c r="W18" i="15" s="1"/>
  <c r="V60" i="8"/>
  <c r="V18" i="15" s="1"/>
  <c r="U60" i="8"/>
  <c r="U18" i="15" s="1"/>
  <c r="T60" i="8"/>
  <c r="T18" i="15" s="1"/>
  <c r="S60" i="8"/>
  <c r="S18" i="15" s="1"/>
  <c r="R60" i="8"/>
  <c r="R18" i="15" s="1"/>
  <c r="Q60" i="8"/>
  <c r="Q18" i="15" s="1"/>
  <c r="P60" i="8"/>
  <c r="P18" i="15" s="1"/>
  <c r="O60" i="8"/>
  <c r="O18" i="15" s="1"/>
  <c r="N60" i="8"/>
  <c r="N18" i="15" s="1"/>
  <c r="M60" i="8"/>
  <c r="M18" i="15" s="1"/>
  <c r="L60" i="8"/>
  <c r="L18" i="15" s="1"/>
  <c r="K60" i="8"/>
  <c r="K18" i="15" s="1"/>
  <c r="J60" i="8"/>
  <c r="J18" i="15" s="1"/>
  <c r="I60" i="8"/>
  <c r="I18" i="15" s="1"/>
  <c r="H60" i="8"/>
  <c r="H18" i="15" s="1"/>
  <c r="G60" i="8"/>
  <c r="G18" i="15" s="1"/>
  <c r="F60" i="8"/>
  <c r="F18" i="15" s="1"/>
  <c r="E60" i="8"/>
  <c r="E18" i="15" s="1"/>
  <c r="D60" i="8"/>
  <c r="D18" i="15" s="1"/>
  <c r="C60" i="8"/>
  <c r="C18" i="15" s="1"/>
  <c r="Q58" i="8"/>
  <c r="E4" i="17" s="1"/>
  <c r="K58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X4" i="8"/>
  <c r="X57" i="8" s="1"/>
  <c r="X56" i="8" s="1"/>
  <c r="W4" i="8"/>
  <c r="W57" i="8" s="1"/>
  <c r="V4" i="8"/>
  <c r="V57" i="8" s="1"/>
  <c r="U4" i="8"/>
  <c r="U57" i="8" s="1"/>
  <c r="T4" i="8"/>
  <c r="T57" i="8" s="1"/>
  <c r="S4" i="8"/>
  <c r="S57" i="8" s="1"/>
  <c r="R4" i="8"/>
  <c r="R57" i="8" s="1"/>
  <c r="Q4" i="8"/>
  <c r="Q57" i="8" s="1"/>
  <c r="P4" i="8"/>
  <c r="P57" i="8" s="1"/>
  <c r="O4" i="8"/>
  <c r="O57" i="8" s="1"/>
  <c r="N4" i="8"/>
  <c r="N57" i="8" s="1"/>
  <c r="M4" i="8"/>
  <c r="M57" i="8" s="1"/>
  <c r="L4" i="8"/>
  <c r="L57" i="8" s="1"/>
  <c r="K4" i="8"/>
  <c r="K57" i="8" s="1"/>
  <c r="J4" i="8"/>
  <c r="J57" i="8" s="1"/>
  <c r="I4" i="8"/>
  <c r="I57" i="8" s="1"/>
  <c r="H4" i="8"/>
  <c r="H57" i="8" s="1"/>
  <c r="H56" i="8" s="1"/>
  <c r="G4" i="8"/>
  <c r="G57" i="8" s="1"/>
  <c r="F4" i="8"/>
  <c r="F57" i="8" s="1"/>
  <c r="E4" i="8"/>
  <c r="E57" i="8" s="1"/>
  <c r="D4" i="8"/>
  <c r="D57" i="8" s="1"/>
  <c r="C4" i="8"/>
  <c r="C57" i="8" s="1"/>
  <c r="C2" i="8"/>
  <c r="C58" i="8" s="1"/>
  <c r="C1" i="8"/>
  <c r="Q65" i="7"/>
  <c r="I65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Y64" i="7" s="1"/>
  <c r="D64" i="7"/>
  <c r="C64" i="7"/>
  <c r="X63" i="7"/>
  <c r="X16" i="15" s="1"/>
  <c r="W63" i="7"/>
  <c r="W16" i="15" s="1"/>
  <c r="V63" i="7"/>
  <c r="V16" i="15" s="1"/>
  <c r="U63" i="7"/>
  <c r="U16" i="15" s="1"/>
  <c r="T63" i="7"/>
  <c r="T16" i="15" s="1"/>
  <c r="S63" i="7"/>
  <c r="S16" i="15" s="1"/>
  <c r="R63" i="7"/>
  <c r="R16" i="15" s="1"/>
  <c r="Q63" i="7"/>
  <c r="Q16" i="15" s="1"/>
  <c r="P63" i="7"/>
  <c r="P16" i="15" s="1"/>
  <c r="O63" i="7"/>
  <c r="O16" i="15" s="1"/>
  <c r="N63" i="7"/>
  <c r="N16" i="15" s="1"/>
  <c r="M63" i="7"/>
  <c r="M16" i="15" s="1"/>
  <c r="L63" i="7"/>
  <c r="L16" i="15" s="1"/>
  <c r="K63" i="7"/>
  <c r="K16" i="15" s="1"/>
  <c r="J63" i="7"/>
  <c r="J16" i="15" s="1"/>
  <c r="I63" i="7"/>
  <c r="I16" i="15" s="1"/>
  <c r="H63" i="7"/>
  <c r="H16" i="15" s="1"/>
  <c r="G63" i="7"/>
  <c r="G16" i="15" s="1"/>
  <c r="F63" i="7"/>
  <c r="F16" i="15" s="1"/>
  <c r="E63" i="7"/>
  <c r="E16" i="15" s="1"/>
  <c r="D63" i="7"/>
  <c r="D16" i="15" s="1"/>
  <c r="C63" i="7"/>
  <c r="C16" i="15" s="1"/>
  <c r="X62" i="7"/>
  <c r="X15" i="15" s="1"/>
  <c r="W62" i="7"/>
  <c r="W15" i="15" s="1"/>
  <c r="V62" i="7"/>
  <c r="V15" i="15" s="1"/>
  <c r="U62" i="7"/>
  <c r="U15" i="15" s="1"/>
  <c r="T62" i="7"/>
  <c r="T15" i="15" s="1"/>
  <c r="S62" i="7"/>
  <c r="S15" i="15" s="1"/>
  <c r="R62" i="7"/>
  <c r="R15" i="15" s="1"/>
  <c r="Q62" i="7"/>
  <c r="Q15" i="15" s="1"/>
  <c r="P62" i="7"/>
  <c r="P15" i="15" s="1"/>
  <c r="O62" i="7"/>
  <c r="O15" i="15" s="1"/>
  <c r="N62" i="7"/>
  <c r="N15" i="15" s="1"/>
  <c r="M62" i="7"/>
  <c r="M15" i="15" s="1"/>
  <c r="L62" i="7"/>
  <c r="L15" i="15" s="1"/>
  <c r="K62" i="7"/>
  <c r="K15" i="15" s="1"/>
  <c r="J62" i="7"/>
  <c r="J15" i="15" s="1"/>
  <c r="I62" i="7"/>
  <c r="I15" i="15" s="1"/>
  <c r="H62" i="7"/>
  <c r="H15" i="15" s="1"/>
  <c r="G62" i="7"/>
  <c r="G15" i="15" s="1"/>
  <c r="F62" i="7"/>
  <c r="F15" i="15" s="1"/>
  <c r="E62" i="7"/>
  <c r="E15" i="15" s="1"/>
  <c r="D62" i="7"/>
  <c r="D15" i="15" s="1"/>
  <c r="C62" i="7"/>
  <c r="C15" i="15" s="1"/>
  <c r="X61" i="7"/>
  <c r="X14" i="15" s="1"/>
  <c r="W61" i="7"/>
  <c r="W14" i="15" s="1"/>
  <c r="V61" i="7"/>
  <c r="V14" i="15" s="1"/>
  <c r="U61" i="7"/>
  <c r="U14" i="15" s="1"/>
  <c r="T61" i="7"/>
  <c r="T14" i="15" s="1"/>
  <c r="S61" i="7"/>
  <c r="S14" i="15" s="1"/>
  <c r="R61" i="7"/>
  <c r="R14" i="15" s="1"/>
  <c r="Q61" i="7"/>
  <c r="Q14" i="15" s="1"/>
  <c r="P61" i="7"/>
  <c r="P14" i="15" s="1"/>
  <c r="O61" i="7"/>
  <c r="O14" i="15" s="1"/>
  <c r="N61" i="7"/>
  <c r="N14" i="15" s="1"/>
  <c r="M61" i="7"/>
  <c r="M14" i="15" s="1"/>
  <c r="L61" i="7"/>
  <c r="L14" i="15" s="1"/>
  <c r="K61" i="7"/>
  <c r="K14" i="15" s="1"/>
  <c r="J61" i="7"/>
  <c r="J14" i="15" s="1"/>
  <c r="I61" i="7"/>
  <c r="I14" i="15" s="1"/>
  <c r="H61" i="7"/>
  <c r="H14" i="15" s="1"/>
  <c r="G61" i="7"/>
  <c r="G14" i="15" s="1"/>
  <c r="F61" i="7"/>
  <c r="F14" i="15" s="1"/>
  <c r="E61" i="7"/>
  <c r="E14" i="15" s="1"/>
  <c r="D61" i="7"/>
  <c r="D14" i="15" s="1"/>
  <c r="C61" i="7"/>
  <c r="C14" i="15" s="1"/>
  <c r="X60" i="7"/>
  <c r="X13" i="15" s="1"/>
  <c r="W60" i="7"/>
  <c r="W13" i="15" s="1"/>
  <c r="V60" i="7"/>
  <c r="V13" i="15" s="1"/>
  <c r="U60" i="7"/>
  <c r="U13" i="15" s="1"/>
  <c r="T60" i="7"/>
  <c r="T13" i="15" s="1"/>
  <c r="S60" i="7"/>
  <c r="S13" i="15" s="1"/>
  <c r="R60" i="7"/>
  <c r="R13" i="15" s="1"/>
  <c r="Q60" i="7"/>
  <c r="Q13" i="15" s="1"/>
  <c r="P60" i="7"/>
  <c r="P13" i="15" s="1"/>
  <c r="O60" i="7"/>
  <c r="O13" i="15" s="1"/>
  <c r="N60" i="7"/>
  <c r="N13" i="15" s="1"/>
  <c r="M60" i="7"/>
  <c r="M13" i="15" s="1"/>
  <c r="L60" i="7"/>
  <c r="L13" i="15" s="1"/>
  <c r="K60" i="7"/>
  <c r="K13" i="15" s="1"/>
  <c r="J60" i="7"/>
  <c r="J13" i="15" s="1"/>
  <c r="I60" i="7"/>
  <c r="I13" i="15" s="1"/>
  <c r="H60" i="7"/>
  <c r="H13" i="15" s="1"/>
  <c r="G60" i="7"/>
  <c r="G13" i="15" s="1"/>
  <c r="F60" i="7"/>
  <c r="F13" i="15" s="1"/>
  <c r="E60" i="7"/>
  <c r="E13" i="15" s="1"/>
  <c r="D60" i="7"/>
  <c r="D13" i="15" s="1"/>
  <c r="C60" i="7"/>
  <c r="C13" i="15" s="1"/>
  <c r="Q58" i="7"/>
  <c r="D4" i="17" s="1"/>
  <c r="K58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X4" i="7"/>
  <c r="X57" i="7" s="1"/>
  <c r="Y7" i="13" s="1"/>
  <c r="W4" i="7"/>
  <c r="W57" i="7" s="1"/>
  <c r="V4" i="7"/>
  <c r="V57" i="7" s="1"/>
  <c r="U4" i="7"/>
  <c r="U57" i="7" s="1"/>
  <c r="T4" i="7"/>
  <c r="T57" i="7" s="1"/>
  <c r="S4" i="7"/>
  <c r="S57" i="7" s="1"/>
  <c r="R4" i="7"/>
  <c r="R57" i="7" s="1"/>
  <c r="Q4" i="7"/>
  <c r="Q57" i="7" s="1"/>
  <c r="P4" i="7"/>
  <c r="P57" i="7" s="1"/>
  <c r="Q7" i="13" s="1"/>
  <c r="O4" i="7"/>
  <c r="O57" i="7" s="1"/>
  <c r="N4" i="7"/>
  <c r="N57" i="7" s="1"/>
  <c r="M4" i="7"/>
  <c r="M57" i="7" s="1"/>
  <c r="L4" i="7"/>
  <c r="L57" i="7" s="1"/>
  <c r="K4" i="7"/>
  <c r="K57" i="7" s="1"/>
  <c r="J4" i="7"/>
  <c r="J57" i="7" s="1"/>
  <c r="I4" i="7"/>
  <c r="I57" i="7" s="1"/>
  <c r="H4" i="7"/>
  <c r="H57" i="7" s="1"/>
  <c r="I7" i="13" s="1"/>
  <c r="G4" i="7"/>
  <c r="G57" i="7" s="1"/>
  <c r="F4" i="7"/>
  <c r="F57" i="7" s="1"/>
  <c r="E4" i="7"/>
  <c r="E57" i="7" s="1"/>
  <c r="D4" i="7"/>
  <c r="D57" i="7" s="1"/>
  <c r="C4" i="7"/>
  <c r="C57" i="7" s="1"/>
  <c r="C2" i="7"/>
  <c r="C58" i="7" s="1"/>
  <c r="C1" i="7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X8" i="15"/>
  <c r="W8" i="15"/>
  <c r="V8" i="15"/>
  <c r="T8" i="15"/>
  <c r="S8" i="15"/>
  <c r="R8" i="15"/>
  <c r="Q8" i="15"/>
  <c r="P8" i="15"/>
  <c r="O8" i="15"/>
  <c r="N8" i="15"/>
  <c r="L8" i="15"/>
  <c r="K8" i="15"/>
  <c r="J8" i="15"/>
  <c r="I8" i="15"/>
  <c r="H8" i="15"/>
  <c r="G8" i="15"/>
  <c r="F8" i="15"/>
  <c r="D8" i="15"/>
  <c r="C8" i="15"/>
  <c r="C4" i="17"/>
  <c r="R6" i="13"/>
  <c r="J6" i="13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X3" i="15"/>
  <c r="W3" i="15"/>
  <c r="U3" i="15"/>
  <c r="T3" i="15"/>
  <c r="S3" i="15"/>
  <c r="R3" i="15"/>
  <c r="Q3" i="15"/>
  <c r="P3" i="15"/>
  <c r="O3" i="15"/>
  <c r="M3" i="15"/>
  <c r="L3" i="15"/>
  <c r="K3" i="15"/>
  <c r="J3" i="15"/>
  <c r="I3" i="15"/>
  <c r="H3" i="15"/>
  <c r="G3" i="15"/>
  <c r="E3" i="15"/>
  <c r="D3" i="15"/>
  <c r="C3" i="15"/>
  <c r="C15" i="3"/>
  <c r="V26" i="12" s="1"/>
  <c r="C11" i="3"/>
  <c r="A22" i="1"/>
  <c r="A1" i="1"/>
  <c r="G56" i="11" l="1"/>
  <c r="I7" i="14"/>
  <c r="K7" i="14"/>
  <c r="F56" i="11"/>
  <c r="O56" i="11"/>
  <c r="F8" i="14"/>
  <c r="N8" i="14"/>
  <c r="S7" i="14"/>
  <c r="O7" i="14"/>
  <c r="U56" i="10"/>
  <c r="D8" i="14"/>
  <c r="K56" i="12"/>
  <c r="V8" i="14"/>
  <c r="Q56" i="10"/>
  <c r="G56" i="9"/>
  <c r="Q56" i="9"/>
  <c r="D56" i="9"/>
  <c r="J56" i="10"/>
  <c r="E6" i="14"/>
  <c r="M6" i="14"/>
  <c r="T8" i="14"/>
  <c r="S6" i="13"/>
  <c r="Q56" i="7"/>
  <c r="K8" i="13"/>
  <c r="S8" i="13"/>
  <c r="M6" i="13"/>
  <c r="D7" i="13"/>
  <c r="L7" i="13"/>
  <c r="T7" i="13"/>
  <c r="F6" i="13"/>
  <c r="N8" i="13"/>
  <c r="G7" i="13"/>
  <c r="O7" i="13"/>
  <c r="W7" i="13"/>
  <c r="P8" i="13"/>
  <c r="T6" i="14"/>
  <c r="S6" i="14"/>
  <c r="U6" i="14"/>
  <c r="T7" i="14"/>
  <c r="J7" i="13"/>
  <c r="I56" i="7"/>
  <c r="K6" i="13"/>
  <c r="Q8" i="13"/>
  <c r="P56" i="8"/>
  <c r="E6" i="13"/>
  <c r="U6" i="13"/>
  <c r="M56" i="12"/>
  <c r="U56" i="12"/>
  <c r="N6" i="13"/>
  <c r="V6" i="13"/>
  <c r="F8" i="13"/>
  <c r="V8" i="13"/>
  <c r="Q7" i="14"/>
  <c r="H8" i="13"/>
  <c r="X8" i="13"/>
  <c r="I8" i="13"/>
  <c r="Y8" i="13"/>
  <c r="P9" i="13"/>
  <c r="P5" i="13"/>
  <c r="E8" i="15"/>
  <c r="W8" i="13"/>
  <c r="V56" i="8"/>
  <c r="F3" i="15"/>
  <c r="N3" i="15"/>
  <c r="V3" i="15"/>
  <c r="E7" i="13"/>
  <c r="D56" i="7"/>
  <c r="M7" i="13"/>
  <c r="L56" i="7"/>
  <c r="U7" i="13"/>
  <c r="T56" i="7"/>
  <c r="I5" i="14"/>
  <c r="I9" i="14"/>
  <c r="H56" i="9"/>
  <c r="Q9" i="14"/>
  <c r="Q5" i="14"/>
  <c r="P56" i="9"/>
  <c r="I6" i="14"/>
  <c r="H56" i="10"/>
  <c r="Q6" i="14"/>
  <c r="P56" i="10"/>
  <c r="H9" i="13"/>
  <c r="H5" i="13"/>
  <c r="P9" i="14"/>
  <c r="P5" i="14"/>
  <c r="O56" i="9"/>
  <c r="R9" i="13"/>
  <c r="R5" i="13"/>
  <c r="D6" i="13"/>
  <c r="T6" i="13"/>
  <c r="H6" i="13"/>
  <c r="X6" i="13"/>
  <c r="F7" i="13"/>
  <c r="E56" i="7"/>
  <c r="N7" i="13"/>
  <c r="M56" i="7"/>
  <c r="V7" i="13"/>
  <c r="U56" i="7"/>
  <c r="M8" i="15"/>
  <c r="O8" i="13"/>
  <c r="N56" i="8"/>
  <c r="J9" i="13"/>
  <c r="J5" i="13"/>
  <c r="L6" i="13"/>
  <c r="I9" i="13"/>
  <c r="I5" i="13"/>
  <c r="Y9" i="13"/>
  <c r="Y5" i="13"/>
  <c r="J8" i="13"/>
  <c r="I56" i="8"/>
  <c r="R8" i="13"/>
  <c r="Q56" i="8"/>
  <c r="K9" i="14"/>
  <c r="K5" i="14"/>
  <c r="J56" i="9"/>
  <c r="S9" i="14"/>
  <c r="S5" i="14"/>
  <c r="R56" i="9"/>
  <c r="G8" i="13"/>
  <c r="F56" i="8"/>
  <c r="E5" i="13"/>
  <c r="E9" i="13"/>
  <c r="U5" i="13"/>
  <c r="U9" i="13"/>
  <c r="H7" i="13"/>
  <c r="G56" i="7"/>
  <c r="P7" i="13"/>
  <c r="O56" i="7"/>
  <c r="X7" i="13"/>
  <c r="W56" i="7"/>
  <c r="D9" i="14"/>
  <c r="D5" i="14"/>
  <c r="C56" i="9"/>
  <c r="L5" i="14"/>
  <c r="L9" i="14"/>
  <c r="K56" i="9"/>
  <c r="Y54" i="8"/>
  <c r="Y46" i="8"/>
  <c r="Y38" i="8"/>
  <c r="Y30" i="8"/>
  <c r="Y22" i="8"/>
  <c r="Y14" i="8"/>
  <c r="Y6" i="8"/>
  <c r="Y55" i="7"/>
  <c r="Y47" i="7"/>
  <c r="Y39" i="7"/>
  <c r="Y31" i="7"/>
  <c r="Y23" i="7"/>
  <c r="Y15" i="7"/>
  <c r="Y7" i="7"/>
  <c r="Y53" i="8"/>
  <c r="Y45" i="8"/>
  <c r="Y37" i="8"/>
  <c r="Y29" i="8"/>
  <c r="Y21" i="8"/>
  <c r="Y13" i="8"/>
  <c r="Y54" i="7"/>
  <c r="Y46" i="7"/>
  <c r="Y38" i="7"/>
  <c r="Y30" i="7"/>
  <c r="Y22" i="7"/>
  <c r="Y14" i="7"/>
  <c r="Y6" i="7"/>
  <c r="Y52" i="8"/>
  <c r="Y44" i="8"/>
  <c r="Y36" i="8"/>
  <c r="Y28" i="8"/>
  <c r="Y20" i="8"/>
  <c r="Y12" i="8"/>
  <c r="Y53" i="7"/>
  <c r="Y45" i="7"/>
  <c r="Y37" i="7"/>
  <c r="Y29" i="7"/>
  <c r="Y21" i="7"/>
  <c r="Y13" i="7"/>
  <c r="Y51" i="8"/>
  <c r="Y43" i="8"/>
  <c r="Y35" i="8"/>
  <c r="Y27" i="8"/>
  <c r="Y19" i="8"/>
  <c r="Y11" i="8"/>
  <c r="Y52" i="7"/>
  <c r="Y44" i="7"/>
  <c r="Y36" i="7"/>
  <c r="Y28" i="7"/>
  <c r="Y20" i="7"/>
  <c r="Y12" i="7"/>
  <c r="Y50" i="8"/>
  <c r="Y42" i="8"/>
  <c r="Y34" i="8"/>
  <c r="Y26" i="8"/>
  <c r="Y18" i="8"/>
  <c r="Y10" i="8"/>
  <c r="Y51" i="7"/>
  <c r="Y43" i="7"/>
  <c r="Y35" i="7"/>
  <c r="Y27" i="7"/>
  <c r="Y19" i="7"/>
  <c r="Y11" i="7"/>
  <c r="Y49" i="8"/>
  <c r="Y41" i="8"/>
  <c r="Y33" i="8"/>
  <c r="Y25" i="8"/>
  <c r="Y17" i="8"/>
  <c r="Y9" i="8"/>
  <c r="Y50" i="7"/>
  <c r="Y42" i="7"/>
  <c r="Y34" i="7"/>
  <c r="Y26" i="7"/>
  <c r="Y18" i="7"/>
  <c r="Y10" i="7"/>
  <c r="Y48" i="8"/>
  <c r="Y40" i="8"/>
  <c r="Y32" i="8"/>
  <c r="Y24" i="8"/>
  <c r="Y16" i="8"/>
  <c r="Y8" i="8"/>
  <c r="Y49" i="7"/>
  <c r="Y41" i="7"/>
  <c r="Y33" i="7"/>
  <c r="Y25" i="7"/>
  <c r="Y17" i="7"/>
  <c r="Y9" i="7"/>
  <c r="Y55" i="8"/>
  <c r="Y47" i="8"/>
  <c r="Y39" i="8"/>
  <c r="Y31" i="8"/>
  <c r="Y23" i="8"/>
  <c r="Y15" i="8"/>
  <c r="Y7" i="8"/>
  <c r="Y48" i="7"/>
  <c r="Y40" i="7"/>
  <c r="Y32" i="7"/>
  <c r="Y24" i="7"/>
  <c r="Y16" i="7"/>
  <c r="Y8" i="7"/>
  <c r="S9" i="13"/>
  <c r="S5" i="13"/>
  <c r="U8" i="15"/>
  <c r="M5" i="13"/>
  <c r="M9" i="13"/>
  <c r="K9" i="13"/>
  <c r="K5" i="13"/>
  <c r="G6" i="13"/>
  <c r="O6" i="13"/>
  <c r="W6" i="13"/>
  <c r="D8" i="13"/>
  <c r="C56" i="8"/>
  <c r="L8" i="13"/>
  <c r="K56" i="8"/>
  <c r="T8" i="13"/>
  <c r="S56" i="8"/>
  <c r="M5" i="14"/>
  <c r="M9" i="14"/>
  <c r="L56" i="9"/>
  <c r="G5" i="13"/>
  <c r="G9" i="13"/>
  <c r="O5" i="13"/>
  <c r="O9" i="13"/>
  <c r="W5" i="13"/>
  <c r="W9" i="13"/>
  <c r="P6" i="13"/>
  <c r="E8" i="13"/>
  <c r="D56" i="8"/>
  <c r="M8" i="13"/>
  <c r="L56" i="8"/>
  <c r="U8" i="13"/>
  <c r="T56" i="8"/>
  <c r="F9" i="14"/>
  <c r="F5" i="14"/>
  <c r="E56" i="9"/>
  <c r="N9" i="14"/>
  <c r="N5" i="14"/>
  <c r="M56" i="9"/>
  <c r="V9" i="14"/>
  <c r="V5" i="14"/>
  <c r="U56" i="9"/>
  <c r="X9" i="13"/>
  <c r="X5" i="13"/>
  <c r="Q9" i="13"/>
  <c r="Q5" i="13"/>
  <c r="I6" i="13"/>
  <c r="Q6" i="13"/>
  <c r="Y6" i="13"/>
  <c r="K7" i="13"/>
  <c r="J56" i="7"/>
  <c r="S7" i="13"/>
  <c r="R56" i="7"/>
  <c r="O9" i="14"/>
  <c r="O5" i="14"/>
  <c r="N56" i="9"/>
  <c r="V5" i="13"/>
  <c r="V9" i="13"/>
  <c r="C56" i="7"/>
  <c r="K56" i="7"/>
  <c r="S56" i="7"/>
  <c r="H65" i="7"/>
  <c r="P65" i="7"/>
  <c r="X65" i="7"/>
  <c r="J56" i="8"/>
  <c r="R56" i="8"/>
  <c r="G65" i="8"/>
  <c r="O65" i="8"/>
  <c r="W65" i="8"/>
  <c r="V12" i="9"/>
  <c r="V20" i="9"/>
  <c r="V28" i="9"/>
  <c r="V36" i="9"/>
  <c r="V44" i="9"/>
  <c r="V52" i="9"/>
  <c r="G9" i="14"/>
  <c r="G5" i="14"/>
  <c r="B5" i="17"/>
  <c r="V64" i="9"/>
  <c r="U65" i="9"/>
  <c r="V25" i="10"/>
  <c r="V48" i="10"/>
  <c r="P56" i="11"/>
  <c r="V62" i="11"/>
  <c r="J65" i="11"/>
  <c r="H8" i="14"/>
  <c r="G56" i="12"/>
  <c r="P8" i="14"/>
  <c r="O56" i="12"/>
  <c r="E56" i="12"/>
  <c r="S8" i="14"/>
  <c r="R56" i="12"/>
  <c r="V13" i="9"/>
  <c r="V21" i="9"/>
  <c r="V29" i="9"/>
  <c r="V37" i="9"/>
  <c r="V45" i="9"/>
  <c r="V53" i="9"/>
  <c r="H9" i="14"/>
  <c r="H5" i="14"/>
  <c r="C3" i="16"/>
  <c r="C65" i="9"/>
  <c r="K3" i="16"/>
  <c r="K65" i="9"/>
  <c r="V8" i="10"/>
  <c r="V29" i="10"/>
  <c r="V49" i="10"/>
  <c r="J7" i="14"/>
  <c r="I56" i="11"/>
  <c r="R7" i="14"/>
  <c r="Q56" i="11"/>
  <c r="V13" i="11"/>
  <c r="F7" i="14"/>
  <c r="E56" i="11"/>
  <c r="F13" i="16"/>
  <c r="F65" i="11"/>
  <c r="N13" i="16"/>
  <c r="N65" i="11"/>
  <c r="V60" i="11"/>
  <c r="R65" i="11"/>
  <c r="I8" i="14"/>
  <c r="H56" i="12"/>
  <c r="Q8" i="14"/>
  <c r="P56" i="12"/>
  <c r="J65" i="7"/>
  <c r="R65" i="7"/>
  <c r="I65" i="8"/>
  <c r="Q65" i="8"/>
  <c r="J5" i="14"/>
  <c r="J9" i="14"/>
  <c r="R9" i="14"/>
  <c r="R5" i="14"/>
  <c r="V6" i="9"/>
  <c r="V14" i="9"/>
  <c r="V22" i="9"/>
  <c r="V30" i="9"/>
  <c r="V38" i="9"/>
  <c r="V46" i="9"/>
  <c r="V54" i="9"/>
  <c r="I56" i="9"/>
  <c r="D3" i="16"/>
  <c r="D65" i="9"/>
  <c r="L3" i="16"/>
  <c r="L65" i="9"/>
  <c r="T3" i="16"/>
  <c r="T65" i="9"/>
  <c r="E65" i="9"/>
  <c r="V9" i="10"/>
  <c r="V32" i="10"/>
  <c r="V53" i="10"/>
  <c r="T56" i="10"/>
  <c r="E11" i="16"/>
  <c r="V63" i="10"/>
  <c r="V21" i="11"/>
  <c r="V7" i="14"/>
  <c r="U56" i="11"/>
  <c r="J8" i="14"/>
  <c r="I56" i="12"/>
  <c r="R8" i="14"/>
  <c r="Q56" i="12"/>
  <c r="V10" i="12"/>
  <c r="F56" i="7"/>
  <c r="N56" i="7"/>
  <c r="V56" i="7"/>
  <c r="Y63" i="7"/>
  <c r="C65" i="7"/>
  <c r="K65" i="7"/>
  <c r="S65" i="7"/>
  <c r="E56" i="8"/>
  <c r="M56" i="8"/>
  <c r="U56" i="8"/>
  <c r="J65" i="8"/>
  <c r="R65" i="8"/>
  <c r="V7" i="9"/>
  <c r="V15" i="9"/>
  <c r="V23" i="9"/>
  <c r="V31" i="9"/>
  <c r="V39" i="9"/>
  <c r="V47" i="9"/>
  <c r="V55" i="9"/>
  <c r="T9" i="14"/>
  <c r="T5" i="14"/>
  <c r="V62" i="9"/>
  <c r="H65" i="9"/>
  <c r="V13" i="10"/>
  <c r="V33" i="10"/>
  <c r="C56" i="10"/>
  <c r="F6" i="14"/>
  <c r="E56" i="10"/>
  <c r="D7" i="14"/>
  <c r="C56" i="11"/>
  <c r="L7" i="14"/>
  <c r="K56" i="11"/>
  <c r="V29" i="11"/>
  <c r="V18" i="12"/>
  <c r="D9" i="13"/>
  <c r="D5" i="13"/>
  <c r="L9" i="13"/>
  <c r="L5" i="13"/>
  <c r="T9" i="13"/>
  <c r="T5" i="13"/>
  <c r="B4" i="17"/>
  <c r="R7" i="13"/>
  <c r="Y62" i="7"/>
  <c r="D65" i="7"/>
  <c r="L65" i="7"/>
  <c r="T65" i="7"/>
  <c r="Y63" i="8"/>
  <c r="C65" i="8"/>
  <c r="K65" i="8"/>
  <c r="S65" i="8"/>
  <c r="V8" i="9"/>
  <c r="V16" i="9"/>
  <c r="V24" i="9"/>
  <c r="V32" i="9"/>
  <c r="V40" i="9"/>
  <c r="V48" i="9"/>
  <c r="U5" i="14"/>
  <c r="T56" i="9"/>
  <c r="U9" i="14"/>
  <c r="F65" i="9"/>
  <c r="F3" i="16"/>
  <c r="N3" i="16"/>
  <c r="N65" i="9"/>
  <c r="V60" i="9"/>
  <c r="I65" i="9"/>
  <c r="V16" i="10"/>
  <c r="V37" i="10"/>
  <c r="D56" i="10"/>
  <c r="E9" i="16"/>
  <c r="V61" i="10"/>
  <c r="E7" i="14"/>
  <c r="D56" i="11"/>
  <c r="M7" i="14"/>
  <c r="L56" i="11"/>
  <c r="U7" i="14"/>
  <c r="T56" i="11"/>
  <c r="V37" i="11"/>
  <c r="C20" i="16"/>
  <c r="V62" i="12"/>
  <c r="V51" i="12"/>
  <c r="V43" i="12"/>
  <c r="V35" i="12"/>
  <c r="V27" i="12"/>
  <c r="V19" i="12"/>
  <c r="V11" i="12"/>
  <c r="V54" i="11"/>
  <c r="V46" i="11"/>
  <c r="V38" i="11"/>
  <c r="V30" i="11"/>
  <c r="V22" i="11"/>
  <c r="V14" i="11"/>
  <c r="V6" i="11"/>
  <c r="V49" i="12"/>
  <c r="V41" i="12"/>
  <c r="V33" i="12"/>
  <c r="V25" i="12"/>
  <c r="V17" i="12"/>
  <c r="V9" i="12"/>
  <c r="V52" i="11"/>
  <c r="V44" i="11"/>
  <c r="V36" i="11"/>
  <c r="V28" i="11"/>
  <c r="V20" i="11"/>
  <c r="V12" i="11"/>
  <c r="V55" i="10"/>
  <c r="V47" i="10"/>
  <c r="V39" i="10"/>
  <c r="V31" i="10"/>
  <c r="V23" i="10"/>
  <c r="V15" i="10"/>
  <c r="V7" i="10"/>
  <c r="V48" i="12"/>
  <c r="V40" i="12"/>
  <c r="V32" i="12"/>
  <c r="V24" i="12"/>
  <c r="V16" i="12"/>
  <c r="V8" i="12"/>
  <c r="V51" i="11"/>
  <c r="V43" i="11"/>
  <c r="V35" i="11"/>
  <c r="V27" i="11"/>
  <c r="V19" i="11"/>
  <c r="V11" i="11"/>
  <c r="V54" i="10"/>
  <c r="V46" i="10"/>
  <c r="V38" i="10"/>
  <c r="V30" i="10"/>
  <c r="V22" i="10"/>
  <c r="V14" i="10"/>
  <c r="V6" i="10"/>
  <c r="V55" i="12"/>
  <c r="V47" i="12"/>
  <c r="V39" i="12"/>
  <c r="V31" i="12"/>
  <c r="V23" i="12"/>
  <c r="V15" i="12"/>
  <c r="V7" i="12"/>
  <c r="V50" i="11"/>
  <c r="V42" i="11"/>
  <c r="V34" i="11"/>
  <c r="V26" i="11"/>
  <c r="V18" i="11"/>
  <c r="V10" i="11"/>
  <c r="V54" i="12"/>
  <c r="V46" i="12"/>
  <c r="V38" i="12"/>
  <c r="V30" i="12"/>
  <c r="V22" i="12"/>
  <c r="V14" i="12"/>
  <c r="V6" i="12"/>
  <c r="V49" i="11"/>
  <c r="V41" i="11"/>
  <c r="V33" i="11"/>
  <c r="V25" i="11"/>
  <c r="V17" i="11"/>
  <c r="V9" i="11"/>
  <c r="V52" i="10"/>
  <c r="V44" i="10"/>
  <c r="V36" i="10"/>
  <c r="V28" i="10"/>
  <c r="V20" i="10"/>
  <c r="V12" i="10"/>
  <c r="V53" i="12"/>
  <c r="V45" i="12"/>
  <c r="V37" i="12"/>
  <c r="V29" i="12"/>
  <c r="V21" i="12"/>
  <c r="V13" i="12"/>
  <c r="V48" i="11"/>
  <c r="V40" i="11"/>
  <c r="V32" i="11"/>
  <c r="V24" i="11"/>
  <c r="V16" i="11"/>
  <c r="V8" i="11"/>
  <c r="V51" i="10"/>
  <c r="V43" i="10"/>
  <c r="V35" i="10"/>
  <c r="V27" i="10"/>
  <c r="V19" i="10"/>
  <c r="V11" i="10"/>
  <c r="V52" i="12"/>
  <c r="V44" i="12"/>
  <c r="V36" i="12"/>
  <c r="V28" i="12"/>
  <c r="V20" i="12"/>
  <c r="V12" i="12"/>
  <c r="V55" i="11"/>
  <c r="V47" i="11"/>
  <c r="V39" i="11"/>
  <c r="V31" i="11"/>
  <c r="V23" i="11"/>
  <c r="V15" i="11"/>
  <c r="V7" i="11"/>
  <c r="V50" i="10"/>
  <c r="V42" i="10"/>
  <c r="V34" i="10"/>
  <c r="V26" i="10"/>
  <c r="V18" i="10"/>
  <c r="V10" i="10"/>
  <c r="H56" i="7"/>
  <c r="P56" i="7"/>
  <c r="X56" i="7"/>
  <c r="Y61" i="7"/>
  <c r="E65" i="7"/>
  <c r="M65" i="7"/>
  <c r="U65" i="7"/>
  <c r="G56" i="8"/>
  <c r="O56" i="8"/>
  <c r="W56" i="8"/>
  <c r="Y62" i="8"/>
  <c r="D65" i="8"/>
  <c r="L65" i="8"/>
  <c r="T65" i="8"/>
  <c r="V9" i="9"/>
  <c r="V17" i="9"/>
  <c r="V25" i="9"/>
  <c r="V33" i="9"/>
  <c r="V41" i="9"/>
  <c r="V49" i="9"/>
  <c r="G3" i="16"/>
  <c r="G65" i="9"/>
  <c r="O3" i="16"/>
  <c r="O65" i="9"/>
  <c r="M65" i="9"/>
  <c r="V17" i="10"/>
  <c r="V40" i="10"/>
  <c r="J6" i="14"/>
  <c r="I56" i="10"/>
  <c r="I8" i="16"/>
  <c r="I65" i="10"/>
  <c r="Q8" i="16"/>
  <c r="Q65" i="10"/>
  <c r="V45" i="11"/>
  <c r="N7" i="14"/>
  <c r="M56" i="11"/>
  <c r="V34" i="12"/>
  <c r="K8" i="14"/>
  <c r="J56" i="12"/>
  <c r="N5" i="13"/>
  <c r="N9" i="13"/>
  <c r="Y60" i="7"/>
  <c r="F65" i="7"/>
  <c r="N65" i="7"/>
  <c r="V65" i="7"/>
  <c r="Y61" i="8"/>
  <c r="E65" i="8"/>
  <c r="M65" i="8"/>
  <c r="U65" i="8"/>
  <c r="V10" i="9"/>
  <c r="V18" i="9"/>
  <c r="V26" i="9"/>
  <c r="V34" i="9"/>
  <c r="V42" i="9"/>
  <c r="V50" i="9"/>
  <c r="E5" i="14"/>
  <c r="E9" i="14"/>
  <c r="P65" i="9"/>
  <c r="G6" i="14"/>
  <c r="F56" i="10"/>
  <c r="O6" i="14"/>
  <c r="N56" i="10"/>
  <c r="V21" i="10"/>
  <c r="V41" i="10"/>
  <c r="K56" i="10"/>
  <c r="C5" i="17"/>
  <c r="V64" i="10"/>
  <c r="E65" i="10"/>
  <c r="V53" i="11"/>
  <c r="V42" i="12"/>
  <c r="C18" i="16"/>
  <c r="C65" i="12"/>
  <c r="V60" i="12"/>
  <c r="K18" i="16"/>
  <c r="K65" i="12"/>
  <c r="S18" i="16"/>
  <c r="S65" i="12"/>
  <c r="F5" i="13"/>
  <c r="F9" i="13"/>
  <c r="G65" i="7"/>
  <c r="O65" i="7"/>
  <c r="W65" i="7"/>
  <c r="Y60" i="8"/>
  <c r="F65" i="8"/>
  <c r="N65" i="8"/>
  <c r="V65" i="8"/>
  <c r="V11" i="9"/>
  <c r="V19" i="9"/>
  <c r="V27" i="9"/>
  <c r="V35" i="9"/>
  <c r="V43" i="9"/>
  <c r="V51" i="9"/>
  <c r="F56" i="9"/>
  <c r="Q65" i="9"/>
  <c r="H6" i="14"/>
  <c r="G56" i="10"/>
  <c r="P6" i="14"/>
  <c r="O56" i="10"/>
  <c r="V24" i="10"/>
  <c r="V45" i="10"/>
  <c r="L56" i="10"/>
  <c r="N6" i="14"/>
  <c r="V62" i="10"/>
  <c r="M65" i="10"/>
  <c r="H56" i="11"/>
  <c r="G8" i="14"/>
  <c r="F56" i="12"/>
  <c r="N56" i="12"/>
  <c r="O8" i="14"/>
  <c r="V50" i="12"/>
  <c r="J65" i="9"/>
  <c r="R65" i="9"/>
  <c r="M56" i="10"/>
  <c r="G65" i="10"/>
  <c r="O65" i="10"/>
  <c r="J56" i="11"/>
  <c r="R56" i="11"/>
  <c r="D65" i="11"/>
  <c r="L65" i="11"/>
  <c r="T65" i="11"/>
  <c r="I65" i="12"/>
  <c r="Q65" i="12"/>
  <c r="K6" i="14"/>
  <c r="P7" i="14"/>
  <c r="R8" i="16"/>
  <c r="S65" i="9"/>
  <c r="H65" i="10"/>
  <c r="P65" i="10"/>
  <c r="S56" i="11"/>
  <c r="E65" i="11"/>
  <c r="M65" i="11"/>
  <c r="U65" i="11"/>
  <c r="J65" i="12"/>
  <c r="R65" i="12"/>
  <c r="L8" i="14"/>
  <c r="V61" i="11"/>
  <c r="V63" i="11"/>
  <c r="G7" i="14"/>
  <c r="M8" i="14"/>
  <c r="E10" i="16"/>
  <c r="V6" i="14"/>
  <c r="V60" i="10"/>
  <c r="J65" i="10"/>
  <c r="G65" i="11"/>
  <c r="O65" i="11"/>
  <c r="D65" i="12"/>
  <c r="L65" i="12"/>
  <c r="T65" i="12"/>
  <c r="H7" i="14"/>
  <c r="V61" i="9"/>
  <c r="V63" i="9"/>
  <c r="C65" i="10"/>
  <c r="K65" i="10"/>
  <c r="S65" i="10"/>
  <c r="N56" i="11"/>
  <c r="H65" i="11"/>
  <c r="P65" i="11"/>
  <c r="C56" i="12"/>
  <c r="S56" i="12"/>
  <c r="E65" i="12"/>
  <c r="M65" i="12"/>
  <c r="U65" i="12"/>
  <c r="G18" i="16"/>
  <c r="R56" i="10"/>
  <c r="D65" i="10"/>
  <c r="L65" i="10"/>
  <c r="T65" i="10"/>
  <c r="I65" i="11"/>
  <c r="Q65" i="11"/>
  <c r="D56" i="12"/>
  <c r="T56" i="12"/>
  <c r="V61" i="12"/>
  <c r="V63" i="12"/>
  <c r="F65" i="12"/>
  <c r="N65" i="12"/>
  <c r="O65" i="12"/>
  <c r="R6" i="14"/>
  <c r="F65" i="10"/>
  <c r="N65" i="10"/>
  <c r="C65" i="11"/>
  <c r="K65" i="11"/>
  <c r="S65" i="11"/>
  <c r="H65" i="12"/>
  <c r="P65" i="12"/>
  <c r="T10" i="14" l="1"/>
  <c r="F10" i="13"/>
  <c r="E10" i="14"/>
  <c r="N10" i="13"/>
  <c r="V10" i="13"/>
  <c r="Q10" i="13"/>
  <c r="L10" i="13"/>
  <c r="D10" i="13"/>
  <c r="S10" i="13"/>
  <c r="V58" i="12"/>
  <c r="H10" i="13"/>
  <c r="Y58" i="7"/>
  <c r="V58" i="10"/>
  <c r="V58" i="9"/>
  <c r="W10" i="13"/>
  <c r="G4" i="17"/>
  <c r="F4" i="17"/>
  <c r="L10" i="14"/>
  <c r="T10" i="13"/>
  <c r="J10" i="14"/>
  <c r="X10" i="13"/>
  <c r="Y10" i="13"/>
  <c r="P10" i="14"/>
  <c r="V58" i="11"/>
  <c r="F10" i="14"/>
  <c r="M10" i="14"/>
  <c r="D10" i="14"/>
  <c r="E10" i="13"/>
  <c r="K10" i="14"/>
  <c r="K10" i="13"/>
  <c r="I10" i="13"/>
  <c r="Q10" i="14"/>
  <c r="U10" i="14"/>
  <c r="O10" i="14"/>
  <c r="O10" i="13"/>
  <c r="V10" i="14"/>
  <c r="R10" i="14"/>
  <c r="H10" i="14"/>
  <c r="G5" i="17"/>
  <c r="C12" i="14" s="1"/>
  <c r="F5" i="17"/>
  <c r="R10" i="13"/>
  <c r="P10" i="13"/>
  <c r="G10" i="14"/>
  <c r="N10" i="14"/>
  <c r="G10" i="13"/>
  <c r="M10" i="13"/>
  <c r="Y58" i="8"/>
  <c r="U10" i="13"/>
  <c r="S10" i="14"/>
  <c r="J10" i="13"/>
  <c r="I10" i="14"/>
  <c r="C13" i="14" l="1"/>
  <c r="T26" i="15"/>
  <c r="L26" i="15"/>
  <c r="D26" i="15"/>
  <c r="R25" i="15"/>
  <c r="J25" i="15"/>
  <c r="X24" i="15"/>
  <c r="P24" i="15"/>
  <c r="H24" i="15"/>
  <c r="V23" i="15"/>
  <c r="N23" i="15"/>
  <c r="F23" i="15"/>
  <c r="F6" i="17"/>
  <c r="V26" i="15"/>
  <c r="N26" i="15"/>
  <c r="F26" i="15"/>
  <c r="T25" i="15"/>
  <c r="L25" i="15"/>
  <c r="D25" i="15"/>
  <c r="R24" i="15"/>
  <c r="J24" i="15"/>
  <c r="X23" i="15"/>
  <c r="P23" i="15"/>
  <c r="H23" i="15"/>
  <c r="S26" i="15"/>
  <c r="I26" i="15"/>
  <c r="U25" i="15"/>
  <c r="I25" i="15"/>
  <c r="U24" i="15"/>
  <c r="K24" i="15"/>
  <c r="U23" i="15"/>
  <c r="K23" i="15"/>
  <c r="R26" i="15"/>
  <c r="H26" i="15"/>
  <c r="S25" i="15"/>
  <c r="H25" i="15"/>
  <c r="T24" i="15"/>
  <c r="I24" i="15"/>
  <c r="T23" i="15"/>
  <c r="J23" i="15"/>
  <c r="Q26" i="15"/>
  <c r="G26" i="15"/>
  <c r="Q25" i="15"/>
  <c r="G25" i="15"/>
  <c r="S24" i="15"/>
  <c r="G24" i="15"/>
  <c r="S23" i="15"/>
  <c r="I23" i="15"/>
  <c r="P26" i="15"/>
  <c r="E26" i="15"/>
  <c r="P25" i="15"/>
  <c r="F25" i="15"/>
  <c r="Q24" i="15"/>
  <c r="F24" i="15"/>
  <c r="R23" i="15"/>
  <c r="G23" i="15"/>
  <c r="O26" i="15"/>
  <c r="C26" i="15"/>
  <c r="O25" i="15"/>
  <c r="E25" i="15"/>
  <c r="O24" i="15"/>
  <c r="E24" i="15"/>
  <c r="Q23" i="15"/>
  <c r="E23" i="15"/>
  <c r="X26" i="15"/>
  <c r="M26" i="15"/>
  <c r="X25" i="15"/>
  <c r="N25" i="15"/>
  <c r="C25" i="15"/>
  <c r="N24" i="15"/>
  <c r="D24" i="15"/>
  <c r="O23" i="15"/>
  <c r="D23" i="15"/>
  <c r="U26" i="15"/>
  <c r="J26" i="15"/>
  <c r="V25" i="15"/>
  <c r="K25" i="15"/>
  <c r="V24" i="15"/>
  <c r="L24" i="15"/>
  <c r="W23" i="15"/>
  <c r="L23" i="15"/>
  <c r="M25" i="15"/>
  <c r="W24" i="15"/>
  <c r="M24" i="15"/>
  <c r="C24" i="15"/>
  <c r="M23" i="15"/>
  <c r="W26" i="15"/>
  <c r="C23" i="15"/>
  <c r="K26" i="15"/>
  <c r="W25" i="15"/>
  <c r="G6" i="17"/>
  <c r="C12" i="13"/>
  <c r="C13" i="13" s="1"/>
  <c r="U26" i="16"/>
  <c r="M26" i="16"/>
  <c r="E26" i="16"/>
  <c r="P25" i="16"/>
  <c r="H25" i="16"/>
  <c r="S24" i="16"/>
  <c r="K24" i="16"/>
  <c r="C24" i="16"/>
  <c r="N23" i="16"/>
  <c r="F23" i="16"/>
  <c r="Q26" i="16"/>
  <c r="I26" i="16"/>
  <c r="T25" i="16"/>
  <c r="L25" i="16"/>
  <c r="D25" i="16"/>
  <c r="O24" i="16"/>
  <c r="G24" i="16"/>
  <c r="R23" i="16"/>
  <c r="J23" i="16"/>
  <c r="P26" i="16"/>
  <c r="H26" i="16"/>
  <c r="S25" i="16"/>
  <c r="K25" i="16"/>
  <c r="C25" i="16"/>
  <c r="N24" i="16"/>
  <c r="F24" i="16"/>
  <c r="Q23" i="16"/>
  <c r="I23" i="16"/>
  <c r="O26" i="16"/>
  <c r="G26" i="16"/>
  <c r="R25" i="16"/>
  <c r="J25" i="16"/>
  <c r="U24" i="16"/>
  <c r="M24" i="16"/>
  <c r="E24" i="16"/>
  <c r="P23" i="16"/>
  <c r="H23" i="16"/>
  <c r="L26" i="16"/>
  <c r="O25" i="16"/>
  <c r="R24" i="16"/>
  <c r="U23" i="16"/>
  <c r="E23" i="16"/>
  <c r="K26" i="16"/>
  <c r="N25" i="16"/>
  <c r="Q24" i="16"/>
  <c r="T23" i="16"/>
  <c r="D23" i="16"/>
  <c r="J26" i="16"/>
  <c r="M25" i="16"/>
  <c r="P24" i="16"/>
  <c r="S23" i="16"/>
  <c r="C23" i="16"/>
  <c r="F26" i="16"/>
  <c r="I25" i="16"/>
  <c r="L24" i="16"/>
  <c r="O23" i="16"/>
  <c r="T26" i="16"/>
  <c r="D26" i="16"/>
  <c r="G25" i="16"/>
  <c r="J24" i="16"/>
  <c r="M23" i="16"/>
  <c r="S26" i="16"/>
  <c r="C26" i="16"/>
  <c r="F25" i="16"/>
  <c r="I24" i="16"/>
  <c r="L23" i="16"/>
  <c r="N26" i="16"/>
  <c r="Q25" i="16"/>
  <c r="T24" i="16"/>
  <c r="D24" i="16"/>
  <c r="G23" i="16"/>
  <c r="R26" i="16"/>
  <c r="U25" i="16"/>
  <c r="E25" i="16"/>
  <c r="H24" i="16"/>
  <c r="K23" i="16"/>
</calcChain>
</file>

<file path=xl/sharedStrings.xml><?xml version="1.0" encoding="utf-8"?>
<sst xmlns="http://schemas.openxmlformats.org/spreadsheetml/2006/main" count="3367" uniqueCount="264">
  <si>
    <t>Instruções Iniciais</t>
  </si>
  <si>
    <t>Para facilitar a navegabilidade entre as planilhas</t>
  </si>
  <si>
    <t>Prezado(a) Professor(a)</t>
  </si>
  <si>
    <t>Este arquivo contém um número grande de planilhas.</t>
  </si>
  <si>
    <t>Para facilitar o acesso às suas turmas, siga as orientações:</t>
  </si>
  <si>
    <t>a) acesse a planilha MENU</t>
  </si>
  <si>
    <t>b) aponte o mouse sobre qual é sua sala (2º D por exemplo)</t>
  </si>
  <si>
    <t>c) clique sobre o ícone exibido (conforme figura ao lado)</t>
  </si>
  <si>
    <t>d) para retornar à planilha MENU, clique na letra "M"</t>
  </si>
  <si>
    <t xml:space="preserve">    localizada no canto superior esquerdo da planilha</t>
  </si>
  <si>
    <t xml:space="preserve">AUXILIAR: </t>
  </si>
  <si>
    <t>https://docs.google.com/spreadsheets/d/1-bp_B6WEaKbGnuXh6odh-8rt8kOb82xY_bNMSar-W-A/edit#gid=304563522</t>
  </si>
  <si>
    <t xml:space="preserve">GABARITO: </t>
  </si>
  <si>
    <t>https://docs.google.com/spreadsheets/d/1KpD5DzzQf4QS7dULzpzgtW_8fo9TzkjDWyQPR9Ju3I8/edit#gid=0</t>
  </si>
  <si>
    <t xml:space="preserve">NOME COMPLETO: </t>
  </si>
  <si>
    <t>EMEB PROF AGENOR VEDOVELLO</t>
  </si>
  <si>
    <t xml:space="preserve">NOME CURTO: </t>
  </si>
  <si>
    <t>AGENOR</t>
  </si>
  <si>
    <t xml:space="preserve">DISCIPLINA: </t>
  </si>
  <si>
    <t>MATEMÁTICA</t>
  </si>
  <si>
    <t xml:space="preserve">TOT QUESTÕES 5: </t>
  </si>
  <si>
    <t xml:space="preserve">STRING GABT 5: </t>
  </si>
  <si>
    <t>GABARITO 5ANO MAT!C4:X4</t>
  </si>
  <si>
    <t xml:space="preserve">STRING QUET 5: </t>
  </si>
  <si>
    <t>GABARITO 5ANO MAT!C5:X5</t>
  </si>
  <si>
    <t xml:space="preserve">TOT QUESTÕES 9: </t>
  </si>
  <si>
    <t xml:space="preserve">STRING GABT 9: </t>
  </si>
  <si>
    <t>GABARITO 9ANO MAT!C4:U4</t>
  </si>
  <si>
    <t xml:space="preserve">STRING QUET 9: </t>
  </si>
  <si>
    <t>GABARITO 9ANO MAT!C5:U5</t>
  </si>
  <si>
    <t>LINKS 5º</t>
  </si>
  <si>
    <t>LINKS 9º</t>
  </si>
  <si>
    <t>5A</t>
  </si>
  <si>
    <t>9A</t>
  </si>
  <si>
    <t>5B</t>
  </si>
  <si>
    <t>9B</t>
  </si>
  <si>
    <t>5C</t>
  </si>
  <si>
    <t>9C</t>
  </si>
  <si>
    <t>5D</t>
  </si>
  <si>
    <t>9D</t>
  </si>
  <si>
    <t>TOTAL 5ANO</t>
  </si>
  <si>
    <t>TOTAL 9ANO</t>
  </si>
  <si>
    <t>QUESTÕES 5ANO</t>
  </si>
  <si>
    <t>QUESTÕES 9ANO</t>
  </si>
  <si>
    <t>TOTAL DE ALUNOS</t>
  </si>
  <si>
    <t>M</t>
  </si>
  <si>
    <t xml:space="preserve">ESCOLA: </t>
  </si>
  <si>
    <t>DISCIPLINA:</t>
  </si>
  <si>
    <t>PROFESSOR(A):</t>
  </si>
  <si>
    <t>T</t>
  </si>
  <si>
    <t xml:space="preserve">QUESTÕES: </t>
  </si>
  <si>
    <t>ANA BEATRIZ BISETTO PINTO BODOT</t>
  </si>
  <si>
    <t>C</t>
  </si>
  <si>
    <t>A</t>
  </si>
  <si>
    <t>B</t>
  </si>
  <si>
    <t>D</t>
  </si>
  <si>
    <t>ANDRÉ LUIZ DE SOUZA FILHO</t>
  </si>
  <si>
    <t>ANTONIO CARLOS RAMPASSO MARÇAL</t>
  </si>
  <si>
    <t>CYNDHEL MARCONDES DIAS</t>
  </si>
  <si>
    <t>EDER MOYSES VICENTE DA COSTA</t>
  </si>
  <si>
    <t>GABRIEL MARQUES DE JESUS</t>
  </si>
  <si>
    <t>HELENA FERNANDES BENTO</t>
  </si>
  <si>
    <t>ISADORA CRISTINA PEREIRA</t>
  </si>
  <si>
    <t>JOAQUIM SOUZA DOS SANTOS</t>
  </si>
  <si>
    <t>JOSE HENRIQUE PEREIRA DE SOUSA</t>
  </si>
  <si>
    <t>KAUAN DANIEL ARAÚJO GOMES</t>
  </si>
  <si>
    <t>LUCAS SIMÕES DE CASTRO DELICIO</t>
  </si>
  <si>
    <t>LUISA GOUVEIA DE CAMPOS FELIX</t>
  </si>
  <si>
    <t>MATEUS RAUGUST FERREIRA</t>
  </si>
  <si>
    <t>MIGUEL AMORIM MIETTI</t>
  </si>
  <si>
    <t>NATHALLY VYCKTHORYA RIBEIRO FONSECA</t>
  </si>
  <si>
    <t>NICOLAS FERNANDO DOS SANTOS COSTA</t>
  </si>
  <si>
    <t>PEDRO HENRIQUE LEANDRO BIOTI DE MORAES</t>
  </si>
  <si>
    <t>PEDRO LUCAS DE OLIVEIRA MACHADO</t>
  </si>
  <si>
    <t>RAUL OLIVEIRA FRANÇA</t>
  </si>
  <si>
    <t>SAMUEL VINICIUS DE LIMA</t>
  </si>
  <si>
    <t>SOL BEITLER FONSECA MARANI PEREIRA</t>
  </si>
  <si>
    <t>VITHORIA HELENA SANTOS HERCULANO</t>
  </si>
  <si>
    <t>YAGO GABRIEL TRILHA DIAS COSTA</t>
  </si>
  <si>
    <t>YSABELLY LORENA GONCALVES DA SILVA</t>
  </si>
  <si>
    <t xml:space="preserve">APROVEITAMENTO: </t>
  </si>
  <si>
    <t>%</t>
  </si>
  <si>
    <t xml:space="preserve">ACERTOS: </t>
  </si>
  <si>
    <t>-</t>
  </si>
  <si>
    <t xml:space="preserve">RESUMO: </t>
  </si>
  <si>
    <t>SÉRIE</t>
  </si>
  <si>
    <t>PROVAS REALIZADAS</t>
  </si>
  <si>
    <t>MÉDIA POR PROVA</t>
  </si>
  <si>
    <t>TOTAL DE ALTERNATIVAS MARCADAS POR QUESTÃO</t>
  </si>
  <si>
    <t>AVG</t>
  </si>
  <si>
    <t>E</t>
  </si>
  <si>
    <t xml:space="preserve">TOTAL: </t>
  </si>
  <si>
    <t>ANA CLARA DA SILVA RICARDI</t>
  </si>
  <si>
    <t>c</t>
  </si>
  <si>
    <t>a</t>
  </si>
  <si>
    <t>d</t>
  </si>
  <si>
    <t>b</t>
  </si>
  <si>
    <t>ANNA CLARA SIMOES LOPES DA SILVA</t>
  </si>
  <si>
    <t>BARBARA DIAS MACHADO</t>
  </si>
  <si>
    <t>BRYAN FHELYPE DA SILVA LEITE</t>
  </si>
  <si>
    <t>ENZO RAFAEL PEREIRA</t>
  </si>
  <si>
    <t>GABRIEL HENRIQUE PEREIRA DA COSTA</t>
  </si>
  <si>
    <t>GABRIEL SOUZA SANTOS</t>
  </si>
  <si>
    <t>GABRIELA GALINDO DEFANTE</t>
  </si>
  <si>
    <t>GABRIELLY HENES GOMES</t>
  </si>
  <si>
    <t>GABRYEL HENRIQUE LEARDINI DOS SANTOS</t>
  </si>
  <si>
    <t>GUSTAVO MARTINS DA COSTA SILVA</t>
  </si>
  <si>
    <t>iSABEL CRISTINA DE JESUS PAZ BUENO</t>
  </si>
  <si>
    <t>ISABELLY CRISTINA DE JESUS PAZ BUENO</t>
  </si>
  <si>
    <t>JOÃO VITOR MENDES DE OLIVEIRA</t>
  </si>
  <si>
    <t>LAURA REGINA MONTICELLI DOS SANTOS</t>
  </si>
  <si>
    <t>LORENA BUENO PRADO</t>
  </si>
  <si>
    <t>LORENA FIDELIS DE LIMA</t>
  </si>
  <si>
    <t>LUIZ GABRIEL DIAS RUSSI</t>
  </si>
  <si>
    <t>MANUELLA KAOLIN SIQUEIRA CONDE</t>
  </si>
  <si>
    <t>MARIA JÚLIA TEDIOLA DOS SANTOS</t>
  </si>
  <si>
    <t>NICOLAS MORAIS SANTOS</t>
  </si>
  <si>
    <t>NICOLE GUEDES QUEIROS</t>
  </si>
  <si>
    <t>RIQUELME LIMA RODRIGUES</t>
  </si>
  <si>
    <t>SOPHIA SOARES PUGAS DA COSTA</t>
  </si>
  <si>
    <t>THIAGO DE LIMA</t>
  </si>
  <si>
    <t>VALENTINA BATISTA DO NASCIMENTO</t>
  </si>
  <si>
    <t>VICTÓRIA MARIANA DE OLIVEIRA</t>
  </si>
  <si>
    <t>WILLYAN DA CRUZ LEITE</t>
  </si>
  <si>
    <t>JOÃO PEDRO FERREIRA DE ARAUJO</t>
  </si>
  <si>
    <t>SANDRA REGINA BONATI RITONI</t>
  </si>
  <si>
    <t>ALICIA EMANUELE SILVA SANTOS</t>
  </si>
  <si>
    <t>ANA LÍVIA HERCULANO</t>
  </si>
  <si>
    <t>BRUNO FELIPPI AGUIAR DE OLIVEIRA</t>
  </si>
  <si>
    <t>CONRADO AUGUSTO ROCHA SILVA</t>
  </si>
  <si>
    <t>DANILO BALOG SALLES</t>
  </si>
  <si>
    <t>DAVI AUGUSTO DE OLIVEIRA</t>
  </si>
  <si>
    <t>DIOGO DOS SANTOS BERDUSCO</t>
  </si>
  <si>
    <t>ELIS FERNANDES BENTO</t>
  </si>
  <si>
    <t>ENZO FELIPE DE JESUS BATISTA DE SOUZA</t>
  </si>
  <si>
    <t>GABRIEL OLIVEIRA RAMOS</t>
  </si>
  <si>
    <t>GABRIELLY KELLER PALARO</t>
  </si>
  <si>
    <t>HELOÁ KAMYLLE DA SILVA ROCHA</t>
  </si>
  <si>
    <t>HEMYLLY COSTA DOS SANTOS</t>
  </si>
  <si>
    <t>HENRY AUGUSTO CASTRO TRILHA DIAS</t>
  </si>
  <si>
    <t>ISABELE LORENA DE JESUS COSTA</t>
  </si>
  <si>
    <t>JOSE RAFAEL DE NOVAIS PEREIRA</t>
  </si>
  <si>
    <t>KLEITON GONCALVES MIGUEL</t>
  </si>
  <si>
    <t>MARIA CLARA SANTOS SANTOS</t>
  </si>
  <si>
    <t>MARIA ISABELA FERREIRA OLIVI</t>
  </si>
  <si>
    <t>MELISSA GODOI VAZ PEDROSO</t>
  </si>
  <si>
    <t>MIGUEL DE SOUSA SILVA</t>
  </si>
  <si>
    <t>PATRIK ROBERTO SANTOS FERREIRA</t>
  </si>
  <si>
    <t>RAYARA VITORIA ARAUJO DE MORAIS</t>
  </si>
  <si>
    <t>JAELISON RAY GOMES DA PAZ LIMA</t>
  </si>
  <si>
    <t>LAURA BIRAIA SILVA</t>
  </si>
  <si>
    <t>LORENA HONORATO RUIZ CAMPOS</t>
  </si>
  <si>
    <t>MARCOS DANIEL SANTOS ANUNCIAÇÃO</t>
  </si>
  <si>
    <t>Miriam Paula Franco Passos</t>
  </si>
  <si>
    <t>ANA CAROLINE DA SILVA RAMUALDO</t>
  </si>
  <si>
    <t>ANA CLARA FRANÇA DE OLIVEIRA SILVA</t>
  </si>
  <si>
    <t>ANA LUIZA BARBOSA ZAULI</t>
  </si>
  <si>
    <t>ARTHUR BRANDAO STOCCO</t>
  </si>
  <si>
    <t>BEATRIZ YARA DA SILVA RUSSI</t>
  </si>
  <si>
    <t>CRISTIAN CABRAL TUON</t>
  </si>
  <si>
    <t>DANIELA SUELLEN DO CARMO SILVA</t>
  </si>
  <si>
    <t>ENZO MARROFFINO</t>
  </si>
  <si>
    <t>FELIPE FERREIRA DE SOUZA</t>
  </si>
  <si>
    <t>GABRIEL AMORIM MIETTI</t>
  </si>
  <si>
    <t>GUSTAVO DA SILVA CASSEMIRO</t>
  </si>
  <si>
    <t>HENRIQUE AUGUSTO ALVES BASSAN</t>
  </si>
  <si>
    <t>HENRY FERREIRA MELO TAVARES</t>
  </si>
  <si>
    <t>ISABELA CRISTINA DOS SANTOS</t>
  </si>
  <si>
    <t>JEFFERSON DE SENA SILVA JUNIOR</t>
  </si>
  <si>
    <t>JOAO PEDRO DA SILVA LIMA</t>
  </si>
  <si>
    <t>KAYNÃ JESUS ROSA</t>
  </si>
  <si>
    <t>KELVIN GONÇALVES MIGUEL</t>
  </si>
  <si>
    <t>LAURA GOUVEIA DA SILVA</t>
  </si>
  <si>
    <t>LEANDRA COSTA FARIA</t>
  </si>
  <si>
    <t>LEONARDO SILVA SARTORATO</t>
  </si>
  <si>
    <t>MARIA CLARA FUMACHE DA SILVEIRA</t>
  </si>
  <si>
    <t>MARIA EDUARDA SAMPAIO DE OLIVEIRA</t>
  </si>
  <si>
    <t>MARIA GABRIELA AMBROSIN DA SILVA</t>
  </si>
  <si>
    <t>MATEUS RYAN SILVEIRA BUOSI</t>
  </si>
  <si>
    <t>MURILO CORREDOR</t>
  </si>
  <si>
    <t>NATALIA RIBEIRO ROSA</t>
  </si>
  <si>
    <t>PEDRO HENRIQUE CARRARO</t>
  </si>
  <si>
    <t>RIQUELME DE OLIVEIRA MAXIMO</t>
  </si>
  <si>
    <t>RYAN TEODORO DE FRANÇA</t>
  </si>
  <si>
    <t>STÉFANY KAROLINE MARTINS ALVES</t>
  </si>
  <si>
    <t>VINÍCIUS CAETANO PEREIRA</t>
  </si>
  <si>
    <t>MATEUS LIAM DE OLIVEIRA  FARIA</t>
  </si>
  <si>
    <t>ANA CAROLINA FACINA FERNANDES</t>
  </si>
  <si>
    <t>ANA CLARA BORSE CANALE</t>
  </si>
  <si>
    <t>ANA LIVIA SZOKE SILVA</t>
  </si>
  <si>
    <t>BEATRIZ DA SILVA GAVA</t>
  </si>
  <si>
    <t>BEATRIZ GOMES HENRIQUES</t>
  </si>
  <si>
    <t>BRAYAN MARTINS DA SILVA</t>
  </si>
  <si>
    <t>CARLOS EDUARDO SANTOS VALERIO</t>
  </si>
  <si>
    <t>DAFNE YASMIN PINTO</t>
  </si>
  <si>
    <t>DANIEL FERNANDO DO CARMO SILVA</t>
  </si>
  <si>
    <t>ENZO QUINTINO ABOZOVSKI</t>
  </si>
  <si>
    <t>GABRIEL APARECIDO MACHADO</t>
  </si>
  <si>
    <t>GUILHERME DE ARAUJO CAETANO RODRIGUES</t>
  </si>
  <si>
    <t>HELOYSE GABRIELLY SOARES DE SÁ</t>
  </si>
  <si>
    <t>KAMILY FERREIRA RODRIGUES SILVA</t>
  </si>
  <si>
    <t>LAYANE FREIRE ARAÚJO DOS SANTOS</t>
  </si>
  <si>
    <t>LIVIA BEATRIZ DE ALMEIDA ARAUJO</t>
  </si>
  <si>
    <t>LIVIA DIAS TANAMI</t>
  </si>
  <si>
    <t>LUIZ GUSTAVO SILVA DE OLIVEIRA</t>
  </si>
  <si>
    <t>MARIA EDUARDA MACIEL DA SILVA</t>
  </si>
  <si>
    <t>NATHÁLIA GABRIELA DE LIMA SILVA</t>
  </si>
  <si>
    <t>NICOLLY EDUARDA DA SILVA</t>
  </si>
  <si>
    <t>PEDRO LUIZ DE CAMPOS</t>
  </si>
  <si>
    <t>REBECA DE ALMEIDA NASCIMENTO</t>
  </si>
  <si>
    <t>SAMANTHA CRISTINA DA SILVA</t>
  </si>
  <si>
    <t>SAMUEL DE OLIVEIRA ALVES</t>
  </si>
  <si>
    <t>SOPHIA BARBOSA BARRETO</t>
  </si>
  <si>
    <t>VICTORIA STHEPHANNY NAVES DA ROCHA</t>
  </si>
  <si>
    <t>YASMIM COSTA GOMES</t>
  </si>
  <si>
    <t>YASMIN VITÓRIA SANTOS</t>
  </si>
  <si>
    <t>ANA JULIA BUENO TOLEDO</t>
  </si>
  <si>
    <t>ASAF ARRUDA DE ALMEIDA SILVA</t>
  </si>
  <si>
    <t>BRUNO ALEXANDRE DOS SANTOS</t>
  </si>
  <si>
    <t>EMILY FERREIRA DE SOUSA</t>
  </si>
  <si>
    <t>GABRIEL OLIVEIRA SILVANO</t>
  </si>
  <si>
    <t>GIOVANNA BORGES GARCIA</t>
  </si>
  <si>
    <t>GUSTAVO HENRIQUE RODRIGUES SANTOS</t>
  </si>
  <si>
    <t>HEITOR SENA DA SILVA</t>
  </si>
  <si>
    <t>ISABELLA DE SOUZA GUIM</t>
  </si>
  <si>
    <t>ISABELLY CRISTINA DE OLIVEIRA NAZARIO</t>
  </si>
  <si>
    <t>JULLY MELISSA ROSA COSTA</t>
  </si>
  <si>
    <t>KAUA BRAYAN GUTENDORFER SECHI</t>
  </si>
  <si>
    <t>KAYQUE ALVES DE OLIVEIRA</t>
  </si>
  <si>
    <t>LEON OTAVIANO DE OLIVEIRA ROCHA</t>
  </si>
  <si>
    <t>LETÍCIA VITÓRIA FAUSTINO BATISTA</t>
  </si>
  <si>
    <t>LORENA ISABELI PEREIRA</t>
  </si>
  <si>
    <t>MARCELO VIRIATO DE MATOS</t>
  </si>
  <si>
    <t>MARIA EDUARDA FARIAS DA SILVA</t>
  </si>
  <si>
    <t>MARIA GABRIELA DE JESUS VICENTE</t>
  </si>
  <si>
    <t>MATHEUS FELIPE BARROS</t>
  </si>
  <si>
    <t>MIGUEL ARAÚJO ALVES VIEIRA RAMINELLI</t>
  </si>
  <si>
    <t>MURILO DE OLIVEIRA</t>
  </si>
  <si>
    <t>NÍCOLAS DE JESUS NASCIMENTO</t>
  </si>
  <si>
    <t>NICOLAS DE LIMA FRANCO</t>
  </si>
  <si>
    <t>NICOLLI CAROLINE LIMA DOS SANTOS</t>
  </si>
  <si>
    <t>RAI ALVES DE JESUS</t>
  </si>
  <si>
    <t>REBECA DANIELLI BARBOSA</t>
  </si>
  <si>
    <t>SOPHIA FALCO BUENO</t>
  </si>
  <si>
    <t>THAYSSA DAMACENO COSTA SENA</t>
  </si>
  <si>
    <t>WENDEL LUAN SAMPAIO VICENTE</t>
  </si>
  <si>
    <t>5º</t>
  </si>
  <si>
    <t xml:space="preserve">MUNICÍPIO: </t>
  </si>
  <si>
    <t xml:space="preserve">TOTAL DE ACERTOS: </t>
  </si>
  <si>
    <t xml:space="preserve">MÉDIA DA ESCOLA: </t>
  </si>
  <si>
    <t>5º ANO</t>
  </si>
  <si>
    <t>PROVAS FEITAS</t>
  </si>
  <si>
    <t>MÉDIA MATEMÁTICA</t>
  </si>
  <si>
    <t>9º</t>
  </si>
  <si>
    <t>9º ANO</t>
  </si>
  <si>
    <t>MÉDIA</t>
  </si>
  <si>
    <t>TOTAL SALAS</t>
  </si>
  <si>
    <t>TOTAL PROVAS</t>
  </si>
  <si>
    <t>TOTAIS</t>
  </si>
  <si>
    <t>no</t>
  </si>
  <si>
    <t>name</t>
  </si>
  <si>
    <t>class</t>
  </si>
  <si>
    <t>test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</si>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</sst>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sz val="70"/>
      <color theme="1"/>
      <name val="Roboto"/>
    </font>
    <font>
      <sz val="10"/>
      <name val="Arial"/>
    </font>
    <font>
      <sz val="11"/>
      <color theme="1"/>
      <name val="Roboto"/>
    </font>
    <font>
      <sz val="25"/>
      <color theme="1"/>
      <name val="Roboto"/>
    </font>
    <font>
      <sz val="11"/>
      <color theme="1"/>
      <name val="Calibri"/>
    </font>
    <font>
      <b/>
      <u/>
      <sz val="20"/>
      <color theme="1"/>
      <name val="Roboto"/>
    </font>
    <font>
      <sz val="20"/>
      <color rgb="FF0000FF"/>
      <name val="Roboto"/>
    </font>
    <font>
      <sz val="20"/>
      <color rgb="FFFF0000"/>
      <name val="Roboto"/>
    </font>
    <font>
      <sz val="10"/>
      <color theme="1"/>
      <name val="Arial"/>
    </font>
    <font>
      <b/>
      <sz val="11"/>
      <color theme="1"/>
      <name val="Roboto"/>
    </font>
    <font>
      <b/>
      <u/>
      <sz val="8"/>
      <color rgb="FF1155CC"/>
      <name val="Roboto"/>
    </font>
    <font>
      <b/>
      <u/>
      <sz val="8"/>
      <color rgb="FF1155CC"/>
      <name val="Roboto"/>
    </font>
    <font>
      <sz val="9"/>
      <color rgb="FFF7981D"/>
      <name val="Arial"/>
      <scheme val="minor"/>
    </font>
    <font>
      <b/>
      <sz val="16"/>
      <color theme="1"/>
      <name val="Roboto"/>
    </font>
    <font>
      <b/>
      <u/>
      <sz val="16"/>
      <color rgb="FF1155CC"/>
      <name val="Roboto"/>
    </font>
    <font>
      <b/>
      <u/>
      <sz val="16"/>
      <color rgb="FF1155CC"/>
      <name val="Roboto"/>
    </font>
    <font>
      <b/>
      <u/>
      <sz val="16"/>
      <color rgb="FF1155CC"/>
      <name val="Roboto"/>
    </font>
    <font>
      <b/>
      <u/>
      <sz val="16"/>
      <color rgb="FF1155CC"/>
      <name val="Roboto"/>
    </font>
    <font>
      <b/>
      <u/>
      <sz val="16"/>
      <color rgb="FF1155CC"/>
      <name val="Roboto"/>
    </font>
    <font>
      <b/>
      <u/>
      <sz val="11"/>
      <color rgb="FF0000FF"/>
      <name val="Roboto"/>
    </font>
    <font>
      <b/>
      <sz val="12"/>
      <color theme="1"/>
      <name val="Roboto"/>
    </font>
    <font>
      <b/>
      <sz val="10"/>
      <color theme="1"/>
      <name val="Arial"/>
    </font>
    <font>
      <sz val="9"/>
      <color rgb="FF333333"/>
      <name val="Arial"/>
    </font>
    <font>
      <sz val="10"/>
      <color rgb="FF333333"/>
      <name val="Roboto"/>
    </font>
    <font>
      <sz val="10"/>
      <color theme="1"/>
      <name val="Arial"/>
      <scheme val="minor"/>
    </font>
    <font>
      <i/>
      <sz val="9"/>
      <color rgb="FF333333"/>
      <name val="Arial"/>
    </font>
    <font>
      <sz val="8"/>
      <color theme="1"/>
      <name val="Arial"/>
    </font>
    <font>
      <b/>
      <sz val="10"/>
      <color theme="1"/>
      <name val="Roboto"/>
    </font>
    <font>
      <sz val="9"/>
      <color rgb="FF999999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4" borderId="0" xfId="0" applyFont="1" applyFill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/>
    <xf numFmtId="0" fontId="10" fillId="5" borderId="24" xfId="0" applyFont="1" applyFill="1" applyBorder="1" applyAlignment="1">
      <alignment horizontal="right" vertical="center" wrapText="1"/>
    </xf>
    <xf numFmtId="0" fontId="10" fillId="5" borderId="25" xfId="0" applyFont="1" applyFill="1" applyBorder="1" applyAlignment="1">
      <alignment horizontal="right" vertical="center" wrapText="1"/>
    </xf>
    <xf numFmtId="0" fontId="10" fillId="6" borderId="24" xfId="0" applyFont="1" applyFill="1" applyBorder="1" applyAlignment="1">
      <alignment horizontal="right" vertical="center" wrapText="1"/>
    </xf>
    <xf numFmtId="0" fontId="13" fillId="0" borderId="0" xfId="0" applyFont="1"/>
    <xf numFmtId="0" fontId="10" fillId="6" borderId="25" xfId="0" applyFont="1" applyFill="1" applyBorder="1" applyAlignment="1">
      <alignment horizontal="right" vertical="center" wrapText="1"/>
    </xf>
    <xf numFmtId="0" fontId="9" fillId="4" borderId="0" xfId="0" applyFont="1" applyFill="1"/>
    <xf numFmtId="0" fontId="9" fillId="4" borderId="7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right" vertical="center" wrapText="1"/>
    </xf>
    <xf numFmtId="0" fontId="10" fillId="7" borderId="25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7" xfId="0" applyFont="1" applyBorder="1"/>
    <xf numFmtId="0" fontId="9" fillId="4" borderId="5" xfId="0" applyFont="1" applyFill="1" applyBorder="1"/>
    <xf numFmtId="0" fontId="14" fillId="3" borderId="17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20" fillId="4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right" vertical="center"/>
    </xf>
    <xf numFmtId="0" fontId="10" fillId="10" borderId="24" xfId="0" applyFont="1" applyFill="1" applyBorder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24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" fillId="0" borderId="33" xfId="0" applyFont="1" applyBorder="1"/>
    <xf numFmtId="0" fontId="10" fillId="2" borderId="25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left"/>
    </xf>
    <xf numFmtId="0" fontId="9" fillId="4" borderId="24" xfId="0" applyFont="1" applyFill="1" applyBorder="1" applyAlignment="1">
      <alignment horizontal="center" vertical="center"/>
    </xf>
    <xf numFmtId="0" fontId="22" fillId="11" borderId="24" xfId="0" applyFont="1" applyFill="1" applyBorder="1" applyAlignment="1">
      <alignment horizontal="center" vertical="center"/>
    </xf>
    <xf numFmtId="0" fontId="23" fillId="4" borderId="33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left"/>
    </xf>
    <xf numFmtId="0" fontId="9" fillId="4" borderId="24" xfId="0" applyFont="1" applyFill="1" applyBorder="1" applyAlignment="1">
      <alignment vertical="center"/>
    </xf>
    <xf numFmtId="9" fontId="22" fillId="12" borderId="24" xfId="0" applyNumberFormat="1" applyFont="1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21" fillId="12" borderId="24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2" fontId="21" fillId="7" borderId="24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10" fillId="13" borderId="24" xfId="0" applyFont="1" applyFill="1" applyBorder="1" applyAlignment="1">
      <alignment horizontal="center" vertical="center"/>
    </xf>
    <xf numFmtId="2" fontId="10" fillId="13" borderId="24" xfId="0" applyNumberFormat="1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23" fillId="14" borderId="29" xfId="0" applyFont="1" applyFill="1" applyBorder="1" applyAlignment="1">
      <alignment horizontal="left"/>
    </xf>
    <xf numFmtId="0" fontId="26" fillId="4" borderId="29" xfId="0" applyFont="1" applyFill="1" applyBorder="1" applyAlignment="1">
      <alignment horizontal="left"/>
    </xf>
    <xf numFmtId="0" fontId="22" fillId="2" borderId="1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3" fillId="4" borderId="29" xfId="0" applyFont="1" applyFill="1" applyBorder="1"/>
    <xf numFmtId="0" fontId="23" fillId="4" borderId="33" xfId="0" applyFont="1" applyFill="1" applyBorder="1"/>
    <xf numFmtId="0" fontId="23" fillId="14" borderId="33" xfId="0" applyFont="1" applyFill="1" applyBorder="1"/>
    <xf numFmtId="0" fontId="9" fillId="4" borderId="33" xfId="0" applyFont="1" applyFill="1" applyBorder="1"/>
    <xf numFmtId="0" fontId="24" fillId="4" borderId="24" xfId="0" applyFont="1" applyFill="1" applyBorder="1" applyAlignment="1">
      <alignment vertical="center"/>
    </xf>
    <xf numFmtId="0" fontId="3" fillId="4" borderId="3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27" fillId="0" borderId="0" xfId="0" applyFont="1"/>
    <xf numFmtId="0" fontId="27" fillId="4" borderId="24" xfId="0" applyFont="1" applyFill="1" applyBorder="1" applyAlignment="1">
      <alignment vertical="center"/>
    </xf>
    <xf numFmtId="0" fontId="28" fillId="2" borderId="29" xfId="0" applyFont="1" applyFill="1" applyBorder="1" applyAlignment="1">
      <alignment horizontal="center" vertical="center"/>
    </xf>
    <xf numFmtId="4" fontId="9" fillId="4" borderId="29" xfId="0" applyNumberFormat="1" applyFont="1" applyFill="1" applyBorder="1" applyAlignment="1">
      <alignment horizontal="center" vertical="center"/>
    </xf>
    <xf numFmtId="2" fontId="9" fillId="4" borderId="29" xfId="0" applyNumberFormat="1" applyFont="1" applyFill="1" applyBorder="1" applyAlignment="1">
      <alignment horizontal="center" vertical="center"/>
    </xf>
    <xf numFmtId="2" fontId="10" fillId="12" borderId="24" xfId="0" applyNumberFormat="1" applyFont="1" applyFill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/>
    </xf>
    <xf numFmtId="2" fontId="10" fillId="11" borderId="24" xfId="0" applyNumberFormat="1" applyFont="1" applyFill="1" applyBorder="1" applyAlignment="1">
      <alignment horizontal="center" vertical="center"/>
    </xf>
    <xf numFmtId="0" fontId="29" fillId="0" borderId="0" xfId="0" applyFont="1"/>
    <xf numFmtId="0" fontId="10" fillId="3" borderId="26" xfId="0" applyFont="1" applyFill="1" applyBorder="1" applyAlignment="1">
      <alignment horizontal="right" vertical="center"/>
    </xf>
    <xf numFmtId="0" fontId="10" fillId="2" borderId="29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 wrapText="1"/>
    </xf>
    <xf numFmtId="0" fontId="10" fillId="15" borderId="24" xfId="0" applyFont="1" applyFill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 wrapText="1"/>
    </xf>
    <xf numFmtId="0" fontId="10" fillId="15" borderId="33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11" borderId="24" xfId="0" applyFont="1" applyFill="1" applyBorder="1" applyAlignment="1">
      <alignment horizontal="center" vertical="center"/>
    </xf>
    <xf numFmtId="0" fontId="22" fillId="16" borderId="24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9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wrapText="1"/>
    </xf>
    <xf numFmtId="0" fontId="10" fillId="5" borderId="12" xfId="0" applyFont="1" applyFill="1" applyBorder="1" applyAlignment="1">
      <alignment horizontal="right" vertical="center" wrapText="1"/>
    </xf>
    <xf numFmtId="0" fontId="2" fillId="0" borderId="14" xfId="0" applyFont="1" applyBorder="1"/>
    <xf numFmtId="0" fontId="11" fillId="5" borderId="13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0" fillId="5" borderId="18" xfId="0" applyFont="1" applyFill="1" applyBorder="1" applyAlignment="1">
      <alignment horizontal="right" vertical="center" wrapText="1"/>
    </xf>
    <xf numFmtId="0" fontId="2" fillId="0" borderId="22" xfId="0" applyFont="1" applyBorder="1"/>
    <xf numFmtId="0" fontId="12" fillId="5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3" xfId="0" applyFont="1" applyBorder="1"/>
    <xf numFmtId="0" fontId="10" fillId="5" borderId="1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wrapText="1"/>
    </xf>
    <xf numFmtId="0" fontId="2" fillId="0" borderId="27" xfId="0" applyFont="1" applyBorder="1"/>
    <xf numFmtId="0" fontId="2" fillId="0" borderId="28" xfId="0" applyFont="1" applyBorder="1"/>
    <xf numFmtId="0" fontId="19" fillId="3" borderId="0" xfId="0" applyFont="1" applyFill="1" applyAlignment="1">
      <alignment horizontal="center" vertical="center"/>
    </xf>
    <xf numFmtId="0" fontId="21" fillId="8" borderId="27" xfId="0" applyFont="1" applyFill="1" applyBorder="1" applyAlignment="1">
      <alignment horizontal="center" vertical="center"/>
    </xf>
    <xf numFmtId="0" fontId="2" fillId="0" borderId="30" xfId="0" applyFont="1" applyBorder="1"/>
    <xf numFmtId="0" fontId="10" fillId="9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21" fillId="10" borderId="16" xfId="0" applyFont="1" applyFill="1" applyBorder="1" applyAlignment="1">
      <alignment horizontal="center" vertical="center"/>
    </xf>
    <xf numFmtId="0" fontId="2" fillId="0" borderId="24" xfId="0" applyFont="1" applyBorder="1"/>
    <xf numFmtId="0" fontId="21" fillId="10" borderId="7" xfId="0" applyFont="1" applyFill="1" applyBorder="1" applyAlignment="1">
      <alignment horizontal="center" vertical="center"/>
    </xf>
    <xf numFmtId="0" fontId="2" fillId="0" borderId="25" xfId="0" applyFont="1" applyBorder="1"/>
    <xf numFmtId="0" fontId="10" fillId="11" borderId="34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10" fillId="12" borderId="15" xfId="0" applyFont="1" applyFill="1" applyBorder="1" applyAlignment="1">
      <alignment horizontal="right" vertical="center"/>
    </xf>
    <xf numFmtId="0" fontId="10" fillId="13" borderId="16" xfId="0" applyFont="1" applyFill="1" applyBorder="1" applyAlignment="1">
      <alignment horizontal="right" vertical="center"/>
    </xf>
    <xf numFmtId="0" fontId="10" fillId="7" borderId="15" xfId="0" applyFont="1" applyFill="1" applyBorder="1" applyAlignment="1">
      <alignment horizontal="right" vertical="center"/>
    </xf>
    <xf numFmtId="0" fontId="10" fillId="7" borderId="16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8" borderId="27" xfId="0" applyFont="1" applyFill="1" applyBorder="1" applyAlignment="1">
      <alignment horizontal="right" vertical="center"/>
    </xf>
    <xf numFmtId="0" fontId="10" fillId="9" borderId="36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" fillId="0" borderId="36" xfId="0" applyFont="1" applyBorder="1"/>
    <xf numFmtId="0" fontId="10" fillId="2" borderId="16" xfId="0" applyFont="1" applyFill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10" fillId="11" borderId="15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textRotation="255"/>
    </xf>
    <xf numFmtId="0" fontId="25" fillId="0" borderId="16" xfId="0" applyFont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10" fillId="8" borderId="26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5ºs MATEMÁTICA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MUNICÍPIO</c:v>
          </c:tx>
          <c:spPr>
            <a:solidFill>
              <a:srgbClr val="4285F4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5ANO'!$D$4:$Y$4</c:f>
              <c:numCache>
                <c:formatCode>#,##0.00</c:formatCode>
                <c:ptCount val="22"/>
                <c:pt idx="0">
                  <c:v>71.003401360544203</c:v>
                </c:pt>
                <c:pt idx="1">
                  <c:v>82.397959183673393</c:v>
                </c:pt>
                <c:pt idx="2">
                  <c:v>77.380952380952294</c:v>
                </c:pt>
                <c:pt idx="3">
                  <c:v>38.350340136054399</c:v>
                </c:pt>
                <c:pt idx="4">
                  <c:v>79.676870748299294</c:v>
                </c:pt>
                <c:pt idx="5">
                  <c:v>59.2687074829932</c:v>
                </c:pt>
                <c:pt idx="6">
                  <c:v>72.363945578231295</c:v>
                </c:pt>
                <c:pt idx="7">
                  <c:v>56.4625850340136</c:v>
                </c:pt>
                <c:pt idx="8">
                  <c:v>80.442176870748298</c:v>
                </c:pt>
                <c:pt idx="9">
                  <c:v>73.044217687074806</c:v>
                </c:pt>
                <c:pt idx="10">
                  <c:v>59.2687074829932</c:v>
                </c:pt>
                <c:pt idx="11">
                  <c:v>58.588435374149597</c:v>
                </c:pt>
                <c:pt idx="12">
                  <c:v>93.792517006802697</c:v>
                </c:pt>
                <c:pt idx="13">
                  <c:v>28.061224489795901</c:v>
                </c:pt>
                <c:pt idx="14">
                  <c:v>65.646258503401299</c:v>
                </c:pt>
                <c:pt idx="15">
                  <c:v>85.119047619047606</c:v>
                </c:pt>
                <c:pt idx="16">
                  <c:v>52.380952380952301</c:v>
                </c:pt>
                <c:pt idx="17">
                  <c:v>25.765306122448902</c:v>
                </c:pt>
                <c:pt idx="18">
                  <c:v>80.782312925170004</c:v>
                </c:pt>
                <c:pt idx="19">
                  <c:v>77.210884353741406</c:v>
                </c:pt>
                <c:pt idx="20">
                  <c:v>72.448979591836704</c:v>
                </c:pt>
                <c:pt idx="21">
                  <c:v>29.8469387755102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B45-42C7-B3D9-116B77E6A5F3}"/>
            </c:ext>
          </c:extLst>
        </c:ser>
        <c:ser>
          <c:idx val="1"/>
          <c:order val="1"/>
          <c:tx>
            <c:v>5A</c:v>
          </c:tx>
          <c:spPr>
            <a:solidFill>
              <a:srgbClr val="EA4335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5ANO'!$D$5:$Y$5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B45-42C7-B3D9-116B77E6A5F3}"/>
            </c:ext>
          </c:extLst>
        </c:ser>
        <c:ser>
          <c:idx val="2"/>
          <c:order val="2"/>
          <c:tx>
            <c:v>5B</c:v>
          </c:tx>
          <c:spPr>
            <a:solidFill>
              <a:srgbClr val="FBBC04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5ANO'!$D$6:$Y$6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B45-42C7-B3D9-116B77E6A5F3}"/>
            </c:ext>
          </c:extLst>
        </c:ser>
        <c:ser>
          <c:idx val="3"/>
          <c:order val="3"/>
          <c:tx>
            <c:v>5C</c:v>
          </c:tx>
          <c:spPr>
            <a:solidFill>
              <a:srgbClr val="34A853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5ANO'!$D$7:$Y$7</c:f>
              <c:numCache>
                <c:formatCode>0.00</c:formatCode>
                <c:ptCount val="22"/>
                <c:pt idx="0">
                  <c:v>59.090909090909093</c:v>
                </c:pt>
                <c:pt idx="1">
                  <c:v>81.818181818181827</c:v>
                </c:pt>
                <c:pt idx="2">
                  <c:v>63.636363636363633</c:v>
                </c:pt>
                <c:pt idx="3">
                  <c:v>27.27272727272727</c:v>
                </c:pt>
                <c:pt idx="4">
                  <c:v>63.636363636363633</c:v>
                </c:pt>
                <c:pt idx="5">
                  <c:v>63.636363636363633</c:v>
                </c:pt>
                <c:pt idx="6">
                  <c:v>59.090909090909093</c:v>
                </c:pt>
                <c:pt idx="7">
                  <c:v>31.818181818181817</c:v>
                </c:pt>
                <c:pt idx="8">
                  <c:v>59.090909090909093</c:v>
                </c:pt>
                <c:pt idx="9">
                  <c:v>50</c:v>
                </c:pt>
                <c:pt idx="10">
                  <c:v>54.54545454545454</c:v>
                </c:pt>
                <c:pt idx="11">
                  <c:v>50</c:v>
                </c:pt>
                <c:pt idx="12">
                  <c:v>95.454545454545453</c:v>
                </c:pt>
                <c:pt idx="13">
                  <c:v>9.0909090909090917</c:v>
                </c:pt>
                <c:pt idx="14">
                  <c:v>59.090909090909093</c:v>
                </c:pt>
                <c:pt idx="15">
                  <c:v>81.818181818181827</c:v>
                </c:pt>
                <c:pt idx="16">
                  <c:v>50</c:v>
                </c:pt>
                <c:pt idx="17">
                  <c:v>22.727272727272727</c:v>
                </c:pt>
                <c:pt idx="18">
                  <c:v>95.454545454545453</c:v>
                </c:pt>
                <c:pt idx="19">
                  <c:v>68.181818181818173</c:v>
                </c:pt>
                <c:pt idx="20">
                  <c:v>59.090909090909093</c:v>
                </c:pt>
                <c:pt idx="21">
                  <c:v>13.636363636363635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B45-42C7-B3D9-116B77E6A5F3}"/>
            </c:ext>
          </c:extLst>
        </c:ser>
        <c:ser>
          <c:idx val="4"/>
          <c:order val="4"/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5ANO'!$D$8:$Y$8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45-42C7-B3D9-116B77E6A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5900632"/>
        <c:axId val="283130568"/>
      </c:barChart>
      <c:catAx>
        <c:axId val="1125900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pt-BR"/>
          </a:p>
        </c:txPr>
        <c:crossAx val="283130568"/>
        <c:crosses val="autoZero"/>
        <c:auto val="1"/>
        <c:lblAlgn val="ctr"/>
        <c:lblOffset val="100"/>
        <c:noMultiLvlLbl val="1"/>
      </c:catAx>
      <c:valAx>
        <c:axId val="283130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 black"/>
              </a:defRPr>
            </a:pPr>
            <a:endParaRPr lang="pt-BR"/>
          </a:p>
        </c:txPr>
        <c:crossAx val="11259006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9ºs MATEMÁTICA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MUNICÍPIO</c:v>
          </c:tx>
          <c:spPr>
            <a:solidFill>
              <a:srgbClr val="4285F4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9ANO'!$D$4:$V$4</c:f>
              <c:numCache>
                <c:formatCode>#,##0.00</c:formatCode>
                <c:ptCount val="19"/>
                <c:pt idx="0">
                  <c:v>45.774647887323901</c:v>
                </c:pt>
                <c:pt idx="1">
                  <c:v>38.832997987927499</c:v>
                </c:pt>
                <c:pt idx="2">
                  <c:v>21.026156941649798</c:v>
                </c:pt>
                <c:pt idx="3">
                  <c:v>45.674044265593501</c:v>
                </c:pt>
                <c:pt idx="4">
                  <c:v>57.142857142857103</c:v>
                </c:pt>
                <c:pt idx="5">
                  <c:v>36.217303822937602</c:v>
                </c:pt>
                <c:pt idx="6">
                  <c:v>27.7665995975855</c:v>
                </c:pt>
                <c:pt idx="7">
                  <c:v>18.511066398390302</c:v>
                </c:pt>
                <c:pt idx="8">
                  <c:v>30.181086519114601</c:v>
                </c:pt>
                <c:pt idx="9">
                  <c:v>50.301810865191101</c:v>
                </c:pt>
                <c:pt idx="10">
                  <c:v>49.094567404426499</c:v>
                </c:pt>
                <c:pt idx="11">
                  <c:v>27.2635814889336</c:v>
                </c:pt>
                <c:pt idx="12">
                  <c:v>47.786720321931497</c:v>
                </c:pt>
                <c:pt idx="13">
                  <c:v>24.748490945674</c:v>
                </c:pt>
                <c:pt idx="14">
                  <c:v>36.317907444668002</c:v>
                </c:pt>
                <c:pt idx="15">
                  <c:v>28.571428571428498</c:v>
                </c:pt>
                <c:pt idx="16">
                  <c:v>66.096579476861095</c:v>
                </c:pt>
                <c:pt idx="17">
                  <c:v>64.486921529175007</c:v>
                </c:pt>
                <c:pt idx="18">
                  <c:v>44.7686116700201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1A9-4375-A3DB-5EE2C8805EAB}"/>
            </c:ext>
          </c:extLst>
        </c:ser>
        <c:ser>
          <c:idx val="1"/>
          <c:order val="1"/>
          <c:tx>
            <c:v>9A</c:v>
          </c:tx>
          <c:spPr>
            <a:solidFill>
              <a:srgbClr val="EA4335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9ANO'!$D$5:$V$5</c:f>
              <c:numCache>
                <c:formatCode>0.00</c:formatCode>
                <c:ptCount val="19"/>
                <c:pt idx="0">
                  <c:v>40.74074074074074</c:v>
                </c:pt>
                <c:pt idx="1">
                  <c:v>29.629629629629626</c:v>
                </c:pt>
                <c:pt idx="2">
                  <c:v>11.111111111111111</c:v>
                </c:pt>
                <c:pt idx="3">
                  <c:v>44.444444444444443</c:v>
                </c:pt>
                <c:pt idx="4">
                  <c:v>59.259259259259252</c:v>
                </c:pt>
                <c:pt idx="5">
                  <c:v>33.333333333333329</c:v>
                </c:pt>
                <c:pt idx="6">
                  <c:v>33.333333333333329</c:v>
                </c:pt>
                <c:pt idx="7">
                  <c:v>18.518518518518519</c:v>
                </c:pt>
                <c:pt idx="8">
                  <c:v>22.222222222222221</c:v>
                </c:pt>
                <c:pt idx="9">
                  <c:v>55.555555555555557</c:v>
                </c:pt>
                <c:pt idx="10">
                  <c:v>14.814814814814813</c:v>
                </c:pt>
                <c:pt idx="11">
                  <c:v>33.333333333333329</c:v>
                </c:pt>
                <c:pt idx="12">
                  <c:v>48.148148148148145</c:v>
                </c:pt>
                <c:pt idx="13">
                  <c:v>25.925925925925924</c:v>
                </c:pt>
                <c:pt idx="14">
                  <c:v>40.74074074074074</c:v>
                </c:pt>
                <c:pt idx="15">
                  <c:v>14.814814814814813</c:v>
                </c:pt>
                <c:pt idx="16">
                  <c:v>66.666666666666657</c:v>
                </c:pt>
                <c:pt idx="17">
                  <c:v>48.148148148148145</c:v>
                </c:pt>
                <c:pt idx="18">
                  <c:v>33.333333333333329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1A9-4375-A3DB-5EE2C8805EAB}"/>
            </c:ext>
          </c:extLst>
        </c:ser>
        <c:ser>
          <c:idx val="2"/>
          <c:order val="2"/>
          <c:tx>
            <c:v>9B</c:v>
          </c:tx>
          <c:spPr>
            <a:solidFill>
              <a:srgbClr val="FBBC04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9ANO'!$D$6:$V$6</c:f>
              <c:numCache>
                <c:formatCode>0.00</c:formatCode>
                <c:ptCount val="19"/>
                <c:pt idx="0">
                  <c:v>26.923076923076923</c:v>
                </c:pt>
                <c:pt idx="1">
                  <c:v>23.076923076923077</c:v>
                </c:pt>
                <c:pt idx="2">
                  <c:v>26.923076923076923</c:v>
                </c:pt>
                <c:pt idx="3">
                  <c:v>26.923076923076923</c:v>
                </c:pt>
                <c:pt idx="4">
                  <c:v>61.53846153846154</c:v>
                </c:pt>
                <c:pt idx="5">
                  <c:v>23.076923076923077</c:v>
                </c:pt>
                <c:pt idx="6">
                  <c:v>19.230769230769234</c:v>
                </c:pt>
                <c:pt idx="7">
                  <c:v>7.6923076923076925</c:v>
                </c:pt>
                <c:pt idx="8">
                  <c:v>26.923076923076923</c:v>
                </c:pt>
                <c:pt idx="9">
                  <c:v>34.615384615384613</c:v>
                </c:pt>
                <c:pt idx="10">
                  <c:v>15.384615384615385</c:v>
                </c:pt>
                <c:pt idx="11">
                  <c:v>38.461538461538467</c:v>
                </c:pt>
                <c:pt idx="12">
                  <c:v>57.692307692307686</c:v>
                </c:pt>
                <c:pt idx="13">
                  <c:v>23.076923076923077</c:v>
                </c:pt>
                <c:pt idx="14">
                  <c:v>19.230769230769234</c:v>
                </c:pt>
                <c:pt idx="15">
                  <c:v>42.307692307692307</c:v>
                </c:pt>
                <c:pt idx="16">
                  <c:v>11.538461538461538</c:v>
                </c:pt>
                <c:pt idx="17">
                  <c:v>73.076923076923066</c:v>
                </c:pt>
                <c:pt idx="18">
                  <c:v>46.153846153846153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1A9-4375-A3DB-5EE2C8805EAB}"/>
            </c:ext>
          </c:extLst>
        </c:ser>
        <c:ser>
          <c:idx val="3"/>
          <c:order val="3"/>
          <c:tx>
            <c:v>9C</c:v>
          </c:tx>
          <c:spPr>
            <a:solidFill>
              <a:srgbClr val="34A853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9ANO'!$D$7:$V$7</c:f>
              <c:numCache>
                <c:formatCode>0.00</c:formatCode>
                <c:ptCount val="19"/>
                <c:pt idx="0">
                  <c:v>31.818181818181817</c:v>
                </c:pt>
                <c:pt idx="1">
                  <c:v>27.27272727272727</c:v>
                </c:pt>
                <c:pt idx="2">
                  <c:v>36.363636363636367</c:v>
                </c:pt>
                <c:pt idx="3">
                  <c:v>45.454545454545453</c:v>
                </c:pt>
                <c:pt idx="4">
                  <c:v>59.090909090909093</c:v>
                </c:pt>
                <c:pt idx="5">
                  <c:v>31.818181818181817</c:v>
                </c:pt>
                <c:pt idx="6">
                  <c:v>31.818181818181817</c:v>
                </c:pt>
                <c:pt idx="7">
                  <c:v>22.727272727272727</c:v>
                </c:pt>
                <c:pt idx="8">
                  <c:v>18.181818181818183</c:v>
                </c:pt>
                <c:pt idx="9">
                  <c:v>45.454545454545453</c:v>
                </c:pt>
                <c:pt idx="10">
                  <c:v>45.454545454545453</c:v>
                </c:pt>
                <c:pt idx="11">
                  <c:v>13.636363636363635</c:v>
                </c:pt>
                <c:pt idx="12">
                  <c:v>31.818181818181817</c:v>
                </c:pt>
                <c:pt idx="13">
                  <c:v>18.181818181818183</c:v>
                </c:pt>
                <c:pt idx="14">
                  <c:v>50</c:v>
                </c:pt>
                <c:pt idx="15">
                  <c:v>22.727272727272727</c:v>
                </c:pt>
                <c:pt idx="16">
                  <c:v>36.363636363636367</c:v>
                </c:pt>
                <c:pt idx="17">
                  <c:v>63.636363636363633</c:v>
                </c:pt>
                <c:pt idx="18">
                  <c:v>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1A9-4375-A3DB-5EE2C8805EAB}"/>
            </c:ext>
          </c:extLst>
        </c:ser>
        <c:ser>
          <c:idx val="4"/>
          <c:order val="4"/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9ANO'!$D$8:$V$8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A9-4375-A3DB-5EE2C8805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2438608"/>
        <c:axId val="1564060433"/>
      </c:barChart>
      <c:catAx>
        <c:axId val="81243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pt-BR"/>
          </a:p>
        </c:txPr>
        <c:crossAx val="1564060433"/>
        <c:crosses val="autoZero"/>
        <c:auto val="1"/>
        <c:lblAlgn val="ctr"/>
        <c:lblOffset val="100"/>
        <c:noMultiLvlLbl val="1"/>
      </c:catAx>
      <c:valAx>
        <c:axId val="15640604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 black"/>
              </a:defRPr>
            </a:pPr>
            <a:endParaRPr lang="pt-BR"/>
          </a:p>
        </c:txPr>
        <c:crossAx val="81243860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219075</xdr:colOff>
      <xdr:row>2</xdr:row>
      <xdr:rowOff>161925</xdr:rowOff>
    </xdr:from>
    <xdr:ext cx="3381375" cy="215265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247650</xdr:colOff>
      <xdr:row>10</xdr:row>
      <xdr:rowOff>266700</xdr:rowOff>
    </xdr:from>
    <xdr:ext cx="3381375" cy="171450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11</xdr:row>
      <xdr:rowOff>85725</xdr:rowOff>
    </xdr:from>
    <xdr:ext cx="8286750" cy="422910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10</xdr:row>
      <xdr:rowOff>85725</xdr:rowOff>
    </xdr:from>
    <xdr:ext cx="8286750" cy="4229100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KpD5DzzQf4QS7dULzpzgtW_8fo9TzkjDWyQPR9Ju3I8/edit" TargetMode="External"/><Relationship Id="rId1" Type="http://schemas.openxmlformats.org/officeDocument/2006/relationships/hyperlink" Target="https://docs.google.com/spreadsheets/d/1-bp_B6WEaKbGnuXh6odh-8rt8kOb82xY_bNMSar-W-A/edi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5"/>
  <sheetViews>
    <sheetView workbookViewId="0">
      <selection sqref="A1:S20"/>
    </sheetView>
  </sheetViews>
  <sheetFormatPr defaultColWidth="12.6640625" defaultRowHeight="15.75" customHeight="1" x14ac:dyDescent="0.25"/>
  <cols>
    <col min="1" max="19" width="6.33203125" customWidth="1"/>
  </cols>
  <sheetData>
    <row r="1" spans="1:19" x14ac:dyDescent="0.25">
      <c r="A1" s="96" t="str">
        <f>BASE!C8</f>
        <v>AGENOR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x14ac:dyDescent="0.25">
      <c r="A3" s="99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</row>
    <row r="4" spans="1:19" x14ac:dyDescent="0.25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</row>
    <row r="5" spans="1:19" x14ac:dyDescent="0.25">
      <c r="A5" s="99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1"/>
    </row>
    <row r="6" spans="1:19" x14ac:dyDescent="0.25">
      <c r="A6" s="99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1"/>
    </row>
    <row r="7" spans="1:19" x14ac:dyDescent="0.25">
      <c r="A7" s="99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</row>
    <row r="8" spans="1:19" x14ac:dyDescent="0.25">
      <c r="A8" s="99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1"/>
    </row>
    <row r="9" spans="1:19" x14ac:dyDescent="0.25">
      <c r="A9" s="99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1"/>
    </row>
    <row r="10" spans="1:19" x14ac:dyDescent="0.25">
      <c r="A10" s="99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1"/>
    </row>
    <row r="11" spans="1:19" x14ac:dyDescent="0.25">
      <c r="A11" s="99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1"/>
    </row>
    <row r="12" spans="1:19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1"/>
    </row>
    <row r="13" spans="1:19" x14ac:dyDescent="0.25">
      <c r="A13" s="99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1"/>
    </row>
    <row r="14" spans="1:19" x14ac:dyDescent="0.25">
      <c r="A14" s="99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1"/>
    </row>
    <row r="15" spans="1:19" x14ac:dyDescent="0.25">
      <c r="A15" s="99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1"/>
    </row>
    <row r="16" spans="1:19" x14ac:dyDescent="0.25">
      <c r="A16" s="99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1"/>
    </row>
    <row r="17" spans="1:19" x14ac:dyDescent="0.25">
      <c r="A17" s="99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1"/>
    </row>
    <row r="18" spans="1:19" x14ac:dyDescent="0.25">
      <c r="A18" s="99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1"/>
    </row>
    <row r="19" spans="1:19" x14ac:dyDescent="0.25">
      <c r="A19" s="99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1"/>
    </row>
    <row r="20" spans="1:19" x14ac:dyDescent="0.25">
      <c r="A20" s="102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4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96" t="str">
        <f>BASE!C9</f>
        <v>MATEMÁTICA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8"/>
    </row>
    <row r="23" spans="1:19" x14ac:dyDescent="0.25">
      <c r="A23" s="99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1"/>
    </row>
    <row r="24" spans="1:19" x14ac:dyDescent="0.25">
      <c r="A24" s="99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1"/>
    </row>
    <row r="25" spans="1:19" x14ac:dyDescent="0.25">
      <c r="A25" s="99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1"/>
    </row>
    <row r="26" spans="1:19" x14ac:dyDescent="0.25">
      <c r="A26" s="99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1"/>
    </row>
    <row r="27" spans="1:19" x14ac:dyDescent="0.25">
      <c r="A27" s="102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4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</sheetData>
  <mergeCells count="2">
    <mergeCell ref="A1:S20"/>
    <mergeCell ref="A22:S2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6640625" defaultRowHeight="15.75" customHeight="1" x14ac:dyDescent="0.25"/>
  <cols>
    <col min="1" max="26" width="6.33203125" customWidth="1"/>
  </cols>
  <sheetData>
    <row r="1" spans="1:24" ht="41.25" customHeight="1" x14ac:dyDescent="0.3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7"/>
      <c r="V1" s="2"/>
      <c r="W1" s="2"/>
      <c r="X1" s="2"/>
    </row>
    <row r="2" spans="1:24" ht="32.4" x14ac:dyDescent="0.3">
      <c r="A2" s="108" t="s">
        <v>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7"/>
      <c r="V2" s="2"/>
      <c r="W2" s="2"/>
      <c r="X2" s="2"/>
    </row>
    <row r="3" spans="1:24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</row>
    <row r="4" spans="1:24" ht="25.2" x14ac:dyDescent="0.45">
      <c r="A4" s="3"/>
      <c r="B4" s="4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</row>
    <row r="5" spans="1:24" ht="14.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"/>
      <c r="W5" s="2"/>
      <c r="X5" s="2"/>
    </row>
    <row r="6" spans="1:24" ht="14.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"/>
      <c r="W6" s="2"/>
      <c r="X6" s="2"/>
    </row>
    <row r="7" spans="1:24" ht="25.2" x14ac:dyDescent="0.45">
      <c r="A7" s="3"/>
      <c r="B7" s="5" t="s">
        <v>5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2"/>
      <c r="W7" s="2"/>
      <c r="X7" s="2"/>
    </row>
    <row r="8" spans="1:24" ht="25.2" x14ac:dyDescent="0.45">
      <c r="A8" s="3"/>
      <c r="B8" s="5" t="s">
        <v>6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  <c r="W8" s="2"/>
      <c r="X8" s="2"/>
    </row>
    <row r="9" spans="1:24" ht="25.2" x14ac:dyDescent="0.45">
      <c r="A9" s="3"/>
      <c r="B9" s="5" t="s">
        <v>7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/>
      <c r="W9" s="2"/>
      <c r="X9" s="2"/>
    </row>
    <row r="10" spans="1:24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"/>
      <c r="W10" s="2"/>
      <c r="X10" s="2"/>
    </row>
    <row r="11" spans="1:24" ht="25.2" x14ac:dyDescent="0.45">
      <c r="A11" s="3"/>
      <c r="B11" s="6" t="s">
        <v>8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"/>
      <c r="W11" s="2"/>
      <c r="X11" s="2"/>
    </row>
    <row r="12" spans="1:24" ht="25.2" x14ac:dyDescent="0.45">
      <c r="A12" s="3"/>
      <c r="B12" s="6" t="s">
        <v>9</v>
      </c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  <c r="W12" s="2"/>
      <c r="X12" s="2"/>
    </row>
    <row r="13" spans="1:24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"/>
      <c r="W13" s="2"/>
      <c r="X13" s="2"/>
    </row>
    <row r="14" spans="1:24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"/>
      <c r="W14" s="2"/>
      <c r="X14" s="2"/>
    </row>
    <row r="15" spans="1:24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"/>
      <c r="W15" s="2"/>
      <c r="X15" s="2"/>
    </row>
    <row r="16" spans="1:24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"/>
      <c r="W16" s="2"/>
      <c r="X16" s="2"/>
    </row>
    <row r="17" spans="1:24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"/>
      <c r="W17" s="2"/>
      <c r="X17" s="2"/>
    </row>
    <row r="18" spans="1:24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"/>
      <c r="W18" s="2"/>
      <c r="X18" s="2"/>
    </row>
    <row r="19" spans="1:24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"/>
      <c r="W19" s="2"/>
      <c r="X19" s="2"/>
    </row>
    <row r="20" spans="1:24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"/>
      <c r="W20" s="2"/>
      <c r="X20" s="2"/>
    </row>
    <row r="21" spans="1:24" ht="14.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"/>
      <c r="W21" s="2"/>
      <c r="X21" s="2"/>
    </row>
    <row r="22" spans="1:24" ht="14.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</row>
    <row r="23" spans="1:24" ht="14.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/>
      <c r="W23" s="2"/>
      <c r="X23" s="2"/>
    </row>
    <row r="24" spans="1:24" ht="14.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"/>
      <c r="W24" s="2"/>
      <c r="X24" s="2"/>
    </row>
    <row r="25" spans="1:24" ht="14.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/>
      <c r="W25" s="2"/>
      <c r="X25" s="2"/>
    </row>
    <row r="26" spans="1:24" ht="14.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/>
      <c r="W26" s="2"/>
      <c r="X26" s="2"/>
    </row>
    <row r="27" spans="1:24" ht="14.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2"/>
      <c r="X27" s="2"/>
    </row>
    <row r="28" spans="1:24" ht="14.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/>
      <c r="W28" s="2"/>
      <c r="X28" s="2"/>
    </row>
    <row r="29" spans="1:24" ht="14.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/>
      <c r="W29" s="2"/>
      <c r="X29" s="2"/>
    </row>
    <row r="30" spans="1:24" ht="14.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"/>
      <c r="W30" s="2"/>
      <c r="X30" s="2"/>
    </row>
    <row r="31" spans="1:24" ht="14.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"/>
      <c r="W31" s="2"/>
      <c r="X31" s="2"/>
    </row>
    <row r="32" spans="1:24" ht="14.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2"/>
    </row>
    <row r="33" spans="1:24" ht="14.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"/>
      <c r="W33" s="2"/>
      <c r="X33" s="2"/>
    </row>
    <row r="34" spans="1:24" ht="14.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"/>
      <c r="W34" s="2"/>
      <c r="X34" s="2"/>
    </row>
    <row r="35" spans="1:24" ht="14.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"/>
      <c r="W35" s="2"/>
      <c r="X35" s="2"/>
    </row>
    <row r="36" spans="1:24" ht="14.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"/>
      <c r="W36" s="2"/>
      <c r="X36" s="2"/>
    </row>
    <row r="37" spans="1:24" ht="14.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"/>
      <c r="W37" s="2"/>
      <c r="X37" s="2"/>
    </row>
    <row r="38" spans="1:24" ht="14.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"/>
      <c r="W38" s="2"/>
      <c r="X38" s="2"/>
    </row>
    <row r="39" spans="1:24" ht="14.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"/>
      <c r="W39" s="2"/>
      <c r="X39" s="2"/>
    </row>
    <row r="40" spans="1:24" ht="14.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"/>
      <c r="W40" s="2"/>
      <c r="X40" s="2"/>
    </row>
    <row r="41" spans="1:24" ht="14.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"/>
      <c r="W41" s="2"/>
      <c r="X41" s="2"/>
    </row>
    <row r="42" spans="1:24" ht="14.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"/>
      <c r="W42" s="2"/>
      <c r="X42" s="2"/>
    </row>
    <row r="43" spans="1:24" ht="14.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"/>
      <c r="W43" s="2"/>
      <c r="X43" s="2"/>
    </row>
    <row r="44" spans="1:24" ht="14.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"/>
      <c r="W44" s="2"/>
      <c r="X44" s="2"/>
    </row>
    <row r="45" spans="1:24" ht="14.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"/>
      <c r="W45" s="2"/>
      <c r="X45" s="2"/>
    </row>
    <row r="46" spans="1:24" ht="14.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"/>
      <c r="W46" s="2"/>
      <c r="X46" s="2"/>
    </row>
    <row r="47" spans="1:24" ht="14.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"/>
      <c r="W47" s="2"/>
      <c r="X47" s="2"/>
    </row>
    <row r="48" spans="1:24" ht="14.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"/>
      <c r="W48" s="2"/>
      <c r="X48" s="2"/>
    </row>
    <row r="49" spans="1:24" ht="14.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"/>
      <c r="W49" s="2"/>
      <c r="X49" s="2"/>
    </row>
    <row r="50" spans="1:24" ht="14.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"/>
      <c r="W50" s="2"/>
      <c r="X50" s="2"/>
    </row>
    <row r="51" spans="1:24" ht="14.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"/>
      <c r="W51" s="2"/>
      <c r="X51" s="2"/>
    </row>
    <row r="52" spans="1:24" ht="14.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"/>
      <c r="W52" s="2"/>
      <c r="X52" s="2"/>
    </row>
    <row r="53" spans="1:24" ht="14.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"/>
      <c r="W53" s="2"/>
      <c r="X53" s="2"/>
    </row>
    <row r="54" spans="1:24" ht="14.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"/>
      <c r="W54" s="2"/>
      <c r="X54" s="2"/>
    </row>
    <row r="55" spans="1:24" ht="14.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"/>
      <c r="W55" s="2"/>
      <c r="X55" s="2"/>
    </row>
    <row r="56" spans="1:24" ht="14.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"/>
      <c r="W56" s="2"/>
      <c r="X56" s="2"/>
    </row>
    <row r="57" spans="1:24" ht="14.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"/>
      <c r="W57" s="2"/>
      <c r="X57" s="2"/>
    </row>
    <row r="58" spans="1:24" ht="14.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"/>
      <c r="W58" s="2"/>
      <c r="X58" s="2"/>
    </row>
    <row r="59" spans="1:24" ht="14.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"/>
      <c r="W59" s="2"/>
      <c r="X59" s="2"/>
    </row>
    <row r="60" spans="1:24" ht="14.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"/>
      <c r="W60" s="2"/>
      <c r="X60" s="2"/>
    </row>
    <row r="61" spans="1:24" ht="14.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"/>
      <c r="W61" s="2"/>
      <c r="X61" s="2"/>
    </row>
    <row r="62" spans="1:24" ht="14.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"/>
      <c r="W62" s="2"/>
      <c r="X62" s="2"/>
    </row>
    <row r="63" spans="1:24" ht="14.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"/>
      <c r="W63" s="2"/>
      <c r="X63" s="2"/>
    </row>
    <row r="64" spans="1:24" ht="14.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"/>
      <c r="W64" s="2"/>
      <c r="X64" s="2"/>
    </row>
    <row r="65" spans="1:24" ht="14.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"/>
      <c r="W65" s="2"/>
      <c r="X65" s="2"/>
    </row>
    <row r="66" spans="1:24" ht="14.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"/>
      <c r="W66" s="2"/>
      <c r="X66" s="2"/>
    </row>
    <row r="67" spans="1:24" ht="14.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"/>
      <c r="W67" s="2"/>
      <c r="X67" s="2"/>
    </row>
    <row r="68" spans="1:24" ht="14.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"/>
      <c r="W68" s="2"/>
      <c r="X68" s="2"/>
    </row>
    <row r="69" spans="1:24" ht="14.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"/>
      <c r="W69" s="2"/>
      <c r="X69" s="2"/>
    </row>
    <row r="70" spans="1:24" ht="14.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"/>
      <c r="W70" s="2"/>
      <c r="X70" s="2"/>
    </row>
    <row r="71" spans="1:24" ht="14.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"/>
      <c r="W71" s="2"/>
      <c r="X71" s="2"/>
    </row>
    <row r="72" spans="1:24" ht="14.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"/>
      <c r="W72" s="2"/>
      <c r="X72" s="2"/>
    </row>
    <row r="73" spans="1:24" ht="14.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"/>
      <c r="W73" s="2"/>
      <c r="X73" s="2"/>
    </row>
    <row r="74" spans="1:24" ht="14.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"/>
      <c r="W74" s="2"/>
      <c r="X74" s="2"/>
    </row>
    <row r="75" spans="1:24" ht="14.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"/>
      <c r="W75" s="2"/>
      <c r="X75" s="2"/>
    </row>
    <row r="76" spans="1:24" ht="14.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"/>
      <c r="W76" s="2"/>
      <c r="X76" s="2"/>
    </row>
    <row r="77" spans="1:24" ht="14.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"/>
      <c r="W77" s="2"/>
      <c r="X77" s="2"/>
    </row>
    <row r="78" spans="1:24" ht="14.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"/>
      <c r="W78" s="2"/>
      <c r="X78" s="2"/>
    </row>
    <row r="79" spans="1:24" ht="14.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"/>
      <c r="W79" s="2"/>
      <c r="X79" s="2"/>
    </row>
    <row r="80" spans="1:24" ht="14.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"/>
      <c r="W80" s="2"/>
      <c r="X80" s="2"/>
    </row>
    <row r="81" spans="1:24" ht="14.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"/>
      <c r="W81" s="2"/>
      <c r="X81" s="2"/>
    </row>
    <row r="82" spans="1:24" ht="14.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"/>
      <c r="W82" s="2"/>
      <c r="X82" s="2"/>
    </row>
    <row r="83" spans="1:24" ht="14.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"/>
      <c r="W83" s="2"/>
      <c r="X83" s="2"/>
    </row>
    <row r="84" spans="1:24" ht="14.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"/>
      <c r="W84" s="2"/>
      <c r="X84" s="2"/>
    </row>
    <row r="85" spans="1:24" ht="14.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"/>
      <c r="W85" s="2"/>
      <c r="X85" s="2"/>
    </row>
    <row r="86" spans="1:24" ht="14.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"/>
      <c r="W86" s="2"/>
      <c r="X86" s="2"/>
    </row>
    <row r="87" spans="1:24" ht="14.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"/>
      <c r="W87" s="2"/>
      <c r="X87" s="2"/>
    </row>
    <row r="88" spans="1:24" ht="14.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"/>
      <c r="W88" s="2"/>
      <c r="X88" s="2"/>
    </row>
    <row r="89" spans="1:24" ht="14.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"/>
      <c r="W89" s="2"/>
      <c r="X89" s="2"/>
    </row>
    <row r="90" spans="1:24" ht="14.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"/>
      <c r="W90" s="2"/>
      <c r="X90" s="2"/>
    </row>
    <row r="91" spans="1:24" ht="14.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"/>
      <c r="W91" s="2"/>
      <c r="X91" s="2"/>
    </row>
    <row r="92" spans="1:24" ht="14.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"/>
      <c r="W92" s="2"/>
      <c r="X92" s="2"/>
    </row>
    <row r="93" spans="1:24" ht="14.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"/>
      <c r="W93" s="2"/>
      <c r="X93" s="2"/>
    </row>
    <row r="94" spans="1:24" ht="14.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"/>
      <c r="W94" s="2"/>
      <c r="X94" s="2"/>
    </row>
    <row r="95" spans="1:24" ht="14.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"/>
      <c r="W95" s="2"/>
      <c r="X95" s="2"/>
    </row>
    <row r="96" spans="1:24" ht="14.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"/>
      <c r="W96" s="2"/>
      <c r="X96" s="2"/>
    </row>
    <row r="97" spans="1:24" ht="14.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"/>
      <c r="W97" s="2"/>
      <c r="X97" s="2"/>
    </row>
    <row r="98" spans="1:24" ht="14.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"/>
      <c r="W98" s="2"/>
      <c r="X98" s="2"/>
    </row>
    <row r="99" spans="1:24" ht="14.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"/>
      <c r="W99" s="2"/>
      <c r="X99" s="2"/>
    </row>
    <row r="100" spans="1:24" ht="14.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"/>
      <c r="W100" s="2"/>
      <c r="X100" s="2"/>
    </row>
    <row r="101" spans="1:24" ht="14.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"/>
      <c r="W101" s="2"/>
      <c r="X101" s="2"/>
    </row>
    <row r="102" spans="1:24" ht="14.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"/>
      <c r="W102" s="2"/>
      <c r="X102" s="2"/>
    </row>
    <row r="103" spans="1:24" ht="14.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"/>
      <c r="W103" s="2"/>
      <c r="X103" s="2"/>
    </row>
    <row r="104" spans="1:24" ht="14.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"/>
      <c r="W104" s="2"/>
      <c r="X104" s="2"/>
    </row>
    <row r="105" spans="1:24" ht="14.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"/>
      <c r="W105" s="2"/>
      <c r="X105" s="2"/>
    </row>
    <row r="106" spans="1:24" ht="14.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"/>
      <c r="W106" s="2"/>
      <c r="X106" s="2"/>
    </row>
    <row r="107" spans="1:24" ht="14.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"/>
      <c r="W107" s="2"/>
      <c r="X107" s="2"/>
    </row>
    <row r="108" spans="1:24" ht="14.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"/>
      <c r="W108" s="2"/>
      <c r="X108" s="2"/>
    </row>
    <row r="109" spans="1:24" ht="14.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"/>
      <c r="W109" s="2"/>
      <c r="X109" s="2"/>
    </row>
    <row r="110" spans="1:24" ht="14.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"/>
      <c r="W110" s="2"/>
      <c r="X110" s="2"/>
    </row>
    <row r="111" spans="1:24" ht="14.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"/>
      <c r="W111" s="2"/>
      <c r="X111" s="2"/>
    </row>
    <row r="112" spans="1:24" ht="14.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"/>
      <c r="W112" s="2"/>
      <c r="X112" s="2"/>
    </row>
    <row r="113" spans="1:24" ht="14.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"/>
      <c r="W113" s="2"/>
      <c r="X113" s="2"/>
    </row>
    <row r="114" spans="1:24" ht="14.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"/>
      <c r="W114" s="2"/>
      <c r="X114" s="2"/>
    </row>
    <row r="115" spans="1:24" ht="14.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"/>
      <c r="W115" s="2"/>
      <c r="X115" s="2"/>
    </row>
    <row r="116" spans="1:24" ht="14.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"/>
      <c r="W116" s="2"/>
      <c r="X116" s="2"/>
    </row>
    <row r="117" spans="1:24" ht="14.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"/>
      <c r="W117" s="2"/>
      <c r="X117" s="2"/>
    </row>
    <row r="118" spans="1:24" ht="14.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"/>
      <c r="W118" s="2"/>
      <c r="X118" s="2"/>
    </row>
    <row r="119" spans="1:24" ht="14.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"/>
      <c r="W119" s="2"/>
      <c r="X119" s="2"/>
    </row>
    <row r="120" spans="1:24" ht="14.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"/>
      <c r="W120" s="2"/>
      <c r="X120" s="2"/>
    </row>
    <row r="121" spans="1:24" ht="14.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"/>
      <c r="W121" s="2"/>
      <c r="X121" s="2"/>
    </row>
    <row r="122" spans="1:24" ht="14.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"/>
      <c r="W122" s="2"/>
      <c r="X122" s="2"/>
    </row>
    <row r="123" spans="1:24" ht="14.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"/>
      <c r="W123" s="2"/>
      <c r="X123" s="2"/>
    </row>
    <row r="124" spans="1:24" ht="14.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"/>
      <c r="W124" s="2"/>
      <c r="X124" s="2"/>
    </row>
    <row r="125" spans="1:24" ht="14.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"/>
      <c r="W125" s="2"/>
      <c r="X125" s="2"/>
    </row>
    <row r="126" spans="1:24" ht="14.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"/>
      <c r="W126" s="2"/>
      <c r="X126" s="2"/>
    </row>
    <row r="127" spans="1:24" ht="14.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"/>
      <c r="W127" s="2"/>
      <c r="X127" s="2"/>
    </row>
    <row r="128" spans="1:24" ht="14.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"/>
      <c r="W128" s="2"/>
      <c r="X128" s="2"/>
    </row>
    <row r="129" spans="1:24" ht="14.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"/>
      <c r="W129" s="2"/>
      <c r="X129" s="2"/>
    </row>
    <row r="130" spans="1:24" ht="14.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"/>
      <c r="W130" s="2"/>
      <c r="X130" s="2"/>
    </row>
    <row r="131" spans="1:24" ht="14.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"/>
      <c r="W131" s="2"/>
      <c r="X131" s="2"/>
    </row>
    <row r="132" spans="1:24" ht="14.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"/>
      <c r="W132" s="2"/>
      <c r="X132" s="2"/>
    </row>
    <row r="133" spans="1:24" ht="14.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"/>
      <c r="W133" s="2"/>
      <c r="X133" s="2"/>
    </row>
    <row r="134" spans="1:24" ht="14.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"/>
      <c r="W134" s="2"/>
      <c r="X134" s="2"/>
    </row>
    <row r="135" spans="1:24" ht="14.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"/>
      <c r="W135" s="2"/>
      <c r="X135" s="2"/>
    </row>
    <row r="136" spans="1:24" ht="14.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"/>
      <c r="W136" s="2"/>
      <c r="X136" s="2"/>
    </row>
    <row r="137" spans="1:24" ht="14.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"/>
      <c r="W137" s="2"/>
      <c r="X137" s="2"/>
    </row>
    <row r="138" spans="1:24" ht="14.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"/>
      <c r="W138" s="2"/>
      <c r="X138" s="2"/>
    </row>
    <row r="139" spans="1:24" ht="14.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"/>
      <c r="W139" s="2"/>
      <c r="X139" s="2"/>
    </row>
    <row r="140" spans="1:24" ht="14.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"/>
      <c r="W140" s="2"/>
      <c r="X140" s="2"/>
    </row>
    <row r="141" spans="1:24" ht="14.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"/>
      <c r="W141" s="2"/>
      <c r="X141" s="2"/>
    </row>
    <row r="142" spans="1:24" ht="14.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"/>
      <c r="W142" s="2"/>
      <c r="X142" s="2"/>
    </row>
    <row r="143" spans="1:24" ht="14.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"/>
      <c r="W143" s="2"/>
      <c r="X143" s="2"/>
    </row>
    <row r="144" spans="1:24" ht="14.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"/>
      <c r="W144" s="2"/>
      <c r="X144" s="2"/>
    </row>
    <row r="145" spans="1:24" ht="14.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"/>
      <c r="W145" s="2"/>
      <c r="X145" s="2"/>
    </row>
    <row r="146" spans="1:24" ht="14.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"/>
      <c r="W146" s="2"/>
      <c r="X146" s="2"/>
    </row>
    <row r="147" spans="1:24" ht="14.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"/>
      <c r="W147" s="2"/>
      <c r="X147" s="2"/>
    </row>
    <row r="148" spans="1:24" ht="14.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"/>
      <c r="W148" s="2"/>
      <c r="X148" s="2"/>
    </row>
    <row r="149" spans="1:24" ht="14.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"/>
      <c r="W149" s="2"/>
      <c r="X149" s="2"/>
    </row>
    <row r="150" spans="1:24" ht="14.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"/>
      <c r="W150" s="2"/>
      <c r="X150" s="2"/>
    </row>
    <row r="151" spans="1:24" ht="14.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"/>
      <c r="W151" s="2"/>
      <c r="X151" s="2"/>
    </row>
    <row r="152" spans="1:24" ht="14.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"/>
      <c r="W152" s="2"/>
      <c r="X152" s="2"/>
    </row>
    <row r="153" spans="1:24" ht="14.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"/>
      <c r="W153" s="2"/>
      <c r="X153" s="2"/>
    </row>
    <row r="154" spans="1:24" ht="14.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"/>
      <c r="W154" s="2"/>
      <c r="X154" s="2"/>
    </row>
    <row r="155" spans="1:24" ht="14.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"/>
      <c r="W155" s="2"/>
      <c r="X155" s="2"/>
    </row>
    <row r="156" spans="1:24" ht="14.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"/>
      <c r="W156" s="2"/>
      <c r="X156" s="2"/>
    </row>
    <row r="157" spans="1:24" ht="14.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"/>
      <c r="W157" s="2"/>
      <c r="X157" s="2"/>
    </row>
    <row r="158" spans="1:24" ht="14.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"/>
      <c r="W158" s="2"/>
      <c r="X158" s="2"/>
    </row>
    <row r="159" spans="1:24" ht="14.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"/>
      <c r="W159" s="2"/>
      <c r="X159" s="2"/>
    </row>
    <row r="160" spans="1:24" ht="14.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"/>
      <c r="W160" s="2"/>
      <c r="X160" s="2"/>
    </row>
    <row r="161" spans="1:24" ht="14.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"/>
      <c r="W161" s="2"/>
      <c r="X161" s="2"/>
    </row>
    <row r="162" spans="1:24" ht="14.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"/>
      <c r="W162" s="2"/>
      <c r="X162" s="2"/>
    </row>
    <row r="163" spans="1:24" ht="14.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"/>
      <c r="W163" s="2"/>
      <c r="X163" s="2"/>
    </row>
    <row r="164" spans="1:24" ht="14.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"/>
      <c r="W164" s="2"/>
      <c r="X164" s="2"/>
    </row>
    <row r="165" spans="1:24" ht="14.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"/>
      <c r="W165" s="2"/>
      <c r="X165" s="2"/>
    </row>
    <row r="166" spans="1:24" ht="14.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"/>
      <c r="W166" s="2"/>
      <c r="X166" s="2"/>
    </row>
    <row r="167" spans="1:24" ht="14.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"/>
      <c r="W167" s="2"/>
      <c r="X167" s="2"/>
    </row>
    <row r="168" spans="1:24" ht="14.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"/>
      <c r="W168" s="2"/>
      <c r="X168" s="2"/>
    </row>
    <row r="169" spans="1:24" ht="14.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"/>
      <c r="W169" s="2"/>
      <c r="X169" s="2"/>
    </row>
    <row r="170" spans="1:24" ht="14.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"/>
      <c r="W170" s="2"/>
      <c r="X170" s="2"/>
    </row>
    <row r="171" spans="1:24" ht="14.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"/>
      <c r="W171" s="2"/>
      <c r="X171" s="2"/>
    </row>
    <row r="172" spans="1:24" ht="14.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"/>
      <c r="W172" s="2"/>
      <c r="X172" s="2"/>
    </row>
    <row r="173" spans="1:24" ht="14.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"/>
      <c r="W173" s="2"/>
      <c r="X173" s="2"/>
    </row>
    <row r="174" spans="1:24" ht="14.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"/>
      <c r="W174" s="2"/>
      <c r="X174" s="2"/>
    </row>
    <row r="175" spans="1:24" ht="14.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"/>
      <c r="W175" s="2"/>
      <c r="X175" s="2"/>
    </row>
    <row r="176" spans="1:24" ht="14.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"/>
      <c r="W176" s="2"/>
      <c r="X176" s="2"/>
    </row>
    <row r="177" spans="1:24" ht="14.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"/>
      <c r="W177" s="2"/>
      <c r="X177" s="2"/>
    </row>
    <row r="178" spans="1:24" ht="14.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"/>
      <c r="W178" s="2"/>
      <c r="X178" s="2"/>
    </row>
    <row r="179" spans="1:24" ht="14.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"/>
      <c r="W179" s="2"/>
      <c r="X179" s="2"/>
    </row>
    <row r="180" spans="1:24" ht="14.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"/>
      <c r="W180" s="2"/>
      <c r="X180" s="2"/>
    </row>
    <row r="181" spans="1:24" ht="14.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"/>
      <c r="W181" s="2"/>
      <c r="X181" s="2"/>
    </row>
    <row r="182" spans="1:24" ht="14.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"/>
      <c r="W182" s="2"/>
      <c r="X182" s="2"/>
    </row>
    <row r="183" spans="1:24" ht="14.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"/>
      <c r="W183" s="2"/>
      <c r="X183" s="2"/>
    </row>
    <row r="184" spans="1:24" ht="14.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"/>
      <c r="W184" s="2"/>
      <c r="X184" s="2"/>
    </row>
    <row r="185" spans="1:24" ht="14.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"/>
      <c r="W185" s="2"/>
      <c r="X185" s="2"/>
    </row>
    <row r="186" spans="1:24" ht="14.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"/>
      <c r="W186" s="2"/>
      <c r="X186" s="2"/>
    </row>
    <row r="187" spans="1:24" ht="14.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"/>
      <c r="W187" s="2"/>
      <c r="X187" s="2"/>
    </row>
    <row r="188" spans="1:24" ht="14.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"/>
      <c r="W188" s="2"/>
      <c r="X188" s="2"/>
    </row>
    <row r="189" spans="1:24" ht="14.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"/>
      <c r="W189" s="2"/>
      <c r="X189" s="2"/>
    </row>
    <row r="190" spans="1:24" ht="14.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"/>
      <c r="W190" s="2"/>
      <c r="X190" s="2"/>
    </row>
    <row r="191" spans="1:24" ht="14.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"/>
      <c r="W191" s="2"/>
      <c r="X191" s="2"/>
    </row>
    <row r="192" spans="1:24" ht="14.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"/>
      <c r="W192" s="2"/>
      <c r="X192" s="2"/>
    </row>
    <row r="193" spans="1:24" ht="14.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"/>
      <c r="W193" s="2"/>
      <c r="X193" s="2"/>
    </row>
    <row r="194" spans="1:24" ht="14.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"/>
      <c r="W194" s="2"/>
      <c r="X194" s="2"/>
    </row>
    <row r="195" spans="1:24" ht="14.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"/>
      <c r="W195" s="2"/>
      <c r="X195" s="2"/>
    </row>
    <row r="196" spans="1:24" ht="14.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"/>
      <c r="W196" s="2"/>
      <c r="X196" s="2"/>
    </row>
    <row r="197" spans="1:24" ht="14.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"/>
      <c r="W197" s="2"/>
      <c r="X197" s="2"/>
    </row>
    <row r="198" spans="1:24" ht="14.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"/>
      <c r="W198" s="2"/>
      <c r="X198" s="2"/>
    </row>
    <row r="199" spans="1:24" ht="14.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"/>
      <c r="W199" s="2"/>
      <c r="X199" s="2"/>
    </row>
    <row r="200" spans="1:24" ht="14.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"/>
      <c r="W200" s="2"/>
      <c r="X200" s="2"/>
    </row>
    <row r="201" spans="1:24" ht="14.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"/>
      <c r="W201" s="2"/>
      <c r="X201" s="2"/>
    </row>
    <row r="202" spans="1:24" ht="14.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"/>
      <c r="W202" s="2"/>
      <c r="X202" s="2"/>
    </row>
    <row r="203" spans="1:24" ht="14.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"/>
      <c r="W203" s="2"/>
      <c r="X203" s="2"/>
    </row>
    <row r="204" spans="1:24" ht="14.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"/>
      <c r="W204" s="2"/>
      <c r="X204" s="2"/>
    </row>
    <row r="205" spans="1:24" ht="14.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"/>
      <c r="W205" s="2"/>
      <c r="X205" s="2"/>
    </row>
    <row r="206" spans="1:24" ht="14.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"/>
      <c r="W206" s="2"/>
      <c r="X206" s="2"/>
    </row>
    <row r="207" spans="1:24" ht="14.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"/>
      <c r="W207" s="2"/>
      <c r="X207" s="2"/>
    </row>
    <row r="208" spans="1:24" ht="14.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"/>
      <c r="W208" s="2"/>
      <c r="X208" s="2"/>
    </row>
    <row r="209" spans="1:24" ht="14.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"/>
      <c r="W209" s="2"/>
      <c r="X209" s="2"/>
    </row>
    <row r="210" spans="1:24" ht="14.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"/>
      <c r="W210" s="2"/>
      <c r="X210" s="2"/>
    </row>
    <row r="211" spans="1:24" ht="14.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"/>
      <c r="W211" s="2"/>
      <c r="X211" s="2"/>
    </row>
    <row r="212" spans="1:24" ht="14.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"/>
      <c r="W212" s="2"/>
      <c r="X212" s="2"/>
    </row>
    <row r="213" spans="1:24" ht="14.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2"/>
      <c r="W213" s="2"/>
      <c r="X213" s="2"/>
    </row>
    <row r="214" spans="1:24" ht="14.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2"/>
      <c r="W214" s="2"/>
      <c r="X214" s="2"/>
    </row>
    <row r="215" spans="1:24" ht="14.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2"/>
      <c r="W215" s="2"/>
      <c r="X215" s="2"/>
    </row>
    <row r="216" spans="1:24" ht="14.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2"/>
      <c r="W216" s="2"/>
      <c r="X216" s="2"/>
    </row>
    <row r="217" spans="1:24" ht="14.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2"/>
      <c r="W217" s="2"/>
      <c r="X217" s="2"/>
    </row>
    <row r="218" spans="1:24" ht="14.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2"/>
      <c r="W218" s="2"/>
      <c r="X218" s="2"/>
    </row>
    <row r="219" spans="1:24" ht="14.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2"/>
      <c r="W219" s="2"/>
      <c r="X219" s="2"/>
    </row>
    <row r="220" spans="1:24" ht="14.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2"/>
      <c r="W220" s="2"/>
      <c r="X220" s="2"/>
    </row>
    <row r="221" spans="1:24" ht="14.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2"/>
      <c r="W221" s="2"/>
      <c r="X221" s="2"/>
    </row>
    <row r="222" spans="1:24" ht="14.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2"/>
      <c r="W222" s="2"/>
      <c r="X222" s="2"/>
    </row>
    <row r="223" spans="1:24" ht="14.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2"/>
      <c r="W223" s="2"/>
      <c r="X223" s="2"/>
    </row>
    <row r="224" spans="1:24" ht="14.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2"/>
      <c r="W224" s="2"/>
      <c r="X224" s="2"/>
    </row>
    <row r="225" spans="1:24" ht="14.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2"/>
      <c r="W225" s="2"/>
      <c r="X225" s="2"/>
    </row>
    <row r="226" spans="1:24" ht="14.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2"/>
      <c r="W226" s="2"/>
      <c r="X226" s="2"/>
    </row>
    <row r="227" spans="1:24" ht="14.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2"/>
      <c r="W227" s="2"/>
      <c r="X227" s="2"/>
    </row>
    <row r="228" spans="1:24" ht="14.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2"/>
      <c r="W228" s="2"/>
      <c r="X228" s="2"/>
    </row>
    <row r="229" spans="1:24" ht="14.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2"/>
      <c r="W229" s="2"/>
      <c r="X229" s="2"/>
    </row>
    <row r="230" spans="1:24" ht="14.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2"/>
      <c r="W230" s="2"/>
      <c r="X230" s="2"/>
    </row>
    <row r="231" spans="1:24" ht="14.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2"/>
      <c r="W231" s="2"/>
      <c r="X231" s="2"/>
    </row>
    <row r="232" spans="1:24" ht="14.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2"/>
      <c r="W232" s="2"/>
      <c r="X232" s="2"/>
    </row>
    <row r="233" spans="1:24" ht="14.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2"/>
      <c r="W233" s="2"/>
      <c r="X233" s="2"/>
    </row>
    <row r="234" spans="1:24" ht="14.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2"/>
      <c r="W234" s="2"/>
      <c r="X234" s="2"/>
    </row>
    <row r="235" spans="1:24" ht="14.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2"/>
      <c r="W235" s="2"/>
      <c r="X235" s="2"/>
    </row>
    <row r="236" spans="1:24" ht="14.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2"/>
      <c r="W236" s="2"/>
      <c r="X236" s="2"/>
    </row>
    <row r="237" spans="1:24" ht="14.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2"/>
      <c r="W237" s="2"/>
      <c r="X237" s="2"/>
    </row>
    <row r="238" spans="1:24" ht="14.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2"/>
      <c r="W238" s="2"/>
      <c r="X238" s="2"/>
    </row>
    <row r="239" spans="1:24" ht="14.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2"/>
      <c r="W239" s="2"/>
      <c r="X239" s="2"/>
    </row>
    <row r="240" spans="1:24" ht="14.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2"/>
      <c r="W240" s="2"/>
      <c r="X240" s="2"/>
    </row>
    <row r="241" spans="1:24" ht="14.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2"/>
      <c r="W241" s="2"/>
      <c r="X241" s="2"/>
    </row>
    <row r="242" spans="1:24" ht="14.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2"/>
      <c r="W242" s="2"/>
      <c r="X242" s="2"/>
    </row>
    <row r="243" spans="1:24" ht="14.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2"/>
      <c r="W243" s="2"/>
      <c r="X243" s="2"/>
    </row>
    <row r="244" spans="1:24" ht="14.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2"/>
      <c r="W244" s="2"/>
      <c r="X244" s="2"/>
    </row>
    <row r="245" spans="1:24" ht="14.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2"/>
      <c r="W245" s="2"/>
      <c r="X245" s="2"/>
    </row>
    <row r="246" spans="1:24" ht="14.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2"/>
      <c r="W246" s="2"/>
      <c r="X246" s="2"/>
    </row>
    <row r="247" spans="1:24" ht="14.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2"/>
      <c r="W247" s="2"/>
      <c r="X247" s="2"/>
    </row>
    <row r="248" spans="1:24" ht="14.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2"/>
      <c r="W248" s="2"/>
      <c r="X248" s="2"/>
    </row>
    <row r="249" spans="1:24" ht="14.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2"/>
      <c r="W249" s="2"/>
      <c r="X249" s="2"/>
    </row>
    <row r="250" spans="1:24" ht="14.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2"/>
      <c r="W250" s="2"/>
      <c r="X250" s="2"/>
    </row>
    <row r="251" spans="1:24" ht="14.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2"/>
      <c r="W251" s="2"/>
      <c r="X251" s="2"/>
    </row>
    <row r="252" spans="1:24" ht="14.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2"/>
      <c r="W252" s="2"/>
      <c r="X252" s="2"/>
    </row>
    <row r="253" spans="1:24" ht="14.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2"/>
      <c r="W253" s="2"/>
      <c r="X253" s="2"/>
    </row>
    <row r="254" spans="1:24" ht="14.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2"/>
      <c r="W254" s="2"/>
      <c r="X254" s="2"/>
    </row>
    <row r="255" spans="1:24" ht="14.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2"/>
      <c r="W255" s="2"/>
      <c r="X255" s="2"/>
    </row>
    <row r="256" spans="1:24" ht="14.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2"/>
      <c r="W256" s="2"/>
      <c r="X256" s="2"/>
    </row>
    <row r="257" spans="1:24" ht="14.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2"/>
      <c r="W257" s="2"/>
      <c r="X257" s="2"/>
    </row>
    <row r="258" spans="1:24" ht="14.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2"/>
      <c r="W258" s="2"/>
      <c r="X258" s="2"/>
    </row>
    <row r="259" spans="1:24" ht="14.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2"/>
      <c r="W259" s="2"/>
      <c r="X259" s="2"/>
    </row>
    <row r="260" spans="1:24" ht="14.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"/>
      <c r="W260" s="2"/>
      <c r="X260" s="2"/>
    </row>
    <row r="261" spans="1:24" ht="14.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2"/>
      <c r="W261" s="2"/>
      <c r="X261" s="2"/>
    </row>
    <row r="262" spans="1:24" ht="14.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"/>
      <c r="W262" s="2"/>
      <c r="X262" s="2"/>
    </row>
    <row r="263" spans="1:24" ht="14.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2"/>
      <c r="W263" s="2"/>
      <c r="X263" s="2"/>
    </row>
    <row r="264" spans="1:24" ht="14.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2"/>
      <c r="W264" s="2"/>
      <c r="X264" s="2"/>
    </row>
    <row r="265" spans="1:24" ht="14.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2"/>
      <c r="W265" s="2"/>
      <c r="X265" s="2"/>
    </row>
    <row r="266" spans="1:24" ht="14.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2"/>
      <c r="W266" s="2"/>
      <c r="X266" s="2"/>
    </row>
    <row r="267" spans="1:24" ht="14.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2"/>
      <c r="W267" s="2"/>
      <c r="X267" s="2"/>
    </row>
    <row r="268" spans="1:24" ht="14.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2"/>
      <c r="W268" s="2"/>
      <c r="X268" s="2"/>
    </row>
    <row r="269" spans="1:24" ht="14.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2"/>
      <c r="W269" s="2"/>
      <c r="X269" s="2"/>
    </row>
    <row r="270" spans="1:24" ht="14.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2"/>
      <c r="W270" s="2"/>
      <c r="X270" s="2"/>
    </row>
    <row r="271" spans="1:24" ht="14.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2"/>
      <c r="W271" s="2"/>
      <c r="X271" s="2"/>
    </row>
    <row r="272" spans="1:24" ht="14.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2"/>
      <c r="W272" s="2"/>
      <c r="X272" s="2"/>
    </row>
    <row r="273" spans="1:24" ht="14.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2"/>
      <c r="W273" s="2"/>
      <c r="X273" s="2"/>
    </row>
    <row r="274" spans="1:24" ht="14.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2"/>
      <c r="W274" s="2"/>
      <c r="X274" s="2"/>
    </row>
    <row r="275" spans="1:24" ht="14.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2"/>
      <c r="W275" s="2"/>
      <c r="X275" s="2"/>
    </row>
    <row r="276" spans="1:24" ht="14.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2"/>
      <c r="W276" s="2"/>
      <c r="X276" s="2"/>
    </row>
    <row r="277" spans="1:24" ht="14.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2"/>
      <c r="W277" s="2"/>
      <c r="X277" s="2"/>
    </row>
    <row r="278" spans="1:24" ht="14.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2"/>
      <c r="W278" s="2"/>
      <c r="X278" s="2"/>
    </row>
    <row r="279" spans="1:24" ht="14.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2"/>
      <c r="W279" s="2"/>
      <c r="X279" s="2"/>
    </row>
    <row r="280" spans="1:24" ht="14.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2"/>
      <c r="W280" s="2"/>
      <c r="X280" s="2"/>
    </row>
    <row r="281" spans="1:24" ht="14.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2"/>
      <c r="W281" s="2"/>
      <c r="X281" s="2"/>
    </row>
    <row r="282" spans="1:24" ht="14.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2"/>
      <c r="W282" s="2"/>
      <c r="X282" s="2"/>
    </row>
    <row r="283" spans="1:24" ht="14.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2"/>
      <c r="W283" s="2"/>
      <c r="X283" s="2"/>
    </row>
    <row r="284" spans="1:24" ht="14.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"/>
      <c r="W284" s="2"/>
      <c r="X284" s="2"/>
    </row>
    <row r="285" spans="1:24" ht="14.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2"/>
      <c r="W285" s="2"/>
      <c r="X285" s="2"/>
    </row>
    <row r="286" spans="1:24" ht="14.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2"/>
      <c r="W286" s="2"/>
      <c r="X286" s="2"/>
    </row>
    <row r="287" spans="1:24" ht="14.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2"/>
      <c r="W287" s="2"/>
      <c r="X287" s="2"/>
    </row>
    <row r="288" spans="1:24" ht="14.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2"/>
      <c r="W288" s="2"/>
      <c r="X288" s="2"/>
    </row>
    <row r="289" spans="1:24" ht="14.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2"/>
      <c r="W289" s="2"/>
      <c r="X289" s="2"/>
    </row>
    <row r="290" spans="1:24" ht="14.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2"/>
      <c r="W290" s="2"/>
      <c r="X290" s="2"/>
    </row>
    <row r="291" spans="1:24" ht="14.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2"/>
      <c r="W291" s="2"/>
      <c r="X291" s="2"/>
    </row>
    <row r="292" spans="1:24" ht="14.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2"/>
      <c r="W292" s="2"/>
      <c r="X292" s="2"/>
    </row>
    <row r="293" spans="1:24" ht="14.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2"/>
      <c r="W293" s="2"/>
      <c r="X293" s="2"/>
    </row>
    <row r="294" spans="1:24" ht="14.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2"/>
      <c r="W294" s="2"/>
      <c r="X294" s="2"/>
    </row>
    <row r="295" spans="1:24" ht="14.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2"/>
      <c r="W295" s="2"/>
      <c r="X295" s="2"/>
    </row>
    <row r="296" spans="1:24" ht="14.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2"/>
      <c r="W296" s="2"/>
      <c r="X296" s="2"/>
    </row>
    <row r="297" spans="1:24" ht="14.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2"/>
      <c r="W297" s="2"/>
      <c r="X297" s="2"/>
    </row>
    <row r="298" spans="1:24" ht="14.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2"/>
      <c r="W298" s="2"/>
      <c r="X298" s="2"/>
    </row>
    <row r="299" spans="1:24" ht="14.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2"/>
      <c r="W299" s="2"/>
      <c r="X299" s="2"/>
    </row>
    <row r="300" spans="1:24" ht="14.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2"/>
      <c r="W300" s="2"/>
      <c r="X300" s="2"/>
    </row>
    <row r="301" spans="1:24" ht="14.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2"/>
      <c r="W301" s="2"/>
      <c r="X301" s="2"/>
    </row>
    <row r="302" spans="1:24" ht="14.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2"/>
      <c r="W302" s="2"/>
      <c r="X302" s="2"/>
    </row>
    <row r="303" spans="1:24" ht="14.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2"/>
      <c r="W303" s="2"/>
      <c r="X303" s="2"/>
    </row>
    <row r="304" spans="1:24" ht="14.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2"/>
      <c r="W304" s="2"/>
      <c r="X304" s="2"/>
    </row>
    <row r="305" spans="1:24" ht="14.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2"/>
      <c r="W305" s="2"/>
      <c r="X305" s="2"/>
    </row>
    <row r="306" spans="1:24" ht="14.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2"/>
      <c r="W306" s="2"/>
      <c r="X306" s="2"/>
    </row>
    <row r="307" spans="1:24" ht="14.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2"/>
      <c r="W307" s="2"/>
      <c r="X307" s="2"/>
    </row>
    <row r="308" spans="1:24" ht="14.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2"/>
      <c r="W308" s="2"/>
      <c r="X308" s="2"/>
    </row>
    <row r="309" spans="1:24" ht="14.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2"/>
      <c r="W309" s="2"/>
      <c r="X309" s="2"/>
    </row>
    <row r="310" spans="1:24" ht="14.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2"/>
      <c r="W310" s="2"/>
      <c r="X310" s="2"/>
    </row>
    <row r="311" spans="1:24" ht="14.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2"/>
      <c r="W311" s="2"/>
      <c r="X311" s="2"/>
    </row>
    <row r="312" spans="1:24" ht="14.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2"/>
      <c r="W312" s="2"/>
      <c r="X312" s="2"/>
    </row>
    <row r="313" spans="1:24" ht="14.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2"/>
      <c r="W313" s="2"/>
      <c r="X313" s="2"/>
    </row>
    <row r="314" spans="1:24" ht="14.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2"/>
      <c r="W314" s="2"/>
      <c r="X314" s="2"/>
    </row>
    <row r="315" spans="1:24" ht="14.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2"/>
      <c r="W315" s="2"/>
      <c r="X315" s="2"/>
    </row>
    <row r="316" spans="1:24" ht="14.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"/>
      <c r="W316" s="2"/>
      <c r="X316" s="2"/>
    </row>
    <row r="317" spans="1:24" ht="14.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"/>
      <c r="W317" s="2"/>
      <c r="X317" s="2"/>
    </row>
    <row r="318" spans="1:24" ht="14.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"/>
      <c r="W318" s="2"/>
      <c r="X318" s="2"/>
    </row>
    <row r="319" spans="1:24" ht="14.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2"/>
      <c r="W319" s="2"/>
      <c r="X319" s="2"/>
    </row>
    <row r="320" spans="1:24" ht="14.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"/>
      <c r="W320" s="2"/>
      <c r="X320" s="2"/>
    </row>
    <row r="321" spans="1:24" ht="14.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"/>
      <c r="W321" s="2"/>
      <c r="X321" s="2"/>
    </row>
    <row r="322" spans="1:24" ht="14.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2"/>
      <c r="W322" s="2"/>
      <c r="X322" s="2"/>
    </row>
    <row r="323" spans="1:24" ht="14.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2"/>
      <c r="W323" s="2"/>
      <c r="X323" s="2"/>
    </row>
    <row r="324" spans="1:24" ht="14.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2"/>
      <c r="W324" s="2"/>
      <c r="X324" s="2"/>
    </row>
    <row r="325" spans="1:24" ht="14.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2"/>
      <c r="W325" s="2"/>
      <c r="X325" s="2"/>
    </row>
    <row r="326" spans="1:24" ht="14.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2"/>
      <c r="W326" s="2"/>
      <c r="X326" s="2"/>
    </row>
    <row r="327" spans="1:24" ht="14.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2"/>
      <c r="W327" s="2"/>
      <c r="X327" s="2"/>
    </row>
    <row r="328" spans="1:24" ht="14.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"/>
      <c r="W328" s="2"/>
      <c r="X328" s="2"/>
    </row>
    <row r="329" spans="1:24" ht="14.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"/>
      <c r="W329" s="2"/>
      <c r="X329" s="2"/>
    </row>
    <row r="330" spans="1:24" ht="14.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2"/>
      <c r="W330" s="2"/>
      <c r="X330" s="2"/>
    </row>
    <row r="331" spans="1:24" ht="14.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2"/>
      <c r="W331" s="2"/>
      <c r="X331" s="2"/>
    </row>
    <row r="332" spans="1:24" ht="14.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2"/>
      <c r="W332" s="2"/>
      <c r="X332" s="2"/>
    </row>
    <row r="333" spans="1:24" ht="14.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2"/>
      <c r="W333" s="2"/>
      <c r="X333" s="2"/>
    </row>
    <row r="334" spans="1:24" ht="14.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2"/>
      <c r="W334" s="2"/>
      <c r="X334" s="2"/>
    </row>
    <row r="335" spans="1:24" ht="14.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"/>
      <c r="W335" s="2"/>
      <c r="X335" s="2"/>
    </row>
    <row r="336" spans="1:24" ht="14.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2"/>
      <c r="W336" s="2"/>
      <c r="X336" s="2"/>
    </row>
    <row r="337" spans="1:24" ht="14.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2"/>
      <c r="W337" s="2"/>
      <c r="X337" s="2"/>
    </row>
    <row r="338" spans="1:24" ht="14.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2"/>
      <c r="W338" s="2"/>
      <c r="X338" s="2"/>
    </row>
    <row r="339" spans="1:24" ht="14.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2"/>
      <c r="W339" s="2"/>
      <c r="X339" s="2"/>
    </row>
    <row r="340" spans="1:24" ht="14.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2"/>
      <c r="W340" s="2"/>
      <c r="X340" s="2"/>
    </row>
    <row r="341" spans="1:24" ht="14.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2"/>
      <c r="W341" s="2"/>
      <c r="X341" s="2"/>
    </row>
    <row r="342" spans="1:24" ht="14.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2"/>
      <c r="W342" s="2"/>
      <c r="X342" s="2"/>
    </row>
    <row r="343" spans="1:24" ht="14.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2"/>
      <c r="W343" s="2"/>
      <c r="X343" s="2"/>
    </row>
    <row r="344" spans="1:24" ht="14.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2"/>
      <c r="W344" s="2"/>
      <c r="X344" s="2"/>
    </row>
    <row r="345" spans="1:24" ht="14.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2"/>
      <c r="W345" s="2"/>
      <c r="X345" s="2"/>
    </row>
    <row r="346" spans="1:24" ht="14.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2"/>
      <c r="W346" s="2"/>
      <c r="X346" s="2"/>
    </row>
    <row r="347" spans="1:24" ht="14.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"/>
      <c r="W347" s="2"/>
      <c r="X347" s="2"/>
    </row>
    <row r="348" spans="1:24" ht="14.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2"/>
      <c r="W348" s="2"/>
      <c r="X348" s="2"/>
    </row>
    <row r="349" spans="1:24" ht="14.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2"/>
      <c r="W349" s="2"/>
      <c r="X349" s="2"/>
    </row>
    <row r="350" spans="1:24" ht="14.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2"/>
      <c r="W350" s="2"/>
      <c r="X350" s="2"/>
    </row>
    <row r="351" spans="1:24" ht="14.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2"/>
      <c r="W351" s="2"/>
      <c r="X351" s="2"/>
    </row>
    <row r="352" spans="1:24" ht="14.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2"/>
      <c r="W352" s="2"/>
      <c r="X352" s="2"/>
    </row>
    <row r="353" spans="1:24" ht="14.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2"/>
      <c r="W353" s="2"/>
      <c r="X353" s="2"/>
    </row>
    <row r="354" spans="1:24" ht="14.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2"/>
      <c r="W354" s="2"/>
      <c r="X354" s="2"/>
    </row>
    <row r="355" spans="1:24" ht="14.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2"/>
      <c r="W355" s="2"/>
      <c r="X355" s="2"/>
    </row>
    <row r="356" spans="1:24" ht="14.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2"/>
      <c r="W356" s="2"/>
      <c r="X356" s="2"/>
    </row>
    <row r="357" spans="1:24" ht="14.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2"/>
      <c r="W357" s="2"/>
      <c r="X357" s="2"/>
    </row>
    <row r="358" spans="1:24" ht="14.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2"/>
      <c r="W358" s="2"/>
      <c r="X358" s="2"/>
    </row>
    <row r="359" spans="1:24" ht="14.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2"/>
      <c r="W359" s="2"/>
      <c r="X359" s="2"/>
    </row>
    <row r="360" spans="1:24" ht="14.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2"/>
      <c r="W360" s="2"/>
      <c r="X360" s="2"/>
    </row>
    <row r="361" spans="1:24" ht="14.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2"/>
      <c r="W361" s="2"/>
      <c r="X361" s="2"/>
    </row>
    <row r="362" spans="1:24" ht="14.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2"/>
      <c r="W362" s="2"/>
      <c r="X362" s="2"/>
    </row>
    <row r="363" spans="1:24" ht="14.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2"/>
      <c r="W363" s="2"/>
      <c r="X363" s="2"/>
    </row>
    <row r="364" spans="1:24" ht="14.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2"/>
      <c r="W364" s="2"/>
      <c r="X364" s="2"/>
    </row>
    <row r="365" spans="1:24" ht="14.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2"/>
      <c r="W365" s="2"/>
      <c r="X365" s="2"/>
    </row>
    <row r="366" spans="1:24" ht="14.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2"/>
      <c r="W366" s="2"/>
      <c r="X366" s="2"/>
    </row>
    <row r="367" spans="1:24" ht="14.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2"/>
      <c r="W367" s="2"/>
      <c r="X367" s="2"/>
    </row>
    <row r="368" spans="1:24" ht="14.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2"/>
      <c r="W368" s="2"/>
      <c r="X368" s="2"/>
    </row>
    <row r="369" spans="1:24" ht="14.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2"/>
      <c r="W369" s="2"/>
      <c r="X369" s="2"/>
    </row>
    <row r="370" spans="1:24" ht="14.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2"/>
      <c r="W370" s="2"/>
      <c r="X370" s="2"/>
    </row>
    <row r="371" spans="1:24" ht="14.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2"/>
      <c r="W371" s="2"/>
      <c r="X371" s="2"/>
    </row>
    <row r="372" spans="1:24" ht="14.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2"/>
      <c r="W372" s="2"/>
      <c r="X372" s="2"/>
    </row>
    <row r="373" spans="1:24" ht="14.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2"/>
      <c r="W373" s="2"/>
      <c r="X373" s="2"/>
    </row>
    <row r="374" spans="1:24" ht="14.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2"/>
      <c r="W374" s="2"/>
      <c r="X374" s="2"/>
    </row>
    <row r="375" spans="1:24" ht="14.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2"/>
      <c r="W375" s="2"/>
      <c r="X375" s="2"/>
    </row>
    <row r="376" spans="1:24" ht="14.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2"/>
      <c r="W376" s="2"/>
      <c r="X376" s="2"/>
    </row>
    <row r="377" spans="1:24" ht="14.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2"/>
      <c r="W377" s="2"/>
      <c r="X377" s="2"/>
    </row>
    <row r="378" spans="1:24" ht="14.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2"/>
      <c r="W378" s="2"/>
      <c r="X378" s="2"/>
    </row>
    <row r="379" spans="1:24" ht="14.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2"/>
      <c r="W379" s="2"/>
      <c r="X379" s="2"/>
    </row>
    <row r="380" spans="1:24" ht="14.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2"/>
      <c r="W380" s="2"/>
      <c r="X380" s="2"/>
    </row>
    <row r="381" spans="1:24" ht="14.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2"/>
      <c r="W381" s="2"/>
      <c r="X381" s="2"/>
    </row>
    <row r="382" spans="1:24" ht="14.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2"/>
      <c r="W382" s="2"/>
      <c r="X382" s="2"/>
    </row>
    <row r="383" spans="1:24" ht="14.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2"/>
      <c r="W383" s="2"/>
      <c r="X383" s="2"/>
    </row>
    <row r="384" spans="1:24" ht="14.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2"/>
      <c r="W384" s="2"/>
      <c r="X384" s="2"/>
    </row>
    <row r="385" spans="1:24" ht="14.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2"/>
      <c r="W385" s="2"/>
      <c r="X385" s="2"/>
    </row>
    <row r="386" spans="1:24" ht="14.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2"/>
      <c r="W386" s="2"/>
      <c r="X386" s="2"/>
    </row>
    <row r="387" spans="1:24" ht="14.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2"/>
      <c r="W387" s="2"/>
      <c r="X387" s="2"/>
    </row>
    <row r="388" spans="1:24" ht="14.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2"/>
      <c r="W388" s="2"/>
      <c r="X388" s="2"/>
    </row>
    <row r="389" spans="1:24" ht="14.4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2"/>
      <c r="W389" s="2"/>
      <c r="X389" s="2"/>
    </row>
    <row r="390" spans="1:24" ht="14.4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2"/>
      <c r="W390" s="2"/>
      <c r="X390" s="2"/>
    </row>
    <row r="391" spans="1:24" ht="14.4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2"/>
      <c r="W391" s="2"/>
      <c r="X391" s="2"/>
    </row>
    <row r="392" spans="1:24" ht="14.4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2"/>
      <c r="W392" s="2"/>
      <c r="X392" s="2"/>
    </row>
    <row r="393" spans="1:24" ht="14.4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2"/>
      <c r="W393" s="2"/>
      <c r="X393" s="2"/>
    </row>
    <row r="394" spans="1:24" ht="14.4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2"/>
      <c r="W394" s="2"/>
      <c r="X394" s="2"/>
    </row>
    <row r="395" spans="1:24" ht="14.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2"/>
      <c r="W395" s="2"/>
      <c r="X395" s="2"/>
    </row>
    <row r="396" spans="1:24" ht="14.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2"/>
      <c r="W396" s="2"/>
      <c r="X396" s="2"/>
    </row>
    <row r="397" spans="1:24" ht="14.4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2"/>
      <c r="W397" s="2"/>
      <c r="X397" s="2"/>
    </row>
    <row r="398" spans="1:24" ht="14.4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2"/>
      <c r="W398" s="2"/>
      <c r="X398" s="2"/>
    </row>
    <row r="399" spans="1:24" ht="14.4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2"/>
      <c r="W399" s="2"/>
      <c r="X399" s="2"/>
    </row>
    <row r="400" spans="1:24" ht="14.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2"/>
      <c r="W400" s="2"/>
      <c r="X400" s="2"/>
    </row>
    <row r="401" spans="1:24" ht="14.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2"/>
      <c r="W401" s="2"/>
      <c r="X401" s="2"/>
    </row>
    <row r="402" spans="1:24" ht="14.4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2"/>
      <c r="W402" s="2"/>
      <c r="X402" s="2"/>
    </row>
    <row r="403" spans="1:24" ht="14.4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2"/>
      <c r="W403" s="2"/>
      <c r="X403" s="2"/>
    </row>
    <row r="404" spans="1:24" ht="14.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2"/>
      <c r="W404" s="2"/>
      <c r="X404" s="2"/>
    </row>
    <row r="405" spans="1:24" ht="14.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2"/>
      <c r="W405" s="2"/>
      <c r="X405" s="2"/>
    </row>
    <row r="406" spans="1:24" ht="14.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2"/>
      <c r="W406" s="2"/>
      <c r="X406" s="2"/>
    </row>
    <row r="407" spans="1:24" ht="14.4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2"/>
      <c r="W407" s="2"/>
      <c r="X407" s="2"/>
    </row>
    <row r="408" spans="1:24" ht="14.4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2"/>
      <c r="W408" s="2"/>
      <c r="X408" s="2"/>
    </row>
    <row r="409" spans="1:24" ht="14.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2"/>
      <c r="W409" s="2"/>
      <c r="X409" s="2"/>
    </row>
    <row r="410" spans="1:24" ht="14.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2"/>
      <c r="W410" s="2"/>
      <c r="X410" s="2"/>
    </row>
    <row r="411" spans="1:24" ht="14.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2"/>
      <c r="W411" s="2"/>
      <c r="X411" s="2"/>
    </row>
    <row r="412" spans="1:24" ht="14.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2"/>
      <c r="W412" s="2"/>
      <c r="X412" s="2"/>
    </row>
    <row r="413" spans="1:24" ht="14.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2"/>
      <c r="W413" s="2"/>
      <c r="X413" s="2"/>
    </row>
    <row r="414" spans="1:24" ht="14.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2"/>
      <c r="W414" s="2"/>
      <c r="X414" s="2"/>
    </row>
    <row r="415" spans="1:24" ht="14.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2"/>
      <c r="W415" s="2"/>
      <c r="X415" s="2"/>
    </row>
    <row r="416" spans="1:24" ht="14.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2"/>
      <c r="W416" s="2"/>
      <c r="X416" s="2"/>
    </row>
    <row r="417" spans="1:24" ht="14.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2"/>
      <c r="W417" s="2"/>
      <c r="X417" s="2"/>
    </row>
    <row r="418" spans="1:24" ht="14.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2"/>
      <c r="W418" s="2"/>
      <c r="X418" s="2"/>
    </row>
    <row r="419" spans="1:24" ht="14.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2"/>
      <c r="W419" s="2"/>
      <c r="X419" s="2"/>
    </row>
    <row r="420" spans="1:24" ht="14.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2"/>
      <c r="W420" s="2"/>
      <c r="X420" s="2"/>
    </row>
    <row r="421" spans="1:24" ht="14.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2"/>
      <c r="W421" s="2"/>
      <c r="X421" s="2"/>
    </row>
    <row r="422" spans="1:24" ht="14.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2"/>
      <c r="W422" s="2"/>
      <c r="X422" s="2"/>
    </row>
    <row r="423" spans="1:24" ht="14.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2"/>
      <c r="W423" s="2"/>
      <c r="X423" s="2"/>
    </row>
    <row r="424" spans="1:24" ht="14.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2"/>
      <c r="W424" s="2"/>
      <c r="X424" s="2"/>
    </row>
    <row r="425" spans="1:24" ht="14.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2"/>
      <c r="W425" s="2"/>
      <c r="X425" s="2"/>
    </row>
    <row r="426" spans="1:24" ht="14.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2"/>
      <c r="W426" s="2"/>
      <c r="X426" s="2"/>
    </row>
    <row r="427" spans="1:24" ht="14.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2"/>
      <c r="W427" s="2"/>
      <c r="X427" s="2"/>
    </row>
    <row r="428" spans="1:24" ht="14.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2"/>
      <c r="W428" s="2"/>
      <c r="X428" s="2"/>
    </row>
    <row r="429" spans="1:24" ht="14.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2"/>
      <c r="W429" s="2"/>
      <c r="X429" s="2"/>
    </row>
    <row r="430" spans="1:24" ht="14.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2"/>
      <c r="W430" s="2"/>
      <c r="X430" s="2"/>
    </row>
    <row r="431" spans="1:24" ht="14.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2"/>
      <c r="W431" s="2"/>
      <c r="X431" s="2"/>
    </row>
    <row r="432" spans="1:24" ht="14.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2"/>
      <c r="W432" s="2"/>
      <c r="X432" s="2"/>
    </row>
    <row r="433" spans="1:24" ht="14.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2"/>
      <c r="W433" s="2"/>
      <c r="X433" s="2"/>
    </row>
    <row r="434" spans="1:24" ht="14.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2"/>
      <c r="W434" s="2"/>
      <c r="X434" s="2"/>
    </row>
    <row r="435" spans="1:24" ht="14.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2"/>
      <c r="W435" s="2"/>
      <c r="X435" s="2"/>
    </row>
    <row r="436" spans="1:24" ht="14.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2"/>
      <c r="W436" s="2"/>
      <c r="X436" s="2"/>
    </row>
    <row r="437" spans="1:24" ht="14.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2"/>
      <c r="W437" s="2"/>
      <c r="X437" s="2"/>
    </row>
    <row r="438" spans="1:24" ht="14.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2"/>
      <c r="W438" s="2"/>
      <c r="X438" s="2"/>
    </row>
    <row r="439" spans="1:24" ht="14.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2"/>
      <c r="W439" s="2"/>
      <c r="X439" s="2"/>
    </row>
    <row r="440" spans="1:24" ht="14.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2"/>
      <c r="W440" s="2"/>
      <c r="X440" s="2"/>
    </row>
    <row r="441" spans="1:24" ht="14.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2"/>
      <c r="W441" s="2"/>
      <c r="X441" s="2"/>
    </row>
    <row r="442" spans="1:24" ht="14.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2"/>
      <c r="W442" s="2"/>
      <c r="X442" s="2"/>
    </row>
    <row r="443" spans="1:24" ht="14.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2"/>
      <c r="W443" s="2"/>
      <c r="X443" s="2"/>
    </row>
    <row r="444" spans="1:24" ht="14.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2"/>
      <c r="W444" s="2"/>
      <c r="X444" s="2"/>
    </row>
    <row r="445" spans="1:24" ht="14.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2"/>
      <c r="W445" s="2"/>
      <c r="X445" s="2"/>
    </row>
    <row r="446" spans="1:24" ht="14.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2"/>
      <c r="W446" s="2"/>
      <c r="X446" s="2"/>
    </row>
    <row r="447" spans="1:24" ht="14.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2"/>
      <c r="W447" s="2"/>
      <c r="X447" s="2"/>
    </row>
    <row r="448" spans="1:24" ht="14.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2"/>
      <c r="W448" s="2"/>
      <c r="X448" s="2"/>
    </row>
    <row r="449" spans="1:24" ht="14.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2"/>
      <c r="W449" s="2"/>
      <c r="X449" s="2"/>
    </row>
    <row r="450" spans="1:24" ht="14.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2"/>
      <c r="W450" s="2"/>
      <c r="X450" s="2"/>
    </row>
    <row r="451" spans="1:24" ht="14.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2"/>
      <c r="W451" s="2"/>
      <c r="X451" s="2"/>
    </row>
    <row r="452" spans="1:24" ht="14.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2"/>
      <c r="W452" s="2"/>
      <c r="X452" s="2"/>
    </row>
    <row r="453" spans="1:24" ht="14.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2"/>
      <c r="W453" s="2"/>
      <c r="X453" s="2"/>
    </row>
    <row r="454" spans="1:24" ht="14.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2"/>
      <c r="W454" s="2"/>
      <c r="X454" s="2"/>
    </row>
    <row r="455" spans="1:24" ht="14.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2"/>
      <c r="W455" s="2"/>
      <c r="X455" s="2"/>
    </row>
    <row r="456" spans="1:24" ht="14.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2"/>
      <c r="W456" s="2"/>
      <c r="X456" s="2"/>
    </row>
    <row r="457" spans="1:24" ht="14.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2"/>
      <c r="W457" s="2"/>
      <c r="X457" s="2"/>
    </row>
    <row r="458" spans="1:24" ht="14.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2"/>
      <c r="W458" s="2"/>
      <c r="X458" s="2"/>
    </row>
    <row r="459" spans="1:24" ht="14.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2"/>
      <c r="W459" s="2"/>
      <c r="X459" s="2"/>
    </row>
    <row r="460" spans="1:24" ht="14.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2"/>
      <c r="W460" s="2"/>
      <c r="X460" s="2"/>
    </row>
    <row r="461" spans="1:24" ht="14.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2"/>
      <c r="W461" s="2"/>
      <c r="X461" s="2"/>
    </row>
    <row r="462" spans="1:24" ht="14.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2"/>
      <c r="W462" s="2"/>
      <c r="X462" s="2"/>
    </row>
    <row r="463" spans="1:24" ht="14.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2"/>
      <c r="W463" s="2"/>
      <c r="X463" s="2"/>
    </row>
    <row r="464" spans="1:24" ht="14.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2"/>
      <c r="W464" s="2"/>
      <c r="X464" s="2"/>
    </row>
    <row r="465" spans="1:24" ht="14.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2"/>
      <c r="W465" s="2"/>
      <c r="X465" s="2"/>
    </row>
    <row r="466" spans="1:24" ht="14.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2"/>
      <c r="W466" s="2"/>
      <c r="X466" s="2"/>
    </row>
    <row r="467" spans="1:24" ht="14.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2"/>
      <c r="W467" s="2"/>
      <c r="X467" s="2"/>
    </row>
    <row r="468" spans="1:24" ht="14.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2"/>
      <c r="W468" s="2"/>
      <c r="X468" s="2"/>
    </row>
    <row r="469" spans="1:24" ht="14.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2"/>
      <c r="W469" s="2"/>
      <c r="X469" s="2"/>
    </row>
    <row r="470" spans="1:24" ht="14.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2"/>
      <c r="W470" s="2"/>
      <c r="X470" s="2"/>
    </row>
    <row r="471" spans="1:24" ht="14.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2"/>
      <c r="W471" s="2"/>
      <c r="X471" s="2"/>
    </row>
    <row r="472" spans="1:24" ht="14.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2"/>
      <c r="W472" s="2"/>
      <c r="X472" s="2"/>
    </row>
    <row r="473" spans="1:24" ht="14.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2"/>
      <c r="W473" s="2"/>
      <c r="X473" s="2"/>
    </row>
    <row r="474" spans="1:24" ht="14.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2"/>
      <c r="W474" s="2"/>
      <c r="X474" s="2"/>
    </row>
    <row r="475" spans="1:24" ht="14.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2"/>
      <c r="W475" s="2"/>
      <c r="X475" s="2"/>
    </row>
    <row r="476" spans="1:24" ht="14.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"/>
      <c r="W476" s="2"/>
      <c r="X476" s="2"/>
    </row>
    <row r="477" spans="1:24" ht="14.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2"/>
      <c r="W477" s="2"/>
      <c r="X477" s="2"/>
    </row>
    <row r="478" spans="1:24" ht="14.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"/>
      <c r="W478" s="2"/>
      <c r="X478" s="2"/>
    </row>
    <row r="479" spans="1:24" ht="14.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2"/>
      <c r="W479" s="2"/>
      <c r="X479" s="2"/>
    </row>
    <row r="480" spans="1:24" ht="14.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"/>
      <c r="W480" s="2"/>
      <c r="X480" s="2"/>
    </row>
    <row r="481" spans="1:24" ht="14.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"/>
      <c r="W481" s="2"/>
      <c r="X481" s="2"/>
    </row>
    <row r="482" spans="1:24" ht="14.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"/>
      <c r="W482" s="2"/>
      <c r="X482" s="2"/>
    </row>
    <row r="483" spans="1:24" ht="14.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"/>
      <c r="W483" s="2"/>
      <c r="X483" s="2"/>
    </row>
    <row r="484" spans="1:24" ht="14.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"/>
      <c r="W484" s="2"/>
      <c r="X484" s="2"/>
    </row>
    <row r="485" spans="1:24" ht="14.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"/>
      <c r="W485" s="2"/>
      <c r="X485" s="2"/>
    </row>
    <row r="486" spans="1:24" ht="14.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2"/>
      <c r="W486" s="2"/>
      <c r="X486" s="2"/>
    </row>
    <row r="487" spans="1:24" ht="14.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2"/>
      <c r="W487" s="2"/>
      <c r="X487" s="2"/>
    </row>
    <row r="488" spans="1:24" ht="14.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2"/>
      <c r="W488" s="2"/>
      <c r="X488" s="2"/>
    </row>
    <row r="489" spans="1:24" ht="14.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2"/>
      <c r="W489" s="2"/>
      <c r="X489" s="2"/>
    </row>
    <row r="490" spans="1:24" ht="14.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2"/>
      <c r="W490" s="2"/>
      <c r="X490" s="2"/>
    </row>
    <row r="491" spans="1:24" ht="14.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2"/>
      <c r="W491" s="2"/>
      <c r="X491" s="2"/>
    </row>
    <row r="492" spans="1:24" ht="14.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2"/>
      <c r="W492" s="2"/>
      <c r="X492" s="2"/>
    </row>
    <row r="493" spans="1:24" ht="14.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2"/>
      <c r="W493" s="2"/>
      <c r="X493" s="2"/>
    </row>
    <row r="494" spans="1:24" ht="14.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2"/>
      <c r="W494" s="2"/>
      <c r="X494" s="2"/>
    </row>
    <row r="495" spans="1:24" ht="14.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2"/>
      <c r="W495" s="2"/>
      <c r="X495" s="2"/>
    </row>
    <row r="496" spans="1:24" ht="14.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2"/>
      <c r="W496" s="2"/>
      <c r="X496" s="2"/>
    </row>
    <row r="497" spans="1:24" ht="14.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2"/>
      <c r="W497" s="2"/>
      <c r="X497" s="2"/>
    </row>
    <row r="498" spans="1:24" ht="14.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2"/>
      <c r="W498" s="2"/>
      <c r="X498" s="2"/>
    </row>
    <row r="499" spans="1:24" ht="14.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2"/>
      <c r="W499" s="2"/>
      <c r="X499" s="2"/>
    </row>
    <row r="500" spans="1:24" ht="14.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2"/>
      <c r="W500" s="2"/>
      <c r="X500" s="2"/>
    </row>
    <row r="501" spans="1:24" ht="14.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2"/>
      <c r="W501" s="2"/>
      <c r="X501" s="2"/>
    </row>
    <row r="502" spans="1:24" ht="14.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2"/>
      <c r="W502" s="2"/>
      <c r="X502" s="2"/>
    </row>
    <row r="503" spans="1:24" ht="14.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2"/>
      <c r="W503" s="2"/>
      <c r="X503" s="2"/>
    </row>
    <row r="504" spans="1:24" ht="14.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2"/>
      <c r="W504" s="2"/>
      <c r="X504" s="2"/>
    </row>
    <row r="505" spans="1:24" ht="14.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2"/>
      <c r="W505" s="2"/>
      <c r="X505" s="2"/>
    </row>
    <row r="506" spans="1:24" ht="14.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2"/>
      <c r="W506" s="2"/>
      <c r="X506" s="2"/>
    </row>
    <row r="507" spans="1:24" ht="14.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2"/>
      <c r="W507" s="2"/>
      <c r="X507" s="2"/>
    </row>
    <row r="508" spans="1:24" ht="14.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2"/>
      <c r="W508" s="2"/>
      <c r="X508" s="2"/>
    </row>
    <row r="509" spans="1:24" ht="14.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2"/>
      <c r="W509" s="2"/>
      <c r="X509" s="2"/>
    </row>
    <row r="510" spans="1:24" ht="14.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2"/>
      <c r="W510" s="2"/>
      <c r="X510" s="2"/>
    </row>
    <row r="511" spans="1:24" ht="14.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2"/>
      <c r="W511" s="2"/>
      <c r="X511" s="2"/>
    </row>
    <row r="512" spans="1:24" ht="14.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2"/>
      <c r="W512" s="2"/>
      <c r="X512" s="2"/>
    </row>
    <row r="513" spans="1:24" ht="14.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2"/>
      <c r="W513" s="2"/>
      <c r="X513" s="2"/>
    </row>
    <row r="514" spans="1:24" ht="14.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2"/>
      <c r="W514" s="2"/>
      <c r="X514" s="2"/>
    </row>
    <row r="515" spans="1:24" ht="14.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2"/>
      <c r="W515" s="2"/>
      <c r="X515" s="2"/>
    </row>
    <row r="516" spans="1:24" ht="14.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2"/>
      <c r="W516" s="2"/>
      <c r="X516" s="2"/>
    </row>
    <row r="517" spans="1:24" ht="14.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2"/>
      <c r="W517" s="2"/>
      <c r="X517" s="2"/>
    </row>
    <row r="518" spans="1:24" ht="14.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2"/>
      <c r="W518" s="2"/>
      <c r="X518" s="2"/>
    </row>
    <row r="519" spans="1:24" ht="14.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2"/>
      <c r="W519" s="2"/>
      <c r="X519" s="2"/>
    </row>
    <row r="520" spans="1:24" ht="14.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2"/>
      <c r="W520" s="2"/>
      <c r="X520" s="2"/>
    </row>
    <row r="521" spans="1:24" ht="14.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2"/>
      <c r="W521" s="2"/>
      <c r="X521" s="2"/>
    </row>
    <row r="522" spans="1:24" ht="14.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2"/>
      <c r="W522" s="2"/>
      <c r="X522" s="2"/>
    </row>
    <row r="523" spans="1:24" ht="14.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2"/>
      <c r="W523" s="2"/>
      <c r="X523" s="2"/>
    </row>
    <row r="524" spans="1:24" ht="14.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2"/>
      <c r="W524" s="2"/>
      <c r="X524" s="2"/>
    </row>
    <row r="525" spans="1:24" ht="14.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2"/>
      <c r="W525" s="2"/>
      <c r="X525" s="2"/>
    </row>
    <row r="526" spans="1:24" ht="14.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2"/>
      <c r="W526" s="2"/>
      <c r="X526" s="2"/>
    </row>
    <row r="527" spans="1:24" ht="14.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2"/>
      <c r="W527" s="2"/>
      <c r="X527" s="2"/>
    </row>
    <row r="528" spans="1:24" ht="14.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2"/>
      <c r="W528" s="2"/>
      <c r="X528" s="2"/>
    </row>
    <row r="529" spans="1:24" ht="14.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2"/>
      <c r="W529" s="2"/>
      <c r="X529" s="2"/>
    </row>
    <row r="530" spans="1:24" ht="14.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2"/>
      <c r="W530" s="2"/>
      <c r="X530" s="2"/>
    </row>
    <row r="531" spans="1:24" ht="14.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2"/>
      <c r="W531" s="2"/>
      <c r="X531" s="2"/>
    </row>
    <row r="532" spans="1:24" ht="14.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2"/>
      <c r="W532" s="2"/>
      <c r="X532" s="2"/>
    </row>
    <row r="533" spans="1:24" ht="14.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2"/>
      <c r="W533" s="2"/>
      <c r="X533" s="2"/>
    </row>
    <row r="534" spans="1:24" ht="14.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2"/>
      <c r="W534" s="2"/>
      <c r="X534" s="2"/>
    </row>
    <row r="535" spans="1:24" ht="14.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2"/>
      <c r="W535" s="2"/>
      <c r="X535" s="2"/>
    </row>
    <row r="536" spans="1:24" ht="14.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2"/>
      <c r="W536" s="2"/>
      <c r="X536" s="2"/>
    </row>
    <row r="537" spans="1:24" ht="14.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2"/>
      <c r="W537" s="2"/>
      <c r="X537" s="2"/>
    </row>
    <row r="538" spans="1:24" ht="14.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2"/>
      <c r="W538" s="2"/>
      <c r="X538" s="2"/>
    </row>
    <row r="539" spans="1:24" ht="14.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2"/>
      <c r="W539" s="2"/>
      <c r="X539" s="2"/>
    </row>
    <row r="540" spans="1:24" ht="14.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2"/>
      <c r="W540" s="2"/>
      <c r="X540" s="2"/>
    </row>
    <row r="541" spans="1:24" ht="14.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2"/>
      <c r="W541" s="2"/>
      <c r="X541" s="2"/>
    </row>
    <row r="542" spans="1:24" ht="14.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2"/>
      <c r="W542" s="2"/>
      <c r="X542" s="2"/>
    </row>
    <row r="543" spans="1:24" ht="14.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2"/>
      <c r="W543" s="2"/>
      <c r="X543" s="2"/>
    </row>
    <row r="544" spans="1:24" ht="14.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2"/>
      <c r="W544" s="2"/>
      <c r="X544" s="2"/>
    </row>
    <row r="545" spans="1:24" ht="14.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2"/>
      <c r="W545" s="2"/>
      <c r="X545" s="2"/>
    </row>
    <row r="546" spans="1:24" ht="14.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2"/>
      <c r="W546" s="2"/>
      <c r="X546" s="2"/>
    </row>
    <row r="547" spans="1:24" ht="14.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2"/>
      <c r="W547" s="2"/>
      <c r="X547" s="2"/>
    </row>
    <row r="548" spans="1:24" ht="14.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2"/>
      <c r="W548" s="2"/>
      <c r="X548" s="2"/>
    </row>
    <row r="549" spans="1:24" ht="14.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2"/>
      <c r="W549" s="2"/>
      <c r="X549" s="2"/>
    </row>
    <row r="550" spans="1:24" ht="14.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2"/>
      <c r="W550" s="2"/>
      <c r="X550" s="2"/>
    </row>
    <row r="551" spans="1:24" ht="14.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2"/>
      <c r="W551" s="2"/>
      <c r="X551" s="2"/>
    </row>
    <row r="552" spans="1:24" ht="14.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2"/>
      <c r="W552" s="2"/>
      <c r="X552" s="2"/>
    </row>
    <row r="553" spans="1:24" ht="14.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2"/>
      <c r="W553" s="2"/>
      <c r="X553" s="2"/>
    </row>
    <row r="554" spans="1:24" ht="14.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2"/>
      <c r="W554" s="2"/>
      <c r="X554" s="2"/>
    </row>
    <row r="555" spans="1:24" ht="14.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2"/>
      <c r="W555" s="2"/>
      <c r="X555" s="2"/>
    </row>
    <row r="556" spans="1:24" ht="14.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2"/>
      <c r="W556" s="2"/>
      <c r="X556" s="2"/>
    </row>
    <row r="557" spans="1:24" ht="14.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2"/>
      <c r="W557" s="2"/>
      <c r="X557" s="2"/>
    </row>
    <row r="558" spans="1:24" ht="14.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2"/>
      <c r="W558" s="2"/>
      <c r="X558" s="2"/>
    </row>
    <row r="559" spans="1:24" ht="14.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2"/>
      <c r="W559" s="2"/>
      <c r="X559" s="2"/>
    </row>
    <row r="560" spans="1:24" ht="14.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2"/>
      <c r="W560" s="2"/>
      <c r="X560" s="2"/>
    </row>
    <row r="561" spans="1:24" ht="14.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2"/>
      <c r="W561" s="2"/>
      <c r="X561" s="2"/>
    </row>
    <row r="562" spans="1:24" ht="14.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2"/>
      <c r="W562" s="2"/>
      <c r="X562" s="2"/>
    </row>
    <row r="563" spans="1:24" ht="14.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2"/>
      <c r="W563" s="2"/>
      <c r="X563" s="2"/>
    </row>
    <row r="564" spans="1:24" ht="14.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2"/>
      <c r="W564" s="2"/>
      <c r="X564" s="2"/>
    </row>
    <row r="565" spans="1:24" ht="14.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2"/>
      <c r="W565" s="2"/>
      <c r="X565" s="2"/>
    </row>
    <row r="566" spans="1:24" ht="14.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2"/>
      <c r="W566" s="2"/>
      <c r="X566" s="2"/>
    </row>
    <row r="567" spans="1:24" ht="14.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2"/>
      <c r="W567" s="2"/>
      <c r="X567" s="2"/>
    </row>
    <row r="568" spans="1:24" ht="14.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2"/>
      <c r="W568" s="2"/>
      <c r="X568" s="2"/>
    </row>
    <row r="569" spans="1:24" ht="14.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2"/>
      <c r="W569" s="2"/>
      <c r="X569" s="2"/>
    </row>
    <row r="570" spans="1:24" ht="14.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2"/>
      <c r="W570" s="2"/>
      <c r="X570" s="2"/>
    </row>
    <row r="571" spans="1:24" ht="14.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2"/>
      <c r="W571" s="2"/>
      <c r="X571" s="2"/>
    </row>
    <row r="572" spans="1:24" ht="14.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2"/>
      <c r="W572" s="2"/>
      <c r="X572" s="2"/>
    </row>
    <row r="573" spans="1:24" ht="14.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2"/>
      <c r="W573" s="2"/>
      <c r="X573" s="2"/>
    </row>
    <row r="574" spans="1:24" ht="14.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2"/>
      <c r="W574" s="2"/>
      <c r="X574" s="2"/>
    </row>
    <row r="575" spans="1:24" ht="14.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2"/>
      <c r="W575" s="2"/>
      <c r="X575" s="2"/>
    </row>
    <row r="576" spans="1:24" ht="14.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2"/>
      <c r="W576" s="2"/>
      <c r="X576" s="2"/>
    </row>
    <row r="577" spans="1:24" ht="14.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2"/>
      <c r="W577" s="2"/>
      <c r="X577" s="2"/>
    </row>
    <row r="578" spans="1:24" ht="14.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2"/>
      <c r="W578" s="2"/>
      <c r="X578" s="2"/>
    </row>
    <row r="579" spans="1:24" ht="14.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2"/>
      <c r="W579" s="2"/>
      <c r="X579" s="2"/>
    </row>
    <row r="580" spans="1:24" ht="14.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2"/>
      <c r="W580" s="2"/>
      <c r="X580" s="2"/>
    </row>
    <row r="581" spans="1:24" ht="14.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2"/>
      <c r="W581" s="2"/>
      <c r="X581" s="2"/>
    </row>
    <row r="582" spans="1:24" ht="14.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2"/>
      <c r="W582" s="2"/>
      <c r="X582" s="2"/>
    </row>
    <row r="583" spans="1:24" ht="14.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2"/>
      <c r="W583" s="2"/>
      <c r="X583" s="2"/>
    </row>
    <row r="584" spans="1:24" ht="14.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2"/>
      <c r="W584" s="2"/>
      <c r="X584" s="2"/>
    </row>
    <row r="585" spans="1:24" ht="14.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2"/>
      <c r="W585" s="2"/>
      <c r="X585" s="2"/>
    </row>
    <row r="586" spans="1:24" ht="14.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2"/>
      <c r="W586" s="2"/>
      <c r="X586" s="2"/>
    </row>
    <row r="587" spans="1:24" ht="14.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2"/>
      <c r="W587" s="2"/>
      <c r="X587" s="2"/>
    </row>
    <row r="588" spans="1:24" ht="14.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2"/>
      <c r="W588" s="2"/>
      <c r="X588" s="2"/>
    </row>
    <row r="589" spans="1:24" ht="14.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2"/>
      <c r="W589" s="2"/>
      <c r="X589" s="2"/>
    </row>
    <row r="590" spans="1:24" ht="14.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2"/>
      <c r="W590" s="2"/>
      <c r="X590" s="2"/>
    </row>
    <row r="591" spans="1:24" ht="14.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2"/>
      <c r="W591" s="2"/>
      <c r="X591" s="2"/>
    </row>
    <row r="592" spans="1:24" ht="14.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2"/>
      <c r="W592" s="2"/>
      <c r="X592" s="2"/>
    </row>
    <row r="593" spans="1:24" ht="14.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2"/>
      <c r="W593" s="2"/>
      <c r="X593" s="2"/>
    </row>
    <row r="594" spans="1:24" ht="14.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"/>
      <c r="W594" s="2"/>
      <c r="X594" s="2"/>
    </row>
    <row r="595" spans="1:24" ht="14.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2"/>
      <c r="W595" s="2"/>
      <c r="X595" s="2"/>
    </row>
    <row r="596" spans="1:24" ht="14.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2"/>
      <c r="W596" s="2"/>
      <c r="X596" s="2"/>
    </row>
    <row r="597" spans="1:24" ht="14.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2"/>
      <c r="W597" s="2"/>
      <c r="X597" s="2"/>
    </row>
    <row r="598" spans="1:24" ht="14.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2"/>
      <c r="W598" s="2"/>
      <c r="X598" s="2"/>
    </row>
    <row r="599" spans="1:24" ht="14.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2"/>
      <c r="W599" s="2"/>
      <c r="X599" s="2"/>
    </row>
    <row r="600" spans="1:24" ht="14.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2"/>
      <c r="W600" s="2"/>
      <c r="X600" s="2"/>
    </row>
    <row r="601" spans="1:24" ht="14.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2"/>
      <c r="W601" s="2"/>
      <c r="X601" s="2"/>
    </row>
    <row r="602" spans="1:24" ht="14.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2"/>
      <c r="W602" s="2"/>
      <c r="X602" s="2"/>
    </row>
    <row r="603" spans="1:24" ht="14.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2"/>
      <c r="W603" s="2"/>
      <c r="X603" s="2"/>
    </row>
    <row r="604" spans="1:24" ht="14.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2"/>
      <c r="W604" s="2"/>
      <c r="X604" s="2"/>
    </row>
    <row r="605" spans="1:24" ht="14.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2"/>
      <c r="W605" s="2"/>
      <c r="X605" s="2"/>
    </row>
    <row r="606" spans="1:24" ht="14.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2"/>
      <c r="W606" s="2"/>
      <c r="X606" s="2"/>
    </row>
    <row r="607" spans="1:24" ht="14.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2"/>
      <c r="W607" s="2"/>
      <c r="X607" s="2"/>
    </row>
    <row r="608" spans="1:24" ht="14.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2"/>
      <c r="W608" s="2"/>
      <c r="X608" s="2"/>
    </row>
    <row r="609" spans="1:24" ht="14.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2"/>
      <c r="W609" s="2"/>
      <c r="X609" s="2"/>
    </row>
    <row r="610" spans="1:24" ht="14.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2"/>
      <c r="W610" s="2"/>
      <c r="X610" s="2"/>
    </row>
    <row r="611" spans="1:24" ht="14.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2"/>
      <c r="W611" s="2"/>
      <c r="X611" s="2"/>
    </row>
    <row r="612" spans="1:24" ht="14.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2"/>
      <c r="W612" s="2"/>
      <c r="X612" s="2"/>
    </row>
    <row r="613" spans="1:24" ht="14.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2"/>
      <c r="W613" s="2"/>
      <c r="X613" s="2"/>
    </row>
    <row r="614" spans="1:24" ht="14.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2"/>
      <c r="W614" s="2"/>
      <c r="X614" s="2"/>
    </row>
    <row r="615" spans="1:24" ht="14.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"/>
      <c r="W615" s="2"/>
      <c r="X615" s="2"/>
    </row>
    <row r="616" spans="1:24" ht="14.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2"/>
      <c r="W616" s="2"/>
      <c r="X616" s="2"/>
    </row>
    <row r="617" spans="1:24" ht="14.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2"/>
      <c r="W617" s="2"/>
      <c r="X617" s="2"/>
    </row>
    <row r="618" spans="1:24" ht="14.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2"/>
      <c r="W618" s="2"/>
      <c r="X618" s="2"/>
    </row>
    <row r="619" spans="1:24" ht="14.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2"/>
      <c r="W619" s="2"/>
      <c r="X619" s="2"/>
    </row>
    <row r="620" spans="1:24" ht="14.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2"/>
      <c r="W620" s="2"/>
      <c r="X620" s="2"/>
    </row>
    <row r="621" spans="1:24" ht="14.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2"/>
      <c r="W621" s="2"/>
      <c r="X621" s="2"/>
    </row>
    <row r="622" spans="1:24" ht="14.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2"/>
      <c r="W622" s="2"/>
      <c r="X622" s="2"/>
    </row>
    <row r="623" spans="1:24" ht="14.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2"/>
      <c r="W623" s="2"/>
      <c r="X623" s="2"/>
    </row>
    <row r="624" spans="1:24" ht="14.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2"/>
      <c r="W624" s="2"/>
      <c r="X624" s="2"/>
    </row>
    <row r="625" spans="1:24" ht="14.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2"/>
      <c r="W625" s="2"/>
      <c r="X625" s="2"/>
    </row>
    <row r="626" spans="1:24" ht="14.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2"/>
      <c r="W626" s="2"/>
      <c r="X626" s="2"/>
    </row>
    <row r="627" spans="1:24" ht="14.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2"/>
      <c r="W627" s="2"/>
      <c r="X627" s="2"/>
    </row>
    <row r="628" spans="1:24" ht="14.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2"/>
      <c r="W628" s="2"/>
      <c r="X628" s="2"/>
    </row>
    <row r="629" spans="1:24" ht="14.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2"/>
      <c r="W629" s="2"/>
      <c r="X629" s="2"/>
    </row>
    <row r="630" spans="1:24" ht="14.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2"/>
      <c r="W630" s="2"/>
      <c r="X630" s="2"/>
    </row>
    <row r="631" spans="1:24" ht="14.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2"/>
      <c r="W631" s="2"/>
      <c r="X631" s="2"/>
    </row>
    <row r="632" spans="1:24" ht="14.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2"/>
      <c r="W632" s="2"/>
      <c r="X632" s="2"/>
    </row>
    <row r="633" spans="1:24" ht="14.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2"/>
      <c r="W633" s="2"/>
      <c r="X633" s="2"/>
    </row>
    <row r="634" spans="1:24" ht="14.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2"/>
      <c r="W634" s="2"/>
      <c r="X634" s="2"/>
    </row>
    <row r="635" spans="1:24" ht="14.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2"/>
      <c r="W635" s="2"/>
      <c r="X635" s="2"/>
    </row>
    <row r="636" spans="1:24" ht="14.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2"/>
      <c r="W636" s="2"/>
      <c r="X636" s="2"/>
    </row>
    <row r="637" spans="1:24" ht="14.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2"/>
      <c r="W637" s="2"/>
      <c r="X637" s="2"/>
    </row>
    <row r="638" spans="1:24" ht="14.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2"/>
      <c r="W638" s="2"/>
      <c r="X638" s="2"/>
    </row>
    <row r="639" spans="1:24" ht="14.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2"/>
      <c r="W639" s="2"/>
      <c r="X639" s="2"/>
    </row>
    <row r="640" spans="1:24" ht="14.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2"/>
      <c r="W640" s="2"/>
      <c r="X640" s="2"/>
    </row>
    <row r="641" spans="1:24" ht="14.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2"/>
      <c r="W641" s="2"/>
      <c r="X641" s="2"/>
    </row>
    <row r="642" spans="1:24" ht="14.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2"/>
      <c r="W642" s="2"/>
      <c r="X642" s="2"/>
    </row>
    <row r="643" spans="1:24" ht="14.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2"/>
      <c r="W643" s="2"/>
      <c r="X643" s="2"/>
    </row>
    <row r="644" spans="1:24" ht="14.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2"/>
      <c r="W644" s="2"/>
      <c r="X644" s="2"/>
    </row>
    <row r="645" spans="1:24" ht="14.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2"/>
      <c r="W645" s="2"/>
      <c r="X645" s="2"/>
    </row>
    <row r="646" spans="1:24" ht="14.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2"/>
      <c r="W646" s="2"/>
      <c r="X646" s="2"/>
    </row>
    <row r="647" spans="1:24" ht="14.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2"/>
      <c r="W647" s="2"/>
      <c r="X647" s="2"/>
    </row>
    <row r="648" spans="1:24" ht="14.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2"/>
      <c r="W648" s="2"/>
      <c r="X648" s="2"/>
    </row>
    <row r="649" spans="1:24" ht="14.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"/>
      <c r="W649" s="2"/>
      <c r="X649" s="2"/>
    </row>
    <row r="650" spans="1:24" ht="14.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2"/>
      <c r="W650" s="2"/>
      <c r="X650" s="2"/>
    </row>
    <row r="651" spans="1:24" ht="14.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2"/>
      <c r="W651" s="2"/>
      <c r="X651" s="2"/>
    </row>
    <row r="652" spans="1:24" ht="14.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2"/>
      <c r="W652" s="2"/>
      <c r="X652" s="2"/>
    </row>
    <row r="653" spans="1:24" ht="14.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2"/>
      <c r="W653" s="2"/>
      <c r="X653" s="2"/>
    </row>
    <row r="654" spans="1:24" ht="14.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2"/>
      <c r="W654" s="2"/>
      <c r="X654" s="2"/>
    </row>
    <row r="655" spans="1:24" ht="14.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2"/>
      <c r="W655" s="2"/>
      <c r="X655" s="2"/>
    </row>
    <row r="656" spans="1:24" ht="14.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2"/>
      <c r="W656" s="2"/>
      <c r="X656" s="2"/>
    </row>
    <row r="657" spans="1:24" ht="14.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2"/>
      <c r="W657" s="2"/>
      <c r="X657" s="2"/>
    </row>
    <row r="658" spans="1:24" ht="14.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2"/>
      <c r="W658" s="2"/>
      <c r="X658" s="2"/>
    </row>
    <row r="659" spans="1:24" ht="14.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2"/>
      <c r="W659" s="2"/>
      <c r="X659" s="2"/>
    </row>
    <row r="660" spans="1:24" ht="14.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2"/>
      <c r="W660" s="2"/>
      <c r="X660" s="2"/>
    </row>
    <row r="661" spans="1:24" ht="14.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2"/>
      <c r="W661" s="2"/>
      <c r="X661" s="2"/>
    </row>
    <row r="662" spans="1:24" ht="14.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2"/>
      <c r="W662" s="2"/>
      <c r="X662" s="2"/>
    </row>
    <row r="663" spans="1:24" ht="14.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2"/>
      <c r="W663" s="2"/>
      <c r="X663" s="2"/>
    </row>
    <row r="664" spans="1:24" ht="14.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2"/>
      <c r="W664" s="2"/>
      <c r="X664" s="2"/>
    </row>
    <row r="665" spans="1:24" ht="14.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2"/>
      <c r="W665" s="2"/>
      <c r="X665" s="2"/>
    </row>
    <row r="666" spans="1:24" ht="14.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2"/>
      <c r="W666" s="2"/>
      <c r="X666" s="2"/>
    </row>
    <row r="667" spans="1:24" ht="14.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2"/>
      <c r="W667" s="2"/>
      <c r="X667" s="2"/>
    </row>
    <row r="668" spans="1:24" ht="14.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2"/>
      <c r="W668" s="2"/>
      <c r="X668" s="2"/>
    </row>
    <row r="669" spans="1:24" ht="14.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2"/>
      <c r="W669" s="2"/>
      <c r="X669" s="2"/>
    </row>
    <row r="670" spans="1:24" ht="14.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2"/>
      <c r="W670" s="2"/>
      <c r="X670" s="2"/>
    </row>
    <row r="671" spans="1:24" ht="14.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2"/>
      <c r="W671" s="2"/>
      <c r="X671" s="2"/>
    </row>
    <row r="672" spans="1:24" ht="14.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2"/>
      <c r="W672" s="2"/>
      <c r="X672" s="2"/>
    </row>
    <row r="673" spans="1:24" ht="14.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2"/>
      <c r="W673" s="2"/>
      <c r="X673" s="2"/>
    </row>
    <row r="674" spans="1:24" ht="14.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2"/>
      <c r="W674" s="2"/>
      <c r="X674" s="2"/>
    </row>
    <row r="675" spans="1:24" ht="14.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2"/>
      <c r="W675" s="2"/>
      <c r="X675" s="2"/>
    </row>
    <row r="676" spans="1:24" ht="14.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2"/>
      <c r="W676" s="2"/>
      <c r="X676" s="2"/>
    </row>
    <row r="677" spans="1:24" ht="14.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2"/>
      <c r="W677" s="2"/>
      <c r="X677" s="2"/>
    </row>
    <row r="678" spans="1:24" ht="14.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2"/>
      <c r="W678" s="2"/>
      <c r="X678" s="2"/>
    </row>
    <row r="679" spans="1:24" ht="14.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2"/>
      <c r="W679" s="2"/>
      <c r="X679" s="2"/>
    </row>
    <row r="680" spans="1:24" ht="14.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2"/>
      <c r="W680" s="2"/>
      <c r="X680" s="2"/>
    </row>
    <row r="681" spans="1:24" ht="14.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2"/>
      <c r="W681" s="2"/>
      <c r="X681" s="2"/>
    </row>
    <row r="682" spans="1:24" ht="14.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2"/>
      <c r="W682" s="2"/>
      <c r="X682" s="2"/>
    </row>
    <row r="683" spans="1:24" ht="14.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2"/>
      <c r="W683" s="2"/>
      <c r="X683" s="2"/>
    </row>
    <row r="684" spans="1:24" ht="14.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2"/>
      <c r="W684" s="2"/>
      <c r="X684" s="2"/>
    </row>
    <row r="685" spans="1:24" ht="14.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2"/>
      <c r="W685" s="2"/>
      <c r="X685" s="2"/>
    </row>
    <row r="686" spans="1:24" ht="14.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2"/>
      <c r="W686" s="2"/>
      <c r="X686" s="2"/>
    </row>
    <row r="687" spans="1:24" ht="14.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2"/>
      <c r="W687" s="2"/>
      <c r="X687" s="2"/>
    </row>
    <row r="688" spans="1:24" ht="14.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2"/>
      <c r="W688" s="2"/>
      <c r="X688" s="2"/>
    </row>
    <row r="689" spans="1:24" ht="14.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2"/>
      <c r="W689" s="2"/>
      <c r="X689" s="2"/>
    </row>
    <row r="690" spans="1:24" ht="14.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2"/>
      <c r="W690" s="2"/>
      <c r="X690" s="2"/>
    </row>
    <row r="691" spans="1:24" ht="14.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2"/>
      <c r="W691" s="2"/>
      <c r="X691" s="2"/>
    </row>
    <row r="692" spans="1:24" ht="14.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2"/>
      <c r="W692" s="2"/>
      <c r="X692" s="2"/>
    </row>
    <row r="693" spans="1:24" ht="14.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2"/>
      <c r="W693" s="2"/>
      <c r="X693" s="2"/>
    </row>
    <row r="694" spans="1:24" ht="14.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2"/>
      <c r="W694" s="2"/>
      <c r="X694" s="2"/>
    </row>
    <row r="695" spans="1:24" ht="14.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2"/>
      <c r="W695" s="2"/>
      <c r="X695" s="2"/>
    </row>
    <row r="696" spans="1:24" ht="14.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2"/>
      <c r="W696" s="2"/>
      <c r="X696" s="2"/>
    </row>
    <row r="697" spans="1:24" ht="14.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2"/>
      <c r="W697" s="2"/>
      <c r="X697" s="2"/>
    </row>
    <row r="698" spans="1:24" ht="14.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2"/>
      <c r="W698" s="2"/>
      <c r="X698" s="2"/>
    </row>
    <row r="699" spans="1:24" ht="14.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2"/>
      <c r="W699" s="2"/>
      <c r="X699" s="2"/>
    </row>
    <row r="700" spans="1:24" ht="14.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2"/>
      <c r="W700" s="2"/>
      <c r="X700" s="2"/>
    </row>
    <row r="701" spans="1:24" ht="14.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2"/>
      <c r="W701" s="2"/>
      <c r="X701" s="2"/>
    </row>
    <row r="702" spans="1:24" ht="14.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2"/>
      <c r="W702" s="2"/>
      <c r="X702" s="2"/>
    </row>
    <row r="703" spans="1:24" ht="14.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2"/>
      <c r="W703" s="2"/>
      <c r="X703" s="2"/>
    </row>
    <row r="704" spans="1:24" ht="14.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2"/>
      <c r="W704" s="2"/>
      <c r="X704" s="2"/>
    </row>
    <row r="705" spans="1:24" ht="14.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2"/>
      <c r="W705" s="2"/>
      <c r="X705" s="2"/>
    </row>
    <row r="706" spans="1:24" ht="14.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2"/>
      <c r="W706" s="2"/>
      <c r="X706" s="2"/>
    </row>
    <row r="707" spans="1:24" ht="14.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2"/>
      <c r="W707" s="2"/>
      <c r="X707" s="2"/>
    </row>
    <row r="708" spans="1:24" ht="14.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2"/>
      <c r="W708" s="2"/>
      <c r="X708" s="2"/>
    </row>
    <row r="709" spans="1:24" ht="14.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2"/>
      <c r="W709" s="2"/>
      <c r="X709" s="2"/>
    </row>
    <row r="710" spans="1:24" ht="14.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2"/>
      <c r="W710" s="2"/>
      <c r="X710" s="2"/>
    </row>
    <row r="711" spans="1:24" ht="14.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2"/>
      <c r="W711" s="2"/>
      <c r="X711" s="2"/>
    </row>
    <row r="712" spans="1:24" ht="14.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2"/>
      <c r="W712" s="2"/>
      <c r="X712" s="2"/>
    </row>
    <row r="713" spans="1:24" ht="14.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2"/>
      <c r="W713" s="2"/>
      <c r="X713" s="2"/>
    </row>
    <row r="714" spans="1:24" ht="14.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2"/>
      <c r="W714" s="2"/>
      <c r="X714" s="2"/>
    </row>
    <row r="715" spans="1:24" ht="14.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2"/>
      <c r="W715" s="2"/>
      <c r="X715" s="2"/>
    </row>
    <row r="716" spans="1:24" ht="14.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2"/>
      <c r="W716" s="2"/>
      <c r="X716" s="2"/>
    </row>
    <row r="717" spans="1:24" ht="14.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2"/>
      <c r="W717" s="2"/>
      <c r="X717" s="2"/>
    </row>
    <row r="718" spans="1:24" ht="14.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2"/>
      <c r="W718" s="2"/>
      <c r="X718" s="2"/>
    </row>
    <row r="719" spans="1:24" ht="14.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2"/>
      <c r="W719" s="2"/>
      <c r="X719" s="2"/>
    </row>
    <row r="720" spans="1:24" ht="14.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2"/>
      <c r="W720" s="2"/>
      <c r="X720" s="2"/>
    </row>
    <row r="721" spans="1:24" ht="14.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2"/>
      <c r="W721" s="2"/>
      <c r="X721" s="2"/>
    </row>
    <row r="722" spans="1:24" ht="14.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2"/>
      <c r="W722" s="2"/>
      <c r="X722" s="2"/>
    </row>
    <row r="723" spans="1:24" ht="14.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2"/>
      <c r="W723" s="2"/>
      <c r="X723" s="2"/>
    </row>
    <row r="724" spans="1:24" ht="14.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2"/>
      <c r="W724" s="2"/>
      <c r="X724" s="2"/>
    </row>
    <row r="725" spans="1:24" ht="14.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2"/>
      <c r="W725" s="2"/>
      <c r="X725" s="2"/>
    </row>
    <row r="726" spans="1:24" ht="14.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2"/>
      <c r="W726" s="2"/>
      <c r="X726" s="2"/>
    </row>
    <row r="727" spans="1:24" ht="14.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2"/>
      <c r="W727" s="2"/>
      <c r="X727" s="2"/>
    </row>
    <row r="728" spans="1:24" ht="14.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2"/>
      <c r="W728" s="2"/>
      <c r="X728" s="2"/>
    </row>
    <row r="729" spans="1:24" ht="14.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2"/>
      <c r="W729" s="2"/>
      <c r="X729" s="2"/>
    </row>
    <row r="730" spans="1:24" ht="14.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2"/>
      <c r="W730" s="2"/>
      <c r="X730" s="2"/>
    </row>
    <row r="731" spans="1:24" ht="14.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2"/>
      <c r="W731" s="2"/>
      <c r="X731" s="2"/>
    </row>
    <row r="732" spans="1:24" ht="14.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2"/>
      <c r="W732" s="2"/>
      <c r="X732" s="2"/>
    </row>
    <row r="733" spans="1:24" ht="14.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2"/>
      <c r="W733" s="2"/>
      <c r="X733" s="2"/>
    </row>
    <row r="734" spans="1:24" ht="14.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2"/>
      <c r="W734" s="2"/>
      <c r="X734" s="2"/>
    </row>
    <row r="735" spans="1:24" ht="14.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2"/>
      <c r="W735" s="2"/>
      <c r="X735" s="2"/>
    </row>
    <row r="736" spans="1:24" ht="14.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2"/>
      <c r="W736" s="2"/>
      <c r="X736" s="2"/>
    </row>
    <row r="737" spans="1:24" ht="14.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2"/>
      <c r="W737" s="2"/>
      <c r="X737" s="2"/>
    </row>
    <row r="738" spans="1:24" ht="14.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2"/>
      <c r="W738" s="2"/>
      <c r="X738" s="2"/>
    </row>
    <row r="739" spans="1:24" ht="14.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2"/>
      <c r="W739" s="2"/>
      <c r="X739" s="2"/>
    </row>
    <row r="740" spans="1:24" ht="14.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2"/>
      <c r="W740" s="2"/>
      <c r="X740" s="2"/>
    </row>
    <row r="741" spans="1:24" ht="14.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2"/>
      <c r="W741" s="2"/>
      <c r="X741" s="2"/>
    </row>
    <row r="742" spans="1:24" ht="14.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2"/>
      <c r="W742" s="2"/>
      <c r="X742" s="2"/>
    </row>
    <row r="743" spans="1:24" ht="14.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2"/>
      <c r="W743" s="2"/>
      <c r="X743" s="2"/>
    </row>
    <row r="744" spans="1:24" ht="14.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2"/>
      <c r="W744" s="2"/>
      <c r="X744" s="2"/>
    </row>
    <row r="745" spans="1:24" ht="14.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2"/>
      <c r="W745" s="2"/>
      <c r="X745" s="2"/>
    </row>
    <row r="746" spans="1:24" ht="14.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2"/>
      <c r="W746" s="2"/>
      <c r="X746" s="2"/>
    </row>
    <row r="747" spans="1:24" ht="14.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2"/>
      <c r="W747" s="2"/>
      <c r="X747" s="2"/>
    </row>
    <row r="748" spans="1:24" ht="14.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2"/>
      <c r="W748" s="2"/>
      <c r="X748" s="2"/>
    </row>
    <row r="749" spans="1:24" ht="14.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2"/>
      <c r="W749" s="2"/>
      <c r="X749" s="2"/>
    </row>
    <row r="750" spans="1:24" ht="14.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2"/>
      <c r="W750" s="2"/>
      <c r="X750" s="2"/>
    </row>
    <row r="751" spans="1:24" ht="14.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2"/>
      <c r="W751" s="2"/>
      <c r="X751" s="2"/>
    </row>
    <row r="752" spans="1:24" ht="14.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2"/>
      <c r="W752" s="2"/>
      <c r="X752" s="2"/>
    </row>
    <row r="753" spans="1:24" ht="14.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2"/>
      <c r="W753" s="2"/>
      <c r="X753" s="2"/>
    </row>
    <row r="754" spans="1:24" ht="14.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2"/>
      <c r="W754" s="2"/>
      <c r="X754" s="2"/>
    </row>
    <row r="755" spans="1:24" ht="14.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2"/>
      <c r="W755" s="2"/>
      <c r="X755" s="2"/>
    </row>
    <row r="756" spans="1:24" ht="14.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2"/>
      <c r="W756" s="2"/>
      <c r="X756" s="2"/>
    </row>
    <row r="757" spans="1:24" ht="14.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2"/>
      <c r="W757" s="2"/>
      <c r="X757" s="2"/>
    </row>
    <row r="758" spans="1:24" ht="14.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2"/>
      <c r="W758" s="2"/>
      <c r="X758" s="2"/>
    </row>
    <row r="759" spans="1:24" ht="14.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2"/>
      <c r="W759" s="2"/>
      <c r="X759" s="2"/>
    </row>
    <row r="760" spans="1:24" ht="14.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2"/>
      <c r="W760" s="2"/>
      <c r="X760" s="2"/>
    </row>
    <row r="761" spans="1:24" ht="14.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2"/>
      <c r="W761" s="2"/>
      <c r="X761" s="2"/>
    </row>
    <row r="762" spans="1:24" ht="14.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2"/>
      <c r="W762" s="2"/>
      <c r="X762" s="2"/>
    </row>
    <row r="763" spans="1:24" ht="14.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2"/>
      <c r="W763" s="2"/>
      <c r="X763" s="2"/>
    </row>
    <row r="764" spans="1:24" ht="14.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2"/>
      <c r="W764" s="2"/>
      <c r="X764" s="2"/>
    </row>
    <row r="765" spans="1:24" ht="14.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2"/>
      <c r="W765" s="2"/>
      <c r="X765" s="2"/>
    </row>
    <row r="766" spans="1:24" ht="14.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2"/>
      <c r="W766" s="2"/>
      <c r="X766" s="2"/>
    </row>
    <row r="767" spans="1:24" ht="14.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"/>
      <c r="W767" s="2"/>
      <c r="X767" s="2"/>
    </row>
    <row r="768" spans="1:24" ht="14.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"/>
      <c r="W768" s="2"/>
      <c r="X768" s="2"/>
    </row>
    <row r="769" spans="1:24" ht="14.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2"/>
      <c r="W769" s="2"/>
      <c r="X769" s="2"/>
    </row>
    <row r="770" spans="1:24" ht="14.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2"/>
      <c r="W770" s="2"/>
      <c r="X770" s="2"/>
    </row>
    <row r="771" spans="1:24" ht="14.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2"/>
      <c r="W771" s="2"/>
      <c r="X771" s="2"/>
    </row>
    <row r="772" spans="1:24" ht="14.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2"/>
      <c r="W772" s="2"/>
      <c r="X772" s="2"/>
    </row>
    <row r="773" spans="1:24" ht="14.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2"/>
      <c r="W773" s="2"/>
      <c r="X773" s="2"/>
    </row>
    <row r="774" spans="1:24" ht="14.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2"/>
      <c r="W774" s="2"/>
      <c r="X774" s="2"/>
    </row>
    <row r="775" spans="1:24" ht="14.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2"/>
      <c r="W775" s="2"/>
      <c r="X775" s="2"/>
    </row>
    <row r="776" spans="1:24" ht="14.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2"/>
      <c r="W776" s="2"/>
      <c r="X776" s="2"/>
    </row>
    <row r="777" spans="1:24" ht="14.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2"/>
      <c r="W777" s="2"/>
      <c r="X777" s="2"/>
    </row>
    <row r="778" spans="1:24" ht="14.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2"/>
      <c r="W778" s="2"/>
      <c r="X778" s="2"/>
    </row>
    <row r="779" spans="1:24" ht="14.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2"/>
      <c r="W779" s="2"/>
      <c r="X779" s="2"/>
    </row>
    <row r="780" spans="1:24" ht="14.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"/>
      <c r="W780" s="2"/>
      <c r="X780" s="2"/>
    </row>
    <row r="781" spans="1:24" ht="14.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2"/>
      <c r="W781" s="2"/>
      <c r="X781" s="2"/>
    </row>
    <row r="782" spans="1:24" ht="14.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2"/>
      <c r="W782" s="2"/>
      <c r="X782" s="2"/>
    </row>
    <row r="783" spans="1:24" ht="14.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2"/>
      <c r="W783" s="2"/>
      <c r="X783" s="2"/>
    </row>
    <row r="784" spans="1:24" ht="14.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2"/>
      <c r="W784" s="2"/>
      <c r="X784" s="2"/>
    </row>
    <row r="785" spans="1:24" ht="14.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2"/>
      <c r="W785" s="2"/>
      <c r="X785" s="2"/>
    </row>
    <row r="786" spans="1:24" ht="14.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2"/>
      <c r="W786" s="2"/>
      <c r="X786" s="2"/>
    </row>
    <row r="787" spans="1:24" ht="14.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2"/>
      <c r="W787" s="2"/>
      <c r="X787" s="2"/>
    </row>
    <row r="788" spans="1:24" ht="14.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2"/>
      <c r="W788" s="2"/>
      <c r="X788" s="2"/>
    </row>
    <row r="789" spans="1:24" ht="14.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2"/>
      <c r="W789" s="2"/>
      <c r="X789" s="2"/>
    </row>
    <row r="790" spans="1:24" ht="14.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2"/>
      <c r="W790" s="2"/>
      <c r="X790" s="2"/>
    </row>
    <row r="791" spans="1:24" ht="14.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2"/>
      <c r="W791" s="2"/>
      <c r="X791" s="2"/>
    </row>
    <row r="792" spans="1:24" ht="14.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2"/>
      <c r="W792" s="2"/>
      <c r="X792" s="2"/>
    </row>
    <row r="793" spans="1:24" ht="14.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2"/>
      <c r="W793" s="2"/>
      <c r="X793" s="2"/>
    </row>
    <row r="794" spans="1:24" ht="14.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2"/>
      <c r="W794" s="2"/>
      <c r="X794" s="2"/>
    </row>
    <row r="795" spans="1:24" ht="14.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2"/>
      <c r="W795" s="2"/>
      <c r="X795" s="2"/>
    </row>
    <row r="796" spans="1:24" ht="14.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2"/>
      <c r="W796" s="2"/>
      <c r="X796" s="2"/>
    </row>
    <row r="797" spans="1:24" ht="14.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2"/>
      <c r="W797" s="2"/>
      <c r="X797" s="2"/>
    </row>
    <row r="798" spans="1:24" ht="14.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2"/>
      <c r="W798" s="2"/>
      <c r="X798" s="2"/>
    </row>
    <row r="799" spans="1:24" ht="14.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2"/>
      <c r="W799" s="2"/>
      <c r="X799" s="2"/>
    </row>
    <row r="800" spans="1:24" ht="14.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2"/>
      <c r="W800" s="2"/>
      <c r="X800" s="2"/>
    </row>
    <row r="801" spans="1:24" ht="14.4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2"/>
      <c r="W801" s="2"/>
      <c r="X801" s="2"/>
    </row>
    <row r="802" spans="1:24" ht="14.4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2"/>
      <c r="W802" s="2"/>
      <c r="X802" s="2"/>
    </row>
    <row r="803" spans="1:24" ht="14.4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2"/>
      <c r="W803" s="2"/>
      <c r="X803" s="2"/>
    </row>
    <row r="804" spans="1:24" ht="14.4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2"/>
      <c r="W804" s="2"/>
      <c r="X804" s="2"/>
    </row>
    <row r="805" spans="1:24" ht="14.4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2"/>
      <c r="W805" s="2"/>
      <c r="X805" s="2"/>
    </row>
    <row r="806" spans="1:24" ht="14.4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2"/>
      <c r="W806" s="2"/>
      <c r="X806" s="2"/>
    </row>
    <row r="807" spans="1:24" ht="14.4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2"/>
      <c r="W807" s="2"/>
      <c r="X807" s="2"/>
    </row>
    <row r="808" spans="1:24" ht="14.4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2"/>
      <c r="W808" s="2"/>
      <c r="X808" s="2"/>
    </row>
    <row r="809" spans="1:24" ht="14.4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2"/>
      <c r="W809" s="2"/>
      <c r="X809" s="2"/>
    </row>
    <row r="810" spans="1:24" ht="14.4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2"/>
      <c r="W810" s="2"/>
      <c r="X810" s="2"/>
    </row>
    <row r="811" spans="1:24" ht="14.4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2"/>
      <c r="W811" s="2"/>
      <c r="X811" s="2"/>
    </row>
    <row r="812" spans="1:24" ht="14.4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2"/>
      <c r="W812" s="2"/>
      <c r="X812" s="2"/>
    </row>
    <row r="813" spans="1:24" ht="14.4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2"/>
      <c r="W813" s="2"/>
      <c r="X813" s="2"/>
    </row>
    <row r="814" spans="1:24" ht="14.4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2"/>
      <c r="W814" s="2"/>
      <c r="X814" s="2"/>
    </row>
    <row r="815" spans="1:24" ht="14.4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2"/>
      <c r="W815" s="2"/>
      <c r="X815" s="2"/>
    </row>
    <row r="816" spans="1:24" ht="14.4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2"/>
      <c r="W816" s="2"/>
      <c r="X816" s="2"/>
    </row>
    <row r="817" spans="1:24" ht="14.4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2"/>
      <c r="W817" s="2"/>
      <c r="X817" s="2"/>
    </row>
    <row r="818" spans="1:24" ht="14.4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2"/>
      <c r="W818" s="2"/>
      <c r="X818" s="2"/>
    </row>
    <row r="819" spans="1:24" ht="14.4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2"/>
      <c r="W819" s="2"/>
      <c r="X819" s="2"/>
    </row>
    <row r="820" spans="1:24" ht="14.4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2"/>
      <c r="W820" s="2"/>
      <c r="X820" s="2"/>
    </row>
    <row r="821" spans="1:24" ht="14.4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2"/>
      <c r="W821" s="2"/>
      <c r="X821" s="2"/>
    </row>
    <row r="822" spans="1:24" ht="14.4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2"/>
      <c r="W822" s="2"/>
      <c r="X822" s="2"/>
    </row>
    <row r="823" spans="1:24" ht="14.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2"/>
      <c r="W823" s="2"/>
      <c r="X823" s="2"/>
    </row>
    <row r="824" spans="1:24" ht="14.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2"/>
      <c r="W824" s="2"/>
      <c r="X824" s="2"/>
    </row>
    <row r="825" spans="1:24" ht="14.4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2"/>
      <c r="W825" s="2"/>
      <c r="X825" s="2"/>
    </row>
    <row r="826" spans="1:24" ht="14.4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2"/>
      <c r="W826" s="2"/>
      <c r="X826" s="2"/>
    </row>
    <row r="827" spans="1:24" ht="14.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2"/>
      <c r="W827" s="2"/>
      <c r="X827" s="2"/>
    </row>
    <row r="828" spans="1:24" ht="14.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2"/>
      <c r="W828" s="2"/>
      <c r="X828" s="2"/>
    </row>
    <row r="829" spans="1:24" ht="14.4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2"/>
      <c r="W829" s="2"/>
      <c r="X829" s="2"/>
    </row>
    <row r="830" spans="1:24" ht="14.4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2"/>
      <c r="W830" s="2"/>
      <c r="X830" s="2"/>
    </row>
    <row r="831" spans="1:24" ht="14.4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2"/>
      <c r="W831" s="2"/>
      <c r="X831" s="2"/>
    </row>
    <row r="832" spans="1:24" ht="14.4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2"/>
      <c r="W832" s="2"/>
      <c r="X832" s="2"/>
    </row>
    <row r="833" spans="1:24" ht="14.4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2"/>
      <c r="W833" s="2"/>
      <c r="X833" s="2"/>
    </row>
    <row r="834" spans="1:24" ht="14.4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2"/>
      <c r="W834" s="2"/>
      <c r="X834" s="2"/>
    </row>
    <row r="835" spans="1:24" ht="14.4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2"/>
      <c r="W835" s="2"/>
      <c r="X835" s="2"/>
    </row>
    <row r="836" spans="1:24" ht="14.4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2"/>
      <c r="W836" s="2"/>
      <c r="X836" s="2"/>
    </row>
    <row r="837" spans="1:24" ht="14.4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2"/>
      <c r="W837" s="2"/>
      <c r="X837" s="2"/>
    </row>
    <row r="838" spans="1:24" ht="14.4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2"/>
      <c r="W838" s="2"/>
      <c r="X838" s="2"/>
    </row>
    <row r="839" spans="1:24" ht="14.4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2"/>
      <c r="W839" s="2"/>
      <c r="X839" s="2"/>
    </row>
    <row r="840" spans="1:24" ht="14.4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2"/>
      <c r="W840" s="2"/>
      <c r="X840" s="2"/>
    </row>
    <row r="841" spans="1:24" ht="14.4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2"/>
      <c r="W841" s="2"/>
      <c r="X841" s="2"/>
    </row>
    <row r="842" spans="1:24" ht="14.4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2"/>
      <c r="W842" s="2"/>
      <c r="X842" s="2"/>
    </row>
    <row r="843" spans="1:24" ht="14.4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2"/>
      <c r="W843" s="2"/>
      <c r="X843" s="2"/>
    </row>
    <row r="844" spans="1:24" ht="14.4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2"/>
      <c r="W844" s="2"/>
      <c r="X844" s="2"/>
    </row>
    <row r="845" spans="1:24" ht="14.4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2"/>
      <c r="W845" s="2"/>
      <c r="X845" s="2"/>
    </row>
    <row r="846" spans="1:24" ht="14.4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2"/>
      <c r="W846" s="2"/>
      <c r="X846" s="2"/>
    </row>
    <row r="847" spans="1:24" ht="14.4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2"/>
      <c r="W847" s="2"/>
      <c r="X847" s="2"/>
    </row>
    <row r="848" spans="1:24" ht="14.4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2"/>
      <c r="W848" s="2"/>
      <c r="X848" s="2"/>
    </row>
    <row r="849" spans="1:24" ht="14.4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2"/>
      <c r="W849" s="2"/>
      <c r="X849" s="2"/>
    </row>
    <row r="850" spans="1:24" ht="14.4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2"/>
      <c r="W850" s="2"/>
      <c r="X850" s="2"/>
    </row>
    <row r="851" spans="1:24" ht="14.4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2"/>
      <c r="W851" s="2"/>
      <c r="X851" s="2"/>
    </row>
    <row r="852" spans="1:24" ht="14.4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2"/>
      <c r="W852" s="2"/>
      <c r="X852" s="2"/>
    </row>
    <row r="853" spans="1:24" ht="14.4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2"/>
      <c r="W853" s="2"/>
      <c r="X853" s="2"/>
    </row>
    <row r="854" spans="1:24" ht="14.4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2"/>
      <c r="W854" s="2"/>
      <c r="X854" s="2"/>
    </row>
    <row r="855" spans="1:24" ht="14.4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2"/>
      <c r="W855" s="2"/>
      <c r="X855" s="2"/>
    </row>
    <row r="856" spans="1:24" ht="14.4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2"/>
      <c r="W856" s="2"/>
      <c r="X856" s="2"/>
    </row>
    <row r="857" spans="1:24" ht="14.4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2"/>
      <c r="W857" s="2"/>
      <c r="X857" s="2"/>
    </row>
    <row r="858" spans="1:24" ht="14.4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2"/>
      <c r="W858" s="2"/>
      <c r="X858" s="2"/>
    </row>
    <row r="859" spans="1:24" ht="14.4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2"/>
      <c r="W859" s="2"/>
      <c r="X859" s="2"/>
    </row>
    <row r="860" spans="1:24" ht="14.4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2"/>
      <c r="W860" s="2"/>
      <c r="X860" s="2"/>
    </row>
    <row r="861" spans="1:24" ht="14.4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2"/>
      <c r="W861" s="2"/>
      <c r="X861" s="2"/>
    </row>
    <row r="862" spans="1:24" ht="14.4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2"/>
      <c r="W862" s="2"/>
      <c r="X862" s="2"/>
    </row>
    <row r="863" spans="1:24" ht="14.4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2"/>
      <c r="W863" s="2"/>
      <c r="X863" s="2"/>
    </row>
    <row r="864" spans="1:24" ht="14.4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2"/>
      <c r="W864" s="2"/>
      <c r="X864" s="2"/>
    </row>
    <row r="865" spans="1:24" ht="14.4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2"/>
      <c r="W865" s="2"/>
      <c r="X865" s="2"/>
    </row>
    <row r="866" spans="1:24" ht="14.4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2"/>
      <c r="W866" s="2"/>
      <c r="X866" s="2"/>
    </row>
    <row r="867" spans="1:24" ht="14.4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2"/>
      <c r="W867" s="2"/>
      <c r="X867" s="2"/>
    </row>
    <row r="868" spans="1:24" ht="14.4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2"/>
      <c r="W868" s="2"/>
      <c r="X868" s="2"/>
    </row>
    <row r="869" spans="1:24" ht="14.4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2"/>
      <c r="W869" s="2"/>
      <c r="X869" s="2"/>
    </row>
    <row r="870" spans="1:24" ht="14.4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2"/>
      <c r="W870" s="2"/>
      <c r="X870" s="2"/>
    </row>
    <row r="871" spans="1:24" ht="14.4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2"/>
      <c r="W871" s="2"/>
      <c r="X871" s="2"/>
    </row>
    <row r="872" spans="1:24" ht="14.4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2"/>
      <c r="W872" s="2"/>
      <c r="X872" s="2"/>
    </row>
    <row r="873" spans="1:24" ht="14.4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2"/>
      <c r="W873" s="2"/>
      <c r="X873" s="2"/>
    </row>
    <row r="874" spans="1:24" ht="14.4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2"/>
      <c r="W874" s="2"/>
      <c r="X874" s="2"/>
    </row>
    <row r="875" spans="1:24" ht="14.4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2"/>
      <c r="W875" s="2"/>
      <c r="X875" s="2"/>
    </row>
    <row r="876" spans="1:24" ht="14.4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2"/>
      <c r="W876" s="2"/>
      <c r="X876" s="2"/>
    </row>
    <row r="877" spans="1:24" ht="14.4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2"/>
      <c r="W877" s="2"/>
      <c r="X877" s="2"/>
    </row>
    <row r="878" spans="1:24" ht="14.4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2"/>
      <c r="W878" s="2"/>
      <c r="X878" s="2"/>
    </row>
    <row r="879" spans="1:24" ht="14.4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2"/>
      <c r="W879" s="2"/>
      <c r="X879" s="2"/>
    </row>
    <row r="880" spans="1:24" ht="14.4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2"/>
      <c r="W880" s="2"/>
      <c r="X880" s="2"/>
    </row>
    <row r="881" spans="1:24" ht="14.4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2"/>
      <c r="W881" s="2"/>
      <c r="X881" s="2"/>
    </row>
    <row r="882" spans="1:24" ht="14.4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2"/>
      <c r="W882" s="2"/>
      <c r="X882" s="2"/>
    </row>
    <row r="883" spans="1:24" ht="14.4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2"/>
      <c r="W883" s="2"/>
      <c r="X883" s="2"/>
    </row>
    <row r="884" spans="1:24" ht="14.4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2"/>
      <c r="W884" s="2"/>
      <c r="X884" s="2"/>
    </row>
    <row r="885" spans="1:24" ht="14.4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2"/>
      <c r="W885" s="2"/>
      <c r="X885" s="2"/>
    </row>
    <row r="886" spans="1:24" ht="14.4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2"/>
      <c r="W886" s="2"/>
      <c r="X886" s="2"/>
    </row>
    <row r="887" spans="1:24" ht="14.4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2"/>
      <c r="W887" s="2"/>
      <c r="X887" s="2"/>
    </row>
    <row r="888" spans="1:24" ht="14.4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2"/>
      <c r="W888" s="2"/>
      <c r="X888" s="2"/>
    </row>
    <row r="889" spans="1:24" ht="14.4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2"/>
      <c r="W889" s="2"/>
      <c r="X889" s="2"/>
    </row>
    <row r="890" spans="1:24" ht="14.4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2"/>
      <c r="W890" s="2"/>
      <c r="X890" s="2"/>
    </row>
    <row r="891" spans="1:24" ht="14.4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2"/>
      <c r="W891" s="2"/>
      <c r="X891" s="2"/>
    </row>
    <row r="892" spans="1:24" ht="14.4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2"/>
      <c r="W892" s="2"/>
      <c r="X892" s="2"/>
    </row>
    <row r="893" spans="1:24" ht="14.4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2"/>
      <c r="W893" s="2"/>
      <c r="X893" s="2"/>
    </row>
    <row r="894" spans="1:24" ht="14.4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2"/>
      <c r="W894" s="2"/>
      <c r="X894" s="2"/>
    </row>
    <row r="895" spans="1:24" ht="14.4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2"/>
      <c r="W895" s="2"/>
      <c r="X895" s="2"/>
    </row>
    <row r="896" spans="1:24" ht="14.4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2"/>
      <c r="W896" s="2"/>
      <c r="X896" s="2"/>
    </row>
    <row r="897" spans="1:24" ht="14.4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2"/>
      <c r="W897" s="2"/>
      <c r="X897" s="2"/>
    </row>
    <row r="898" spans="1:24" ht="14.4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2"/>
      <c r="W898" s="2"/>
      <c r="X898" s="2"/>
    </row>
    <row r="899" spans="1:24" ht="14.4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2"/>
      <c r="W899" s="2"/>
      <c r="X899" s="2"/>
    </row>
    <row r="900" spans="1:24" ht="14.4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2"/>
      <c r="W900" s="2"/>
      <c r="X900" s="2"/>
    </row>
    <row r="901" spans="1:24" ht="14.4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2"/>
      <c r="W901" s="2"/>
      <c r="X901" s="2"/>
    </row>
    <row r="902" spans="1:24" ht="14.4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2"/>
      <c r="W902" s="2"/>
      <c r="X902" s="2"/>
    </row>
    <row r="903" spans="1:24" ht="14.4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2"/>
      <c r="W903" s="2"/>
      <c r="X903" s="2"/>
    </row>
    <row r="904" spans="1:24" ht="14.4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2"/>
      <c r="W904" s="2"/>
      <c r="X904" s="2"/>
    </row>
    <row r="905" spans="1:24" ht="14.4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2"/>
      <c r="W905" s="2"/>
      <c r="X905" s="2"/>
    </row>
    <row r="906" spans="1:24" ht="14.4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2"/>
      <c r="W906" s="2"/>
      <c r="X906" s="2"/>
    </row>
    <row r="907" spans="1:24" ht="14.4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2"/>
      <c r="W907" s="2"/>
      <c r="X907" s="2"/>
    </row>
    <row r="908" spans="1:24" ht="14.4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2"/>
      <c r="W908" s="2"/>
      <c r="X908" s="2"/>
    </row>
    <row r="909" spans="1:24" ht="14.4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2"/>
      <c r="W909" s="2"/>
      <c r="X909" s="2"/>
    </row>
    <row r="910" spans="1:24" ht="14.4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2"/>
      <c r="W910" s="2"/>
      <c r="X910" s="2"/>
    </row>
    <row r="911" spans="1:24" ht="14.4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2"/>
      <c r="W911" s="2"/>
      <c r="X911" s="2"/>
    </row>
    <row r="912" spans="1:24" ht="14.4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2"/>
      <c r="W912" s="2"/>
      <c r="X912" s="2"/>
    </row>
    <row r="913" spans="1:24" ht="14.4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2"/>
      <c r="W913" s="2"/>
      <c r="X913" s="2"/>
    </row>
    <row r="914" spans="1:24" ht="14.4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2"/>
      <c r="W914" s="2"/>
      <c r="X914" s="2"/>
    </row>
    <row r="915" spans="1:24" ht="14.4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2"/>
      <c r="W915" s="2"/>
      <c r="X915" s="2"/>
    </row>
    <row r="916" spans="1:24" ht="14.4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2"/>
      <c r="W916" s="2"/>
      <c r="X916" s="2"/>
    </row>
    <row r="917" spans="1:24" ht="14.4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2"/>
      <c r="W917" s="2"/>
      <c r="X917" s="2"/>
    </row>
    <row r="918" spans="1:24" ht="14.4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2"/>
      <c r="W918" s="2"/>
      <c r="X918" s="2"/>
    </row>
    <row r="919" spans="1:24" ht="14.4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2"/>
      <c r="W919" s="2"/>
      <c r="X919" s="2"/>
    </row>
    <row r="920" spans="1:24" ht="14.4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2"/>
      <c r="W920" s="2"/>
      <c r="X920" s="2"/>
    </row>
    <row r="921" spans="1:24" ht="14.4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2"/>
      <c r="W921" s="2"/>
      <c r="X921" s="2"/>
    </row>
    <row r="922" spans="1:24" ht="14.4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2"/>
      <c r="W922" s="2"/>
      <c r="X922" s="2"/>
    </row>
    <row r="923" spans="1:24" ht="14.4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2"/>
      <c r="W923" s="2"/>
      <c r="X923" s="2"/>
    </row>
    <row r="924" spans="1:24" ht="14.4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2"/>
      <c r="W924" s="2"/>
      <c r="X924" s="2"/>
    </row>
    <row r="925" spans="1:24" ht="14.4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2"/>
      <c r="W925" s="2"/>
      <c r="X925" s="2"/>
    </row>
    <row r="926" spans="1:24" ht="14.4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2"/>
      <c r="W926" s="2"/>
      <c r="X926" s="2"/>
    </row>
    <row r="927" spans="1:24" ht="14.4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2"/>
      <c r="W927" s="2"/>
      <c r="X927" s="2"/>
    </row>
    <row r="928" spans="1:24" ht="14.4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2"/>
      <c r="W928" s="2"/>
      <c r="X928" s="2"/>
    </row>
    <row r="929" spans="1:24" ht="14.4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2"/>
      <c r="W929" s="2"/>
      <c r="X929" s="2"/>
    </row>
    <row r="930" spans="1:24" ht="14.4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2"/>
      <c r="W930" s="2"/>
      <c r="X930" s="2"/>
    </row>
    <row r="931" spans="1:24" ht="14.4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2"/>
      <c r="W931" s="2"/>
      <c r="X931" s="2"/>
    </row>
    <row r="932" spans="1:24" ht="14.4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2"/>
      <c r="W932" s="2"/>
      <c r="X932" s="2"/>
    </row>
    <row r="933" spans="1:24" ht="14.4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2"/>
      <c r="W933" s="2"/>
      <c r="X933" s="2"/>
    </row>
    <row r="934" spans="1:24" ht="14.4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2"/>
      <c r="W934" s="2"/>
      <c r="X934" s="2"/>
    </row>
    <row r="935" spans="1:24" ht="14.4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2"/>
      <c r="W935" s="2"/>
      <c r="X935" s="2"/>
    </row>
    <row r="936" spans="1:24" ht="14.4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2"/>
      <c r="W936" s="2"/>
      <c r="X936" s="2"/>
    </row>
    <row r="937" spans="1:24" ht="14.4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2"/>
      <c r="W937" s="2"/>
      <c r="X937" s="2"/>
    </row>
    <row r="938" spans="1:24" ht="14.4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2"/>
      <c r="W938" s="2"/>
      <c r="X938" s="2"/>
    </row>
    <row r="939" spans="1:24" ht="14.4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2"/>
      <c r="W939" s="2"/>
      <c r="X939" s="2"/>
    </row>
    <row r="940" spans="1:24" ht="14.4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2"/>
      <c r="W940" s="2"/>
      <c r="X940" s="2"/>
    </row>
    <row r="941" spans="1:24" ht="14.4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2"/>
      <c r="W941" s="2"/>
      <c r="X941" s="2"/>
    </row>
    <row r="942" spans="1:24" ht="14.4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2"/>
      <c r="W942" s="2"/>
      <c r="X942" s="2"/>
    </row>
    <row r="943" spans="1:24" ht="14.4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2"/>
      <c r="W943" s="2"/>
      <c r="X943" s="2"/>
    </row>
    <row r="944" spans="1:24" ht="14.4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2"/>
      <c r="W944" s="2"/>
      <c r="X944" s="2"/>
    </row>
    <row r="945" spans="1:24" ht="14.4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2"/>
      <c r="W945" s="2"/>
      <c r="X945" s="2"/>
    </row>
    <row r="946" spans="1:24" ht="14.4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2"/>
      <c r="W946" s="2"/>
      <c r="X946" s="2"/>
    </row>
    <row r="947" spans="1:24" ht="14.4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2"/>
      <c r="W947" s="2"/>
      <c r="X947" s="2"/>
    </row>
    <row r="948" spans="1:24" ht="14.4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2"/>
      <c r="W948" s="2"/>
      <c r="X948" s="2"/>
    </row>
    <row r="949" spans="1:24" ht="14.4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2"/>
      <c r="W949" s="2"/>
      <c r="X949" s="2"/>
    </row>
    <row r="950" spans="1:24" ht="14.4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2"/>
      <c r="W950" s="2"/>
      <c r="X950" s="2"/>
    </row>
    <row r="951" spans="1:24" ht="14.4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2"/>
      <c r="W951" s="2"/>
      <c r="X951" s="2"/>
    </row>
    <row r="952" spans="1:24" ht="14.4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2"/>
      <c r="W952" s="2"/>
      <c r="X952" s="2"/>
    </row>
    <row r="953" spans="1:24" ht="14.4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2"/>
      <c r="W953" s="2"/>
      <c r="X953" s="2"/>
    </row>
    <row r="954" spans="1:24" ht="14.4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2"/>
      <c r="W954" s="2"/>
      <c r="X954" s="2"/>
    </row>
    <row r="955" spans="1:24" ht="14.4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2"/>
      <c r="W955" s="2"/>
      <c r="X955" s="2"/>
    </row>
    <row r="956" spans="1:24" ht="14.4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2"/>
      <c r="W956" s="2"/>
      <c r="X956" s="2"/>
    </row>
    <row r="957" spans="1:24" ht="14.4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2"/>
      <c r="W957" s="2"/>
      <c r="X957" s="2"/>
    </row>
    <row r="958" spans="1:24" ht="14.4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2"/>
      <c r="W958" s="2"/>
      <c r="X958" s="2"/>
    </row>
    <row r="959" spans="1:24" ht="14.4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2"/>
      <c r="W959" s="2"/>
      <c r="X959" s="2"/>
    </row>
    <row r="960" spans="1:24" ht="14.4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2"/>
      <c r="W960" s="2"/>
      <c r="X960" s="2"/>
    </row>
    <row r="961" spans="1:24" ht="14.4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2"/>
      <c r="W961" s="2"/>
      <c r="X961" s="2"/>
    </row>
    <row r="962" spans="1:24" ht="14.4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2"/>
      <c r="W962" s="2"/>
      <c r="X962" s="2"/>
    </row>
    <row r="963" spans="1:24" ht="14.4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2"/>
      <c r="W963" s="2"/>
      <c r="X963" s="2"/>
    </row>
    <row r="964" spans="1:24" ht="14.4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2"/>
      <c r="W964" s="2"/>
      <c r="X964" s="2"/>
    </row>
    <row r="965" spans="1:24" ht="14.4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2"/>
      <c r="W965" s="2"/>
      <c r="X965" s="2"/>
    </row>
    <row r="966" spans="1:24" ht="14.4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2"/>
      <c r="W966" s="2"/>
      <c r="X966" s="2"/>
    </row>
    <row r="967" spans="1:24" ht="14.4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2"/>
      <c r="W967" s="2"/>
      <c r="X967" s="2"/>
    </row>
    <row r="968" spans="1:24" ht="14.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2"/>
      <c r="W968" s="2"/>
      <c r="X968" s="2"/>
    </row>
    <row r="969" spans="1:24" ht="14.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2"/>
      <c r="W969" s="2"/>
      <c r="X969" s="2"/>
    </row>
    <row r="970" spans="1:24" ht="14.4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2"/>
      <c r="W970" s="2"/>
      <c r="X970" s="2"/>
    </row>
    <row r="971" spans="1:24" ht="14.4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2"/>
      <c r="W971" s="2"/>
      <c r="X971" s="2"/>
    </row>
    <row r="972" spans="1:24" ht="14.4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2"/>
      <c r="W972" s="2"/>
      <c r="X972" s="2"/>
    </row>
    <row r="973" spans="1:24" ht="14.4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2"/>
      <c r="W973" s="2"/>
      <c r="X973" s="2"/>
    </row>
    <row r="974" spans="1:24" ht="14.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2"/>
      <c r="W974" s="2"/>
      <c r="X974" s="2"/>
    </row>
    <row r="975" spans="1:24" ht="14.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2"/>
      <c r="W975" s="2"/>
      <c r="X975" s="2"/>
    </row>
    <row r="976" spans="1:24" ht="14.4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2"/>
      <c r="W976" s="2"/>
      <c r="X976" s="2"/>
    </row>
    <row r="977" spans="1:24" ht="14.4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2"/>
      <c r="W977" s="2"/>
      <c r="X977" s="2"/>
    </row>
    <row r="978" spans="1:24" ht="14.4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2"/>
      <c r="W978" s="2"/>
      <c r="X978" s="2"/>
    </row>
    <row r="979" spans="1:24" ht="14.4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2"/>
      <c r="W979" s="2"/>
      <c r="X979" s="2"/>
    </row>
    <row r="980" spans="1:24" ht="14.4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2"/>
      <c r="W980" s="2"/>
      <c r="X980" s="2"/>
    </row>
    <row r="981" spans="1:24" ht="14.4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2"/>
      <c r="W981" s="2"/>
      <c r="X981" s="2"/>
    </row>
    <row r="982" spans="1:24" ht="14.4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2"/>
      <c r="W982" s="2"/>
      <c r="X982" s="2"/>
    </row>
    <row r="983" spans="1:24" ht="14.4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2"/>
      <c r="W983" s="2"/>
      <c r="X983" s="2"/>
    </row>
    <row r="984" spans="1:24" ht="14.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2"/>
      <c r="W984" s="2"/>
      <c r="X984" s="2"/>
    </row>
    <row r="985" spans="1:24" ht="14.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2"/>
      <c r="W985" s="2"/>
      <c r="X985" s="2"/>
    </row>
    <row r="986" spans="1:24" ht="14.4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2"/>
      <c r="W986" s="2"/>
      <c r="X986" s="2"/>
    </row>
    <row r="987" spans="1:24" ht="14.4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2"/>
      <c r="W987" s="2"/>
      <c r="X987" s="2"/>
    </row>
    <row r="988" spans="1:24" ht="14.4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2"/>
      <c r="W988" s="2"/>
      <c r="X988" s="2"/>
    </row>
    <row r="989" spans="1:24" ht="14.4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2"/>
      <c r="W989" s="2"/>
      <c r="X989" s="2"/>
    </row>
    <row r="990" spans="1:24" ht="14.4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2"/>
      <c r="W990" s="2"/>
      <c r="X990" s="2"/>
    </row>
    <row r="991" spans="1:24" ht="14.4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2"/>
      <c r="W991" s="2"/>
      <c r="X991" s="2"/>
    </row>
    <row r="992" spans="1:24" ht="14.4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2"/>
      <c r="W992" s="2"/>
      <c r="X992" s="2"/>
    </row>
    <row r="993" spans="1:24" ht="14.4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2"/>
      <c r="W993" s="2"/>
      <c r="X993" s="2"/>
    </row>
    <row r="994" spans="1:24" ht="14.4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2"/>
      <c r="W994" s="2"/>
      <c r="X994" s="2"/>
    </row>
    <row r="995" spans="1:24" ht="14.4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2"/>
      <c r="W995" s="2"/>
      <c r="X995" s="2"/>
    </row>
    <row r="996" spans="1:24" ht="14.4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2"/>
      <c r="W996" s="2"/>
      <c r="X996" s="2"/>
    </row>
    <row r="997" spans="1:24" ht="14.4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2"/>
      <c r="W997" s="2"/>
      <c r="X997" s="2"/>
    </row>
    <row r="998" spans="1:24" ht="14.4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2"/>
      <c r="W998" s="2"/>
      <c r="X998" s="2"/>
    </row>
    <row r="999" spans="1:24" ht="14.4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2"/>
      <c r="W999" s="2"/>
      <c r="X999" s="2"/>
    </row>
    <row r="1000" spans="1:24" ht="14.4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2"/>
      <c r="W1000" s="2"/>
      <c r="X1000" s="2"/>
    </row>
  </sheetData>
  <mergeCells count="2">
    <mergeCell ref="A1:U1"/>
    <mergeCell ref="A2:U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2"/>
  <sheetViews>
    <sheetView workbookViewId="0"/>
  </sheetViews>
  <sheetFormatPr defaultColWidth="12.6640625" defaultRowHeight="15.75" customHeight="1" x14ac:dyDescent="0.25"/>
  <cols>
    <col min="2" max="2" width="17.21875" customWidth="1"/>
    <col min="3" max="11" width="6.33203125" customWidth="1"/>
  </cols>
  <sheetData>
    <row r="1" spans="1:13" ht="13.2" x14ac:dyDescent="0.25">
      <c r="A1" s="7"/>
      <c r="B1" s="8"/>
      <c r="C1" s="9"/>
      <c r="D1" s="9"/>
      <c r="E1" s="9"/>
      <c r="F1" s="9"/>
      <c r="G1" s="9"/>
      <c r="H1" s="9"/>
      <c r="I1" s="9"/>
      <c r="J1" s="9"/>
      <c r="K1" s="9"/>
    </row>
    <row r="2" spans="1:13" ht="13.2" x14ac:dyDescent="0.25">
      <c r="A2" s="7"/>
      <c r="B2" s="110" t="s">
        <v>10</v>
      </c>
      <c r="C2" s="112" t="s">
        <v>11</v>
      </c>
      <c r="D2" s="97"/>
      <c r="E2" s="97"/>
      <c r="F2" s="97"/>
      <c r="G2" s="97"/>
      <c r="H2" s="97"/>
      <c r="I2" s="97"/>
      <c r="J2" s="97"/>
      <c r="K2" s="98"/>
    </row>
    <row r="3" spans="1:13" ht="13.2" x14ac:dyDescent="0.25">
      <c r="A3" s="7"/>
      <c r="B3" s="111"/>
      <c r="C3" s="113"/>
      <c r="D3" s="114"/>
      <c r="E3" s="114"/>
      <c r="F3" s="114"/>
      <c r="G3" s="114"/>
      <c r="H3" s="114"/>
      <c r="I3" s="114"/>
      <c r="J3" s="114"/>
      <c r="K3" s="115"/>
    </row>
    <row r="4" spans="1:13" ht="13.2" x14ac:dyDescent="0.25">
      <c r="A4" s="7"/>
      <c r="B4" s="116" t="s">
        <v>12</v>
      </c>
      <c r="C4" s="118" t="s">
        <v>13</v>
      </c>
      <c r="D4" s="119"/>
      <c r="E4" s="119"/>
      <c r="F4" s="119"/>
      <c r="G4" s="119"/>
      <c r="H4" s="119"/>
      <c r="I4" s="119"/>
      <c r="J4" s="119"/>
      <c r="K4" s="120"/>
    </row>
    <row r="5" spans="1:13" ht="13.2" x14ac:dyDescent="0.25">
      <c r="A5" s="7"/>
      <c r="B5" s="117"/>
      <c r="C5" s="121"/>
      <c r="D5" s="103"/>
      <c r="E5" s="103"/>
      <c r="F5" s="103"/>
      <c r="G5" s="103"/>
      <c r="H5" s="103"/>
      <c r="I5" s="103"/>
      <c r="J5" s="103"/>
      <c r="K5" s="104"/>
    </row>
    <row r="6" spans="1:13" ht="13.2" x14ac:dyDescent="0.25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</row>
    <row r="7" spans="1:13" ht="28.8" x14ac:dyDescent="0.25">
      <c r="A7" s="12"/>
      <c r="B7" s="13" t="s">
        <v>14</v>
      </c>
      <c r="C7" s="122" t="s">
        <v>15</v>
      </c>
      <c r="D7" s="114"/>
      <c r="E7" s="114"/>
      <c r="F7" s="114"/>
      <c r="G7" s="114"/>
      <c r="H7" s="114"/>
      <c r="I7" s="114"/>
      <c r="J7" s="114"/>
      <c r="K7" s="115"/>
    </row>
    <row r="8" spans="1:13" ht="14.4" x14ac:dyDescent="0.25">
      <c r="A8" s="12"/>
      <c r="B8" s="13" t="s">
        <v>16</v>
      </c>
      <c r="C8" s="122" t="s">
        <v>17</v>
      </c>
      <c r="D8" s="114"/>
      <c r="E8" s="114"/>
      <c r="F8" s="114"/>
      <c r="G8" s="114"/>
      <c r="H8" s="114"/>
      <c r="I8" s="114"/>
      <c r="J8" s="114"/>
      <c r="K8" s="115"/>
    </row>
    <row r="9" spans="1:13" ht="14.4" x14ac:dyDescent="0.25">
      <c r="A9" s="12"/>
      <c r="B9" s="14" t="s">
        <v>18</v>
      </c>
      <c r="C9" s="123" t="s">
        <v>19</v>
      </c>
      <c r="D9" s="103"/>
      <c r="E9" s="103"/>
      <c r="F9" s="103"/>
      <c r="G9" s="103"/>
      <c r="H9" s="103"/>
      <c r="I9" s="103"/>
      <c r="J9" s="103"/>
      <c r="K9" s="104"/>
    </row>
    <row r="10" spans="1:13" ht="13.2" x14ac:dyDescent="0.25">
      <c r="A10" s="7"/>
      <c r="B10" s="10"/>
      <c r="C10" s="11"/>
      <c r="D10" s="11"/>
      <c r="E10" s="11"/>
      <c r="F10" s="11"/>
      <c r="G10" s="11"/>
      <c r="H10" s="11"/>
      <c r="I10" s="11"/>
      <c r="J10" s="11"/>
      <c r="K10" s="11"/>
    </row>
    <row r="11" spans="1:13" ht="28.8" x14ac:dyDescent="0.25">
      <c r="A11" s="12"/>
      <c r="B11" s="15" t="s">
        <v>20</v>
      </c>
      <c r="C11" s="124">
        <f ca="1">IFERROR(__xludf.DUMMYFUNCTION("IMPORTRANGE(C4,""GABARITO 5ANO MAT!$C$6"")"),22)</f>
        <v>22</v>
      </c>
      <c r="D11" s="114"/>
      <c r="E11" s="114"/>
      <c r="F11" s="114"/>
      <c r="G11" s="114"/>
      <c r="H11" s="114"/>
      <c r="I11" s="114"/>
      <c r="J11" s="114"/>
      <c r="K11" s="115"/>
      <c r="M11" s="16"/>
    </row>
    <row r="12" spans="1:13" ht="28.8" x14ac:dyDescent="0.25">
      <c r="A12" s="12"/>
      <c r="B12" s="15" t="s">
        <v>21</v>
      </c>
      <c r="C12" s="124" t="s">
        <v>22</v>
      </c>
      <c r="D12" s="114"/>
      <c r="E12" s="114"/>
      <c r="F12" s="114"/>
      <c r="G12" s="114"/>
      <c r="H12" s="114"/>
      <c r="I12" s="114"/>
      <c r="J12" s="114"/>
      <c r="K12" s="115"/>
    </row>
    <row r="13" spans="1:13" ht="28.8" x14ac:dyDescent="0.25">
      <c r="A13" s="12"/>
      <c r="B13" s="17" t="s">
        <v>23</v>
      </c>
      <c r="C13" s="125" t="s">
        <v>24</v>
      </c>
      <c r="D13" s="103"/>
      <c r="E13" s="103"/>
      <c r="F13" s="103"/>
      <c r="G13" s="103"/>
      <c r="H13" s="103"/>
      <c r="I13" s="103"/>
      <c r="J13" s="103"/>
      <c r="K13" s="104"/>
    </row>
    <row r="14" spans="1:13" ht="13.2" x14ac:dyDescent="0.25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</row>
    <row r="15" spans="1:13" ht="28.8" x14ac:dyDescent="0.25">
      <c r="A15" s="12"/>
      <c r="B15" s="21" t="s">
        <v>25</v>
      </c>
      <c r="C15" s="126">
        <f ca="1">IFERROR(__xludf.DUMMYFUNCTION("IMPORTRANGE(C4,""GABARITO 9ANO MAT!$C$6"")"),19)</f>
        <v>19</v>
      </c>
      <c r="D15" s="114"/>
      <c r="E15" s="114"/>
      <c r="F15" s="114"/>
      <c r="G15" s="114"/>
      <c r="H15" s="114"/>
      <c r="I15" s="114"/>
      <c r="J15" s="114"/>
      <c r="K15" s="115"/>
    </row>
    <row r="16" spans="1:13" ht="15.75" customHeight="1" x14ac:dyDescent="0.3">
      <c r="A16" s="12"/>
      <c r="B16" s="21" t="s">
        <v>26</v>
      </c>
      <c r="C16" s="127" t="s">
        <v>27</v>
      </c>
      <c r="D16" s="128"/>
      <c r="E16" s="128"/>
      <c r="F16" s="128"/>
      <c r="G16" s="128"/>
      <c r="H16" s="128"/>
      <c r="I16" s="128"/>
      <c r="J16" s="128"/>
      <c r="K16" s="129"/>
    </row>
    <row r="17" spans="1:11" ht="15.75" customHeight="1" x14ac:dyDescent="0.3">
      <c r="A17" s="12"/>
      <c r="B17" s="22" t="s">
        <v>28</v>
      </c>
      <c r="C17" s="109" t="s">
        <v>29</v>
      </c>
      <c r="D17" s="103"/>
      <c r="E17" s="103"/>
      <c r="F17" s="103"/>
      <c r="G17" s="103"/>
      <c r="H17" s="103"/>
      <c r="I17" s="103"/>
      <c r="J17" s="103"/>
      <c r="K17" s="104"/>
    </row>
    <row r="18" spans="1:11" ht="13.2" x14ac:dyDescent="0.25">
      <c r="A18" s="7"/>
      <c r="B18" s="23"/>
      <c r="C18" s="24"/>
      <c r="D18" s="24"/>
      <c r="E18" s="24"/>
      <c r="F18" s="24"/>
      <c r="G18" s="24"/>
      <c r="H18" s="24"/>
      <c r="I18" s="24"/>
      <c r="J18" s="24"/>
      <c r="K18" s="24"/>
    </row>
    <row r="19" spans="1:11" ht="13.2" x14ac:dyDescent="0.25">
      <c r="A19" s="7"/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 ht="13.2" x14ac:dyDescent="0.25">
      <c r="A20" s="7"/>
      <c r="B20" s="23"/>
      <c r="C20" s="24"/>
      <c r="D20" s="24"/>
      <c r="E20" s="24"/>
      <c r="F20" s="24"/>
      <c r="G20" s="24"/>
      <c r="H20" s="24"/>
      <c r="I20" s="24"/>
      <c r="J20" s="24"/>
      <c r="K20" s="24"/>
    </row>
    <row r="21" spans="1:11" ht="13.2" x14ac:dyDescent="0.25">
      <c r="A21" s="7"/>
      <c r="B21" s="23"/>
      <c r="C21" s="24"/>
      <c r="D21" s="24"/>
      <c r="E21" s="24"/>
      <c r="F21" s="24"/>
      <c r="G21" s="24"/>
      <c r="H21" s="24"/>
      <c r="I21" s="24"/>
      <c r="J21" s="24"/>
      <c r="K21" s="24"/>
    </row>
    <row r="22" spans="1:11" ht="13.2" x14ac:dyDescent="0.25">
      <c r="A22" s="7"/>
      <c r="B22" s="23"/>
      <c r="C22" s="24"/>
      <c r="D22" s="24"/>
      <c r="E22" s="24"/>
      <c r="F22" s="24"/>
      <c r="G22" s="24"/>
      <c r="H22" s="24"/>
      <c r="I22" s="24"/>
      <c r="J22" s="24"/>
      <c r="K22" s="24"/>
    </row>
    <row r="23" spans="1:11" ht="13.2" x14ac:dyDescent="0.25">
      <c r="A23" s="7"/>
      <c r="B23" s="23"/>
      <c r="C23" s="24"/>
      <c r="D23" s="24"/>
      <c r="E23" s="24"/>
      <c r="F23" s="24"/>
      <c r="G23" s="24"/>
      <c r="H23" s="24"/>
      <c r="I23" s="24"/>
      <c r="J23" s="24"/>
      <c r="K23" s="24"/>
    </row>
    <row r="24" spans="1:11" ht="13.2" x14ac:dyDescent="0.25">
      <c r="A24" s="7"/>
      <c r="B24" s="23"/>
      <c r="C24" s="24"/>
      <c r="D24" s="24"/>
      <c r="E24" s="24"/>
      <c r="F24" s="24"/>
      <c r="G24" s="24"/>
      <c r="H24" s="24"/>
      <c r="I24" s="24"/>
      <c r="J24" s="24"/>
      <c r="K24" s="24"/>
    </row>
    <row r="25" spans="1:11" ht="13.2" x14ac:dyDescent="0.25">
      <c r="A25" s="7"/>
      <c r="B25" s="23"/>
      <c r="C25" s="24"/>
      <c r="D25" s="24"/>
      <c r="E25" s="24"/>
      <c r="F25" s="24"/>
      <c r="G25" s="24"/>
      <c r="H25" s="24"/>
      <c r="I25" s="24"/>
      <c r="J25" s="24"/>
      <c r="K25" s="24"/>
    </row>
    <row r="26" spans="1:11" ht="13.2" x14ac:dyDescent="0.25">
      <c r="A26" s="7"/>
      <c r="B26" s="23"/>
      <c r="C26" s="24"/>
      <c r="D26" s="24"/>
      <c r="E26" s="24"/>
      <c r="F26" s="24"/>
      <c r="G26" s="24"/>
      <c r="H26" s="24"/>
      <c r="I26" s="24"/>
      <c r="J26" s="24"/>
      <c r="K26" s="24"/>
    </row>
    <row r="27" spans="1:11" ht="13.2" x14ac:dyDescent="0.25">
      <c r="A27" s="7"/>
      <c r="B27" s="23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13.2" x14ac:dyDescent="0.25">
      <c r="A28" s="7"/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 ht="13.2" x14ac:dyDescent="0.25">
      <c r="A29" s="7"/>
      <c r="B29" s="23"/>
      <c r="C29" s="24"/>
      <c r="D29" s="24"/>
      <c r="E29" s="24"/>
      <c r="F29" s="24"/>
      <c r="G29" s="24"/>
      <c r="H29" s="24"/>
      <c r="I29" s="24"/>
      <c r="J29" s="24"/>
      <c r="K29" s="24"/>
    </row>
    <row r="30" spans="1:11" ht="13.2" x14ac:dyDescent="0.25">
      <c r="A30" s="7"/>
      <c r="B30" s="23"/>
      <c r="C30" s="24"/>
      <c r="D30" s="24"/>
      <c r="E30" s="24"/>
      <c r="F30" s="24"/>
      <c r="G30" s="24"/>
      <c r="H30" s="24"/>
      <c r="I30" s="24"/>
      <c r="J30" s="24"/>
      <c r="K30" s="24"/>
    </row>
    <row r="31" spans="1:11" ht="13.2" x14ac:dyDescent="0.25">
      <c r="A31" s="7"/>
      <c r="B31" s="23"/>
      <c r="C31" s="24"/>
      <c r="D31" s="24"/>
      <c r="E31" s="24"/>
      <c r="F31" s="24"/>
      <c r="G31" s="24"/>
      <c r="H31" s="24"/>
      <c r="I31" s="24"/>
      <c r="J31" s="24"/>
      <c r="K31" s="24"/>
    </row>
    <row r="32" spans="1:11" ht="13.2" x14ac:dyDescent="0.25">
      <c r="A32" s="7"/>
      <c r="B32" s="23"/>
      <c r="C32" s="24"/>
      <c r="D32" s="24"/>
      <c r="E32" s="24"/>
      <c r="F32" s="24"/>
      <c r="G32" s="24"/>
      <c r="H32" s="24"/>
      <c r="I32" s="24"/>
      <c r="J32" s="24"/>
      <c r="K32" s="24"/>
    </row>
    <row r="33" spans="1:11" ht="13.2" x14ac:dyDescent="0.25">
      <c r="A33" s="7"/>
      <c r="B33" s="23"/>
      <c r="C33" s="24"/>
      <c r="D33" s="24"/>
      <c r="E33" s="24"/>
      <c r="F33" s="24"/>
      <c r="G33" s="24"/>
      <c r="H33" s="24"/>
      <c r="I33" s="24"/>
      <c r="J33" s="24"/>
      <c r="K33" s="24"/>
    </row>
    <row r="34" spans="1:11" ht="13.2" x14ac:dyDescent="0.25">
      <c r="A34" s="7"/>
      <c r="B34" s="23"/>
      <c r="C34" s="24"/>
      <c r="D34" s="24"/>
      <c r="E34" s="24"/>
      <c r="F34" s="24"/>
      <c r="G34" s="24"/>
      <c r="H34" s="24"/>
      <c r="I34" s="24"/>
      <c r="J34" s="24"/>
      <c r="K34" s="24"/>
    </row>
    <row r="35" spans="1:11" ht="13.2" x14ac:dyDescent="0.25">
      <c r="A35" s="7"/>
      <c r="B35" s="23"/>
      <c r="C35" s="24"/>
      <c r="D35" s="24"/>
      <c r="E35" s="24"/>
      <c r="F35" s="24"/>
      <c r="G35" s="24"/>
      <c r="H35" s="24"/>
      <c r="I35" s="24"/>
      <c r="J35" s="24"/>
      <c r="K35" s="24"/>
    </row>
    <row r="36" spans="1:11" ht="13.2" x14ac:dyDescent="0.25">
      <c r="A36" s="7"/>
      <c r="B36" s="23"/>
      <c r="C36" s="24"/>
      <c r="D36" s="24"/>
      <c r="E36" s="24"/>
      <c r="F36" s="24"/>
      <c r="G36" s="24"/>
      <c r="H36" s="24"/>
      <c r="I36" s="24"/>
      <c r="J36" s="24"/>
      <c r="K36" s="24"/>
    </row>
    <row r="37" spans="1:11" ht="13.2" x14ac:dyDescent="0.25">
      <c r="A37" s="7"/>
      <c r="B37" s="23"/>
      <c r="C37" s="24"/>
      <c r="D37" s="24"/>
      <c r="E37" s="24"/>
      <c r="F37" s="24"/>
      <c r="G37" s="24"/>
      <c r="H37" s="24"/>
      <c r="I37" s="24"/>
      <c r="J37" s="24"/>
      <c r="K37" s="24"/>
    </row>
    <row r="38" spans="1:11" ht="13.2" x14ac:dyDescent="0.25">
      <c r="A38" s="7"/>
      <c r="B38" s="23"/>
      <c r="C38" s="24"/>
      <c r="D38" s="24"/>
      <c r="E38" s="24"/>
      <c r="F38" s="24"/>
      <c r="G38" s="24"/>
      <c r="H38" s="24"/>
      <c r="I38" s="24"/>
      <c r="J38" s="24"/>
      <c r="K38" s="24"/>
    </row>
    <row r="39" spans="1:11" ht="13.2" x14ac:dyDescent="0.25">
      <c r="A39" s="7"/>
      <c r="B39" s="23"/>
      <c r="C39" s="24"/>
      <c r="D39" s="24"/>
      <c r="E39" s="24"/>
      <c r="F39" s="24"/>
      <c r="G39" s="24"/>
      <c r="H39" s="24"/>
      <c r="I39" s="24"/>
      <c r="J39" s="24"/>
      <c r="K39" s="24"/>
    </row>
    <row r="40" spans="1:11" ht="13.2" x14ac:dyDescent="0.25">
      <c r="A40" s="7"/>
      <c r="B40" s="23"/>
      <c r="C40" s="24"/>
      <c r="D40" s="24"/>
      <c r="E40" s="24"/>
      <c r="F40" s="24"/>
      <c r="G40" s="24"/>
      <c r="H40" s="24"/>
      <c r="I40" s="24"/>
      <c r="J40" s="24"/>
      <c r="K40" s="24"/>
    </row>
    <row r="41" spans="1:11" ht="13.2" x14ac:dyDescent="0.25">
      <c r="A41" s="7"/>
      <c r="B41" s="23"/>
      <c r="C41" s="24"/>
      <c r="D41" s="24"/>
      <c r="E41" s="24"/>
      <c r="F41" s="24"/>
      <c r="G41" s="24"/>
      <c r="H41" s="24"/>
      <c r="I41" s="24"/>
      <c r="J41" s="24"/>
      <c r="K41" s="24"/>
    </row>
    <row r="42" spans="1:11" ht="13.2" x14ac:dyDescent="0.25">
      <c r="A42" s="7"/>
      <c r="B42" s="23"/>
      <c r="C42" s="24"/>
      <c r="D42" s="24"/>
      <c r="E42" s="24"/>
      <c r="F42" s="24"/>
      <c r="G42" s="24"/>
      <c r="H42" s="24"/>
      <c r="I42" s="24"/>
      <c r="J42" s="24"/>
      <c r="K42" s="24"/>
    </row>
    <row r="43" spans="1:11" ht="13.2" x14ac:dyDescent="0.25">
      <c r="A43" s="7"/>
      <c r="B43" s="23"/>
      <c r="C43" s="24"/>
      <c r="D43" s="24"/>
      <c r="E43" s="24"/>
      <c r="F43" s="24"/>
      <c r="G43" s="24"/>
      <c r="H43" s="24"/>
      <c r="I43" s="24"/>
      <c r="J43" s="24"/>
      <c r="K43" s="24"/>
    </row>
    <row r="44" spans="1:11" ht="13.2" x14ac:dyDescent="0.25">
      <c r="A44" s="7"/>
      <c r="B44" s="23"/>
      <c r="C44" s="24"/>
      <c r="D44" s="24"/>
      <c r="E44" s="24"/>
      <c r="F44" s="24"/>
      <c r="G44" s="24"/>
      <c r="H44" s="24"/>
      <c r="I44" s="24"/>
      <c r="J44" s="24"/>
      <c r="K44" s="24"/>
    </row>
    <row r="45" spans="1:11" ht="13.2" x14ac:dyDescent="0.25">
      <c r="A45" s="7"/>
      <c r="B45" s="23"/>
      <c r="C45" s="24"/>
      <c r="D45" s="24"/>
      <c r="E45" s="24"/>
      <c r="F45" s="24"/>
      <c r="G45" s="24"/>
      <c r="H45" s="24"/>
      <c r="I45" s="24"/>
      <c r="J45" s="24"/>
      <c r="K45" s="24"/>
    </row>
    <row r="46" spans="1:11" ht="13.2" x14ac:dyDescent="0.25">
      <c r="A46" s="7"/>
      <c r="B46" s="23"/>
      <c r="C46" s="24"/>
      <c r="D46" s="24"/>
      <c r="E46" s="24"/>
      <c r="F46" s="24"/>
      <c r="G46" s="24"/>
      <c r="H46" s="24"/>
      <c r="I46" s="24"/>
      <c r="J46" s="24"/>
      <c r="K46" s="24"/>
    </row>
    <row r="47" spans="1:11" ht="13.2" x14ac:dyDescent="0.25">
      <c r="A47" s="7"/>
      <c r="B47" s="23"/>
      <c r="C47" s="24"/>
      <c r="D47" s="24"/>
      <c r="E47" s="24"/>
      <c r="F47" s="24"/>
      <c r="G47" s="24"/>
      <c r="H47" s="24"/>
      <c r="I47" s="24"/>
      <c r="J47" s="24"/>
      <c r="K47" s="24"/>
    </row>
    <row r="48" spans="1:11" ht="13.2" x14ac:dyDescent="0.25">
      <c r="A48" s="7"/>
      <c r="B48" s="23"/>
      <c r="C48" s="24"/>
      <c r="D48" s="24"/>
      <c r="E48" s="24"/>
      <c r="F48" s="24"/>
      <c r="G48" s="24"/>
      <c r="H48" s="24"/>
      <c r="I48" s="24"/>
      <c r="J48" s="24"/>
      <c r="K48" s="24"/>
    </row>
    <row r="49" spans="1:11" ht="13.2" x14ac:dyDescent="0.25">
      <c r="A49" s="7"/>
      <c r="B49" s="23"/>
      <c r="C49" s="24"/>
      <c r="D49" s="24"/>
      <c r="E49" s="24"/>
      <c r="F49" s="24"/>
      <c r="G49" s="24"/>
      <c r="H49" s="24"/>
      <c r="I49" s="24"/>
      <c r="J49" s="24"/>
      <c r="K49" s="24"/>
    </row>
    <row r="50" spans="1:11" ht="13.2" x14ac:dyDescent="0.25">
      <c r="A50" s="7"/>
      <c r="B50" s="23"/>
      <c r="C50" s="24"/>
      <c r="D50" s="24"/>
      <c r="E50" s="24"/>
      <c r="F50" s="24"/>
      <c r="G50" s="24"/>
      <c r="H50" s="24"/>
      <c r="I50" s="24"/>
      <c r="J50" s="24"/>
      <c r="K50" s="24"/>
    </row>
    <row r="51" spans="1:11" ht="13.2" x14ac:dyDescent="0.25">
      <c r="A51" s="7"/>
      <c r="B51" s="23"/>
      <c r="C51" s="24"/>
      <c r="D51" s="24"/>
      <c r="E51" s="24"/>
      <c r="F51" s="24"/>
      <c r="G51" s="24"/>
      <c r="H51" s="24"/>
      <c r="I51" s="24"/>
      <c r="J51" s="24"/>
      <c r="K51" s="24"/>
    </row>
    <row r="52" spans="1:11" ht="13.2" x14ac:dyDescent="0.25">
      <c r="A52" s="7"/>
      <c r="B52" s="23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3.2" x14ac:dyDescent="0.25">
      <c r="A53" s="7"/>
      <c r="B53" s="23"/>
      <c r="C53" s="24"/>
      <c r="D53" s="24"/>
      <c r="E53" s="24"/>
      <c r="F53" s="24"/>
      <c r="G53" s="24"/>
      <c r="H53" s="24"/>
      <c r="I53" s="24"/>
      <c r="J53" s="24"/>
      <c r="K53" s="24"/>
    </row>
    <row r="54" spans="1:11" ht="13.2" x14ac:dyDescent="0.25">
      <c r="A54" s="7"/>
      <c r="B54" s="23"/>
      <c r="C54" s="24"/>
      <c r="D54" s="24"/>
      <c r="E54" s="24"/>
      <c r="F54" s="24"/>
      <c r="G54" s="24"/>
      <c r="H54" s="24"/>
      <c r="I54" s="24"/>
      <c r="J54" s="24"/>
      <c r="K54" s="24"/>
    </row>
    <row r="55" spans="1:11" ht="13.2" x14ac:dyDescent="0.25">
      <c r="A55" s="7"/>
      <c r="B55" s="23"/>
      <c r="C55" s="24"/>
      <c r="D55" s="24"/>
      <c r="E55" s="24"/>
      <c r="F55" s="24"/>
      <c r="G55" s="24"/>
      <c r="H55" s="24"/>
      <c r="I55" s="24"/>
      <c r="J55" s="24"/>
      <c r="K55" s="24"/>
    </row>
    <row r="56" spans="1:11" ht="13.2" x14ac:dyDescent="0.25">
      <c r="A56" s="7"/>
      <c r="B56" s="23"/>
      <c r="C56" s="24"/>
      <c r="D56" s="24"/>
      <c r="E56" s="24"/>
      <c r="F56" s="24"/>
      <c r="G56" s="24"/>
      <c r="H56" s="24"/>
      <c r="I56" s="24"/>
      <c r="J56" s="24"/>
      <c r="K56" s="24"/>
    </row>
    <row r="57" spans="1:11" ht="13.2" x14ac:dyDescent="0.25">
      <c r="A57" s="7"/>
      <c r="B57" s="23"/>
      <c r="C57" s="24"/>
      <c r="D57" s="24"/>
      <c r="E57" s="24"/>
      <c r="F57" s="24"/>
      <c r="G57" s="24"/>
      <c r="H57" s="24"/>
      <c r="I57" s="24"/>
      <c r="J57" s="24"/>
      <c r="K57" s="24"/>
    </row>
    <row r="58" spans="1:11" ht="13.2" x14ac:dyDescent="0.25">
      <c r="A58" s="7"/>
      <c r="B58" s="23"/>
      <c r="C58" s="24"/>
      <c r="D58" s="24"/>
      <c r="E58" s="24"/>
      <c r="F58" s="24"/>
      <c r="G58" s="24"/>
      <c r="H58" s="24"/>
      <c r="I58" s="24"/>
      <c r="J58" s="24"/>
      <c r="K58" s="24"/>
    </row>
    <row r="59" spans="1:11" ht="13.2" x14ac:dyDescent="0.25">
      <c r="A59" s="7"/>
      <c r="B59" s="23"/>
      <c r="C59" s="24"/>
      <c r="D59" s="24"/>
      <c r="E59" s="24"/>
      <c r="F59" s="24"/>
      <c r="G59" s="24"/>
      <c r="H59" s="24"/>
      <c r="I59" s="24"/>
      <c r="J59" s="24"/>
      <c r="K59" s="24"/>
    </row>
    <row r="60" spans="1:11" ht="13.2" x14ac:dyDescent="0.25">
      <c r="A60" s="7"/>
      <c r="B60" s="23"/>
      <c r="C60" s="24"/>
      <c r="D60" s="24"/>
      <c r="E60" s="24"/>
      <c r="F60" s="24"/>
      <c r="G60" s="24"/>
      <c r="H60" s="24"/>
      <c r="I60" s="24"/>
      <c r="J60" s="24"/>
      <c r="K60" s="24"/>
    </row>
    <row r="61" spans="1:11" ht="13.2" x14ac:dyDescent="0.25">
      <c r="A61" s="7"/>
      <c r="B61" s="23"/>
      <c r="C61" s="24"/>
      <c r="D61" s="24"/>
      <c r="E61" s="24"/>
      <c r="F61" s="24"/>
      <c r="G61" s="24"/>
      <c r="H61" s="24"/>
      <c r="I61" s="24"/>
      <c r="J61" s="24"/>
      <c r="K61" s="24"/>
    </row>
    <row r="62" spans="1:11" ht="13.2" x14ac:dyDescent="0.25">
      <c r="A62" s="7"/>
      <c r="B62" s="23"/>
      <c r="C62" s="24"/>
      <c r="D62" s="24"/>
      <c r="E62" s="24"/>
      <c r="F62" s="24"/>
      <c r="G62" s="24"/>
      <c r="H62" s="24"/>
      <c r="I62" s="24"/>
      <c r="J62" s="24"/>
      <c r="K62" s="24"/>
    </row>
    <row r="63" spans="1:11" ht="13.2" x14ac:dyDescent="0.25">
      <c r="A63" s="7"/>
      <c r="B63" s="23"/>
      <c r="C63" s="24"/>
      <c r="D63" s="24"/>
      <c r="E63" s="24"/>
      <c r="F63" s="24"/>
      <c r="G63" s="24"/>
      <c r="H63" s="24"/>
      <c r="I63" s="24"/>
      <c r="J63" s="24"/>
      <c r="K63" s="24"/>
    </row>
    <row r="64" spans="1:11" ht="13.2" x14ac:dyDescent="0.25">
      <c r="A64" s="7"/>
      <c r="B64" s="23"/>
      <c r="C64" s="24"/>
      <c r="D64" s="24"/>
      <c r="E64" s="24"/>
      <c r="F64" s="24"/>
      <c r="G64" s="24"/>
      <c r="H64" s="24"/>
      <c r="I64" s="24"/>
      <c r="J64" s="24"/>
      <c r="K64" s="24"/>
    </row>
    <row r="65" spans="1:11" ht="13.2" x14ac:dyDescent="0.25">
      <c r="A65" s="7"/>
      <c r="B65" s="23"/>
      <c r="C65" s="24"/>
      <c r="D65" s="24"/>
      <c r="E65" s="24"/>
      <c r="F65" s="24"/>
      <c r="G65" s="24"/>
      <c r="H65" s="24"/>
      <c r="I65" s="24"/>
      <c r="J65" s="24"/>
      <c r="K65" s="24"/>
    </row>
    <row r="66" spans="1:11" ht="13.2" x14ac:dyDescent="0.25">
      <c r="A66" s="7"/>
      <c r="B66" s="23"/>
      <c r="C66" s="24"/>
      <c r="D66" s="24"/>
      <c r="E66" s="24"/>
      <c r="F66" s="24"/>
      <c r="G66" s="24"/>
      <c r="H66" s="24"/>
      <c r="I66" s="24"/>
      <c r="J66" s="24"/>
      <c r="K66" s="24"/>
    </row>
    <row r="67" spans="1:11" ht="13.2" x14ac:dyDescent="0.25">
      <c r="A67" s="7"/>
      <c r="B67" s="23"/>
      <c r="C67" s="24"/>
      <c r="D67" s="24"/>
      <c r="E67" s="24"/>
      <c r="F67" s="24"/>
      <c r="G67" s="24"/>
      <c r="H67" s="24"/>
      <c r="I67" s="24"/>
      <c r="J67" s="24"/>
      <c r="K67" s="24"/>
    </row>
    <row r="68" spans="1:11" ht="13.2" x14ac:dyDescent="0.25">
      <c r="A68" s="7"/>
      <c r="B68" s="23"/>
      <c r="C68" s="24"/>
      <c r="D68" s="24"/>
      <c r="E68" s="24"/>
      <c r="F68" s="24"/>
      <c r="G68" s="24"/>
      <c r="H68" s="24"/>
      <c r="I68" s="24"/>
      <c r="J68" s="24"/>
      <c r="K68" s="24"/>
    </row>
    <row r="69" spans="1:11" ht="13.2" x14ac:dyDescent="0.25">
      <c r="A69" s="7"/>
      <c r="B69" s="23"/>
      <c r="C69" s="24"/>
      <c r="D69" s="24"/>
      <c r="E69" s="24"/>
      <c r="F69" s="24"/>
      <c r="G69" s="24"/>
      <c r="H69" s="24"/>
      <c r="I69" s="24"/>
      <c r="J69" s="24"/>
      <c r="K69" s="24"/>
    </row>
    <row r="70" spans="1:11" ht="13.2" x14ac:dyDescent="0.25">
      <c r="A70" s="7"/>
      <c r="B70" s="23"/>
      <c r="C70" s="24"/>
      <c r="D70" s="24"/>
      <c r="E70" s="24"/>
      <c r="F70" s="24"/>
      <c r="G70" s="24"/>
      <c r="H70" s="24"/>
      <c r="I70" s="24"/>
      <c r="J70" s="24"/>
      <c r="K70" s="24"/>
    </row>
    <row r="71" spans="1:11" ht="13.2" x14ac:dyDescent="0.25">
      <c r="A71" s="7"/>
      <c r="B71" s="23"/>
      <c r="C71" s="24"/>
      <c r="D71" s="24"/>
      <c r="E71" s="24"/>
      <c r="F71" s="24"/>
      <c r="G71" s="24"/>
      <c r="H71" s="24"/>
      <c r="I71" s="24"/>
      <c r="J71" s="24"/>
      <c r="K71" s="24"/>
    </row>
    <row r="72" spans="1:11" ht="13.2" x14ac:dyDescent="0.25">
      <c r="A72" s="7"/>
      <c r="B72" s="23"/>
      <c r="C72" s="24"/>
      <c r="D72" s="24"/>
      <c r="E72" s="24"/>
      <c r="F72" s="24"/>
      <c r="G72" s="24"/>
      <c r="H72" s="24"/>
      <c r="I72" s="24"/>
      <c r="J72" s="24"/>
      <c r="K72" s="24"/>
    </row>
    <row r="73" spans="1:11" ht="13.2" x14ac:dyDescent="0.25">
      <c r="A73" s="7"/>
      <c r="B73" s="23"/>
      <c r="C73" s="24"/>
      <c r="D73" s="24"/>
      <c r="E73" s="24"/>
      <c r="F73" s="24"/>
      <c r="G73" s="24"/>
      <c r="H73" s="24"/>
      <c r="I73" s="24"/>
      <c r="J73" s="24"/>
      <c r="K73" s="24"/>
    </row>
    <row r="74" spans="1:11" ht="13.2" x14ac:dyDescent="0.25">
      <c r="A74" s="7"/>
      <c r="B74" s="23"/>
      <c r="C74" s="24"/>
      <c r="D74" s="24"/>
      <c r="E74" s="24"/>
      <c r="F74" s="24"/>
      <c r="G74" s="24"/>
      <c r="H74" s="24"/>
      <c r="I74" s="24"/>
      <c r="J74" s="24"/>
      <c r="K74" s="24"/>
    </row>
    <row r="75" spans="1:11" ht="13.2" x14ac:dyDescent="0.25">
      <c r="A75" s="7"/>
      <c r="B75" s="23"/>
      <c r="C75" s="24"/>
      <c r="D75" s="24"/>
      <c r="E75" s="24"/>
      <c r="F75" s="24"/>
      <c r="G75" s="24"/>
      <c r="H75" s="24"/>
      <c r="I75" s="24"/>
      <c r="J75" s="24"/>
      <c r="K75" s="24"/>
    </row>
    <row r="76" spans="1:11" ht="13.2" x14ac:dyDescent="0.25">
      <c r="A76" s="7"/>
      <c r="B76" s="23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3.2" x14ac:dyDescent="0.25">
      <c r="A77" s="7"/>
      <c r="B77" s="23"/>
      <c r="C77" s="24"/>
      <c r="D77" s="24"/>
      <c r="E77" s="24"/>
      <c r="F77" s="24"/>
      <c r="G77" s="24"/>
      <c r="H77" s="24"/>
      <c r="I77" s="24"/>
      <c r="J77" s="24"/>
      <c r="K77" s="24"/>
    </row>
    <row r="78" spans="1:11" ht="13.2" x14ac:dyDescent="0.25">
      <c r="A78" s="7"/>
      <c r="B78" s="23"/>
      <c r="C78" s="24"/>
      <c r="D78" s="24"/>
      <c r="E78" s="24"/>
      <c r="F78" s="24"/>
      <c r="G78" s="24"/>
      <c r="H78" s="24"/>
      <c r="I78" s="24"/>
      <c r="J78" s="24"/>
      <c r="K78" s="24"/>
    </row>
    <row r="79" spans="1:11" ht="13.2" x14ac:dyDescent="0.25">
      <c r="A79" s="7"/>
      <c r="B79" s="23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13.2" x14ac:dyDescent="0.25">
      <c r="A80" s="7"/>
      <c r="B80" s="23"/>
      <c r="C80" s="24"/>
      <c r="D80" s="24"/>
      <c r="E80" s="24"/>
      <c r="F80" s="24"/>
      <c r="G80" s="24"/>
      <c r="H80" s="24"/>
      <c r="I80" s="24"/>
      <c r="J80" s="24"/>
      <c r="K80" s="24"/>
    </row>
    <row r="81" spans="1:11" ht="13.2" x14ac:dyDescent="0.25">
      <c r="A81" s="7"/>
      <c r="B81" s="23"/>
      <c r="C81" s="24"/>
      <c r="D81" s="24"/>
      <c r="E81" s="24"/>
      <c r="F81" s="24"/>
      <c r="G81" s="24"/>
      <c r="H81" s="24"/>
      <c r="I81" s="24"/>
      <c r="J81" s="24"/>
      <c r="K81" s="24"/>
    </row>
    <row r="82" spans="1:11" ht="13.2" x14ac:dyDescent="0.25">
      <c r="A82" s="7"/>
      <c r="B82" s="23"/>
      <c r="C82" s="24"/>
      <c r="D82" s="24"/>
      <c r="E82" s="24"/>
      <c r="F82" s="24"/>
      <c r="G82" s="24"/>
      <c r="H82" s="24"/>
      <c r="I82" s="24"/>
      <c r="J82" s="24"/>
      <c r="K82" s="24"/>
    </row>
    <row r="83" spans="1:11" ht="13.2" x14ac:dyDescent="0.25">
      <c r="A83" s="7"/>
      <c r="B83" s="23"/>
      <c r="C83" s="24"/>
      <c r="D83" s="24"/>
      <c r="E83" s="24"/>
      <c r="F83" s="24"/>
      <c r="G83" s="24"/>
      <c r="H83" s="24"/>
      <c r="I83" s="24"/>
      <c r="J83" s="24"/>
      <c r="K83" s="24"/>
    </row>
    <row r="84" spans="1:11" ht="13.2" x14ac:dyDescent="0.25">
      <c r="A84" s="7"/>
      <c r="B84" s="23"/>
      <c r="C84" s="24"/>
      <c r="D84" s="24"/>
      <c r="E84" s="24"/>
      <c r="F84" s="24"/>
      <c r="G84" s="24"/>
      <c r="H84" s="24"/>
      <c r="I84" s="24"/>
      <c r="J84" s="24"/>
      <c r="K84" s="24"/>
    </row>
    <row r="85" spans="1:11" ht="13.2" x14ac:dyDescent="0.25">
      <c r="A85" s="7"/>
      <c r="B85" s="23"/>
      <c r="C85" s="24"/>
      <c r="D85" s="24"/>
      <c r="E85" s="24"/>
      <c r="F85" s="24"/>
      <c r="G85" s="24"/>
      <c r="H85" s="24"/>
      <c r="I85" s="24"/>
      <c r="J85" s="24"/>
      <c r="K85" s="24"/>
    </row>
    <row r="86" spans="1:11" ht="13.2" x14ac:dyDescent="0.25">
      <c r="A86" s="7"/>
      <c r="B86" s="23"/>
      <c r="C86" s="24"/>
      <c r="D86" s="24"/>
      <c r="E86" s="24"/>
      <c r="F86" s="24"/>
      <c r="G86" s="24"/>
      <c r="H86" s="24"/>
      <c r="I86" s="24"/>
      <c r="J86" s="24"/>
      <c r="K86" s="24"/>
    </row>
    <row r="87" spans="1:11" ht="13.2" x14ac:dyDescent="0.25">
      <c r="A87" s="7"/>
      <c r="B87" s="23"/>
      <c r="C87" s="24"/>
      <c r="D87" s="24"/>
      <c r="E87" s="24"/>
      <c r="F87" s="24"/>
      <c r="G87" s="24"/>
      <c r="H87" s="24"/>
      <c r="I87" s="24"/>
      <c r="J87" s="24"/>
      <c r="K87" s="24"/>
    </row>
    <row r="88" spans="1:11" ht="13.2" x14ac:dyDescent="0.25">
      <c r="A88" s="7"/>
      <c r="B88" s="23"/>
      <c r="C88" s="24"/>
      <c r="D88" s="24"/>
      <c r="E88" s="24"/>
      <c r="F88" s="24"/>
      <c r="G88" s="24"/>
      <c r="H88" s="24"/>
      <c r="I88" s="24"/>
      <c r="J88" s="24"/>
      <c r="K88" s="24"/>
    </row>
    <row r="89" spans="1:11" ht="13.2" x14ac:dyDescent="0.25">
      <c r="A89" s="7"/>
      <c r="B89" s="23"/>
      <c r="C89" s="24"/>
      <c r="D89" s="24"/>
      <c r="E89" s="24"/>
      <c r="F89" s="24"/>
      <c r="G89" s="24"/>
      <c r="H89" s="24"/>
      <c r="I89" s="24"/>
      <c r="J89" s="24"/>
      <c r="K89" s="24"/>
    </row>
    <row r="90" spans="1:11" ht="13.2" x14ac:dyDescent="0.25">
      <c r="A90" s="7"/>
      <c r="B90" s="23"/>
      <c r="C90" s="24"/>
      <c r="D90" s="24"/>
      <c r="E90" s="24"/>
      <c r="F90" s="24"/>
      <c r="G90" s="24"/>
      <c r="H90" s="24"/>
      <c r="I90" s="24"/>
      <c r="J90" s="24"/>
      <c r="K90" s="24"/>
    </row>
    <row r="91" spans="1:11" ht="13.2" x14ac:dyDescent="0.25">
      <c r="A91" s="7"/>
      <c r="B91" s="23"/>
      <c r="C91" s="24"/>
      <c r="D91" s="24"/>
      <c r="E91" s="24"/>
      <c r="F91" s="24"/>
      <c r="G91" s="24"/>
      <c r="H91" s="24"/>
      <c r="I91" s="24"/>
      <c r="J91" s="24"/>
      <c r="K91" s="24"/>
    </row>
    <row r="92" spans="1:11" ht="13.2" x14ac:dyDescent="0.25">
      <c r="A92" s="7"/>
      <c r="B92" s="23"/>
      <c r="C92" s="24"/>
      <c r="D92" s="24"/>
      <c r="E92" s="24"/>
      <c r="F92" s="24"/>
      <c r="G92" s="24"/>
      <c r="H92" s="24"/>
      <c r="I92" s="24"/>
      <c r="J92" s="24"/>
      <c r="K92" s="24"/>
    </row>
    <row r="93" spans="1:11" ht="13.2" x14ac:dyDescent="0.25">
      <c r="A93" s="7"/>
      <c r="B93" s="23"/>
      <c r="C93" s="24"/>
      <c r="D93" s="24"/>
      <c r="E93" s="24"/>
      <c r="F93" s="24"/>
      <c r="G93" s="24"/>
      <c r="H93" s="24"/>
      <c r="I93" s="24"/>
      <c r="J93" s="24"/>
      <c r="K93" s="24"/>
    </row>
    <row r="94" spans="1:11" ht="13.2" x14ac:dyDescent="0.25">
      <c r="A94" s="7"/>
      <c r="B94" s="23"/>
      <c r="C94" s="24"/>
      <c r="D94" s="24"/>
      <c r="E94" s="24"/>
      <c r="F94" s="24"/>
      <c r="G94" s="24"/>
      <c r="H94" s="24"/>
      <c r="I94" s="24"/>
      <c r="J94" s="24"/>
      <c r="K94" s="24"/>
    </row>
    <row r="95" spans="1:11" ht="13.2" x14ac:dyDescent="0.25">
      <c r="A95" s="7"/>
      <c r="B95" s="23"/>
      <c r="C95" s="24"/>
      <c r="D95" s="24"/>
      <c r="E95" s="24"/>
      <c r="F95" s="24"/>
      <c r="G95" s="24"/>
      <c r="H95" s="24"/>
      <c r="I95" s="24"/>
      <c r="J95" s="24"/>
      <c r="K95" s="24"/>
    </row>
    <row r="96" spans="1:11" ht="13.2" x14ac:dyDescent="0.25">
      <c r="A96" s="7"/>
      <c r="B96" s="23"/>
      <c r="C96" s="24"/>
      <c r="D96" s="24"/>
      <c r="E96" s="24"/>
      <c r="F96" s="24"/>
      <c r="G96" s="24"/>
      <c r="H96" s="24"/>
      <c r="I96" s="24"/>
      <c r="J96" s="24"/>
      <c r="K96" s="24"/>
    </row>
    <row r="97" spans="1:11" ht="13.2" x14ac:dyDescent="0.25">
      <c r="A97" s="7"/>
      <c r="B97" s="23"/>
      <c r="C97" s="24"/>
      <c r="D97" s="24"/>
      <c r="E97" s="24"/>
      <c r="F97" s="24"/>
      <c r="G97" s="24"/>
      <c r="H97" s="24"/>
      <c r="I97" s="24"/>
      <c r="J97" s="24"/>
      <c r="K97" s="24"/>
    </row>
    <row r="98" spans="1:11" ht="13.2" x14ac:dyDescent="0.25">
      <c r="A98" s="7"/>
      <c r="B98" s="23"/>
      <c r="C98" s="24"/>
      <c r="D98" s="24"/>
      <c r="E98" s="24"/>
      <c r="F98" s="24"/>
      <c r="G98" s="24"/>
      <c r="H98" s="24"/>
      <c r="I98" s="24"/>
      <c r="J98" s="24"/>
      <c r="K98" s="24"/>
    </row>
    <row r="99" spans="1:11" ht="13.2" x14ac:dyDescent="0.25">
      <c r="A99" s="7"/>
      <c r="B99" s="23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13.2" x14ac:dyDescent="0.25">
      <c r="A100" s="7"/>
      <c r="B100" s="23"/>
      <c r="C100" s="24"/>
      <c r="D100" s="24"/>
      <c r="E100" s="24"/>
      <c r="F100" s="24"/>
      <c r="G100" s="24"/>
      <c r="H100" s="24"/>
      <c r="I100" s="24"/>
      <c r="J100" s="24"/>
      <c r="K100" s="24"/>
    </row>
    <row r="101" spans="1:11" ht="13.2" x14ac:dyDescent="0.25">
      <c r="A101" s="7"/>
      <c r="B101" s="23"/>
      <c r="C101" s="24"/>
      <c r="D101" s="24"/>
      <c r="E101" s="24"/>
      <c r="F101" s="24"/>
      <c r="G101" s="24"/>
      <c r="H101" s="24"/>
      <c r="I101" s="24"/>
      <c r="J101" s="24"/>
      <c r="K101" s="24"/>
    </row>
    <row r="102" spans="1:11" ht="13.2" x14ac:dyDescent="0.25">
      <c r="A102" s="7"/>
      <c r="B102" s="23"/>
      <c r="C102" s="24"/>
      <c r="D102" s="24"/>
      <c r="E102" s="24"/>
      <c r="F102" s="24"/>
      <c r="G102" s="24"/>
      <c r="H102" s="24"/>
      <c r="I102" s="24"/>
      <c r="J102" s="24"/>
      <c r="K102" s="24"/>
    </row>
    <row r="103" spans="1:11" ht="13.2" x14ac:dyDescent="0.25">
      <c r="A103" s="7"/>
      <c r="B103" s="23"/>
      <c r="C103" s="24"/>
      <c r="D103" s="24"/>
      <c r="E103" s="24"/>
      <c r="F103" s="24"/>
      <c r="G103" s="24"/>
      <c r="H103" s="24"/>
      <c r="I103" s="24"/>
      <c r="J103" s="24"/>
      <c r="K103" s="24"/>
    </row>
    <row r="104" spans="1:11" ht="13.2" x14ac:dyDescent="0.25">
      <c r="A104" s="7"/>
      <c r="B104" s="23"/>
      <c r="C104" s="24"/>
      <c r="D104" s="24"/>
      <c r="E104" s="24"/>
      <c r="F104" s="24"/>
      <c r="G104" s="24"/>
      <c r="H104" s="24"/>
      <c r="I104" s="24"/>
      <c r="J104" s="24"/>
      <c r="K104" s="24"/>
    </row>
    <row r="105" spans="1:11" ht="13.2" x14ac:dyDescent="0.25">
      <c r="A105" s="7"/>
      <c r="B105" s="23"/>
      <c r="C105" s="24"/>
      <c r="D105" s="24"/>
      <c r="E105" s="24"/>
      <c r="F105" s="24"/>
      <c r="G105" s="24"/>
      <c r="H105" s="24"/>
      <c r="I105" s="24"/>
      <c r="J105" s="24"/>
      <c r="K105" s="24"/>
    </row>
    <row r="106" spans="1:11" ht="13.2" x14ac:dyDescent="0.25">
      <c r="A106" s="7"/>
      <c r="B106" s="23"/>
      <c r="C106" s="24"/>
      <c r="D106" s="24"/>
      <c r="E106" s="24"/>
      <c r="F106" s="24"/>
      <c r="G106" s="24"/>
      <c r="H106" s="24"/>
      <c r="I106" s="24"/>
      <c r="J106" s="24"/>
      <c r="K106" s="24"/>
    </row>
    <row r="107" spans="1:11" ht="13.2" x14ac:dyDescent="0.25">
      <c r="A107" s="7"/>
      <c r="B107" s="23"/>
      <c r="C107" s="24"/>
      <c r="D107" s="24"/>
      <c r="E107" s="24"/>
      <c r="F107" s="24"/>
      <c r="G107" s="24"/>
      <c r="H107" s="24"/>
      <c r="I107" s="24"/>
      <c r="J107" s="24"/>
      <c r="K107" s="24"/>
    </row>
    <row r="108" spans="1:11" ht="13.2" x14ac:dyDescent="0.25">
      <c r="A108" s="7"/>
      <c r="B108" s="23"/>
      <c r="C108" s="24"/>
      <c r="D108" s="24"/>
      <c r="E108" s="24"/>
      <c r="F108" s="24"/>
      <c r="G108" s="24"/>
      <c r="H108" s="24"/>
      <c r="I108" s="24"/>
      <c r="J108" s="24"/>
      <c r="K108" s="24"/>
    </row>
    <row r="109" spans="1:11" ht="13.2" x14ac:dyDescent="0.25">
      <c r="A109" s="7"/>
      <c r="B109" s="23"/>
      <c r="C109" s="24"/>
      <c r="D109" s="24"/>
      <c r="E109" s="24"/>
      <c r="F109" s="24"/>
      <c r="G109" s="24"/>
      <c r="H109" s="24"/>
      <c r="I109" s="24"/>
      <c r="J109" s="24"/>
      <c r="K109" s="24"/>
    </row>
    <row r="110" spans="1:11" ht="13.2" x14ac:dyDescent="0.25">
      <c r="A110" s="7"/>
      <c r="B110" s="23"/>
      <c r="C110" s="24"/>
      <c r="D110" s="24"/>
      <c r="E110" s="24"/>
      <c r="F110" s="24"/>
      <c r="G110" s="24"/>
      <c r="H110" s="24"/>
      <c r="I110" s="24"/>
      <c r="J110" s="24"/>
      <c r="K110" s="24"/>
    </row>
    <row r="111" spans="1:11" ht="13.2" x14ac:dyDescent="0.25">
      <c r="A111" s="7"/>
      <c r="B111" s="23"/>
      <c r="C111" s="24"/>
      <c r="D111" s="24"/>
      <c r="E111" s="24"/>
      <c r="F111" s="24"/>
      <c r="G111" s="24"/>
      <c r="H111" s="24"/>
      <c r="I111" s="24"/>
      <c r="J111" s="24"/>
      <c r="K111" s="24"/>
    </row>
    <row r="112" spans="1:11" ht="13.2" x14ac:dyDescent="0.25">
      <c r="A112" s="7"/>
      <c r="B112" s="23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 ht="13.2" x14ac:dyDescent="0.25">
      <c r="A113" s="7"/>
      <c r="B113" s="23"/>
      <c r="C113" s="24"/>
      <c r="D113" s="24"/>
      <c r="E113" s="24"/>
      <c r="F113" s="24"/>
      <c r="G113" s="24"/>
      <c r="H113" s="24"/>
      <c r="I113" s="24"/>
      <c r="J113" s="24"/>
      <c r="K113" s="24"/>
    </row>
    <row r="114" spans="1:11" ht="13.2" x14ac:dyDescent="0.25">
      <c r="A114" s="7"/>
      <c r="B114" s="23"/>
      <c r="C114" s="24"/>
      <c r="D114" s="24"/>
      <c r="E114" s="24"/>
      <c r="F114" s="24"/>
      <c r="G114" s="24"/>
      <c r="H114" s="24"/>
      <c r="I114" s="24"/>
      <c r="J114" s="24"/>
      <c r="K114" s="24"/>
    </row>
    <row r="115" spans="1:11" ht="13.2" x14ac:dyDescent="0.25">
      <c r="A115" s="7"/>
      <c r="B115" s="23"/>
      <c r="C115" s="24"/>
      <c r="D115" s="24"/>
      <c r="E115" s="24"/>
      <c r="F115" s="24"/>
      <c r="G115" s="24"/>
      <c r="H115" s="24"/>
      <c r="I115" s="24"/>
      <c r="J115" s="24"/>
      <c r="K115" s="24"/>
    </row>
    <row r="116" spans="1:11" ht="13.2" x14ac:dyDescent="0.25">
      <c r="A116" s="7"/>
      <c r="B116" s="23"/>
      <c r="C116" s="24"/>
      <c r="D116" s="24"/>
      <c r="E116" s="24"/>
      <c r="F116" s="24"/>
      <c r="G116" s="24"/>
      <c r="H116" s="24"/>
      <c r="I116" s="24"/>
      <c r="J116" s="24"/>
      <c r="K116" s="24"/>
    </row>
    <row r="117" spans="1:11" ht="13.2" x14ac:dyDescent="0.25">
      <c r="A117" s="7"/>
      <c r="B117" s="23"/>
      <c r="C117" s="24"/>
      <c r="D117" s="24"/>
      <c r="E117" s="24"/>
      <c r="F117" s="24"/>
      <c r="G117" s="24"/>
      <c r="H117" s="24"/>
      <c r="I117" s="24"/>
      <c r="J117" s="24"/>
      <c r="K117" s="24"/>
    </row>
    <row r="118" spans="1:11" ht="13.2" x14ac:dyDescent="0.25">
      <c r="A118" s="7"/>
      <c r="B118" s="23"/>
      <c r="C118" s="24"/>
      <c r="D118" s="24"/>
      <c r="E118" s="24"/>
      <c r="F118" s="24"/>
      <c r="G118" s="24"/>
      <c r="H118" s="24"/>
      <c r="I118" s="24"/>
      <c r="J118" s="24"/>
      <c r="K118" s="24"/>
    </row>
    <row r="119" spans="1:11" ht="13.2" x14ac:dyDescent="0.25">
      <c r="A119" s="7"/>
      <c r="B119" s="23"/>
      <c r="C119" s="24"/>
      <c r="D119" s="24"/>
      <c r="E119" s="24"/>
      <c r="F119" s="24"/>
      <c r="G119" s="24"/>
      <c r="H119" s="24"/>
      <c r="I119" s="24"/>
      <c r="J119" s="24"/>
      <c r="K119" s="24"/>
    </row>
    <row r="120" spans="1:11" ht="13.2" x14ac:dyDescent="0.25">
      <c r="A120" s="7"/>
      <c r="B120" s="23"/>
      <c r="C120" s="24"/>
      <c r="D120" s="24"/>
      <c r="E120" s="24"/>
      <c r="F120" s="24"/>
      <c r="G120" s="24"/>
      <c r="H120" s="24"/>
      <c r="I120" s="24"/>
      <c r="J120" s="24"/>
      <c r="K120" s="24"/>
    </row>
    <row r="121" spans="1:11" ht="13.2" x14ac:dyDescent="0.25">
      <c r="A121" s="7"/>
      <c r="B121" s="23"/>
      <c r="C121" s="24"/>
      <c r="D121" s="24"/>
      <c r="E121" s="24"/>
      <c r="F121" s="24"/>
      <c r="G121" s="24"/>
      <c r="H121" s="24"/>
      <c r="I121" s="24"/>
      <c r="J121" s="24"/>
      <c r="K121" s="24"/>
    </row>
    <row r="122" spans="1:11" ht="13.2" x14ac:dyDescent="0.25">
      <c r="A122" s="7"/>
      <c r="B122" s="23"/>
      <c r="C122" s="24"/>
      <c r="D122" s="24"/>
      <c r="E122" s="24"/>
      <c r="F122" s="24"/>
      <c r="G122" s="24"/>
      <c r="H122" s="24"/>
      <c r="I122" s="24"/>
      <c r="J122" s="24"/>
      <c r="K122" s="24"/>
    </row>
    <row r="123" spans="1:11" ht="13.2" x14ac:dyDescent="0.25">
      <c r="A123" s="7"/>
      <c r="B123" s="23"/>
      <c r="C123" s="24"/>
      <c r="D123" s="24"/>
      <c r="E123" s="24"/>
      <c r="F123" s="24"/>
      <c r="G123" s="24"/>
      <c r="H123" s="24"/>
      <c r="I123" s="24"/>
      <c r="J123" s="24"/>
      <c r="K123" s="24"/>
    </row>
    <row r="124" spans="1:11" ht="13.2" x14ac:dyDescent="0.25">
      <c r="A124" s="7"/>
      <c r="B124" s="23"/>
      <c r="C124" s="24"/>
      <c r="D124" s="24"/>
      <c r="E124" s="24"/>
      <c r="F124" s="24"/>
      <c r="G124" s="24"/>
      <c r="H124" s="24"/>
      <c r="I124" s="24"/>
      <c r="J124" s="24"/>
      <c r="K124" s="24"/>
    </row>
    <row r="125" spans="1:11" ht="13.2" x14ac:dyDescent="0.25">
      <c r="A125" s="7"/>
      <c r="B125" s="23"/>
      <c r="C125" s="24"/>
      <c r="D125" s="24"/>
      <c r="E125" s="24"/>
      <c r="F125" s="24"/>
      <c r="G125" s="24"/>
      <c r="H125" s="24"/>
      <c r="I125" s="24"/>
      <c r="J125" s="24"/>
      <c r="K125" s="24"/>
    </row>
    <row r="126" spans="1:11" ht="13.2" x14ac:dyDescent="0.25">
      <c r="A126" s="7"/>
      <c r="B126" s="23"/>
      <c r="C126" s="24"/>
      <c r="D126" s="24"/>
      <c r="E126" s="24"/>
      <c r="F126" s="24"/>
      <c r="G126" s="24"/>
      <c r="H126" s="24"/>
      <c r="I126" s="24"/>
      <c r="J126" s="24"/>
      <c r="K126" s="24"/>
    </row>
    <row r="127" spans="1:11" ht="13.2" x14ac:dyDescent="0.25">
      <c r="A127" s="7"/>
      <c r="B127" s="23"/>
      <c r="C127" s="24"/>
      <c r="D127" s="24"/>
      <c r="E127" s="24"/>
      <c r="F127" s="24"/>
      <c r="G127" s="24"/>
      <c r="H127" s="24"/>
      <c r="I127" s="24"/>
      <c r="J127" s="24"/>
      <c r="K127" s="24"/>
    </row>
    <row r="128" spans="1:11" ht="13.2" x14ac:dyDescent="0.25">
      <c r="A128" s="7"/>
      <c r="B128" s="23"/>
      <c r="C128" s="24"/>
      <c r="D128" s="24"/>
      <c r="E128" s="24"/>
      <c r="F128" s="24"/>
      <c r="G128" s="24"/>
      <c r="H128" s="24"/>
      <c r="I128" s="24"/>
      <c r="J128" s="24"/>
      <c r="K128" s="24"/>
    </row>
    <row r="129" spans="1:11" ht="13.2" x14ac:dyDescent="0.25">
      <c r="A129" s="7"/>
      <c r="B129" s="23"/>
      <c r="C129" s="24"/>
      <c r="D129" s="24"/>
      <c r="E129" s="24"/>
      <c r="F129" s="24"/>
      <c r="G129" s="24"/>
      <c r="H129" s="24"/>
      <c r="I129" s="24"/>
      <c r="J129" s="24"/>
      <c r="K129" s="24"/>
    </row>
    <row r="130" spans="1:11" ht="13.2" x14ac:dyDescent="0.25">
      <c r="A130" s="7"/>
      <c r="B130" s="23"/>
      <c r="C130" s="24"/>
      <c r="D130" s="24"/>
      <c r="E130" s="24"/>
      <c r="F130" s="24"/>
      <c r="G130" s="24"/>
      <c r="H130" s="24"/>
      <c r="I130" s="24"/>
      <c r="J130" s="24"/>
      <c r="K130" s="24"/>
    </row>
    <row r="131" spans="1:11" ht="13.2" x14ac:dyDescent="0.25">
      <c r="A131" s="7"/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3.2" x14ac:dyDescent="0.25">
      <c r="A132" s="7"/>
      <c r="B132" s="23"/>
      <c r="C132" s="24"/>
      <c r="D132" s="24"/>
      <c r="E132" s="24"/>
      <c r="F132" s="24"/>
      <c r="G132" s="24"/>
      <c r="H132" s="24"/>
      <c r="I132" s="24"/>
      <c r="J132" s="24"/>
      <c r="K132" s="24"/>
    </row>
    <row r="133" spans="1:11" ht="13.2" x14ac:dyDescent="0.25">
      <c r="A133" s="7"/>
      <c r="B133" s="23"/>
      <c r="C133" s="24"/>
      <c r="D133" s="24"/>
      <c r="E133" s="24"/>
      <c r="F133" s="24"/>
      <c r="G133" s="24"/>
      <c r="H133" s="24"/>
      <c r="I133" s="24"/>
      <c r="J133" s="24"/>
      <c r="K133" s="24"/>
    </row>
    <row r="134" spans="1:11" ht="13.2" x14ac:dyDescent="0.25">
      <c r="A134" s="7"/>
      <c r="B134" s="23"/>
      <c r="C134" s="24"/>
      <c r="D134" s="24"/>
      <c r="E134" s="24"/>
      <c r="F134" s="24"/>
      <c r="G134" s="24"/>
      <c r="H134" s="24"/>
      <c r="I134" s="24"/>
      <c r="J134" s="24"/>
      <c r="K134" s="24"/>
    </row>
    <row r="135" spans="1:11" ht="13.2" x14ac:dyDescent="0.25">
      <c r="A135" s="7"/>
      <c r="B135" s="23"/>
      <c r="C135" s="24"/>
      <c r="D135" s="24"/>
      <c r="E135" s="24"/>
      <c r="F135" s="24"/>
      <c r="G135" s="24"/>
      <c r="H135" s="24"/>
      <c r="I135" s="24"/>
      <c r="J135" s="24"/>
      <c r="K135" s="24"/>
    </row>
    <row r="136" spans="1:11" ht="13.2" x14ac:dyDescent="0.25">
      <c r="A136" s="7"/>
      <c r="B136" s="23"/>
      <c r="C136" s="24"/>
      <c r="D136" s="24"/>
      <c r="E136" s="24"/>
      <c r="F136" s="24"/>
      <c r="G136" s="24"/>
      <c r="H136" s="24"/>
      <c r="I136" s="24"/>
      <c r="J136" s="24"/>
      <c r="K136" s="24"/>
    </row>
    <row r="137" spans="1:11" ht="13.2" x14ac:dyDescent="0.25">
      <c r="A137" s="7"/>
      <c r="B137" s="23"/>
      <c r="C137" s="24"/>
      <c r="D137" s="24"/>
      <c r="E137" s="24"/>
      <c r="F137" s="24"/>
      <c r="G137" s="24"/>
      <c r="H137" s="24"/>
      <c r="I137" s="24"/>
      <c r="J137" s="24"/>
      <c r="K137" s="24"/>
    </row>
    <row r="138" spans="1:11" ht="13.2" x14ac:dyDescent="0.25">
      <c r="A138" s="7"/>
      <c r="B138" s="23"/>
      <c r="C138" s="24"/>
      <c r="D138" s="24"/>
      <c r="E138" s="24"/>
      <c r="F138" s="24"/>
      <c r="G138" s="24"/>
      <c r="H138" s="24"/>
      <c r="I138" s="24"/>
      <c r="J138" s="24"/>
      <c r="K138" s="24"/>
    </row>
    <row r="139" spans="1:11" ht="13.2" x14ac:dyDescent="0.25">
      <c r="A139" s="7"/>
      <c r="B139" s="23"/>
      <c r="C139" s="24"/>
      <c r="D139" s="24"/>
      <c r="E139" s="24"/>
      <c r="F139" s="24"/>
      <c r="G139" s="24"/>
      <c r="H139" s="24"/>
      <c r="I139" s="24"/>
      <c r="J139" s="24"/>
      <c r="K139" s="24"/>
    </row>
    <row r="140" spans="1:11" ht="13.2" x14ac:dyDescent="0.25">
      <c r="A140" s="7"/>
      <c r="B140" s="23"/>
      <c r="C140" s="24"/>
      <c r="D140" s="24"/>
      <c r="E140" s="24"/>
      <c r="F140" s="24"/>
      <c r="G140" s="24"/>
      <c r="H140" s="24"/>
      <c r="I140" s="24"/>
      <c r="J140" s="24"/>
      <c r="K140" s="24"/>
    </row>
    <row r="141" spans="1:11" ht="13.2" x14ac:dyDescent="0.25">
      <c r="A141" s="7"/>
      <c r="B141" s="23"/>
      <c r="C141" s="24"/>
      <c r="D141" s="24"/>
      <c r="E141" s="24"/>
      <c r="F141" s="24"/>
      <c r="G141" s="24"/>
      <c r="H141" s="24"/>
      <c r="I141" s="24"/>
      <c r="J141" s="24"/>
      <c r="K141" s="24"/>
    </row>
    <row r="142" spans="1:11" ht="13.2" x14ac:dyDescent="0.25">
      <c r="A142" s="7"/>
      <c r="B142" s="23"/>
      <c r="C142" s="24"/>
      <c r="D142" s="24"/>
      <c r="E142" s="24"/>
      <c r="F142" s="24"/>
      <c r="G142" s="24"/>
      <c r="H142" s="24"/>
      <c r="I142" s="24"/>
      <c r="J142" s="24"/>
      <c r="K142" s="24"/>
    </row>
    <row r="143" spans="1:11" ht="13.2" x14ac:dyDescent="0.25">
      <c r="A143" s="7"/>
      <c r="B143" s="23"/>
      <c r="C143" s="24"/>
      <c r="D143" s="24"/>
      <c r="E143" s="24"/>
      <c r="F143" s="24"/>
      <c r="G143" s="24"/>
      <c r="H143" s="24"/>
      <c r="I143" s="24"/>
      <c r="J143" s="24"/>
      <c r="K143" s="24"/>
    </row>
    <row r="144" spans="1:11" ht="13.2" x14ac:dyDescent="0.25">
      <c r="A144" s="7"/>
      <c r="B144" s="23"/>
      <c r="C144" s="24"/>
      <c r="D144" s="24"/>
      <c r="E144" s="24"/>
      <c r="F144" s="24"/>
      <c r="G144" s="24"/>
      <c r="H144" s="24"/>
      <c r="I144" s="24"/>
      <c r="J144" s="24"/>
      <c r="K144" s="24"/>
    </row>
    <row r="145" spans="1:11" ht="13.2" x14ac:dyDescent="0.25">
      <c r="A145" s="7"/>
      <c r="B145" s="23"/>
      <c r="C145" s="24"/>
      <c r="D145" s="24"/>
      <c r="E145" s="24"/>
      <c r="F145" s="24"/>
      <c r="G145" s="24"/>
      <c r="H145" s="24"/>
      <c r="I145" s="24"/>
      <c r="J145" s="24"/>
      <c r="K145" s="24"/>
    </row>
    <row r="146" spans="1:11" ht="13.2" x14ac:dyDescent="0.25">
      <c r="A146" s="7"/>
      <c r="B146" s="23"/>
      <c r="C146" s="24"/>
      <c r="D146" s="24"/>
      <c r="E146" s="24"/>
      <c r="F146" s="24"/>
      <c r="G146" s="24"/>
      <c r="H146" s="24"/>
      <c r="I146" s="24"/>
      <c r="J146" s="24"/>
      <c r="K146" s="24"/>
    </row>
    <row r="147" spans="1:11" ht="13.2" x14ac:dyDescent="0.25">
      <c r="A147" s="7"/>
      <c r="B147" s="23"/>
      <c r="C147" s="24"/>
      <c r="D147" s="24"/>
      <c r="E147" s="24"/>
      <c r="F147" s="24"/>
      <c r="G147" s="24"/>
      <c r="H147" s="24"/>
      <c r="I147" s="24"/>
      <c r="J147" s="24"/>
      <c r="K147" s="24"/>
    </row>
    <row r="148" spans="1:11" ht="13.2" x14ac:dyDescent="0.25">
      <c r="A148" s="7"/>
      <c r="B148" s="23"/>
      <c r="C148" s="24"/>
      <c r="D148" s="24"/>
      <c r="E148" s="24"/>
      <c r="F148" s="24"/>
      <c r="G148" s="24"/>
      <c r="H148" s="24"/>
      <c r="I148" s="24"/>
      <c r="J148" s="24"/>
      <c r="K148" s="24"/>
    </row>
    <row r="149" spans="1:11" ht="13.2" x14ac:dyDescent="0.25">
      <c r="A149" s="7"/>
      <c r="B149" s="23"/>
      <c r="C149" s="24"/>
      <c r="D149" s="24"/>
      <c r="E149" s="24"/>
      <c r="F149" s="24"/>
      <c r="G149" s="24"/>
      <c r="H149" s="24"/>
      <c r="I149" s="24"/>
      <c r="J149" s="24"/>
      <c r="K149" s="24"/>
    </row>
    <row r="150" spans="1:11" ht="13.2" x14ac:dyDescent="0.25">
      <c r="A150" s="7"/>
      <c r="B150" s="23"/>
      <c r="C150" s="24"/>
      <c r="D150" s="24"/>
      <c r="E150" s="24"/>
      <c r="F150" s="24"/>
      <c r="G150" s="24"/>
      <c r="H150" s="24"/>
      <c r="I150" s="24"/>
      <c r="J150" s="24"/>
      <c r="K150" s="24"/>
    </row>
    <row r="151" spans="1:11" ht="13.2" x14ac:dyDescent="0.25">
      <c r="A151" s="7"/>
      <c r="B151" s="23"/>
      <c r="C151" s="24"/>
      <c r="D151" s="24"/>
      <c r="E151" s="24"/>
      <c r="F151" s="24"/>
      <c r="G151" s="24"/>
      <c r="H151" s="24"/>
      <c r="I151" s="24"/>
      <c r="J151" s="24"/>
      <c r="K151" s="24"/>
    </row>
    <row r="152" spans="1:11" ht="13.2" x14ac:dyDescent="0.25">
      <c r="A152" s="7"/>
      <c r="B152" s="23"/>
      <c r="C152" s="24"/>
      <c r="D152" s="24"/>
      <c r="E152" s="24"/>
      <c r="F152" s="24"/>
      <c r="G152" s="24"/>
      <c r="H152" s="24"/>
      <c r="I152" s="24"/>
      <c r="J152" s="24"/>
      <c r="K152" s="24"/>
    </row>
    <row r="153" spans="1:11" ht="13.2" x14ac:dyDescent="0.25">
      <c r="A153" s="7"/>
      <c r="B153" s="23"/>
      <c r="C153" s="24"/>
      <c r="D153" s="24"/>
      <c r="E153" s="24"/>
      <c r="F153" s="24"/>
      <c r="G153" s="24"/>
      <c r="H153" s="24"/>
      <c r="I153" s="24"/>
      <c r="J153" s="24"/>
      <c r="K153" s="24"/>
    </row>
    <row r="154" spans="1:11" ht="13.2" x14ac:dyDescent="0.25">
      <c r="A154" s="7"/>
      <c r="B154" s="23"/>
      <c r="C154" s="24"/>
      <c r="D154" s="24"/>
      <c r="E154" s="24"/>
      <c r="F154" s="24"/>
      <c r="G154" s="24"/>
      <c r="H154" s="24"/>
      <c r="I154" s="24"/>
      <c r="J154" s="24"/>
      <c r="K154" s="24"/>
    </row>
    <row r="155" spans="1:11" ht="13.2" x14ac:dyDescent="0.25">
      <c r="A155" s="7"/>
      <c r="B155" s="23"/>
      <c r="C155" s="24"/>
      <c r="D155" s="24"/>
      <c r="E155" s="24"/>
      <c r="F155" s="24"/>
      <c r="G155" s="24"/>
      <c r="H155" s="24"/>
      <c r="I155" s="24"/>
      <c r="J155" s="24"/>
      <c r="K155" s="24"/>
    </row>
    <row r="156" spans="1:11" ht="13.2" x14ac:dyDescent="0.25">
      <c r="A156" s="7"/>
      <c r="B156" s="23"/>
      <c r="C156" s="24"/>
      <c r="D156" s="24"/>
      <c r="E156" s="24"/>
      <c r="F156" s="24"/>
      <c r="G156" s="24"/>
      <c r="H156" s="24"/>
      <c r="I156" s="24"/>
      <c r="J156" s="24"/>
      <c r="K156" s="24"/>
    </row>
    <row r="157" spans="1:11" ht="13.2" x14ac:dyDescent="0.25">
      <c r="A157" s="7"/>
      <c r="B157" s="23"/>
      <c r="C157" s="24"/>
      <c r="D157" s="24"/>
      <c r="E157" s="24"/>
      <c r="F157" s="24"/>
      <c r="G157" s="24"/>
      <c r="H157" s="24"/>
      <c r="I157" s="24"/>
      <c r="J157" s="24"/>
      <c r="K157" s="24"/>
    </row>
    <row r="158" spans="1:11" ht="13.2" x14ac:dyDescent="0.25">
      <c r="A158" s="7"/>
      <c r="B158" s="23"/>
      <c r="C158" s="24"/>
      <c r="D158" s="24"/>
      <c r="E158" s="24"/>
      <c r="F158" s="24"/>
      <c r="G158" s="24"/>
      <c r="H158" s="24"/>
      <c r="I158" s="24"/>
      <c r="J158" s="24"/>
      <c r="K158" s="24"/>
    </row>
    <row r="159" spans="1:11" ht="13.2" x14ac:dyDescent="0.25">
      <c r="A159" s="7"/>
      <c r="B159" s="23"/>
      <c r="C159" s="24"/>
      <c r="D159" s="24"/>
      <c r="E159" s="24"/>
      <c r="F159" s="24"/>
      <c r="G159" s="24"/>
      <c r="H159" s="24"/>
      <c r="I159" s="24"/>
      <c r="J159" s="24"/>
      <c r="K159" s="24"/>
    </row>
    <row r="160" spans="1:11" ht="13.2" x14ac:dyDescent="0.25">
      <c r="A160" s="7"/>
      <c r="B160" s="23"/>
      <c r="C160" s="24"/>
      <c r="D160" s="24"/>
      <c r="E160" s="24"/>
      <c r="F160" s="24"/>
      <c r="G160" s="24"/>
      <c r="H160" s="24"/>
      <c r="I160" s="24"/>
      <c r="J160" s="24"/>
      <c r="K160" s="24"/>
    </row>
    <row r="161" spans="1:11" ht="13.2" x14ac:dyDescent="0.25">
      <c r="A161" s="7"/>
      <c r="B161" s="23"/>
      <c r="C161" s="24"/>
      <c r="D161" s="24"/>
      <c r="E161" s="24"/>
      <c r="F161" s="24"/>
      <c r="G161" s="24"/>
      <c r="H161" s="24"/>
      <c r="I161" s="24"/>
      <c r="J161" s="24"/>
      <c r="K161" s="24"/>
    </row>
    <row r="162" spans="1:11" ht="13.2" x14ac:dyDescent="0.25">
      <c r="A162" s="7"/>
      <c r="B162" s="23"/>
      <c r="C162" s="24"/>
      <c r="D162" s="24"/>
      <c r="E162" s="24"/>
      <c r="F162" s="24"/>
      <c r="G162" s="24"/>
      <c r="H162" s="24"/>
      <c r="I162" s="24"/>
      <c r="J162" s="24"/>
      <c r="K162" s="24"/>
    </row>
    <row r="163" spans="1:11" ht="13.2" x14ac:dyDescent="0.25">
      <c r="A163" s="7"/>
      <c r="B163" s="23"/>
      <c r="C163" s="24"/>
      <c r="D163" s="24"/>
      <c r="E163" s="24"/>
      <c r="F163" s="24"/>
      <c r="G163" s="24"/>
      <c r="H163" s="24"/>
      <c r="I163" s="24"/>
      <c r="J163" s="24"/>
      <c r="K163" s="24"/>
    </row>
    <row r="164" spans="1:11" ht="13.2" x14ac:dyDescent="0.25">
      <c r="A164" s="7"/>
      <c r="B164" s="23"/>
      <c r="C164" s="24"/>
      <c r="D164" s="24"/>
      <c r="E164" s="24"/>
      <c r="F164" s="24"/>
      <c r="G164" s="24"/>
      <c r="H164" s="24"/>
      <c r="I164" s="24"/>
      <c r="J164" s="24"/>
      <c r="K164" s="24"/>
    </row>
    <row r="165" spans="1:11" ht="13.2" x14ac:dyDescent="0.25">
      <c r="A165" s="7"/>
      <c r="B165" s="23"/>
      <c r="C165" s="24"/>
      <c r="D165" s="24"/>
      <c r="E165" s="24"/>
      <c r="F165" s="24"/>
      <c r="G165" s="24"/>
      <c r="H165" s="24"/>
      <c r="I165" s="24"/>
      <c r="J165" s="24"/>
      <c r="K165" s="24"/>
    </row>
    <row r="166" spans="1:11" ht="13.2" x14ac:dyDescent="0.25">
      <c r="A166" s="7"/>
      <c r="B166" s="23"/>
      <c r="C166" s="24"/>
      <c r="D166" s="24"/>
      <c r="E166" s="24"/>
      <c r="F166" s="24"/>
      <c r="G166" s="24"/>
      <c r="H166" s="24"/>
      <c r="I166" s="24"/>
      <c r="J166" s="24"/>
      <c r="K166" s="24"/>
    </row>
    <row r="167" spans="1:11" ht="13.2" x14ac:dyDescent="0.25">
      <c r="A167" s="7"/>
      <c r="B167" s="23"/>
      <c r="C167" s="24"/>
      <c r="D167" s="24"/>
      <c r="E167" s="24"/>
      <c r="F167" s="24"/>
      <c r="G167" s="24"/>
      <c r="H167" s="24"/>
      <c r="I167" s="24"/>
      <c r="J167" s="24"/>
      <c r="K167" s="24"/>
    </row>
    <row r="168" spans="1:11" ht="13.2" x14ac:dyDescent="0.25">
      <c r="A168" s="7"/>
      <c r="B168" s="23"/>
      <c r="C168" s="24"/>
      <c r="D168" s="24"/>
      <c r="E168" s="24"/>
      <c r="F168" s="24"/>
      <c r="G168" s="24"/>
      <c r="H168" s="24"/>
      <c r="I168" s="24"/>
      <c r="J168" s="24"/>
      <c r="K168" s="24"/>
    </row>
    <row r="169" spans="1:11" ht="13.2" x14ac:dyDescent="0.25">
      <c r="A169" s="7"/>
      <c r="B169" s="23"/>
      <c r="C169" s="24"/>
      <c r="D169" s="24"/>
      <c r="E169" s="24"/>
      <c r="F169" s="24"/>
      <c r="G169" s="24"/>
      <c r="H169" s="24"/>
      <c r="I169" s="24"/>
      <c r="J169" s="24"/>
      <c r="K169" s="24"/>
    </row>
    <row r="170" spans="1:11" ht="13.2" x14ac:dyDescent="0.25">
      <c r="A170" s="7"/>
      <c r="B170" s="23"/>
      <c r="C170" s="24"/>
      <c r="D170" s="24"/>
      <c r="E170" s="24"/>
      <c r="F170" s="24"/>
      <c r="G170" s="24"/>
      <c r="H170" s="24"/>
      <c r="I170" s="24"/>
      <c r="J170" s="24"/>
      <c r="K170" s="24"/>
    </row>
    <row r="171" spans="1:11" ht="13.2" x14ac:dyDescent="0.25">
      <c r="A171" s="7"/>
      <c r="B171" s="23"/>
      <c r="C171" s="24"/>
      <c r="D171" s="24"/>
      <c r="E171" s="24"/>
      <c r="F171" s="24"/>
      <c r="G171" s="24"/>
      <c r="H171" s="24"/>
      <c r="I171" s="24"/>
      <c r="J171" s="24"/>
      <c r="K171" s="24"/>
    </row>
    <row r="172" spans="1:11" ht="13.2" x14ac:dyDescent="0.25">
      <c r="A172" s="7"/>
      <c r="B172" s="23"/>
      <c r="C172" s="24"/>
      <c r="D172" s="24"/>
      <c r="E172" s="24"/>
      <c r="F172" s="24"/>
      <c r="G172" s="24"/>
      <c r="H172" s="24"/>
      <c r="I172" s="24"/>
      <c r="J172" s="24"/>
      <c r="K172" s="24"/>
    </row>
    <row r="173" spans="1:11" ht="13.2" x14ac:dyDescent="0.25">
      <c r="A173" s="7"/>
      <c r="B173" s="23"/>
      <c r="C173" s="24"/>
      <c r="D173" s="24"/>
      <c r="E173" s="24"/>
      <c r="F173" s="24"/>
      <c r="G173" s="24"/>
      <c r="H173" s="24"/>
      <c r="I173" s="24"/>
      <c r="J173" s="24"/>
      <c r="K173" s="24"/>
    </row>
    <row r="174" spans="1:11" ht="13.2" x14ac:dyDescent="0.25">
      <c r="A174" s="7"/>
      <c r="B174" s="23"/>
      <c r="C174" s="24"/>
      <c r="D174" s="24"/>
      <c r="E174" s="24"/>
      <c r="F174" s="24"/>
      <c r="G174" s="24"/>
      <c r="H174" s="24"/>
      <c r="I174" s="24"/>
      <c r="J174" s="24"/>
      <c r="K174" s="24"/>
    </row>
    <row r="175" spans="1:11" ht="13.2" x14ac:dyDescent="0.25">
      <c r="A175" s="7"/>
      <c r="B175" s="23"/>
      <c r="C175" s="24"/>
      <c r="D175" s="24"/>
      <c r="E175" s="24"/>
      <c r="F175" s="24"/>
      <c r="G175" s="24"/>
      <c r="H175" s="24"/>
      <c r="I175" s="24"/>
      <c r="J175" s="24"/>
      <c r="K175" s="24"/>
    </row>
    <row r="176" spans="1:11" ht="13.2" x14ac:dyDescent="0.25">
      <c r="A176" s="7"/>
      <c r="B176" s="23"/>
      <c r="C176" s="24"/>
      <c r="D176" s="24"/>
      <c r="E176" s="24"/>
      <c r="F176" s="24"/>
      <c r="G176" s="24"/>
      <c r="H176" s="24"/>
      <c r="I176" s="24"/>
      <c r="J176" s="24"/>
      <c r="K176" s="24"/>
    </row>
    <row r="177" spans="1:11" ht="13.2" x14ac:dyDescent="0.25">
      <c r="A177" s="7"/>
      <c r="B177" s="23"/>
      <c r="C177" s="24"/>
      <c r="D177" s="24"/>
      <c r="E177" s="24"/>
      <c r="F177" s="24"/>
      <c r="G177" s="24"/>
      <c r="H177" s="24"/>
      <c r="I177" s="24"/>
      <c r="J177" s="24"/>
      <c r="K177" s="24"/>
    </row>
    <row r="178" spans="1:11" ht="13.2" x14ac:dyDescent="0.25">
      <c r="A178" s="7"/>
      <c r="B178" s="23"/>
      <c r="C178" s="24"/>
      <c r="D178" s="24"/>
      <c r="E178" s="24"/>
      <c r="F178" s="24"/>
      <c r="G178" s="24"/>
      <c r="H178" s="24"/>
      <c r="I178" s="24"/>
      <c r="J178" s="24"/>
      <c r="K178" s="24"/>
    </row>
    <row r="179" spans="1:11" ht="13.2" x14ac:dyDescent="0.25">
      <c r="A179" s="7"/>
      <c r="B179" s="23"/>
      <c r="C179" s="24"/>
      <c r="D179" s="24"/>
      <c r="E179" s="24"/>
      <c r="F179" s="24"/>
      <c r="G179" s="24"/>
      <c r="H179" s="24"/>
      <c r="I179" s="24"/>
      <c r="J179" s="24"/>
      <c r="K179" s="24"/>
    </row>
    <row r="180" spans="1:11" ht="13.2" x14ac:dyDescent="0.25">
      <c r="A180" s="7"/>
      <c r="B180" s="23"/>
      <c r="C180" s="24"/>
      <c r="D180" s="24"/>
      <c r="E180" s="24"/>
      <c r="F180" s="24"/>
      <c r="G180" s="24"/>
      <c r="H180" s="24"/>
      <c r="I180" s="24"/>
      <c r="J180" s="24"/>
      <c r="K180" s="24"/>
    </row>
    <row r="181" spans="1:11" ht="13.2" x14ac:dyDescent="0.25">
      <c r="A181" s="7"/>
      <c r="B181" s="23"/>
      <c r="C181" s="24"/>
      <c r="D181" s="24"/>
      <c r="E181" s="24"/>
      <c r="F181" s="24"/>
      <c r="G181" s="24"/>
      <c r="H181" s="24"/>
      <c r="I181" s="24"/>
      <c r="J181" s="24"/>
      <c r="K181" s="24"/>
    </row>
    <row r="182" spans="1:11" ht="13.2" x14ac:dyDescent="0.25">
      <c r="A182" s="7"/>
      <c r="B182" s="23"/>
      <c r="C182" s="24"/>
      <c r="D182" s="24"/>
      <c r="E182" s="24"/>
      <c r="F182" s="24"/>
      <c r="G182" s="24"/>
      <c r="H182" s="24"/>
      <c r="I182" s="24"/>
      <c r="J182" s="24"/>
      <c r="K182" s="24"/>
    </row>
    <row r="183" spans="1:11" ht="13.2" x14ac:dyDescent="0.25">
      <c r="A183" s="7"/>
      <c r="B183" s="23"/>
      <c r="C183" s="24"/>
      <c r="D183" s="24"/>
      <c r="E183" s="24"/>
      <c r="F183" s="24"/>
      <c r="G183" s="24"/>
      <c r="H183" s="24"/>
      <c r="I183" s="24"/>
      <c r="J183" s="24"/>
      <c r="K183" s="24"/>
    </row>
    <row r="184" spans="1:11" ht="13.2" x14ac:dyDescent="0.25">
      <c r="A184" s="7"/>
      <c r="B184" s="23"/>
      <c r="C184" s="24"/>
      <c r="D184" s="24"/>
      <c r="E184" s="24"/>
      <c r="F184" s="24"/>
      <c r="G184" s="24"/>
      <c r="H184" s="24"/>
      <c r="I184" s="24"/>
      <c r="J184" s="24"/>
      <c r="K184" s="24"/>
    </row>
    <row r="185" spans="1:11" ht="13.2" x14ac:dyDescent="0.25">
      <c r="A185" s="7"/>
      <c r="B185" s="23"/>
      <c r="C185" s="24"/>
      <c r="D185" s="24"/>
      <c r="E185" s="24"/>
      <c r="F185" s="24"/>
      <c r="G185" s="24"/>
      <c r="H185" s="24"/>
      <c r="I185" s="24"/>
      <c r="J185" s="24"/>
      <c r="K185" s="24"/>
    </row>
    <row r="186" spans="1:11" ht="13.2" x14ac:dyDescent="0.25">
      <c r="A186" s="7"/>
      <c r="B186" s="23"/>
      <c r="C186" s="24"/>
      <c r="D186" s="24"/>
      <c r="E186" s="24"/>
      <c r="F186" s="24"/>
      <c r="G186" s="24"/>
      <c r="H186" s="24"/>
      <c r="I186" s="24"/>
      <c r="J186" s="24"/>
      <c r="K186" s="24"/>
    </row>
    <row r="187" spans="1:11" ht="13.2" x14ac:dyDescent="0.25">
      <c r="A187" s="7"/>
      <c r="B187" s="23"/>
      <c r="C187" s="24"/>
      <c r="D187" s="24"/>
      <c r="E187" s="24"/>
      <c r="F187" s="24"/>
      <c r="G187" s="24"/>
      <c r="H187" s="24"/>
      <c r="I187" s="24"/>
      <c r="J187" s="24"/>
      <c r="K187" s="24"/>
    </row>
    <row r="188" spans="1:11" ht="13.2" x14ac:dyDescent="0.25">
      <c r="A188" s="7"/>
      <c r="B188" s="23"/>
      <c r="C188" s="24"/>
      <c r="D188" s="24"/>
      <c r="E188" s="24"/>
      <c r="F188" s="24"/>
      <c r="G188" s="24"/>
      <c r="H188" s="24"/>
      <c r="I188" s="24"/>
      <c r="J188" s="24"/>
      <c r="K188" s="24"/>
    </row>
    <row r="189" spans="1:11" ht="13.2" x14ac:dyDescent="0.25">
      <c r="A189" s="7"/>
      <c r="B189" s="23"/>
      <c r="C189" s="24"/>
      <c r="D189" s="24"/>
      <c r="E189" s="24"/>
      <c r="F189" s="24"/>
      <c r="G189" s="24"/>
      <c r="H189" s="24"/>
      <c r="I189" s="24"/>
      <c r="J189" s="24"/>
      <c r="K189" s="24"/>
    </row>
    <row r="190" spans="1:11" ht="13.2" x14ac:dyDescent="0.25">
      <c r="A190" s="7"/>
      <c r="B190" s="23"/>
      <c r="C190" s="24"/>
      <c r="D190" s="24"/>
      <c r="E190" s="24"/>
      <c r="F190" s="24"/>
      <c r="G190" s="24"/>
      <c r="H190" s="24"/>
      <c r="I190" s="24"/>
      <c r="J190" s="24"/>
      <c r="K190" s="24"/>
    </row>
    <row r="191" spans="1:11" ht="13.2" x14ac:dyDescent="0.25">
      <c r="A191" s="7"/>
      <c r="B191" s="23"/>
      <c r="C191" s="24"/>
      <c r="D191" s="24"/>
      <c r="E191" s="24"/>
      <c r="F191" s="24"/>
      <c r="G191" s="24"/>
      <c r="H191" s="24"/>
      <c r="I191" s="24"/>
      <c r="J191" s="24"/>
      <c r="K191" s="24"/>
    </row>
    <row r="192" spans="1:11" ht="13.2" x14ac:dyDescent="0.25">
      <c r="A192" s="7"/>
      <c r="B192" s="23"/>
      <c r="C192" s="24"/>
      <c r="D192" s="24"/>
      <c r="E192" s="24"/>
      <c r="F192" s="24"/>
      <c r="G192" s="24"/>
      <c r="H192" s="24"/>
      <c r="I192" s="24"/>
      <c r="J192" s="24"/>
      <c r="K192" s="24"/>
    </row>
    <row r="193" spans="1:11" ht="13.2" x14ac:dyDescent="0.25">
      <c r="A193" s="7"/>
      <c r="B193" s="23"/>
      <c r="C193" s="24"/>
      <c r="D193" s="24"/>
      <c r="E193" s="24"/>
      <c r="F193" s="24"/>
      <c r="G193" s="24"/>
      <c r="H193" s="24"/>
      <c r="I193" s="24"/>
      <c r="J193" s="24"/>
      <c r="K193" s="24"/>
    </row>
    <row r="194" spans="1:11" ht="13.2" x14ac:dyDescent="0.25">
      <c r="A194" s="7"/>
      <c r="B194" s="23"/>
      <c r="C194" s="24"/>
      <c r="D194" s="24"/>
      <c r="E194" s="24"/>
      <c r="F194" s="24"/>
      <c r="G194" s="24"/>
      <c r="H194" s="24"/>
      <c r="I194" s="24"/>
      <c r="J194" s="24"/>
      <c r="K194" s="24"/>
    </row>
    <row r="195" spans="1:11" ht="13.2" x14ac:dyDescent="0.25">
      <c r="A195" s="7"/>
      <c r="B195" s="23"/>
      <c r="C195" s="24"/>
      <c r="D195" s="24"/>
      <c r="E195" s="24"/>
      <c r="F195" s="24"/>
      <c r="G195" s="24"/>
      <c r="H195" s="24"/>
      <c r="I195" s="24"/>
      <c r="J195" s="24"/>
      <c r="K195" s="24"/>
    </row>
    <row r="196" spans="1:11" ht="13.2" x14ac:dyDescent="0.25">
      <c r="A196" s="7"/>
      <c r="B196" s="23"/>
      <c r="C196" s="24"/>
      <c r="D196" s="24"/>
      <c r="E196" s="24"/>
      <c r="F196" s="24"/>
      <c r="G196" s="24"/>
      <c r="H196" s="24"/>
      <c r="I196" s="24"/>
      <c r="J196" s="24"/>
      <c r="K196" s="24"/>
    </row>
    <row r="197" spans="1:11" ht="13.2" x14ac:dyDescent="0.25">
      <c r="A197" s="7"/>
      <c r="B197" s="23"/>
      <c r="C197" s="24"/>
      <c r="D197" s="24"/>
      <c r="E197" s="24"/>
      <c r="F197" s="24"/>
      <c r="G197" s="24"/>
      <c r="H197" s="24"/>
      <c r="I197" s="24"/>
      <c r="J197" s="24"/>
      <c r="K197" s="24"/>
    </row>
    <row r="198" spans="1:11" ht="13.2" x14ac:dyDescent="0.25">
      <c r="A198" s="7"/>
      <c r="B198" s="23"/>
      <c r="C198" s="24"/>
      <c r="D198" s="24"/>
      <c r="E198" s="24"/>
      <c r="F198" s="24"/>
      <c r="G198" s="24"/>
      <c r="H198" s="24"/>
      <c r="I198" s="24"/>
      <c r="J198" s="24"/>
      <c r="K198" s="24"/>
    </row>
    <row r="199" spans="1:11" ht="13.2" x14ac:dyDescent="0.25">
      <c r="A199" s="7"/>
      <c r="B199" s="23"/>
      <c r="C199" s="24"/>
      <c r="D199" s="24"/>
      <c r="E199" s="24"/>
      <c r="F199" s="24"/>
      <c r="G199" s="24"/>
      <c r="H199" s="24"/>
      <c r="I199" s="24"/>
      <c r="J199" s="24"/>
      <c r="K199" s="24"/>
    </row>
    <row r="200" spans="1:11" ht="13.2" x14ac:dyDescent="0.25">
      <c r="A200" s="7"/>
      <c r="B200" s="23"/>
      <c r="C200" s="24"/>
      <c r="D200" s="24"/>
      <c r="E200" s="24"/>
      <c r="F200" s="24"/>
      <c r="G200" s="24"/>
      <c r="H200" s="24"/>
      <c r="I200" s="24"/>
      <c r="J200" s="24"/>
      <c r="K200" s="24"/>
    </row>
    <row r="201" spans="1:11" ht="13.2" x14ac:dyDescent="0.25">
      <c r="A201" s="7"/>
      <c r="B201" s="23"/>
      <c r="C201" s="24"/>
      <c r="D201" s="24"/>
      <c r="E201" s="24"/>
      <c r="F201" s="24"/>
      <c r="G201" s="24"/>
      <c r="H201" s="24"/>
      <c r="I201" s="24"/>
      <c r="J201" s="24"/>
      <c r="K201" s="24"/>
    </row>
    <row r="202" spans="1:11" ht="13.2" x14ac:dyDescent="0.25">
      <c r="A202" s="7"/>
      <c r="B202" s="23"/>
      <c r="C202" s="24"/>
      <c r="D202" s="24"/>
      <c r="E202" s="24"/>
      <c r="F202" s="24"/>
      <c r="G202" s="24"/>
      <c r="H202" s="24"/>
      <c r="I202" s="24"/>
      <c r="J202" s="24"/>
      <c r="K202" s="24"/>
    </row>
    <row r="203" spans="1:11" ht="13.2" x14ac:dyDescent="0.25">
      <c r="A203" s="7"/>
      <c r="B203" s="23"/>
      <c r="C203" s="24"/>
      <c r="D203" s="24"/>
      <c r="E203" s="24"/>
      <c r="F203" s="24"/>
      <c r="G203" s="24"/>
      <c r="H203" s="24"/>
      <c r="I203" s="24"/>
      <c r="J203" s="24"/>
      <c r="K203" s="24"/>
    </row>
    <row r="204" spans="1:11" ht="13.2" x14ac:dyDescent="0.25">
      <c r="A204" s="7"/>
      <c r="B204" s="23"/>
      <c r="C204" s="24"/>
      <c r="D204" s="24"/>
      <c r="E204" s="24"/>
      <c r="F204" s="24"/>
      <c r="G204" s="24"/>
      <c r="H204" s="24"/>
      <c r="I204" s="24"/>
      <c r="J204" s="24"/>
      <c r="K204" s="24"/>
    </row>
    <row r="205" spans="1:11" ht="13.2" x14ac:dyDescent="0.25">
      <c r="A205" s="7"/>
      <c r="B205" s="23"/>
      <c r="C205" s="24"/>
      <c r="D205" s="24"/>
      <c r="E205" s="24"/>
      <c r="F205" s="24"/>
      <c r="G205" s="24"/>
      <c r="H205" s="24"/>
      <c r="I205" s="24"/>
      <c r="J205" s="24"/>
      <c r="K205" s="24"/>
    </row>
    <row r="206" spans="1:11" ht="13.2" x14ac:dyDescent="0.25">
      <c r="A206" s="7"/>
      <c r="B206" s="23"/>
      <c r="C206" s="24"/>
      <c r="D206" s="24"/>
      <c r="E206" s="24"/>
      <c r="F206" s="24"/>
      <c r="G206" s="24"/>
      <c r="H206" s="24"/>
      <c r="I206" s="24"/>
      <c r="J206" s="24"/>
      <c r="K206" s="24"/>
    </row>
    <row r="207" spans="1:11" ht="13.2" x14ac:dyDescent="0.25">
      <c r="A207" s="7"/>
      <c r="B207" s="23"/>
      <c r="C207" s="24"/>
      <c r="D207" s="24"/>
      <c r="E207" s="24"/>
      <c r="F207" s="24"/>
      <c r="G207" s="24"/>
      <c r="H207" s="24"/>
      <c r="I207" s="24"/>
      <c r="J207" s="24"/>
      <c r="K207" s="24"/>
    </row>
    <row r="208" spans="1:11" ht="13.2" x14ac:dyDescent="0.25">
      <c r="A208" s="7"/>
      <c r="B208" s="23"/>
      <c r="C208" s="24"/>
      <c r="D208" s="24"/>
      <c r="E208" s="24"/>
      <c r="F208" s="24"/>
      <c r="G208" s="24"/>
      <c r="H208" s="24"/>
      <c r="I208" s="24"/>
      <c r="J208" s="24"/>
      <c r="K208" s="24"/>
    </row>
    <row r="209" spans="1:11" ht="13.2" x14ac:dyDescent="0.25">
      <c r="A209" s="7"/>
      <c r="B209" s="23"/>
      <c r="C209" s="24"/>
      <c r="D209" s="24"/>
      <c r="E209" s="24"/>
      <c r="F209" s="24"/>
      <c r="G209" s="24"/>
      <c r="H209" s="24"/>
      <c r="I209" s="24"/>
      <c r="J209" s="24"/>
      <c r="K209" s="24"/>
    </row>
    <row r="210" spans="1:11" ht="13.2" x14ac:dyDescent="0.25">
      <c r="A210" s="7"/>
      <c r="B210" s="23"/>
      <c r="C210" s="24"/>
      <c r="D210" s="24"/>
      <c r="E210" s="24"/>
      <c r="F210" s="24"/>
      <c r="G210" s="24"/>
      <c r="H210" s="24"/>
      <c r="I210" s="24"/>
      <c r="J210" s="24"/>
      <c r="K210" s="24"/>
    </row>
    <row r="211" spans="1:11" ht="13.2" x14ac:dyDescent="0.25">
      <c r="A211" s="7"/>
      <c r="B211" s="23"/>
      <c r="C211" s="24"/>
      <c r="D211" s="24"/>
      <c r="E211" s="24"/>
      <c r="F211" s="24"/>
      <c r="G211" s="24"/>
      <c r="H211" s="24"/>
      <c r="I211" s="24"/>
      <c r="J211" s="24"/>
      <c r="K211" s="24"/>
    </row>
    <row r="212" spans="1:11" ht="13.2" x14ac:dyDescent="0.25">
      <c r="A212" s="7"/>
      <c r="B212" s="23"/>
      <c r="C212" s="24"/>
      <c r="D212" s="24"/>
      <c r="E212" s="24"/>
      <c r="F212" s="24"/>
      <c r="G212" s="24"/>
      <c r="H212" s="24"/>
      <c r="I212" s="24"/>
      <c r="J212" s="24"/>
      <c r="K212" s="24"/>
    </row>
    <row r="213" spans="1:11" ht="13.2" x14ac:dyDescent="0.25">
      <c r="A213" s="7"/>
      <c r="B213" s="23"/>
      <c r="C213" s="24"/>
      <c r="D213" s="24"/>
      <c r="E213" s="24"/>
      <c r="F213" s="24"/>
      <c r="G213" s="24"/>
      <c r="H213" s="24"/>
      <c r="I213" s="24"/>
      <c r="J213" s="24"/>
      <c r="K213" s="24"/>
    </row>
    <row r="214" spans="1:11" ht="13.2" x14ac:dyDescent="0.25">
      <c r="A214" s="7"/>
      <c r="B214" s="23"/>
      <c r="C214" s="24"/>
      <c r="D214" s="24"/>
      <c r="E214" s="24"/>
      <c r="F214" s="24"/>
      <c r="G214" s="24"/>
      <c r="H214" s="24"/>
      <c r="I214" s="24"/>
      <c r="J214" s="24"/>
      <c r="K214" s="24"/>
    </row>
    <row r="215" spans="1:11" ht="13.2" x14ac:dyDescent="0.25">
      <c r="A215" s="7"/>
      <c r="B215" s="23"/>
      <c r="C215" s="24"/>
      <c r="D215" s="24"/>
      <c r="E215" s="24"/>
      <c r="F215" s="24"/>
      <c r="G215" s="24"/>
      <c r="H215" s="24"/>
      <c r="I215" s="24"/>
      <c r="J215" s="24"/>
      <c r="K215" s="24"/>
    </row>
    <row r="216" spans="1:11" ht="13.2" x14ac:dyDescent="0.25">
      <c r="A216" s="7"/>
      <c r="B216" s="23"/>
      <c r="C216" s="24"/>
      <c r="D216" s="24"/>
      <c r="E216" s="24"/>
      <c r="F216" s="24"/>
      <c r="G216" s="24"/>
      <c r="H216" s="24"/>
      <c r="I216" s="24"/>
      <c r="J216" s="24"/>
      <c r="K216" s="24"/>
    </row>
    <row r="217" spans="1:11" ht="13.2" x14ac:dyDescent="0.25">
      <c r="A217" s="7"/>
      <c r="B217" s="23"/>
      <c r="C217" s="24"/>
      <c r="D217" s="24"/>
      <c r="E217" s="24"/>
      <c r="F217" s="24"/>
      <c r="G217" s="24"/>
      <c r="H217" s="24"/>
      <c r="I217" s="24"/>
      <c r="J217" s="24"/>
      <c r="K217" s="24"/>
    </row>
    <row r="218" spans="1:11" ht="13.2" x14ac:dyDescent="0.25">
      <c r="A218" s="7"/>
      <c r="B218" s="23"/>
      <c r="C218" s="24"/>
      <c r="D218" s="24"/>
      <c r="E218" s="24"/>
      <c r="F218" s="24"/>
      <c r="G218" s="24"/>
      <c r="H218" s="24"/>
      <c r="I218" s="24"/>
      <c r="J218" s="24"/>
      <c r="K218" s="24"/>
    </row>
    <row r="219" spans="1:11" ht="13.2" x14ac:dyDescent="0.25">
      <c r="A219" s="7"/>
      <c r="B219" s="23"/>
      <c r="C219" s="24"/>
      <c r="D219" s="24"/>
      <c r="E219" s="24"/>
      <c r="F219" s="24"/>
      <c r="G219" s="24"/>
      <c r="H219" s="24"/>
      <c r="I219" s="24"/>
      <c r="J219" s="24"/>
      <c r="K219" s="24"/>
    </row>
    <row r="220" spans="1:11" ht="13.2" x14ac:dyDescent="0.25">
      <c r="A220" s="7"/>
      <c r="B220" s="23"/>
      <c r="C220" s="24"/>
      <c r="D220" s="24"/>
      <c r="E220" s="24"/>
      <c r="F220" s="24"/>
      <c r="G220" s="24"/>
      <c r="H220" s="24"/>
      <c r="I220" s="24"/>
      <c r="J220" s="24"/>
      <c r="K220" s="24"/>
    </row>
    <row r="221" spans="1:11" ht="13.2" x14ac:dyDescent="0.25">
      <c r="A221" s="7"/>
      <c r="B221" s="23"/>
      <c r="C221" s="24"/>
      <c r="D221" s="24"/>
      <c r="E221" s="24"/>
      <c r="F221" s="24"/>
      <c r="G221" s="24"/>
      <c r="H221" s="24"/>
      <c r="I221" s="24"/>
      <c r="J221" s="24"/>
      <c r="K221" s="24"/>
    </row>
    <row r="222" spans="1:11" ht="13.2" x14ac:dyDescent="0.25">
      <c r="A222" s="7"/>
      <c r="B222" s="23"/>
      <c r="C222" s="24"/>
      <c r="D222" s="24"/>
      <c r="E222" s="24"/>
      <c r="F222" s="24"/>
      <c r="G222" s="24"/>
      <c r="H222" s="24"/>
      <c r="I222" s="24"/>
      <c r="J222" s="24"/>
      <c r="K222" s="24"/>
    </row>
    <row r="223" spans="1:11" ht="13.2" x14ac:dyDescent="0.25">
      <c r="A223" s="7"/>
      <c r="B223" s="23"/>
      <c r="C223" s="24"/>
      <c r="D223" s="24"/>
      <c r="E223" s="24"/>
      <c r="F223" s="24"/>
      <c r="G223" s="24"/>
      <c r="H223" s="24"/>
      <c r="I223" s="24"/>
      <c r="J223" s="24"/>
      <c r="K223" s="24"/>
    </row>
    <row r="224" spans="1:11" ht="13.2" x14ac:dyDescent="0.25">
      <c r="A224" s="7"/>
      <c r="B224" s="23"/>
      <c r="C224" s="24"/>
      <c r="D224" s="24"/>
      <c r="E224" s="24"/>
      <c r="F224" s="24"/>
      <c r="G224" s="24"/>
      <c r="H224" s="24"/>
      <c r="I224" s="24"/>
      <c r="J224" s="24"/>
      <c r="K224" s="24"/>
    </row>
    <row r="225" spans="1:11" ht="13.2" x14ac:dyDescent="0.25">
      <c r="A225" s="7"/>
      <c r="B225" s="23"/>
      <c r="C225" s="24"/>
      <c r="D225" s="24"/>
      <c r="E225" s="24"/>
      <c r="F225" s="24"/>
      <c r="G225" s="24"/>
      <c r="H225" s="24"/>
      <c r="I225" s="24"/>
      <c r="J225" s="24"/>
      <c r="K225" s="24"/>
    </row>
    <row r="226" spans="1:11" ht="13.2" x14ac:dyDescent="0.25">
      <c r="A226" s="7"/>
      <c r="B226" s="23"/>
      <c r="C226" s="24"/>
      <c r="D226" s="24"/>
      <c r="E226" s="24"/>
      <c r="F226" s="24"/>
      <c r="G226" s="24"/>
      <c r="H226" s="24"/>
      <c r="I226" s="24"/>
      <c r="J226" s="24"/>
      <c r="K226" s="24"/>
    </row>
    <row r="227" spans="1:11" ht="13.2" x14ac:dyDescent="0.25">
      <c r="A227" s="7"/>
      <c r="B227" s="23"/>
      <c r="C227" s="24"/>
      <c r="D227" s="24"/>
      <c r="E227" s="24"/>
      <c r="F227" s="24"/>
      <c r="G227" s="24"/>
      <c r="H227" s="24"/>
      <c r="I227" s="24"/>
      <c r="J227" s="24"/>
      <c r="K227" s="24"/>
    </row>
    <row r="228" spans="1:11" ht="13.2" x14ac:dyDescent="0.25">
      <c r="A228" s="7"/>
      <c r="B228" s="23"/>
      <c r="C228" s="24"/>
      <c r="D228" s="24"/>
      <c r="E228" s="24"/>
      <c r="F228" s="24"/>
      <c r="G228" s="24"/>
      <c r="H228" s="24"/>
      <c r="I228" s="24"/>
      <c r="J228" s="24"/>
      <c r="K228" s="24"/>
    </row>
    <row r="229" spans="1:11" ht="13.2" x14ac:dyDescent="0.25">
      <c r="A229" s="7"/>
      <c r="B229" s="23"/>
      <c r="C229" s="24"/>
      <c r="D229" s="24"/>
      <c r="E229" s="24"/>
      <c r="F229" s="24"/>
      <c r="G229" s="24"/>
      <c r="H229" s="24"/>
      <c r="I229" s="24"/>
      <c r="J229" s="24"/>
      <c r="K229" s="24"/>
    </row>
    <row r="230" spans="1:11" ht="13.2" x14ac:dyDescent="0.25">
      <c r="A230" s="7"/>
      <c r="B230" s="23"/>
      <c r="C230" s="24"/>
      <c r="D230" s="24"/>
      <c r="E230" s="24"/>
      <c r="F230" s="24"/>
      <c r="G230" s="24"/>
      <c r="H230" s="24"/>
      <c r="I230" s="24"/>
      <c r="J230" s="24"/>
      <c r="K230" s="24"/>
    </row>
    <row r="231" spans="1:11" ht="13.2" x14ac:dyDescent="0.25">
      <c r="A231" s="7"/>
      <c r="B231" s="23"/>
      <c r="C231" s="24"/>
      <c r="D231" s="24"/>
      <c r="E231" s="24"/>
      <c r="F231" s="24"/>
      <c r="G231" s="24"/>
      <c r="H231" s="24"/>
      <c r="I231" s="24"/>
      <c r="J231" s="24"/>
      <c r="K231" s="24"/>
    </row>
    <row r="232" spans="1:11" ht="13.2" x14ac:dyDescent="0.25">
      <c r="A232" s="7"/>
      <c r="B232" s="23"/>
      <c r="C232" s="24"/>
      <c r="D232" s="24"/>
      <c r="E232" s="24"/>
      <c r="F232" s="24"/>
      <c r="G232" s="24"/>
      <c r="H232" s="24"/>
      <c r="I232" s="24"/>
      <c r="J232" s="24"/>
      <c r="K232" s="24"/>
    </row>
    <row r="233" spans="1:11" ht="13.2" x14ac:dyDescent="0.25">
      <c r="A233" s="7"/>
      <c r="B233" s="23"/>
      <c r="C233" s="24"/>
      <c r="D233" s="24"/>
      <c r="E233" s="24"/>
      <c r="F233" s="24"/>
      <c r="G233" s="24"/>
      <c r="H233" s="24"/>
      <c r="I233" s="24"/>
      <c r="J233" s="24"/>
      <c r="K233" s="24"/>
    </row>
    <row r="234" spans="1:11" ht="13.2" x14ac:dyDescent="0.25">
      <c r="A234" s="7"/>
      <c r="B234" s="23"/>
      <c r="C234" s="24"/>
      <c r="D234" s="24"/>
      <c r="E234" s="24"/>
      <c r="F234" s="24"/>
      <c r="G234" s="24"/>
      <c r="H234" s="24"/>
      <c r="I234" s="24"/>
      <c r="J234" s="24"/>
      <c r="K234" s="24"/>
    </row>
    <row r="235" spans="1:11" ht="13.2" x14ac:dyDescent="0.25">
      <c r="A235" s="7"/>
      <c r="B235" s="23"/>
      <c r="C235" s="24"/>
      <c r="D235" s="24"/>
      <c r="E235" s="24"/>
      <c r="F235" s="24"/>
      <c r="G235" s="24"/>
      <c r="H235" s="24"/>
      <c r="I235" s="24"/>
      <c r="J235" s="24"/>
      <c r="K235" s="24"/>
    </row>
    <row r="236" spans="1:11" ht="13.2" x14ac:dyDescent="0.25">
      <c r="A236" s="7"/>
      <c r="B236" s="23"/>
      <c r="C236" s="24"/>
      <c r="D236" s="24"/>
      <c r="E236" s="24"/>
      <c r="F236" s="24"/>
      <c r="G236" s="24"/>
      <c r="H236" s="24"/>
      <c r="I236" s="24"/>
      <c r="J236" s="24"/>
      <c r="K236" s="24"/>
    </row>
    <row r="237" spans="1:11" ht="13.2" x14ac:dyDescent="0.25">
      <c r="A237" s="7"/>
      <c r="B237" s="23"/>
      <c r="C237" s="24"/>
      <c r="D237" s="24"/>
      <c r="E237" s="24"/>
      <c r="F237" s="24"/>
      <c r="G237" s="24"/>
      <c r="H237" s="24"/>
      <c r="I237" s="24"/>
      <c r="J237" s="24"/>
      <c r="K237" s="24"/>
    </row>
    <row r="238" spans="1:11" ht="13.2" x14ac:dyDescent="0.25">
      <c r="A238" s="7"/>
      <c r="B238" s="23"/>
      <c r="C238" s="24"/>
      <c r="D238" s="24"/>
      <c r="E238" s="24"/>
      <c r="F238" s="24"/>
      <c r="G238" s="24"/>
      <c r="H238" s="24"/>
      <c r="I238" s="24"/>
      <c r="J238" s="24"/>
      <c r="K238" s="24"/>
    </row>
    <row r="239" spans="1:11" ht="13.2" x14ac:dyDescent="0.25">
      <c r="A239" s="7"/>
      <c r="B239" s="23"/>
      <c r="C239" s="24"/>
      <c r="D239" s="24"/>
      <c r="E239" s="24"/>
      <c r="F239" s="24"/>
      <c r="G239" s="24"/>
      <c r="H239" s="24"/>
      <c r="I239" s="24"/>
      <c r="J239" s="24"/>
      <c r="K239" s="24"/>
    </row>
    <row r="240" spans="1:11" ht="13.2" x14ac:dyDescent="0.25">
      <c r="A240" s="7"/>
      <c r="B240" s="23"/>
      <c r="C240" s="24"/>
      <c r="D240" s="24"/>
      <c r="E240" s="24"/>
      <c r="F240" s="24"/>
      <c r="G240" s="24"/>
      <c r="H240" s="24"/>
      <c r="I240" s="24"/>
      <c r="J240" s="24"/>
      <c r="K240" s="24"/>
    </row>
    <row r="241" spans="1:11" ht="13.2" x14ac:dyDescent="0.25">
      <c r="A241" s="7"/>
      <c r="B241" s="23"/>
      <c r="C241" s="24"/>
      <c r="D241" s="24"/>
      <c r="E241" s="24"/>
      <c r="F241" s="24"/>
      <c r="G241" s="24"/>
      <c r="H241" s="24"/>
      <c r="I241" s="24"/>
      <c r="J241" s="24"/>
      <c r="K241" s="24"/>
    </row>
    <row r="242" spans="1:11" ht="13.2" x14ac:dyDescent="0.25">
      <c r="A242" s="7"/>
      <c r="B242" s="23"/>
      <c r="C242" s="24"/>
      <c r="D242" s="24"/>
      <c r="E242" s="24"/>
      <c r="F242" s="24"/>
      <c r="G242" s="24"/>
      <c r="H242" s="24"/>
      <c r="I242" s="24"/>
      <c r="J242" s="24"/>
      <c r="K242" s="24"/>
    </row>
    <row r="243" spans="1:11" ht="13.2" x14ac:dyDescent="0.25">
      <c r="A243" s="7"/>
      <c r="B243" s="23"/>
      <c r="C243" s="24"/>
      <c r="D243" s="24"/>
      <c r="E243" s="24"/>
      <c r="F243" s="24"/>
      <c r="G243" s="24"/>
      <c r="H243" s="24"/>
      <c r="I243" s="24"/>
      <c r="J243" s="24"/>
      <c r="K243" s="24"/>
    </row>
    <row r="244" spans="1:11" ht="13.2" x14ac:dyDescent="0.25">
      <c r="A244" s="7"/>
      <c r="B244" s="23"/>
      <c r="C244" s="24"/>
      <c r="D244" s="24"/>
      <c r="E244" s="24"/>
      <c r="F244" s="24"/>
      <c r="G244" s="24"/>
      <c r="H244" s="24"/>
      <c r="I244" s="24"/>
      <c r="J244" s="24"/>
      <c r="K244" s="24"/>
    </row>
    <row r="245" spans="1:11" ht="13.2" x14ac:dyDescent="0.25">
      <c r="A245" s="7"/>
      <c r="B245" s="23"/>
      <c r="C245" s="24"/>
      <c r="D245" s="24"/>
      <c r="E245" s="24"/>
      <c r="F245" s="24"/>
      <c r="G245" s="24"/>
      <c r="H245" s="24"/>
      <c r="I245" s="24"/>
      <c r="J245" s="24"/>
      <c r="K245" s="24"/>
    </row>
    <row r="246" spans="1:11" ht="13.2" x14ac:dyDescent="0.25">
      <c r="A246" s="7"/>
      <c r="B246" s="23"/>
      <c r="C246" s="24"/>
      <c r="D246" s="24"/>
      <c r="E246" s="24"/>
      <c r="F246" s="24"/>
      <c r="G246" s="24"/>
      <c r="H246" s="24"/>
      <c r="I246" s="24"/>
      <c r="J246" s="24"/>
      <c r="K246" s="24"/>
    </row>
    <row r="247" spans="1:11" ht="13.2" x14ac:dyDescent="0.25">
      <c r="A247" s="7"/>
      <c r="B247" s="23"/>
      <c r="C247" s="24"/>
      <c r="D247" s="24"/>
      <c r="E247" s="24"/>
      <c r="F247" s="24"/>
      <c r="G247" s="24"/>
      <c r="H247" s="24"/>
      <c r="I247" s="24"/>
      <c r="J247" s="24"/>
      <c r="K247" s="24"/>
    </row>
    <row r="248" spans="1:11" ht="13.2" x14ac:dyDescent="0.25">
      <c r="A248" s="7"/>
      <c r="B248" s="23"/>
      <c r="C248" s="24"/>
      <c r="D248" s="24"/>
      <c r="E248" s="24"/>
      <c r="F248" s="24"/>
      <c r="G248" s="24"/>
      <c r="H248" s="24"/>
      <c r="I248" s="24"/>
      <c r="J248" s="24"/>
      <c r="K248" s="24"/>
    </row>
    <row r="249" spans="1:11" ht="13.2" x14ac:dyDescent="0.25">
      <c r="A249" s="7"/>
      <c r="B249" s="23"/>
      <c r="C249" s="24"/>
      <c r="D249" s="24"/>
      <c r="E249" s="24"/>
      <c r="F249" s="24"/>
      <c r="G249" s="24"/>
      <c r="H249" s="24"/>
      <c r="I249" s="24"/>
      <c r="J249" s="24"/>
      <c r="K249" s="24"/>
    </row>
    <row r="250" spans="1:11" ht="13.2" x14ac:dyDescent="0.25">
      <c r="A250" s="7"/>
      <c r="B250" s="23"/>
      <c r="C250" s="24"/>
      <c r="D250" s="24"/>
      <c r="E250" s="24"/>
      <c r="F250" s="24"/>
      <c r="G250" s="24"/>
      <c r="H250" s="24"/>
      <c r="I250" s="24"/>
      <c r="J250" s="24"/>
      <c r="K250" s="24"/>
    </row>
    <row r="251" spans="1:11" ht="13.2" x14ac:dyDescent="0.25">
      <c r="A251" s="7"/>
      <c r="B251" s="23"/>
      <c r="C251" s="24"/>
      <c r="D251" s="24"/>
      <c r="E251" s="24"/>
      <c r="F251" s="24"/>
      <c r="G251" s="24"/>
      <c r="H251" s="24"/>
      <c r="I251" s="24"/>
      <c r="J251" s="24"/>
      <c r="K251" s="24"/>
    </row>
    <row r="252" spans="1:11" ht="13.2" x14ac:dyDescent="0.25">
      <c r="A252" s="7"/>
      <c r="B252" s="23"/>
      <c r="C252" s="24"/>
      <c r="D252" s="24"/>
      <c r="E252" s="24"/>
      <c r="F252" s="24"/>
      <c r="G252" s="24"/>
      <c r="H252" s="24"/>
      <c r="I252" s="24"/>
      <c r="J252" s="24"/>
      <c r="K252" s="24"/>
    </row>
    <row r="253" spans="1:11" ht="13.2" x14ac:dyDescent="0.25">
      <c r="A253" s="7"/>
      <c r="B253" s="23"/>
      <c r="C253" s="24"/>
      <c r="D253" s="24"/>
      <c r="E253" s="24"/>
      <c r="F253" s="24"/>
      <c r="G253" s="24"/>
      <c r="H253" s="24"/>
      <c r="I253" s="24"/>
      <c r="J253" s="24"/>
      <c r="K253" s="24"/>
    </row>
    <row r="254" spans="1:11" ht="13.2" x14ac:dyDescent="0.25">
      <c r="A254" s="7"/>
      <c r="B254" s="23"/>
      <c r="C254" s="24"/>
      <c r="D254" s="24"/>
      <c r="E254" s="24"/>
      <c r="F254" s="24"/>
      <c r="G254" s="24"/>
      <c r="H254" s="24"/>
      <c r="I254" s="24"/>
      <c r="J254" s="24"/>
      <c r="K254" s="24"/>
    </row>
    <row r="255" spans="1:11" ht="13.2" x14ac:dyDescent="0.25">
      <c r="A255" s="7"/>
      <c r="B255" s="23"/>
      <c r="C255" s="24"/>
      <c r="D255" s="24"/>
      <c r="E255" s="24"/>
      <c r="F255" s="24"/>
      <c r="G255" s="24"/>
      <c r="H255" s="24"/>
      <c r="I255" s="24"/>
      <c r="J255" s="24"/>
      <c r="K255" s="24"/>
    </row>
    <row r="256" spans="1:11" ht="13.2" x14ac:dyDescent="0.25">
      <c r="A256" s="7"/>
      <c r="B256" s="23"/>
      <c r="C256" s="24"/>
      <c r="D256" s="24"/>
      <c r="E256" s="24"/>
      <c r="F256" s="24"/>
      <c r="G256" s="24"/>
      <c r="H256" s="24"/>
      <c r="I256" s="24"/>
      <c r="J256" s="24"/>
      <c r="K256" s="24"/>
    </row>
    <row r="257" spans="1:11" ht="13.2" x14ac:dyDescent="0.25">
      <c r="A257" s="7"/>
      <c r="B257" s="23"/>
      <c r="C257" s="24"/>
      <c r="D257" s="24"/>
      <c r="E257" s="24"/>
      <c r="F257" s="24"/>
      <c r="G257" s="24"/>
      <c r="H257" s="24"/>
      <c r="I257" s="24"/>
      <c r="J257" s="24"/>
      <c r="K257" s="24"/>
    </row>
    <row r="258" spans="1:11" ht="13.2" x14ac:dyDescent="0.25">
      <c r="A258" s="7"/>
      <c r="B258" s="23"/>
      <c r="C258" s="24"/>
      <c r="D258" s="24"/>
      <c r="E258" s="24"/>
      <c r="F258" s="24"/>
      <c r="G258" s="24"/>
      <c r="H258" s="24"/>
      <c r="I258" s="24"/>
      <c r="J258" s="24"/>
      <c r="K258" s="24"/>
    </row>
    <row r="259" spans="1:11" ht="13.2" x14ac:dyDescent="0.25">
      <c r="A259" s="7"/>
      <c r="B259" s="23"/>
      <c r="C259" s="24"/>
      <c r="D259" s="24"/>
      <c r="E259" s="24"/>
      <c r="F259" s="24"/>
      <c r="G259" s="24"/>
      <c r="H259" s="24"/>
      <c r="I259" s="24"/>
      <c r="J259" s="24"/>
      <c r="K259" s="24"/>
    </row>
    <row r="260" spans="1:11" ht="13.2" x14ac:dyDescent="0.25">
      <c r="A260" s="7"/>
      <c r="B260" s="23"/>
      <c r="C260" s="24"/>
      <c r="D260" s="24"/>
      <c r="E260" s="24"/>
      <c r="F260" s="24"/>
      <c r="G260" s="24"/>
      <c r="H260" s="24"/>
      <c r="I260" s="24"/>
      <c r="J260" s="24"/>
      <c r="K260" s="24"/>
    </row>
    <row r="261" spans="1:11" ht="13.2" x14ac:dyDescent="0.25">
      <c r="A261" s="7"/>
      <c r="B261" s="23"/>
      <c r="C261" s="24"/>
      <c r="D261" s="24"/>
      <c r="E261" s="24"/>
      <c r="F261" s="24"/>
      <c r="G261" s="24"/>
      <c r="H261" s="24"/>
      <c r="I261" s="24"/>
      <c r="J261" s="24"/>
      <c r="K261" s="24"/>
    </row>
    <row r="262" spans="1:11" ht="13.2" x14ac:dyDescent="0.25">
      <c r="A262" s="7"/>
      <c r="B262" s="23"/>
      <c r="C262" s="24"/>
      <c r="D262" s="24"/>
      <c r="E262" s="24"/>
      <c r="F262" s="24"/>
      <c r="G262" s="24"/>
      <c r="H262" s="24"/>
      <c r="I262" s="24"/>
      <c r="J262" s="24"/>
      <c r="K262" s="24"/>
    </row>
    <row r="263" spans="1:11" ht="13.2" x14ac:dyDescent="0.25">
      <c r="A263" s="7"/>
      <c r="B263" s="23"/>
      <c r="C263" s="24"/>
      <c r="D263" s="24"/>
      <c r="E263" s="24"/>
      <c r="F263" s="24"/>
      <c r="G263" s="24"/>
      <c r="H263" s="24"/>
      <c r="I263" s="24"/>
      <c r="J263" s="24"/>
      <c r="K263" s="24"/>
    </row>
    <row r="264" spans="1:11" ht="13.2" x14ac:dyDescent="0.25">
      <c r="A264" s="7"/>
      <c r="B264" s="23"/>
      <c r="C264" s="24"/>
      <c r="D264" s="24"/>
      <c r="E264" s="24"/>
      <c r="F264" s="24"/>
      <c r="G264" s="24"/>
      <c r="H264" s="24"/>
      <c r="I264" s="24"/>
      <c r="J264" s="24"/>
      <c r="K264" s="24"/>
    </row>
    <row r="265" spans="1:11" ht="13.2" x14ac:dyDescent="0.25">
      <c r="A265" s="7"/>
      <c r="B265" s="23"/>
      <c r="C265" s="24"/>
      <c r="D265" s="24"/>
      <c r="E265" s="24"/>
      <c r="F265" s="24"/>
      <c r="G265" s="24"/>
      <c r="H265" s="24"/>
      <c r="I265" s="24"/>
      <c r="J265" s="24"/>
      <c r="K265" s="24"/>
    </row>
    <row r="266" spans="1:11" ht="13.2" x14ac:dyDescent="0.25">
      <c r="A266" s="7"/>
      <c r="B266" s="23"/>
      <c r="C266" s="24"/>
      <c r="D266" s="24"/>
      <c r="E266" s="24"/>
      <c r="F266" s="24"/>
      <c r="G266" s="24"/>
      <c r="H266" s="24"/>
      <c r="I266" s="24"/>
      <c r="J266" s="24"/>
      <c r="K266" s="24"/>
    </row>
    <row r="267" spans="1:11" ht="13.2" x14ac:dyDescent="0.25">
      <c r="A267" s="7"/>
      <c r="B267" s="23"/>
      <c r="C267" s="24"/>
      <c r="D267" s="24"/>
      <c r="E267" s="24"/>
      <c r="F267" s="24"/>
      <c r="G267" s="24"/>
      <c r="H267" s="24"/>
      <c r="I267" s="24"/>
      <c r="J267" s="24"/>
      <c r="K267" s="24"/>
    </row>
    <row r="268" spans="1:11" ht="13.2" x14ac:dyDescent="0.25">
      <c r="A268" s="7"/>
      <c r="B268" s="23"/>
      <c r="C268" s="24"/>
      <c r="D268" s="24"/>
      <c r="E268" s="24"/>
      <c r="F268" s="24"/>
      <c r="G268" s="24"/>
      <c r="H268" s="24"/>
      <c r="I268" s="24"/>
      <c r="J268" s="24"/>
      <c r="K268" s="24"/>
    </row>
    <row r="269" spans="1:11" ht="13.2" x14ac:dyDescent="0.25">
      <c r="A269" s="7"/>
      <c r="B269" s="23"/>
      <c r="C269" s="24"/>
      <c r="D269" s="24"/>
      <c r="E269" s="24"/>
      <c r="F269" s="24"/>
      <c r="G269" s="24"/>
      <c r="H269" s="24"/>
      <c r="I269" s="24"/>
      <c r="J269" s="24"/>
      <c r="K269" s="24"/>
    </row>
    <row r="270" spans="1:11" ht="13.2" x14ac:dyDescent="0.25">
      <c r="A270" s="7"/>
      <c r="B270" s="23"/>
      <c r="C270" s="24"/>
      <c r="D270" s="24"/>
      <c r="E270" s="24"/>
      <c r="F270" s="24"/>
      <c r="G270" s="24"/>
      <c r="H270" s="24"/>
      <c r="I270" s="24"/>
      <c r="J270" s="24"/>
      <c r="K270" s="24"/>
    </row>
    <row r="271" spans="1:11" ht="13.2" x14ac:dyDescent="0.25">
      <c r="A271" s="7"/>
      <c r="B271" s="23"/>
      <c r="C271" s="24"/>
      <c r="D271" s="24"/>
      <c r="E271" s="24"/>
      <c r="F271" s="24"/>
      <c r="G271" s="24"/>
      <c r="H271" s="24"/>
      <c r="I271" s="24"/>
      <c r="J271" s="24"/>
      <c r="K271" s="24"/>
    </row>
    <row r="272" spans="1:11" ht="13.2" x14ac:dyDescent="0.25">
      <c r="A272" s="7"/>
      <c r="B272" s="23"/>
      <c r="C272" s="24"/>
      <c r="D272" s="24"/>
      <c r="E272" s="24"/>
      <c r="F272" s="24"/>
      <c r="G272" s="24"/>
      <c r="H272" s="24"/>
      <c r="I272" s="24"/>
      <c r="J272" s="24"/>
      <c r="K272" s="24"/>
    </row>
    <row r="273" spans="1:11" ht="13.2" x14ac:dyDescent="0.25">
      <c r="A273" s="7"/>
      <c r="B273" s="23"/>
      <c r="C273" s="24"/>
      <c r="D273" s="24"/>
      <c r="E273" s="24"/>
      <c r="F273" s="24"/>
      <c r="G273" s="24"/>
      <c r="H273" s="24"/>
      <c r="I273" s="24"/>
      <c r="J273" s="24"/>
      <c r="K273" s="24"/>
    </row>
    <row r="274" spans="1:11" ht="13.2" x14ac:dyDescent="0.25">
      <c r="A274" s="7"/>
      <c r="B274" s="23"/>
      <c r="C274" s="24"/>
      <c r="D274" s="24"/>
      <c r="E274" s="24"/>
      <c r="F274" s="24"/>
      <c r="G274" s="24"/>
      <c r="H274" s="24"/>
      <c r="I274" s="24"/>
      <c r="J274" s="24"/>
      <c r="K274" s="24"/>
    </row>
    <row r="275" spans="1:11" ht="13.2" x14ac:dyDescent="0.25">
      <c r="A275" s="7"/>
      <c r="B275" s="23"/>
      <c r="C275" s="24"/>
      <c r="D275" s="24"/>
      <c r="E275" s="24"/>
      <c r="F275" s="24"/>
      <c r="G275" s="24"/>
      <c r="H275" s="24"/>
      <c r="I275" s="24"/>
      <c r="J275" s="24"/>
      <c r="K275" s="24"/>
    </row>
    <row r="276" spans="1:11" ht="13.2" x14ac:dyDescent="0.25">
      <c r="A276" s="7"/>
      <c r="B276" s="23"/>
      <c r="C276" s="24"/>
      <c r="D276" s="24"/>
      <c r="E276" s="24"/>
      <c r="F276" s="24"/>
      <c r="G276" s="24"/>
      <c r="H276" s="24"/>
      <c r="I276" s="24"/>
      <c r="J276" s="24"/>
      <c r="K276" s="24"/>
    </row>
    <row r="277" spans="1:11" ht="13.2" x14ac:dyDescent="0.25">
      <c r="A277" s="7"/>
      <c r="B277" s="23"/>
      <c r="C277" s="24"/>
      <c r="D277" s="24"/>
      <c r="E277" s="24"/>
      <c r="F277" s="24"/>
      <c r="G277" s="24"/>
      <c r="H277" s="24"/>
      <c r="I277" s="24"/>
      <c r="J277" s="24"/>
      <c r="K277" s="24"/>
    </row>
    <row r="278" spans="1:11" ht="13.2" x14ac:dyDescent="0.25">
      <c r="A278" s="7"/>
      <c r="B278" s="23"/>
      <c r="C278" s="24"/>
      <c r="D278" s="24"/>
      <c r="E278" s="24"/>
      <c r="F278" s="24"/>
      <c r="G278" s="24"/>
      <c r="H278" s="24"/>
      <c r="I278" s="24"/>
      <c r="J278" s="24"/>
      <c r="K278" s="24"/>
    </row>
    <row r="279" spans="1:11" ht="13.2" x14ac:dyDescent="0.25">
      <c r="A279" s="7"/>
      <c r="B279" s="23"/>
      <c r="C279" s="24"/>
      <c r="D279" s="24"/>
      <c r="E279" s="24"/>
      <c r="F279" s="24"/>
      <c r="G279" s="24"/>
      <c r="H279" s="24"/>
      <c r="I279" s="24"/>
      <c r="J279" s="24"/>
      <c r="K279" s="24"/>
    </row>
    <row r="280" spans="1:11" ht="13.2" x14ac:dyDescent="0.25">
      <c r="A280" s="7"/>
      <c r="B280" s="23"/>
      <c r="C280" s="24"/>
      <c r="D280" s="24"/>
      <c r="E280" s="24"/>
      <c r="F280" s="24"/>
      <c r="G280" s="24"/>
      <c r="H280" s="24"/>
      <c r="I280" s="24"/>
      <c r="J280" s="24"/>
      <c r="K280" s="24"/>
    </row>
    <row r="281" spans="1:11" ht="13.2" x14ac:dyDescent="0.25">
      <c r="A281" s="7"/>
      <c r="B281" s="23"/>
      <c r="C281" s="24"/>
      <c r="D281" s="24"/>
      <c r="E281" s="24"/>
      <c r="F281" s="24"/>
      <c r="G281" s="24"/>
      <c r="H281" s="24"/>
      <c r="I281" s="24"/>
      <c r="J281" s="24"/>
      <c r="K281" s="24"/>
    </row>
    <row r="282" spans="1:11" ht="13.2" x14ac:dyDescent="0.25">
      <c r="A282" s="7"/>
      <c r="B282" s="23"/>
      <c r="C282" s="24"/>
      <c r="D282" s="24"/>
      <c r="E282" s="24"/>
      <c r="F282" s="24"/>
      <c r="G282" s="24"/>
      <c r="H282" s="24"/>
      <c r="I282" s="24"/>
      <c r="J282" s="24"/>
      <c r="K282" s="24"/>
    </row>
    <row r="283" spans="1:11" ht="13.2" x14ac:dyDescent="0.25">
      <c r="A283" s="7"/>
      <c r="B283" s="23"/>
      <c r="C283" s="24"/>
      <c r="D283" s="24"/>
      <c r="E283" s="24"/>
      <c r="F283" s="24"/>
      <c r="G283" s="24"/>
      <c r="H283" s="24"/>
      <c r="I283" s="24"/>
      <c r="J283" s="24"/>
      <c r="K283" s="24"/>
    </row>
    <row r="284" spans="1:11" ht="13.2" x14ac:dyDescent="0.25">
      <c r="A284" s="7"/>
      <c r="B284" s="23"/>
      <c r="C284" s="24"/>
      <c r="D284" s="24"/>
      <c r="E284" s="24"/>
      <c r="F284" s="24"/>
      <c r="G284" s="24"/>
      <c r="H284" s="24"/>
      <c r="I284" s="24"/>
      <c r="J284" s="24"/>
      <c r="K284" s="24"/>
    </row>
    <row r="285" spans="1:11" ht="13.2" x14ac:dyDescent="0.25">
      <c r="A285" s="7"/>
      <c r="B285" s="23"/>
      <c r="C285" s="24"/>
      <c r="D285" s="24"/>
      <c r="E285" s="24"/>
      <c r="F285" s="24"/>
      <c r="G285" s="24"/>
      <c r="H285" s="24"/>
      <c r="I285" s="24"/>
      <c r="J285" s="24"/>
      <c r="K285" s="24"/>
    </row>
    <row r="286" spans="1:11" ht="13.2" x14ac:dyDescent="0.25">
      <c r="A286" s="7"/>
      <c r="B286" s="23"/>
      <c r="C286" s="24"/>
      <c r="D286" s="24"/>
      <c r="E286" s="24"/>
      <c r="F286" s="24"/>
      <c r="G286" s="24"/>
      <c r="H286" s="24"/>
      <c r="I286" s="24"/>
      <c r="J286" s="24"/>
      <c r="K286" s="24"/>
    </row>
    <row r="287" spans="1:11" ht="13.2" x14ac:dyDescent="0.25">
      <c r="A287" s="7"/>
      <c r="B287" s="23"/>
      <c r="C287" s="24"/>
      <c r="D287" s="24"/>
      <c r="E287" s="24"/>
      <c r="F287" s="24"/>
      <c r="G287" s="24"/>
      <c r="H287" s="24"/>
      <c r="I287" s="24"/>
      <c r="J287" s="24"/>
      <c r="K287" s="24"/>
    </row>
    <row r="288" spans="1:11" ht="13.2" x14ac:dyDescent="0.25">
      <c r="A288" s="7"/>
      <c r="B288" s="23"/>
      <c r="C288" s="24"/>
      <c r="D288" s="24"/>
      <c r="E288" s="24"/>
      <c r="F288" s="24"/>
      <c r="G288" s="24"/>
      <c r="H288" s="24"/>
      <c r="I288" s="24"/>
      <c r="J288" s="24"/>
      <c r="K288" s="24"/>
    </row>
    <row r="289" spans="1:11" ht="13.2" x14ac:dyDescent="0.25">
      <c r="A289" s="7"/>
      <c r="B289" s="23"/>
      <c r="C289" s="24"/>
      <c r="D289" s="24"/>
      <c r="E289" s="24"/>
      <c r="F289" s="24"/>
      <c r="G289" s="24"/>
      <c r="H289" s="24"/>
      <c r="I289" s="24"/>
      <c r="J289" s="24"/>
      <c r="K289" s="24"/>
    </row>
    <row r="290" spans="1:11" ht="13.2" x14ac:dyDescent="0.25">
      <c r="A290" s="7"/>
      <c r="B290" s="23"/>
      <c r="C290" s="24"/>
      <c r="D290" s="24"/>
      <c r="E290" s="24"/>
      <c r="F290" s="24"/>
      <c r="G290" s="24"/>
      <c r="H290" s="24"/>
      <c r="I290" s="24"/>
      <c r="J290" s="24"/>
      <c r="K290" s="24"/>
    </row>
    <row r="291" spans="1:11" ht="13.2" x14ac:dyDescent="0.25">
      <c r="A291" s="7"/>
      <c r="B291" s="23"/>
      <c r="C291" s="24"/>
      <c r="D291" s="24"/>
      <c r="E291" s="24"/>
      <c r="F291" s="24"/>
      <c r="G291" s="24"/>
      <c r="H291" s="24"/>
      <c r="I291" s="24"/>
      <c r="J291" s="24"/>
      <c r="K291" s="24"/>
    </row>
    <row r="292" spans="1:11" ht="13.2" x14ac:dyDescent="0.25">
      <c r="A292" s="7"/>
      <c r="B292" s="23"/>
      <c r="C292" s="24"/>
      <c r="D292" s="24"/>
      <c r="E292" s="24"/>
      <c r="F292" s="24"/>
      <c r="G292" s="24"/>
      <c r="H292" s="24"/>
      <c r="I292" s="24"/>
      <c r="J292" s="24"/>
      <c r="K292" s="24"/>
    </row>
    <row r="293" spans="1:11" ht="13.2" x14ac:dyDescent="0.25">
      <c r="A293" s="7"/>
      <c r="B293" s="23"/>
      <c r="C293" s="24"/>
      <c r="D293" s="24"/>
      <c r="E293" s="24"/>
      <c r="F293" s="24"/>
      <c r="G293" s="24"/>
      <c r="H293" s="24"/>
      <c r="I293" s="24"/>
      <c r="J293" s="24"/>
      <c r="K293" s="24"/>
    </row>
    <row r="294" spans="1:11" ht="13.2" x14ac:dyDescent="0.25">
      <c r="A294" s="7"/>
      <c r="B294" s="23"/>
      <c r="C294" s="24"/>
      <c r="D294" s="24"/>
      <c r="E294" s="24"/>
      <c r="F294" s="24"/>
      <c r="G294" s="24"/>
      <c r="H294" s="24"/>
      <c r="I294" s="24"/>
      <c r="J294" s="24"/>
      <c r="K294" s="24"/>
    </row>
    <row r="295" spans="1:11" ht="13.2" x14ac:dyDescent="0.25">
      <c r="A295" s="7"/>
      <c r="B295" s="23"/>
      <c r="C295" s="24"/>
      <c r="D295" s="24"/>
      <c r="E295" s="24"/>
      <c r="F295" s="24"/>
      <c r="G295" s="24"/>
      <c r="H295" s="24"/>
      <c r="I295" s="24"/>
      <c r="J295" s="24"/>
      <c r="K295" s="24"/>
    </row>
    <row r="296" spans="1:11" ht="13.2" x14ac:dyDescent="0.25">
      <c r="A296" s="7"/>
      <c r="B296" s="23"/>
      <c r="C296" s="24"/>
      <c r="D296" s="24"/>
      <c r="E296" s="24"/>
      <c r="F296" s="24"/>
      <c r="G296" s="24"/>
      <c r="H296" s="24"/>
      <c r="I296" s="24"/>
      <c r="J296" s="24"/>
      <c r="K296" s="24"/>
    </row>
    <row r="297" spans="1:11" ht="13.2" x14ac:dyDescent="0.25">
      <c r="A297" s="7"/>
      <c r="B297" s="23"/>
      <c r="C297" s="24"/>
      <c r="D297" s="24"/>
      <c r="E297" s="24"/>
      <c r="F297" s="24"/>
      <c r="G297" s="24"/>
      <c r="H297" s="24"/>
      <c r="I297" s="24"/>
      <c r="J297" s="24"/>
      <c r="K297" s="24"/>
    </row>
    <row r="298" spans="1:11" ht="13.2" x14ac:dyDescent="0.25">
      <c r="A298" s="7"/>
      <c r="B298" s="23"/>
      <c r="C298" s="24"/>
      <c r="D298" s="24"/>
      <c r="E298" s="24"/>
      <c r="F298" s="24"/>
      <c r="G298" s="24"/>
      <c r="H298" s="24"/>
      <c r="I298" s="24"/>
      <c r="J298" s="24"/>
      <c r="K298" s="24"/>
    </row>
    <row r="299" spans="1:11" ht="13.2" x14ac:dyDescent="0.25">
      <c r="A299" s="7"/>
      <c r="B299" s="23"/>
      <c r="C299" s="24"/>
      <c r="D299" s="24"/>
      <c r="E299" s="24"/>
      <c r="F299" s="24"/>
      <c r="G299" s="24"/>
      <c r="H299" s="24"/>
      <c r="I299" s="24"/>
      <c r="J299" s="24"/>
      <c r="K299" s="24"/>
    </row>
    <row r="300" spans="1:11" ht="13.2" x14ac:dyDescent="0.25">
      <c r="A300" s="7"/>
      <c r="B300" s="23"/>
      <c r="C300" s="24"/>
      <c r="D300" s="24"/>
      <c r="E300" s="24"/>
      <c r="F300" s="24"/>
      <c r="G300" s="24"/>
      <c r="H300" s="24"/>
      <c r="I300" s="24"/>
      <c r="J300" s="24"/>
      <c r="K300" s="24"/>
    </row>
    <row r="301" spans="1:11" ht="13.2" x14ac:dyDescent="0.25">
      <c r="A301" s="7"/>
      <c r="B301" s="23"/>
      <c r="C301" s="24"/>
      <c r="D301" s="24"/>
      <c r="E301" s="24"/>
      <c r="F301" s="24"/>
      <c r="G301" s="24"/>
      <c r="H301" s="24"/>
      <c r="I301" s="24"/>
      <c r="J301" s="24"/>
      <c r="K301" s="24"/>
    </row>
    <row r="302" spans="1:11" ht="13.2" x14ac:dyDescent="0.25">
      <c r="A302" s="7"/>
      <c r="B302" s="23"/>
      <c r="C302" s="24"/>
      <c r="D302" s="24"/>
      <c r="E302" s="24"/>
      <c r="F302" s="24"/>
      <c r="G302" s="24"/>
      <c r="H302" s="24"/>
      <c r="I302" s="24"/>
      <c r="J302" s="24"/>
      <c r="K302" s="24"/>
    </row>
    <row r="303" spans="1:11" ht="13.2" x14ac:dyDescent="0.25">
      <c r="A303" s="7"/>
      <c r="B303" s="23"/>
      <c r="C303" s="24"/>
      <c r="D303" s="24"/>
      <c r="E303" s="24"/>
      <c r="F303" s="24"/>
      <c r="G303" s="24"/>
      <c r="H303" s="24"/>
      <c r="I303" s="24"/>
      <c r="J303" s="24"/>
      <c r="K303" s="24"/>
    </row>
    <row r="304" spans="1:11" ht="13.2" x14ac:dyDescent="0.25">
      <c r="A304" s="7"/>
      <c r="B304" s="23"/>
      <c r="C304" s="24"/>
      <c r="D304" s="24"/>
      <c r="E304" s="24"/>
      <c r="F304" s="24"/>
      <c r="G304" s="24"/>
      <c r="H304" s="24"/>
      <c r="I304" s="24"/>
      <c r="J304" s="24"/>
      <c r="K304" s="24"/>
    </row>
    <row r="305" spans="1:11" ht="13.2" x14ac:dyDescent="0.25">
      <c r="A305" s="7"/>
      <c r="B305" s="23"/>
      <c r="C305" s="24"/>
      <c r="D305" s="24"/>
      <c r="E305" s="24"/>
      <c r="F305" s="24"/>
      <c r="G305" s="24"/>
      <c r="H305" s="24"/>
      <c r="I305" s="24"/>
      <c r="J305" s="24"/>
      <c r="K305" s="24"/>
    </row>
    <row r="306" spans="1:11" ht="13.2" x14ac:dyDescent="0.25">
      <c r="A306" s="7"/>
      <c r="B306" s="23"/>
      <c r="C306" s="24"/>
      <c r="D306" s="24"/>
      <c r="E306" s="24"/>
      <c r="F306" s="24"/>
      <c r="G306" s="24"/>
      <c r="H306" s="24"/>
      <c r="I306" s="24"/>
      <c r="J306" s="24"/>
      <c r="K306" s="24"/>
    </row>
    <row r="307" spans="1:11" ht="13.2" x14ac:dyDescent="0.25">
      <c r="A307" s="7"/>
      <c r="B307" s="23"/>
      <c r="C307" s="24"/>
      <c r="D307" s="24"/>
      <c r="E307" s="24"/>
      <c r="F307" s="24"/>
      <c r="G307" s="24"/>
      <c r="H307" s="24"/>
      <c r="I307" s="24"/>
      <c r="J307" s="24"/>
      <c r="K307" s="24"/>
    </row>
    <row r="308" spans="1:11" ht="13.2" x14ac:dyDescent="0.25">
      <c r="A308" s="7"/>
      <c r="B308" s="23"/>
      <c r="C308" s="24"/>
      <c r="D308" s="24"/>
      <c r="E308" s="24"/>
      <c r="F308" s="24"/>
      <c r="G308" s="24"/>
      <c r="H308" s="24"/>
      <c r="I308" s="24"/>
      <c r="J308" s="24"/>
      <c r="K308" s="24"/>
    </row>
    <row r="309" spans="1:11" ht="13.2" x14ac:dyDescent="0.25">
      <c r="A309" s="7"/>
      <c r="B309" s="23"/>
      <c r="C309" s="24"/>
      <c r="D309" s="24"/>
      <c r="E309" s="24"/>
      <c r="F309" s="24"/>
      <c r="G309" s="24"/>
      <c r="H309" s="24"/>
      <c r="I309" s="24"/>
      <c r="J309" s="24"/>
      <c r="K309" s="24"/>
    </row>
    <row r="310" spans="1:11" ht="13.2" x14ac:dyDescent="0.25">
      <c r="A310" s="7"/>
      <c r="B310" s="23"/>
      <c r="C310" s="24"/>
      <c r="D310" s="24"/>
      <c r="E310" s="24"/>
      <c r="F310" s="24"/>
      <c r="G310" s="24"/>
      <c r="H310" s="24"/>
      <c r="I310" s="24"/>
      <c r="J310" s="24"/>
      <c r="K310" s="24"/>
    </row>
    <row r="311" spans="1:11" ht="13.2" x14ac:dyDescent="0.25">
      <c r="A311" s="7"/>
      <c r="B311" s="23"/>
      <c r="C311" s="24"/>
      <c r="D311" s="24"/>
      <c r="E311" s="24"/>
      <c r="F311" s="24"/>
      <c r="G311" s="24"/>
      <c r="H311" s="24"/>
      <c r="I311" s="24"/>
      <c r="J311" s="24"/>
      <c r="K311" s="24"/>
    </row>
    <row r="312" spans="1:11" ht="13.2" x14ac:dyDescent="0.25">
      <c r="A312" s="7"/>
      <c r="B312" s="23"/>
      <c r="C312" s="24"/>
      <c r="D312" s="24"/>
      <c r="E312" s="24"/>
      <c r="F312" s="24"/>
      <c r="G312" s="24"/>
      <c r="H312" s="24"/>
      <c r="I312" s="24"/>
      <c r="J312" s="24"/>
      <c r="K312" s="24"/>
    </row>
    <row r="313" spans="1:11" ht="13.2" x14ac:dyDescent="0.25">
      <c r="A313" s="7"/>
      <c r="B313" s="23"/>
      <c r="C313" s="24"/>
      <c r="D313" s="24"/>
      <c r="E313" s="24"/>
      <c r="F313" s="24"/>
      <c r="G313" s="24"/>
      <c r="H313" s="24"/>
      <c r="I313" s="24"/>
      <c r="J313" s="24"/>
      <c r="K313" s="24"/>
    </row>
    <row r="314" spans="1:11" ht="13.2" x14ac:dyDescent="0.25">
      <c r="A314" s="7"/>
      <c r="B314" s="23"/>
      <c r="C314" s="24"/>
      <c r="D314" s="24"/>
      <c r="E314" s="24"/>
      <c r="F314" s="24"/>
      <c r="G314" s="24"/>
      <c r="H314" s="24"/>
      <c r="I314" s="24"/>
      <c r="J314" s="24"/>
      <c r="K314" s="24"/>
    </row>
    <row r="315" spans="1:11" ht="13.2" x14ac:dyDescent="0.25">
      <c r="A315" s="7"/>
      <c r="B315" s="23"/>
      <c r="C315" s="24"/>
      <c r="D315" s="24"/>
      <c r="E315" s="24"/>
      <c r="F315" s="24"/>
      <c r="G315" s="24"/>
      <c r="H315" s="24"/>
      <c r="I315" s="24"/>
      <c r="J315" s="24"/>
      <c r="K315" s="24"/>
    </row>
    <row r="316" spans="1:11" ht="13.2" x14ac:dyDescent="0.25">
      <c r="A316" s="7"/>
      <c r="B316" s="23"/>
      <c r="C316" s="24"/>
      <c r="D316" s="24"/>
      <c r="E316" s="24"/>
      <c r="F316" s="24"/>
      <c r="G316" s="24"/>
      <c r="H316" s="24"/>
      <c r="I316" s="24"/>
      <c r="J316" s="24"/>
      <c r="K316" s="24"/>
    </row>
    <row r="317" spans="1:11" ht="13.2" x14ac:dyDescent="0.25">
      <c r="A317" s="7"/>
      <c r="B317" s="23"/>
      <c r="C317" s="24"/>
      <c r="D317" s="24"/>
      <c r="E317" s="24"/>
      <c r="F317" s="24"/>
      <c r="G317" s="24"/>
      <c r="H317" s="24"/>
      <c r="I317" s="24"/>
      <c r="J317" s="24"/>
      <c r="K317" s="24"/>
    </row>
    <row r="318" spans="1:11" ht="13.2" x14ac:dyDescent="0.25">
      <c r="A318" s="7"/>
      <c r="B318" s="23"/>
      <c r="C318" s="24"/>
      <c r="D318" s="24"/>
      <c r="E318" s="24"/>
      <c r="F318" s="24"/>
      <c r="G318" s="24"/>
      <c r="H318" s="24"/>
      <c r="I318" s="24"/>
      <c r="J318" s="24"/>
      <c r="K318" s="24"/>
    </row>
    <row r="319" spans="1:11" ht="13.2" x14ac:dyDescent="0.25">
      <c r="A319" s="7"/>
      <c r="B319" s="23"/>
      <c r="C319" s="24"/>
      <c r="D319" s="24"/>
      <c r="E319" s="24"/>
      <c r="F319" s="24"/>
      <c r="G319" s="24"/>
      <c r="H319" s="24"/>
      <c r="I319" s="24"/>
      <c r="J319" s="24"/>
      <c r="K319" s="24"/>
    </row>
    <row r="320" spans="1:11" ht="13.2" x14ac:dyDescent="0.25">
      <c r="A320" s="7"/>
      <c r="B320" s="23"/>
      <c r="C320" s="24"/>
      <c r="D320" s="24"/>
      <c r="E320" s="24"/>
      <c r="F320" s="24"/>
      <c r="G320" s="24"/>
      <c r="H320" s="24"/>
      <c r="I320" s="24"/>
      <c r="J320" s="24"/>
      <c r="K320" s="24"/>
    </row>
    <row r="321" spans="1:11" ht="13.2" x14ac:dyDescent="0.25">
      <c r="A321" s="7"/>
      <c r="B321" s="23"/>
      <c r="C321" s="24"/>
      <c r="D321" s="24"/>
      <c r="E321" s="24"/>
      <c r="F321" s="24"/>
      <c r="G321" s="24"/>
      <c r="H321" s="24"/>
      <c r="I321" s="24"/>
      <c r="J321" s="24"/>
      <c r="K321" s="24"/>
    </row>
    <row r="322" spans="1:11" ht="13.2" x14ac:dyDescent="0.25">
      <c r="A322" s="7"/>
      <c r="B322" s="23"/>
      <c r="C322" s="24"/>
      <c r="D322" s="24"/>
      <c r="E322" s="24"/>
      <c r="F322" s="24"/>
      <c r="G322" s="24"/>
      <c r="H322" s="24"/>
      <c r="I322" s="24"/>
      <c r="J322" s="24"/>
      <c r="K322" s="24"/>
    </row>
    <row r="323" spans="1:11" ht="13.2" x14ac:dyDescent="0.25">
      <c r="A323" s="7"/>
      <c r="B323" s="23"/>
      <c r="C323" s="24"/>
      <c r="D323" s="24"/>
      <c r="E323" s="24"/>
      <c r="F323" s="24"/>
      <c r="G323" s="24"/>
      <c r="H323" s="24"/>
      <c r="I323" s="24"/>
      <c r="J323" s="24"/>
      <c r="K323" s="24"/>
    </row>
    <row r="324" spans="1:11" ht="13.2" x14ac:dyDescent="0.25">
      <c r="A324" s="7"/>
      <c r="B324" s="23"/>
      <c r="C324" s="24"/>
      <c r="D324" s="24"/>
      <c r="E324" s="24"/>
      <c r="F324" s="24"/>
      <c r="G324" s="24"/>
      <c r="H324" s="24"/>
      <c r="I324" s="24"/>
      <c r="J324" s="24"/>
      <c r="K324" s="24"/>
    </row>
    <row r="325" spans="1:11" ht="13.2" x14ac:dyDescent="0.25">
      <c r="A325" s="7"/>
      <c r="B325" s="23"/>
      <c r="C325" s="24"/>
      <c r="D325" s="24"/>
      <c r="E325" s="24"/>
      <c r="F325" s="24"/>
      <c r="G325" s="24"/>
      <c r="H325" s="24"/>
      <c r="I325" s="24"/>
      <c r="J325" s="24"/>
      <c r="K325" s="24"/>
    </row>
    <row r="326" spans="1:11" ht="13.2" x14ac:dyDescent="0.25">
      <c r="A326" s="7"/>
      <c r="B326" s="23"/>
      <c r="C326" s="24"/>
      <c r="D326" s="24"/>
      <c r="E326" s="24"/>
      <c r="F326" s="24"/>
      <c r="G326" s="24"/>
      <c r="H326" s="24"/>
      <c r="I326" s="24"/>
      <c r="J326" s="24"/>
      <c r="K326" s="24"/>
    </row>
    <row r="327" spans="1:11" ht="13.2" x14ac:dyDescent="0.25">
      <c r="A327" s="7"/>
      <c r="B327" s="23"/>
      <c r="C327" s="24"/>
      <c r="D327" s="24"/>
      <c r="E327" s="24"/>
      <c r="F327" s="24"/>
      <c r="G327" s="24"/>
      <c r="H327" s="24"/>
      <c r="I327" s="24"/>
      <c r="J327" s="24"/>
      <c r="K327" s="24"/>
    </row>
    <row r="328" spans="1:11" ht="13.2" x14ac:dyDescent="0.25">
      <c r="A328" s="7"/>
      <c r="B328" s="23"/>
      <c r="C328" s="24"/>
      <c r="D328" s="24"/>
      <c r="E328" s="24"/>
      <c r="F328" s="24"/>
      <c r="G328" s="24"/>
      <c r="H328" s="24"/>
      <c r="I328" s="24"/>
      <c r="J328" s="24"/>
      <c r="K328" s="24"/>
    </row>
    <row r="329" spans="1:11" ht="13.2" x14ac:dyDescent="0.25">
      <c r="A329" s="7"/>
      <c r="B329" s="23"/>
      <c r="C329" s="24"/>
      <c r="D329" s="24"/>
      <c r="E329" s="24"/>
      <c r="F329" s="24"/>
      <c r="G329" s="24"/>
      <c r="H329" s="24"/>
      <c r="I329" s="24"/>
      <c r="J329" s="24"/>
      <c r="K329" s="24"/>
    </row>
    <row r="330" spans="1:11" ht="13.2" x14ac:dyDescent="0.25">
      <c r="A330" s="7"/>
      <c r="B330" s="23"/>
      <c r="C330" s="24"/>
      <c r="D330" s="24"/>
      <c r="E330" s="24"/>
      <c r="F330" s="24"/>
      <c r="G330" s="24"/>
      <c r="H330" s="24"/>
      <c r="I330" s="24"/>
      <c r="J330" s="24"/>
      <c r="K330" s="24"/>
    </row>
    <row r="331" spans="1:11" ht="13.2" x14ac:dyDescent="0.25">
      <c r="A331" s="7"/>
      <c r="B331" s="23"/>
      <c r="C331" s="24"/>
      <c r="D331" s="24"/>
      <c r="E331" s="24"/>
      <c r="F331" s="24"/>
      <c r="G331" s="24"/>
      <c r="H331" s="24"/>
      <c r="I331" s="24"/>
      <c r="J331" s="24"/>
      <c r="K331" s="24"/>
    </row>
    <row r="332" spans="1:11" ht="13.2" x14ac:dyDescent="0.25">
      <c r="A332" s="7"/>
      <c r="B332" s="23"/>
      <c r="C332" s="24"/>
      <c r="D332" s="24"/>
      <c r="E332" s="24"/>
      <c r="F332" s="24"/>
      <c r="G332" s="24"/>
      <c r="H332" s="24"/>
      <c r="I332" s="24"/>
      <c r="J332" s="24"/>
      <c r="K332" s="24"/>
    </row>
    <row r="333" spans="1:11" ht="13.2" x14ac:dyDescent="0.25">
      <c r="A333" s="7"/>
      <c r="B333" s="23"/>
      <c r="C333" s="24"/>
      <c r="D333" s="24"/>
      <c r="E333" s="24"/>
      <c r="F333" s="24"/>
      <c r="G333" s="24"/>
      <c r="H333" s="24"/>
      <c r="I333" s="24"/>
      <c r="J333" s="24"/>
      <c r="K333" s="24"/>
    </row>
    <row r="334" spans="1:11" ht="13.2" x14ac:dyDescent="0.25">
      <c r="A334" s="7"/>
      <c r="B334" s="23"/>
      <c r="C334" s="24"/>
      <c r="D334" s="24"/>
      <c r="E334" s="24"/>
      <c r="F334" s="24"/>
      <c r="G334" s="24"/>
      <c r="H334" s="24"/>
      <c r="I334" s="24"/>
      <c r="J334" s="24"/>
      <c r="K334" s="24"/>
    </row>
    <row r="335" spans="1:11" ht="13.2" x14ac:dyDescent="0.25">
      <c r="A335" s="7"/>
      <c r="B335" s="23"/>
      <c r="C335" s="24"/>
      <c r="D335" s="24"/>
      <c r="E335" s="24"/>
      <c r="F335" s="24"/>
      <c r="G335" s="24"/>
      <c r="H335" s="24"/>
      <c r="I335" s="24"/>
      <c r="J335" s="24"/>
      <c r="K335" s="24"/>
    </row>
    <row r="336" spans="1:11" ht="13.2" x14ac:dyDescent="0.25">
      <c r="A336" s="7"/>
      <c r="B336" s="23"/>
      <c r="C336" s="24"/>
      <c r="D336" s="24"/>
      <c r="E336" s="24"/>
      <c r="F336" s="24"/>
      <c r="G336" s="24"/>
      <c r="H336" s="24"/>
      <c r="I336" s="24"/>
      <c r="J336" s="24"/>
      <c r="K336" s="24"/>
    </row>
    <row r="337" spans="1:11" ht="13.2" x14ac:dyDescent="0.25">
      <c r="A337" s="7"/>
      <c r="B337" s="23"/>
      <c r="C337" s="24"/>
      <c r="D337" s="24"/>
      <c r="E337" s="24"/>
      <c r="F337" s="24"/>
      <c r="G337" s="24"/>
      <c r="H337" s="24"/>
      <c r="I337" s="24"/>
      <c r="J337" s="24"/>
      <c r="K337" s="24"/>
    </row>
    <row r="338" spans="1:11" ht="13.2" x14ac:dyDescent="0.25">
      <c r="A338" s="7"/>
      <c r="B338" s="23"/>
      <c r="C338" s="24"/>
      <c r="D338" s="24"/>
      <c r="E338" s="24"/>
      <c r="F338" s="24"/>
      <c r="G338" s="24"/>
      <c r="H338" s="24"/>
      <c r="I338" s="24"/>
      <c r="J338" s="24"/>
      <c r="K338" s="24"/>
    </row>
    <row r="339" spans="1:11" ht="13.2" x14ac:dyDescent="0.25">
      <c r="A339" s="7"/>
      <c r="B339" s="23"/>
      <c r="C339" s="24"/>
      <c r="D339" s="24"/>
      <c r="E339" s="24"/>
      <c r="F339" s="24"/>
      <c r="G339" s="24"/>
      <c r="H339" s="24"/>
      <c r="I339" s="24"/>
      <c r="J339" s="24"/>
      <c r="K339" s="24"/>
    </row>
    <row r="340" spans="1:11" ht="13.2" x14ac:dyDescent="0.25">
      <c r="A340" s="7"/>
      <c r="B340" s="23"/>
      <c r="C340" s="24"/>
      <c r="D340" s="24"/>
      <c r="E340" s="24"/>
      <c r="F340" s="24"/>
      <c r="G340" s="24"/>
      <c r="H340" s="24"/>
      <c r="I340" s="24"/>
      <c r="J340" s="24"/>
      <c r="K340" s="24"/>
    </row>
    <row r="341" spans="1:11" ht="13.2" x14ac:dyDescent="0.25">
      <c r="A341" s="7"/>
      <c r="B341" s="23"/>
      <c r="C341" s="24"/>
      <c r="D341" s="24"/>
      <c r="E341" s="24"/>
      <c r="F341" s="24"/>
      <c r="G341" s="24"/>
      <c r="H341" s="24"/>
      <c r="I341" s="24"/>
      <c r="J341" s="24"/>
      <c r="K341" s="24"/>
    </row>
    <row r="342" spans="1:11" ht="13.2" x14ac:dyDescent="0.25">
      <c r="A342" s="7"/>
      <c r="B342" s="23"/>
      <c r="C342" s="24"/>
      <c r="D342" s="24"/>
      <c r="E342" s="24"/>
      <c r="F342" s="24"/>
      <c r="G342" s="24"/>
      <c r="H342" s="24"/>
      <c r="I342" s="24"/>
      <c r="J342" s="24"/>
      <c r="K342" s="24"/>
    </row>
    <row r="343" spans="1:11" ht="13.2" x14ac:dyDescent="0.25">
      <c r="A343" s="7"/>
      <c r="B343" s="23"/>
      <c r="C343" s="24"/>
      <c r="D343" s="24"/>
      <c r="E343" s="24"/>
      <c r="F343" s="24"/>
      <c r="G343" s="24"/>
      <c r="H343" s="24"/>
      <c r="I343" s="24"/>
      <c r="J343" s="24"/>
      <c r="K343" s="24"/>
    </row>
    <row r="344" spans="1:11" ht="13.2" x14ac:dyDescent="0.25">
      <c r="A344" s="7"/>
      <c r="B344" s="23"/>
      <c r="C344" s="24"/>
      <c r="D344" s="24"/>
      <c r="E344" s="24"/>
      <c r="F344" s="24"/>
      <c r="G344" s="24"/>
      <c r="H344" s="24"/>
      <c r="I344" s="24"/>
      <c r="J344" s="24"/>
      <c r="K344" s="24"/>
    </row>
    <row r="345" spans="1:11" ht="13.2" x14ac:dyDescent="0.25">
      <c r="A345" s="7"/>
      <c r="B345" s="23"/>
      <c r="C345" s="24"/>
      <c r="D345" s="24"/>
      <c r="E345" s="24"/>
      <c r="F345" s="24"/>
      <c r="G345" s="24"/>
      <c r="H345" s="24"/>
      <c r="I345" s="24"/>
      <c r="J345" s="24"/>
      <c r="K345" s="24"/>
    </row>
    <row r="346" spans="1:11" ht="13.2" x14ac:dyDescent="0.25">
      <c r="A346" s="7"/>
      <c r="B346" s="23"/>
      <c r="C346" s="24"/>
      <c r="D346" s="24"/>
      <c r="E346" s="24"/>
      <c r="F346" s="24"/>
      <c r="G346" s="24"/>
      <c r="H346" s="24"/>
      <c r="I346" s="24"/>
      <c r="J346" s="24"/>
      <c r="K346" s="24"/>
    </row>
    <row r="347" spans="1:11" ht="13.2" x14ac:dyDescent="0.25">
      <c r="A347" s="7"/>
      <c r="B347" s="23"/>
      <c r="C347" s="24"/>
      <c r="D347" s="24"/>
      <c r="E347" s="24"/>
      <c r="F347" s="24"/>
      <c r="G347" s="24"/>
      <c r="H347" s="24"/>
      <c r="I347" s="24"/>
      <c r="J347" s="24"/>
      <c r="K347" s="24"/>
    </row>
    <row r="348" spans="1:11" ht="13.2" x14ac:dyDescent="0.25">
      <c r="A348" s="7"/>
      <c r="B348" s="23"/>
      <c r="C348" s="24"/>
      <c r="D348" s="24"/>
      <c r="E348" s="24"/>
      <c r="F348" s="24"/>
      <c r="G348" s="24"/>
      <c r="H348" s="24"/>
      <c r="I348" s="24"/>
      <c r="J348" s="24"/>
      <c r="K348" s="24"/>
    </row>
    <row r="349" spans="1:11" ht="13.2" x14ac:dyDescent="0.25">
      <c r="A349" s="7"/>
      <c r="B349" s="23"/>
      <c r="C349" s="24"/>
      <c r="D349" s="24"/>
      <c r="E349" s="24"/>
      <c r="F349" s="24"/>
      <c r="G349" s="24"/>
      <c r="H349" s="24"/>
      <c r="I349" s="24"/>
      <c r="J349" s="24"/>
      <c r="K349" s="24"/>
    </row>
    <row r="350" spans="1:11" ht="13.2" x14ac:dyDescent="0.25">
      <c r="A350" s="7"/>
      <c r="B350" s="23"/>
      <c r="C350" s="24"/>
      <c r="D350" s="24"/>
      <c r="E350" s="24"/>
      <c r="F350" s="24"/>
      <c r="G350" s="24"/>
      <c r="H350" s="24"/>
      <c r="I350" s="24"/>
      <c r="J350" s="24"/>
      <c r="K350" s="24"/>
    </row>
    <row r="351" spans="1:11" ht="13.2" x14ac:dyDescent="0.25">
      <c r="A351" s="7"/>
      <c r="B351" s="23"/>
      <c r="C351" s="24"/>
      <c r="D351" s="24"/>
      <c r="E351" s="24"/>
      <c r="F351" s="24"/>
      <c r="G351" s="24"/>
      <c r="H351" s="24"/>
      <c r="I351" s="24"/>
      <c r="J351" s="24"/>
      <c r="K351" s="24"/>
    </row>
    <row r="352" spans="1:11" ht="13.2" x14ac:dyDescent="0.25">
      <c r="A352" s="7"/>
      <c r="B352" s="23"/>
      <c r="C352" s="24"/>
      <c r="D352" s="24"/>
      <c r="E352" s="24"/>
      <c r="F352" s="24"/>
      <c r="G352" s="24"/>
      <c r="H352" s="24"/>
      <c r="I352" s="24"/>
      <c r="J352" s="24"/>
      <c r="K352" s="24"/>
    </row>
    <row r="353" spans="1:11" ht="13.2" x14ac:dyDescent="0.25">
      <c r="A353" s="7"/>
      <c r="B353" s="23"/>
      <c r="C353" s="24"/>
      <c r="D353" s="24"/>
      <c r="E353" s="24"/>
      <c r="F353" s="24"/>
      <c r="G353" s="24"/>
      <c r="H353" s="24"/>
      <c r="I353" s="24"/>
      <c r="J353" s="24"/>
      <c r="K353" s="24"/>
    </row>
    <row r="354" spans="1:11" ht="13.2" x14ac:dyDescent="0.25">
      <c r="A354" s="7"/>
      <c r="B354" s="23"/>
      <c r="C354" s="24"/>
      <c r="D354" s="24"/>
      <c r="E354" s="24"/>
      <c r="F354" s="24"/>
      <c r="G354" s="24"/>
      <c r="H354" s="24"/>
      <c r="I354" s="24"/>
      <c r="J354" s="24"/>
      <c r="K354" s="24"/>
    </row>
    <row r="355" spans="1:11" ht="13.2" x14ac:dyDescent="0.25">
      <c r="A355" s="7"/>
      <c r="B355" s="23"/>
      <c r="C355" s="24"/>
      <c r="D355" s="24"/>
      <c r="E355" s="24"/>
      <c r="F355" s="24"/>
      <c r="G355" s="24"/>
      <c r="H355" s="24"/>
      <c r="I355" s="24"/>
      <c r="J355" s="24"/>
      <c r="K355" s="24"/>
    </row>
    <row r="356" spans="1:11" ht="13.2" x14ac:dyDescent="0.25">
      <c r="A356" s="7"/>
      <c r="B356" s="23"/>
      <c r="C356" s="24"/>
      <c r="D356" s="24"/>
      <c r="E356" s="24"/>
      <c r="F356" s="24"/>
      <c r="G356" s="24"/>
      <c r="H356" s="24"/>
      <c r="I356" s="24"/>
      <c r="J356" s="24"/>
      <c r="K356" s="24"/>
    </row>
    <row r="357" spans="1:11" ht="13.2" x14ac:dyDescent="0.25">
      <c r="A357" s="7"/>
      <c r="B357" s="23"/>
      <c r="C357" s="24"/>
      <c r="D357" s="24"/>
      <c r="E357" s="24"/>
      <c r="F357" s="24"/>
      <c r="G357" s="24"/>
      <c r="H357" s="24"/>
      <c r="I357" s="24"/>
      <c r="J357" s="24"/>
      <c r="K357" s="24"/>
    </row>
    <row r="358" spans="1:11" ht="13.2" x14ac:dyDescent="0.25">
      <c r="A358" s="7"/>
      <c r="B358" s="23"/>
      <c r="C358" s="24"/>
      <c r="D358" s="24"/>
      <c r="E358" s="24"/>
      <c r="F358" s="24"/>
      <c r="G358" s="24"/>
      <c r="H358" s="24"/>
      <c r="I358" s="24"/>
      <c r="J358" s="24"/>
      <c r="K358" s="24"/>
    </row>
    <row r="359" spans="1:11" ht="13.2" x14ac:dyDescent="0.25">
      <c r="A359" s="7"/>
      <c r="B359" s="23"/>
      <c r="C359" s="24"/>
      <c r="D359" s="24"/>
      <c r="E359" s="24"/>
      <c r="F359" s="24"/>
      <c r="G359" s="24"/>
      <c r="H359" s="24"/>
      <c r="I359" s="24"/>
      <c r="J359" s="24"/>
      <c r="K359" s="24"/>
    </row>
    <row r="360" spans="1:11" ht="13.2" x14ac:dyDescent="0.25">
      <c r="A360" s="7"/>
      <c r="B360" s="23"/>
      <c r="C360" s="24"/>
      <c r="D360" s="24"/>
      <c r="E360" s="24"/>
      <c r="F360" s="24"/>
      <c r="G360" s="24"/>
      <c r="H360" s="24"/>
      <c r="I360" s="24"/>
      <c r="J360" s="24"/>
      <c r="K360" s="24"/>
    </row>
    <row r="361" spans="1:11" ht="13.2" x14ac:dyDescent="0.25">
      <c r="A361" s="7"/>
      <c r="B361" s="23"/>
      <c r="C361" s="24"/>
      <c r="D361" s="24"/>
      <c r="E361" s="24"/>
      <c r="F361" s="24"/>
      <c r="G361" s="24"/>
      <c r="H361" s="24"/>
      <c r="I361" s="24"/>
      <c r="J361" s="24"/>
      <c r="K361" s="24"/>
    </row>
    <row r="362" spans="1:11" ht="13.2" x14ac:dyDescent="0.25">
      <c r="A362" s="7"/>
      <c r="B362" s="23"/>
      <c r="C362" s="24"/>
      <c r="D362" s="24"/>
      <c r="E362" s="24"/>
      <c r="F362" s="24"/>
      <c r="G362" s="24"/>
      <c r="H362" s="24"/>
      <c r="I362" s="24"/>
      <c r="J362" s="24"/>
      <c r="K362" s="24"/>
    </row>
    <row r="363" spans="1:11" ht="13.2" x14ac:dyDescent="0.25">
      <c r="A363" s="7"/>
      <c r="B363" s="23"/>
      <c r="C363" s="24"/>
      <c r="D363" s="24"/>
      <c r="E363" s="24"/>
      <c r="F363" s="24"/>
      <c r="G363" s="24"/>
      <c r="H363" s="24"/>
      <c r="I363" s="24"/>
      <c r="J363" s="24"/>
      <c r="K363" s="24"/>
    </row>
    <row r="364" spans="1:11" ht="13.2" x14ac:dyDescent="0.25">
      <c r="A364" s="7"/>
      <c r="B364" s="23"/>
      <c r="C364" s="24"/>
      <c r="D364" s="24"/>
      <c r="E364" s="24"/>
      <c r="F364" s="24"/>
      <c r="G364" s="24"/>
      <c r="H364" s="24"/>
      <c r="I364" s="24"/>
      <c r="J364" s="24"/>
      <c r="K364" s="24"/>
    </row>
    <row r="365" spans="1:11" ht="13.2" x14ac:dyDescent="0.25">
      <c r="A365" s="7"/>
      <c r="B365" s="23"/>
      <c r="C365" s="24"/>
      <c r="D365" s="24"/>
      <c r="E365" s="24"/>
      <c r="F365" s="24"/>
      <c r="G365" s="24"/>
      <c r="H365" s="24"/>
      <c r="I365" s="24"/>
      <c r="J365" s="24"/>
      <c r="K365" s="24"/>
    </row>
    <row r="366" spans="1:11" ht="13.2" x14ac:dyDescent="0.25">
      <c r="A366" s="7"/>
      <c r="B366" s="23"/>
      <c r="C366" s="24"/>
      <c r="D366" s="24"/>
      <c r="E366" s="24"/>
      <c r="F366" s="24"/>
      <c r="G366" s="24"/>
      <c r="H366" s="24"/>
      <c r="I366" s="24"/>
      <c r="J366" s="24"/>
      <c r="K366" s="24"/>
    </row>
    <row r="367" spans="1:11" ht="13.2" x14ac:dyDescent="0.25">
      <c r="A367" s="7"/>
      <c r="B367" s="23"/>
      <c r="C367" s="24"/>
      <c r="D367" s="24"/>
      <c r="E367" s="24"/>
      <c r="F367" s="24"/>
      <c r="G367" s="24"/>
      <c r="H367" s="24"/>
      <c r="I367" s="24"/>
      <c r="J367" s="24"/>
      <c r="K367" s="24"/>
    </row>
    <row r="368" spans="1:11" ht="13.2" x14ac:dyDescent="0.25">
      <c r="A368" s="7"/>
      <c r="B368" s="23"/>
      <c r="C368" s="24"/>
      <c r="D368" s="24"/>
      <c r="E368" s="24"/>
      <c r="F368" s="24"/>
      <c r="G368" s="24"/>
      <c r="H368" s="24"/>
      <c r="I368" s="24"/>
      <c r="J368" s="24"/>
      <c r="K368" s="24"/>
    </row>
    <row r="369" spans="1:11" ht="13.2" x14ac:dyDescent="0.25">
      <c r="A369" s="7"/>
      <c r="B369" s="23"/>
      <c r="C369" s="24"/>
      <c r="D369" s="24"/>
      <c r="E369" s="24"/>
      <c r="F369" s="24"/>
      <c r="G369" s="24"/>
      <c r="H369" s="24"/>
      <c r="I369" s="24"/>
      <c r="J369" s="24"/>
      <c r="K369" s="24"/>
    </row>
    <row r="370" spans="1:11" ht="13.2" x14ac:dyDescent="0.25">
      <c r="A370" s="7"/>
      <c r="B370" s="23"/>
      <c r="C370" s="24"/>
      <c r="D370" s="24"/>
      <c r="E370" s="24"/>
      <c r="F370" s="24"/>
      <c r="G370" s="24"/>
      <c r="H370" s="24"/>
      <c r="I370" s="24"/>
      <c r="J370" s="24"/>
      <c r="K370" s="24"/>
    </row>
    <row r="371" spans="1:11" ht="13.2" x14ac:dyDescent="0.25">
      <c r="A371" s="7"/>
      <c r="B371" s="23"/>
      <c r="C371" s="24"/>
      <c r="D371" s="24"/>
      <c r="E371" s="24"/>
      <c r="F371" s="24"/>
      <c r="G371" s="24"/>
      <c r="H371" s="24"/>
      <c r="I371" s="24"/>
      <c r="J371" s="24"/>
      <c r="K371" s="24"/>
    </row>
    <row r="372" spans="1:11" ht="13.2" x14ac:dyDescent="0.25">
      <c r="A372" s="7"/>
      <c r="B372" s="23"/>
      <c r="C372" s="24"/>
      <c r="D372" s="24"/>
      <c r="E372" s="24"/>
      <c r="F372" s="24"/>
      <c r="G372" s="24"/>
      <c r="H372" s="24"/>
      <c r="I372" s="24"/>
      <c r="J372" s="24"/>
      <c r="K372" s="24"/>
    </row>
    <row r="373" spans="1:11" ht="13.2" x14ac:dyDescent="0.25">
      <c r="A373" s="7"/>
      <c r="B373" s="23"/>
      <c r="C373" s="24"/>
      <c r="D373" s="24"/>
      <c r="E373" s="24"/>
      <c r="F373" s="24"/>
      <c r="G373" s="24"/>
      <c r="H373" s="24"/>
      <c r="I373" s="24"/>
      <c r="J373" s="24"/>
      <c r="K373" s="24"/>
    </row>
    <row r="374" spans="1:11" ht="13.2" x14ac:dyDescent="0.25">
      <c r="A374" s="7"/>
      <c r="B374" s="23"/>
      <c r="C374" s="24"/>
      <c r="D374" s="24"/>
      <c r="E374" s="24"/>
      <c r="F374" s="24"/>
      <c r="G374" s="24"/>
      <c r="H374" s="24"/>
      <c r="I374" s="24"/>
      <c r="J374" s="24"/>
      <c r="K374" s="24"/>
    </row>
    <row r="375" spans="1:11" ht="13.2" x14ac:dyDescent="0.25">
      <c r="A375" s="7"/>
      <c r="B375" s="23"/>
      <c r="C375" s="24"/>
      <c r="D375" s="24"/>
      <c r="E375" s="24"/>
      <c r="F375" s="24"/>
      <c r="G375" s="24"/>
      <c r="H375" s="24"/>
      <c r="I375" s="24"/>
      <c r="J375" s="24"/>
      <c r="K375" s="24"/>
    </row>
    <row r="376" spans="1:11" ht="13.2" x14ac:dyDescent="0.25">
      <c r="A376" s="7"/>
      <c r="B376" s="23"/>
      <c r="C376" s="24"/>
      <c r="D376" s="24"/>
      <c r="E376" s="24"/>
      <c r="F376" s="24"/>
      <c r="G376" s="24"/>
      <c r="H376" s="24"/>
      <c r="I376" s="24"/>
      <c r="J376" s="24"/>
      <c r="K376" s="24"/>
    </row>
    <row r="377" spans="1:11" ht="13.2" x14ac:dyDescent="0.25">
      <c r="A377" s="7"/>
      <c r="B377" s="23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ht="13.2" x14ac:dyDescent="0.25">
      <c r="A378" s="7"/>
      <c r="B378" s="23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ht="13.2" x14ac:dyDescent="0.25">
      <c r="A379" s="7"/>
      <c r="B379" s="23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ht="13.2" x14ac:dyDescent="0.25">
      <c r="A380" s="7"/>
      <c r="B380" s="23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ht="13.2" x14ac:dyDescent="0.25">
      <c r="A381" s="7"/>
      <c r="B381" s="23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ht="13.2" x14ac:dyDescent="0.25">
      <c r="A382" s="7"/>
      <c r="B382" s="23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ht="13.2" x14ac:dyDescent="0.25">
      <c r="A383" s="7"/>
      <c r="B383" s="23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ht="13.2" x14ac:dyDescent="0.25">
      <c r="A384" s="7"/>
      <c r="B384" s="23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ht="13.2" x14ac:dyDescent="0.25">
      <c r="A385" s="7"/>
      <c r="B385" s="23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ht="13.2" x14ac:dyDescent="0.25">
      <c r="A386" s="7"/>
      <c r="B386" s="23"/>
      <c r="C386" s="24"/>
      <c r="D386" s="24"/>
      <c r="E386" s="24"/>
      <c r="F386" s="24"/>
      <c r="G386" s="24"/>
      <c r="H386" s="24"/>
      <c r="I386" s="24"/>
      <c r="J386" s="24"/>
      <c r="K386" s="24"/>
    </row>
    <row r="387" spans="1:11" ht="13.2" x14ac:dyDescent="0.25">
      <c r="A387" s="7"/>
      <c r="B387" s="23"/>
      <c r="C387" s="24"/>
      <c r="D387" s="24"/>
      <c r="E387" s="24"/>
      <c r="F387" s="24"/>
      <c r="G387" s="24"/>
      <c r="H387" s="24"/>
      <c r="I387" s="24"/>
      <c r="J387" s="24"/>
      <c r="K387" s="24"/>
    </row>
    <row r="388" spans="1:11" ht="13.2" x14ac:dyDescent="0.25">
      <c r="A388" s="7"/>
      <c r="B388" s="23"/>
      <c r="C388" s="24"/>
      <c r="D388" s="24"/>
      <c r="E388" s="24"/>
      <c r="F388" s="24"/>
      <c r="G388" s="24"/>
      <c r="H388" s="24"/>
      <c r="I388" s="24"/>
      <c r="J388" s="24"/>
      <c r="K388" s="24"/>
    </row>
    <row r="389" spans="1:11" ht="13.2" x14ac:dyDescent="0.25">
      <c r="A389" s="7"/>
      <c r="B389" s="23"/>
      <c r="C389" s="24"/>
      <c r="D389" s="24"/>
      <c r="E389" s="24"/>
      <c r="F389" s="24"/>
      <c r="G389" s="24"/>
      <c r="H389" s="24"/>
      <c r="I389" s="24"/>
      <c r="J389" s="24"/>
      <c r="K389" s="24"/>
    </row>
    <row r="390" spans="1:11" ht="13.2" x14ac:dyDescent="0.25">
      <c r="A390" s="7"/>
      <c r="B390" s="23"/>
      <c r="C390" s="24"/>
      <c r="D390" s="24"/>
      <c r="E390" s="24"/>
      <c r="F390" s="24"/>
      <c r="G390" s="24"/>
      <c r="H390" s="24"/>
      <c r="I390" s="24"/>
      <c r="J390" s="24"/>
      <c r="K390" s="24"/>
    </row>
    <row r="391" spans="1:11" ht="13.2" x14ac:dyDescent="0.25">
      <c r="A391" s="7"/>
      <c r="B391" s="23"/>
      <c r="C391" s="24"/>
      <c r="D391" s="24"/>
      <c r="E391" s="24"/>
      <c r="F391" s="24"/>
      <c r="G391" s="24"/>
      <c r="H391" s="24"/>
      <c r="I391" s="24"/>
      <c r="J391" s="24"/>
      <c r="K391" s="24"/>
    </row>
    <row r="392" spans="1:11" ht="13.2" x14ac:dyDescent="0.25">
      <c r="A392" s="7"/>
      <c r="B392" s="23"/>
      <c r="C392" s="24"/>
      <c r="D392" s="24"/>
      <c r="E392" s="24"/>
      <c r="F392" s="24"/>
      <c r="G392" s="24"/>
      <c r="H392" s="24"/>
      <c r="I392" s="24"/>
      <c r="J392" s="24"/>
      <c r="K392" s="24"/>
    </row>
    <row r="393" spans="1:11" ht="13.2" x14ac:dyDescent="0.25">
      <c r="A393" s="7"/>
      <c r="B393" s="23"/>
      <c r="C393" s="24"/>
      <c r="D393" s="24"/>
      <c r="E393" s="24"/>
      <c r="F393" s="24"/>
      <c r="G393" s="24"/>
      <c r="H393" s="24"/>
      <c r="I393" s="24"/>
      <c r="J393" s="24"/>
      <c r="K393" s="24"/>
    </row>
    <row r="394" spans="1:11" ht="13.2" x14ac:dyDescent="0.25">
      <c r="A394" s="7"/>
      <c r="B394" s="23"/>
      <c r="C394" s="24"/>
      <c r="D394" s="24"/>
      <c r="E394" s="24"/>
      <c r="F394" s="24"/>
      <c r="G394" s="24"/>
      <c r="H394" s="24"/>
      <c r="I394" s="24"/>
      <c r="J394" s="24"/>
      <c r="K394" s="24"/>
    </row>
    <row r="395" spans="1:11" ht="13.2" x14ac:dyDescent="0.25">
      <c r="A395" s="7"/>
      <c r="B395" s="23"/>
      <c r="C395" s="24"/>
      <c r="D395" s="24"/>
      <c r="E395" s="24"/>
      <c r="F395" s="24"/>
      <c r="G395" s="24"/>
      <c r="H395" s="24"/>
      <c r="I395" s="24"/>
      <c r="J395" s="24"/>
      <c r="K395" s="24"/>
    </row>
    <row r="396" spans="1:11" ht="13.2" x14ac:dyDescent="0.25">
      <c r="A396" s="7"/>
      <c r="B396" s="23"/>
      <c r="C396" s="24"/>
      <c r="D396" s="24"/>
      <c r="E396" s="24"/>
      <c r="F396" s="24"/>
      <c r="G396" s="24"/>
      <c r="H396" s="24"/>
      <c r="I396" s="24"/>
      <c r="J396" s="24"/>
      <c r="K396" s="24"/>
    </row>
    <row r="397" spans="1:11" ht="13.2" x14ac:dyDescent="0.25">
      <c r="A397" s="7"/>
      <c r="B397" s="23"/>
      <c r="C397" s="24"/>
      <c r="D397" s="24"/>
      <c r="E397" s="24"/>
      <c r="F397" s="24"/>
      <c r="G397" s="24"/>
      <c r="H397" s="24"/>
      <c r="I397" s="24"/>
      <c r="J397" s="24"/>
      <c r="K397" s="24"/>
    </row>
    <row r="398" spans="1:11" ht="13.2" x14ac:dyDescent="0.25">
      <c r="A398" s="7"/>
      <c r="B398" s="23"/>
      <c r="C398" s="24"/>
      <c r="D398" s="24"/>
      <c r="E398" s="24"/>
      <c r="F398" s="24"/>
      <c r="G398" s="24"/>
      <c r="H398" s="24"/>
      <c r="I398" s="24"/>
      <c r="J398" s="24"/>
      <c r="K398" s="24"/>
    </row>
    <row r="399" spans="1:11" ht="13.2" x14ac:dyDescent="0.25">
      <c r="A399" s="7"/>
      <c r="B399" s="23"/>
      <c r="C399" s="24"/>
      <c r="D399" s="24"/>
      <c r="E399" s="24"/>
      <c r="F399" s="24"/>
      <c r="G399" s="24"/>
      <c r="H399" s="24"/>
      <c r="I399" s="24"/>
      <c r="J399" s="24"/>
      <c r="K399" s="24"/>
    </row>
    <row r="400" spans="1:11" ht="13.2" x14ac:dyDescent="0.25">
      <c r="A400" s="7"/>
      <c r="B400" s="23"/>
      <c r="C400" s="24"/>
      <c r="D400" s="24"/>
      <c r="E400" s="24"/>
      <c r="F400" s="24"/>
      <c r="G400" s="24"/>
      <c r="H400" s="24"/>
      <c r="I400" s="24"/>
      <c r="J400" s="24"/>
      <c r="K400" s="24"/>
    </row>
    <row r="401" spans="1:11" ht="13.2" x14ac:dyDescent="0.25">
      <c r="A401" s="7"/>
      <c r="B401" s="23"/>
      <c r="C401" s="24"/>
      <c r="D401" s="24"/>
      <c r="E401" s="24"/>
      <c r="F401" s="24"/>
      <c r="G401" s="24"/>
      <c r="H401" s="24"/>
      <c r="I401" s="24"/>
      <c r="J401" s="24"/>
      <c r="K401" s="24"/>
    </row>
    <row r="402" spans="1:11" ht="13.2" x14ac:dyDescent="0.25">
      <c r="A402" s="7"/>
      <c r="B402" s="23"/>
      <c r="C402" s="24"/>
      <c r="D402" s="24"/>
      <c r="E402" s="24"/>
      <c r="F402" s="24"/>
      <c r="G402" s="24"/>
      <c r="H402" s="24"/>
      <c r="I402" s="24"/>
      <c r="J402" s="24"/>
      <c r="K402" s="24"/>
    </row>
    <row r="403" spans="1:11" ht="13.2" x14ac:dyDescent="0.25">
      <c r="A403" s="7"/>
      <c r="B403" s="23"/>
      <c r="C403" s="24"/>
      <c r="D403" s="24"/>
      <c r="E403" s="24"/>
      <c r="F403" s="24"/>
      <c r="G403" s="24"/>
      <c r="H403" s="24"/>
      <c r="I403" s="24"/>
      <c r="J403" s="24"/>
      <c r="K403" s="24"/>
    </row>
    <row r="404" spans="1:11" ht="13.2" x14ac:dyDescent="0.25">
      <c r="A404" s="7"/>
      <c r="B404" s="23"/>
      <c r="C404" s="24"/>
      <c r="D404" s="24"/>
      <c r="E404" s="24"/>
      <c r="F404" s="24"/>
      <c r="G404" s="24"/>
      <c r="H404" s="24"/>
      <c r="I404" s="24"/>
      <c r="J404" s="24"/>
      <c r="K404" s="24"/>
    </row>
    <row r="405" spans="1:11" ht="13.2" x14ac:dyDescent="0.25">
      <c r="A405" s="7"/>
      <c r="B405" s="23"/>
      <c r="C405" s="24"/>
      <c r="D405" s="24"/>
      <c r="E405" s="24"/>
      <c r="F405" s="24"/>
      <c r="G405" s="24"/>
      <c r="H405" s="24"/>
      <c r="I405" s="24"/>
      <c r="J405" s="24"/>
      <c r="K405" s="24"/>
    </row>
    <row r="406" spans="1:11" ht="13.2" x14ac:dyDescent="0.25">
      <c r="A406" s="7"/>
      <c r="B406" s="23"/>
      <c r="C406" s="24"/>
      <c r="D406" s="24"/>
      <c r="E406" s="24"/>
      <c r="F406" s="24"/>
      <c r="G406" s="24"/>
      <c r="H406" s="24"/>
      <c r="I406" s="24"/>
      <c r="J406" s="24"/>
      <c r="K406" s="24"/>
    </row>
    <row r="407" spans="1:11" ht="13.2" x14ac:dyDescent="0.25">
      <c r="A407" s="7"/>
      <c r="B407" s="23"/>
      <c r="C407" s="24"/>
      <c r="D407" s="24"/>
      <c r="E407" s="24"/>
      <c r="F407" s="24"/>
      <c r="G407" s="24"/>
      <c r="H407" s="24"/>
      <c r="I407" s="24"/>
      <c r="J407" s="24"/>
      <c r="K407" s="24"/>
    </row>
    <row r="408" spans="1:11" ht="13.2" x14ac:dyDescent="0.25">
      <c r="A408" s="7"/>
      <c r="B408" s="23"/>
      <c r="C408" s="24"/>
      <c r="D408" s="24"/>
      <c r="E408" s="24"/>
      <c r="F408" s="24"/>
      <c r="G408" s="24"/>
      <c r="H408" s="24"/>
      <c r="I408" s="24"/>
      <c r="J408" s="24"/>
      <c r="K408" s="24"/>
    </row>
    <row r="409" spans="1:11" ht="13.2" x14ac:dyDescent="0.25">
      <c r="A409" s="7"/>
      <c r="B409" s="23"/>
      <c r="C409" s="24"/>
      <c r="D409" s="24"/>
      <c r="E409" s="24"/>
      <c r="F409" s="24"/>
      <c r="G409" s="24"/>
      <c r="H409" s="24"/>
      <c r="I409" s="24"/>
      <c r="J409" s="24"/>
      <c r="K409" s="24"/>
    </row>
    <row r="410" spans="1:11" ht="13.2" x14ac:dyDescent="0.25">
      <c r="A410" s="7"/>
      <c r="B410" s="23"/>
      <c r="C410" s="24"/>
      <c r="D410" s="24"/>
      <c r="E410" s="24"/>
      <c r="F410" s="24"/>
      <c r="G410" s="24"/>
      <c r="H410" s="24"/>
      <c r="I410" s="24"/>
      <c r="J410" s="24"/>
      <c r="K410" s="24"/>
    </row>
    <row r="411" spans="1:11" ht="13.2" x14ac:dyDescent="0.25">
      <c r="A411" s="7"/>
      <c r="B411" s="23"/>
      <c r="C411" s="24"/>
      <c r="D411" s="24"/>
      <c r="E411" s="24"/>
      <c r="F411" s="24"/>
      <c r="G411" s="24"/>
      <c r="H411" s="24"/>
      <c r="I411" s="24"/>
      <c r="J411" s="24"/>
      <c r="K411" s="24"/>
    </row>
    <row r="412" spans="1:11" ht="13.2" x14ac:dyDescent="0.25">
      <c r="A412" s="7"/>
      <c r="B412" s="23"/>
      <c r="C412" s="24"/>
      <c r="D412" s="24"/>
      <c r="E412" s="24"/>
      <c r="F412" s="24"/>
      <c r="G412" s="24"/>
      <c r="H412" s="24"/>
      <c r="I412" s="24"/>
      <c r="J412" s="24"/>
      <c r="K412" s="24"/>
    </row>
    <row r="413" spans="1:11" ht="13.2" x14ac:dyDescent="0.25">
      <c r="A413" s="7"/>
      <c r="B413" s="23"/>
      <c r="C413" s="24"/>
      <c r="D413" s="24"/>
      <c r="E413" s="24"/>
      <c r="F413" s="24"/>
      <c r="G413" s="24"/>
      <c r="H413" s="24"/>
      <c r="I413" s="24"/>
      <c r="J413" s="24"/>
      <c r="K413" s="24"/>
    </row>
    <row r="414" spans="1:11" ht="13.2" x14ac:dyDescent="0.25">
      <c r="A414" s="7"/>
      <c r="B414" s="23"/>
      <c r="C414" s="24"/>
      <c r="D414" s="24"/>
      <c r="E414" s="24"/>
      <c r="F414" s="24"/>
      <c r="G414" s="24"/>
      <c r="H414" s="24"/>
      <c r="I414" s="24"/>
      <c r="J414" s="24"/>
      <c r="K414" s="24"/>
    </row>
    <row r="415" spans="1:11" ht="13.2" x14ac:dyDescent="0.25">
      <c r="A415" s="7"/>
      <c r="B415" s="23"/>
      <c r="C415" s="24"/>
      <c r="D415" s="24"/>
      <c r="E415" s="24"/>
      <c r="F415" s="24"/>
      <c r="G415" s="24"/>
      <c r="H415" s="24"/>
      <c r="I415" s="24"/>
      <c r="J415" s="24"/>
      <c r="K415" s="24"/>
    </row>
    <row r="416" spans="1:11" ht="13.2" x14ac:dyDescent="0.25">
      <c r="A416" s="7"/>
      <c r="B416" s="23"/>
      <c r="C416" s="24"/>
      <c r="D416" s="24"/>
      <c r="E416" s="24"/>
      <c r="F416" s="24"/>
      <c r="G416" s="24"/>
      <c r="H416" s="24"/>
      <c r="I416" s="24"/>
      <c r="J416" s="24"/>
      <c r="K416" s="24"/>
    </row>
    <row r="417" spans="1:11" ht="13.2" x14ac:dyDescent="0.25">
      <c r="A417" s="7"/>
      <c r="B417" s="23"/>
      <c r="C417" s="24"/>
      <c r="D417" s="24"/>
      <c r="E417" s="24"/>
      <c r="F417" s="24"/>
      <c r="G417" s="24"/>
      <c r="H417" s="24"/>
      <c r="I417" s="24"/>
      <c r="J417" s="24"/>
      <c r="K417" s="24"/>
    </row>
    <row r="418" spans="1:11" ht="13.2" x14ac:dyDescent="0.25">
      <c r="A418" s="7"/>
      <c r="B418" s="23"/>
      <c r="C418" s="24"/>
      <c r="D418" s="24"/>
      <c r="E418" s="24"/>
      <c r="F418" s="24"/>
      <c r="G418" s="24"/>
      <c r="H418" s="24"/>
      <c r="I418" s="24"/>
      <c r="J418" s="24"/>
      <c r="K418" s="24"/>
    </row>
    <row r="419" spans="1:11" ht="13.2" x14ac:dyDescent="0.25">
      <c r="A419" s="7"/>
      <c r="B419" s="23"/>
      <c r="C419" s="24"/>
      <c r="D419" s="24"/>
      <c r="E419" s="24"/>
      <c r="F419" s="24"/>
      <c r="G419" s="24"/>
      <c r="H419" s="24"/>
      <c r="I419" s="24"/>
      <c r="J419" s="24"/>
      <c r="K419" s="24"/>
    </row>
    <row r="420" spans="1:11" ht="13.2" x14ac:dyDescent="0.25">
      <c r="A420" s="7"/>
      <c r="B420" s="23"/>
      <c r="C420" s="24"/>
      <c r="D420" s="24"/>
      <c r="E420" s="24"/>
      <c r="F420" s="24"/>
      <c r="G420" s="24"/>
      <c r="H420" s="24"/>
      <c r="I420" s="24"/>
      <c r="J420" s="24"/>
      <c r="K420" s="24"/>
    </row>
    <row r="421" spans="1:11" ht="13.2" x14ac:dyDescent="0.25">
      <c r="A421" s="7"/>
      <c r="B421" s="23"/>
      <c r="C421" s="24"/>
      <c r="D421" s="24"/>
      <c r="E421" s="24"/>
      <c r="F421" s="24"/>
      <c r="G421" s="24"/>
      <c r="H421" s="24"/>
      <c r="I421" s="24"/>
      <c r="J421" s="24"/>
      <c r="K421" s="24"/>
    </row>
    <row r="422" spans="1:11" ht="13.2" x14ac:dyDescent="0.25">
      <c r="A422" s="7"/>
      <c r="B422" s="23"/>
      <c r="C422" s="24"/>
      <c r="D422" s="24"/>
      <c r="E422" s="24"/>
      <c r="F422" s="24"/>
      <c r="G422" s="24"/>
      <c r="H422" s="24"/>
      <c r="I422" s="24"/>
      <c r="J422" s="24"/>
      <c r="K422" s="24"/>
    </row>
    <row r="423" spans="1:11" ht="13.2" x14ac:dyDescent="0.25">
      <c r="A423" s="7"/>
      <c r="B423" s="23"/>
      <c r="C423" s="24"/>
      <c r="D423" s="24"/>
      <c r="E423" s="24"/>
      <c r="F423" s="24"/>
      <c r="G423" s="24"/>
      <c r="H423" s="24"/>
      <c r="I423" s="24"/>
      <c r="J423" s="24"/>
      <c r="K423" s="24"/>
    </row>
    <row r="424" spans="1:11" ht="13.2" x14ac:dyDescent="0.25">
      <c r="A424" s="7"/>
      <c r="B424" s="23"/>
      <c r="C424" s="24"/>
      <c r="D424" s="24"/>
      <c r="E424" s="24"/>
      <c r="F424" s="24"/>
      <c r="G424" s="24"/>
      <c r="H424" s="24"/>
      <c r="I424" s="24"/>
      <c r="J424" s="24"/>
      <c r="K424" s="24"/>
    </row>
    <row r="425" spans="1:11" ht="13.2" x14ac:dyDescent="0.25">
      <c r="A425" s="7"/>
      <c r="B425" s="23"/>
      <c r="C425" s="24"/>
      <c r="D425" s="24"/>
      <c r="E425" s="24"/>
      <c r="F425" s="24"/>
      <c r="G425" s="24"/>
      <c r="H425" s="24"/>
      <c r="I425" s="24"/>
      <c r="J425" s="24"/>
      <c r="K425" s="24"/>
    </row>
    <row r="426" spans="1:11" ht="13.2" x14ac:dyDescent="0.25">
      <c r="A426" s="7"/>
      <c r="B426" s="23"/>
      <c r="C426" s="24"/>
      <c r="D426" s="24"/>
      <c r="E426" s="24"/>
      <c r="F426" s="24"/>
      <c r="G426" s="24"/>
      <c r="H426" s="24"/>
      <c r="I426" s="24"/>
      <c r="J426" s="24"/>
      <c r="K426" s="24"/>
    </row>
    <row r="427" spans="1:11" ht="13.2" x14ac:dyDescent="0.25">
      <c r="A427" s="7"/>
      <c r="B427" s="23"/>
      <c r="C427" s="24"/>
      <c r="D427" s="24"/>
      <c r="E427" s="24"/>
      <c r="F427" s="24"/>
      <c r="G427" s="24"/>
      <c r="H427" s="24"/>
      <c r="I427" s="24"/>
      <c r="J427" s="24"/>
      <c r="K427" s="24"/>
    </row>
    <row r="428" spans="1:11" ht="13.2" x14ac:dyDescent="0.25">
      <c r="A428" s="7"/>
      <c r="B428" s="23"/>
      <c r="C428" s="24"/>
      <c r="D428" s="24"/>
      <c r="E428" s="24"/>
      <c r="F428" s="24"/>
      <c r="G428" s="24"/>
      <c r="H428" s="24"/>
      <c r="I428" s="24"/>
      <c r="J428" s="24"/>
      <c r="K428" s="24"/>
    </row>
    <row r="429" spans="1:11" ht="13.2" x14ac:dyDescent="0.25">
      <c r="A429" s="7"/>
      <c r="B429" s="23"/>
      <c r="C429" s="24"/>
      <c r="D429" s="24"/>
      <c r="E429" s="24"/>
      <c r="F429" s="24"/>
      <c r="G429" s="24"/>
      <c r="H429" s="24"/>
      <c r="I429" s="24"/>
      <c r="J429" s="24"/>
      <c r="K429" s="24"/>
    </row>
    <row r="430" spans="1:11" ht="13.2" x14ac:dyDescent="0.25">
      <c r="A430" s="7"/>
      <c r="B430" s="23"/>
      <c r="C430" s="24"/>
      <c r="D430" s="24"/>
      <c r="E430" s="24"/>
      <c r="F430" s="24"/>
      <c r="G430" s="24"/>
      <c r="H430" s="24"/>
      <c r="I430" s="24"/>
      <c r="J430" s="24"/>
      <c r="K430" s="24"/>
    </row>
    <row r="431" spans="1:11" ht="13.2" x14ac:dyDescent="0.25">
      <c r="A431" s="7"/>
      <c r="B431" s="23"/>
      <c r="C431" s="24"/>
      <c r="D431" s="24"/>
      <c r="E431" s="24"/>
      <c r="F431" s="24"/>
      <c r="G431" s="24"/>
      <c r="H431" s="24"/>
      <c r="I431" s="24"/>
      <c r="J431" s="24"/>
      <c r="K431" s="24"/>
    </row>
    <row r="432" spans="1:11" ht="13.2" x14ac:dyDescent="0.25">
      <c r="A432" s="7"/>
      <c r="B432" s="23"/>
      <c r="C432" s="24"/>
      <c r="D432" s="24"/>
      <c r="E432" s="24"/>
      <c r="F432" s="24"/>
      <c r="G432" s="24"/>
      <c r="H432" s="24"/>
      <c r="I432" s="24"/>
      <c r="J432" s="24"/>
      <c r="K432" s="24"/>
    </row>
    <row r="433" spans="1:11" ht="13.2" x14ac:dyDescent="0.25">
      <c r="A433" s="7"/>
      <c r="B433" s="23"/>
      <c r="C433" s="24"/>
      <c r="D433" s="24"/>
      <c r="E433" s="24"/>
      <c r="F433" s="24"/>
      <c r="G433" s="24"/>
      <c r="H433" s="24"/>
      <c r="I433" s="24"/>
      <c r="J433" s="24"/>
      <c r="K433" s="24"/>
    </row>
    <row r="434" spans="1:11" ht="13.2" x14ac:dyDescent="0.25">
      <c r="A434" s="7"/>
      <c r="B434" s="23"/>
      <c r="C434" s="24"/>
      <c r="D434" s="24"/>
      <c r="E434" s="24"/>
      <c r="F434" s="24"/>
      <c r="G434" s="24"/>
      <c r="H434" s="24"/>
      <c r="I434" s="24"/>
      <c r="J434" s="24"/>
      <c r="K434" s="24"/>
    </row>
    <row r="435" spans="1:11" ht="13.2" x14ac:dyDescent="0.25">
      <c r="A435" s="7"/>
      <c r="B435" s="23"/>
      <c r="C435" s="24"/>
      <c r="D435" s="24"/>
      <c r="E435" s="24"/>
      <c r="F435" s="24"/>
      <c r="G435" s="24"/>
      <c r="H435" s="24"/>
      <c r="I435" s="24"/>
      <c r="J435" s="24"/>
      <c r="K435" s="24"/>
    </row>
    <row r="436" spans="1:11" ht="13.2" x14ac:dyDescent="0.25">
      <c r="A436" s="7"/>
      <c r="B436" s="23"/>
      <c r="C436" s="24"/>
      <c r="D436" s="24"/>
      <c r="E436" s="24"/>
      <c r="F436" s="24"/>
      <c r="G436" s="24"/>
      <c r="H436" s="24"/>
      <c r="I436" s="24"/>
      <c r="J436" s="24"/>
      <c r="K436" s="24"/>
    </row>
    <row r="437" spans="1:11" ht="13.2" x14ac:dyDescent="0.25">
      <c r="A437" s="7"/>
      <c r="B437" s="23"/>
      <c r="C437" s="24"/>
      <c r="D437" s="24"/>
      <c r="E437" s="24"/>
      <c r="F437" s="24"/>
      <c r="G437" s="24"/>
      <c r="H437" s="24"/>
      <c r="I437" s="24"/>
      <c r="J437" s="24"/>
      <c r="K437" s="24"/>
    </row>
    <row r="438" spans="1:11" ht="13.2" x14ac:dyDescent="0.25">
      <c r="A438" s="7"/>
      <c r="B438" s="23"/>
      <c r="C438" s="24"/>
      <c r="D438" s="24"/>
      <c r="E438" s="24"/>
      <c r="F438" s="24"/>
      <c r="G438" s="24"/>
      <c r="H438" s="24"/>
      <c r="I438" s="24"/>
      <c r="J438" s="24"/>
      <c r="K438" s="24"/>
    </row>
    <row r="439" spans="1:11" ht="13.2" x14ac:dyDescent="0.25">
      <c r="A439" s="7"/>
      <c r="B439" s="23"/>
      <c r="C439" s="24"/>
      <c r="D439" s="24"/>
      <c r="E439" s="24"/>
      <c r="F439" s="24"/>
      <c r="G439" s="24"/>
      <c r="H439" s="24"/>
      <c r="I439" s="24"/>
      <c r="J439" s="24"/>
      <c r="K439" s="24"/>
    </row>
    <row r="440" spans="1:11" ht="13.2" x14ac:dyDescent="0.25">
      <c r="A440" s="7"/>
      <c r="B440" s="23"/>
      <c r="C440" s="24"/>
      <c r="D440" s="24"/>
      <c r="E440" s="24"/>
      <c r="F440" s="24"/>
      <c r="G440" s="24"/>
      <c r="H440" s="24"/>
      <c r="I440" s="24"/>
      <c r="J440" s="24"/>
      <c r="K440" s="24"/>
    </row>
    <row r="441" spans="1:11" ht="13.2" x14ac:dyDescent="0.25">
      <c r="A441" s="7"/>
      <c r="B441" s="23"/>
      <c r="C441" s="24"/>
      <c r="D441" s="24"/>
      <c r="E441" s="24"/>
      <c r="F441" s="24"/>
      <c r="G441" s="24"/>
      <c r="H441" s="24"/>
      <c r="I441" s="24"/>
      <c r="J441" s="24"/>
      <c r="K441" s="24"/>
    </row>
    <row r="442" spans="1:11" ht="13.2" x14ac:dyDescent="0.25">
      <c r="A442" s="7"/>
      <c r="B442" s="23"/>
      <c r="C442" s="24"/>
      <c r="D442" s="24"/>
      <c r="E442" s="24"/>
      <c r="F442" s="24"/>
      <c r="G442" s="24"/>
      <c r="H442" s="24"/>
      <c r="I442" s="24"/>
      <c r="J442" s="24"/>
      <c r="K442" s="24"/>
    </row>
    <row r="443" spans="1:11" ht="13.2" x14ac:dyDescent="0.25">
      <c r="A443" s="7"/>
      <c r="B443" s="23"/>
      <c r="C443" s="24"/>
      <c r="D443" s="24"/>
      <c r="E443" s="24"/>
      <c r="F443" s="24"/>
      <c r="G443" s="24"/>
      <c r="H443" s="24"/>
      <c r="I443" s="24"/>
      <c r="J443" s="24"/>
      <c r="K443" s="24"/>
    </row>
    <row r="444" spans="1:11" ht="13.2" x14ac:dyDescent="0.25">
      <c r="A444" s="7"/>
      <c r="B444" s="23"/>
      <c r="C444" s="24"/>
      <c r="D444" s="24"/>
      <c r="E444" s="24"/>
      <c r="F444" s="24"/>
      <c r="G444" s="24"/>
      <c r="H444" s="24"/>
      <c r="I444" s="24"/>
      <c r="J444" s="24"/>
      <c r="K444" s="24"/>
    </row>
    <row r="445" spans="1:11" ht="13.2" x14ac:dyDescent="0.25">
      <c r="A445" s="7"/>
      <c r="B445" s="23"/>
      <c r="C445" s="24"/>
      <c r="D445" s="24"/>
      <c r="E445" s="24"/>
      <c r="F445" s="24"/>
      <c r="G445" s="24"/>
      <c r="H445" s="24"/>
      <c r="I445" s="24"/>
      <c r="J445" s="24"/>
      <c r="K445" s="24"/>
    </row>
    <row r="446" spans="1:11" ht="13.2" x14ac:dyDescent="0.25">
      <c r="A446" s="7"/>
      <c r="B446" s="23"/>
      <c r="C446" s="24"/>
      <c r="D446" s="24"/>
      <c r="E446" s="24"/>
      <c r="F446" s="24"/>
      <c r="G446" s="24"/>
      <c r="H446" s="24"/>
      <c r="I446" s="24"/>
      <c r="J446" s="24"/>
      <c r="K446" s="24"/>
    </row>
    <row r="447" spans="1:11" ht="13.2" x14ac:dyDescent="0.25">
      <c r="A447" s="7"/>
      <c r="B447" s="23"/>
      <c r="C447" s="24"/>
      <c r="D447" s="24"/>
      <c r="E447" s="24"/>
      <c r="F447" s="24"/>
      <c r="G447" s="24"/>
      <c r="H447" s="24"/>
      <c r="I447" s="24"/>
      <c r="J447" s="24"/>
      <c r="K447" s="24"/>
    </row>
    <row r="448" spans="1:11" ht="13.2" x14ac:dyDescent="0.25">
      <c r="A448" s="7"/>
      <c r="B448" s="23"/>
      <c r="C448" s="24"/>
      <c r="D448" s="24"/>
      <c r="E448" s="24"/>
      <c r="F448" s="24"/>
      <c r="G448" s="24"/>
      <c r="H448" s="24"/>
      <c r="I448" s="24"/>
      <c r="J448" s="24"/>
      <c r="K448" s="24"/>
    </row>
    <row r="449" spans="1:11" ht="13.2" x14ac:dyDescent="0.25">
      <c r="A449" s="7"/>
      <c r="B449" s="23"/>
      <c r="C449" s="24"/>
      <c r="D449" s="24"/>
      <c r="E449" s="24"/>
      <c r="F449" s="24"/>
      <c r="G449" s="24"/>
      <c r="H449" s="24"/>
      <c r="I449" s="24"/>
      <c r="J449" s="24"/>
      <c r="K449" s="24"/>
    </row>
    <row r="450" spans="1:11" ht="13.2" x14ac:dyDescent="0.25">
      <c r="A450" s="7"/>
      <c r="B450" s="23"/>
      <c r="C450" s="24"/>
      <c r="D450" s="24"/>
      <c r="E450" s="24"/>
      <c r="F450" s="24"/>
      <c r="G450" s="24"/>
      <c r="H450" s="24"/>
      <c r="I450" s="24"/>
      <c r="J450" s="24"/>
      <c r="K450" s="24"/>
    </row>
    <row r="451" spans="1:11" ht="13.2" x14ac:dyDescent="0.25">
      <c r="A451" s="7"/>
      <c r="B451" s="23"/>
      <c r="C451" s="24"/>
      <c r="D451" s="24"/>
      <c r="E451" s="24"/>
      <c r="F451" s="24"/>
      <c r="G451" s="24"/>
      <c r="H451" s="24"/>
      <c r="I451" s="24"/>
      <c r="J451" s="24"/>
      <c r="K451" s="24"/>
    </row>
    <row r="452" spans="1:11" ht="13.2" x14ac:dyDescent="0.25">
      <c r="A452" s="7"/>
      <c r="B452" s="23"/>
      <c r="C452" s="24"/>
      <c r="D452" s="24"/>
      <c r="E452" s="24"/>
      <c r="F452" s="24"/>
      <c r="G452" s="24"/>
      <c r="H452" s="24"/>
      <c r="I452" s="24"/>
      <c r="J452" s="24"/>
      <c r="K452" s="24"/>
    </row>
    <row r="453" spans="1:11" ht="13.2" x14ac:dyDescent="0.25">
      <c r="A453" s="7"/>
      <c r="B453" s="23"/>
      <c r="C453" s="24"/>
      <c r="D453" s="24"/>
      <c r="E453" s="24"/>
      <c r="F453" s="24"/>
      <c r="G453" s="24"/>
      <c r="H453" s="24"/>
      <c r="I453" s="24"/>
      <c r="J453" s="24"/>
      <c r="K453" s="24"/>
    </row>
    <row r="454" spans="1:11" ht="13.2" x14ac:dyDescent="0.25">
      <c r="A454" s="7"/>
      <c r="B454" s="23"/>
      <c r="C454" s="24"/>
      <c r="D454" s="24"/>
      <c r="E454" s="24"/>
      <c r="F454" s="24"/>
      <c r="G454" s="24"/>
      <c r="H454" s="24"/>
      <c r="I454" s="24"/>
      <c r="J454" s="24"/>
      <c r="K454" s="24"/>
    </row>
    <row r="455" spans="1:11" ht="13.2" x14ac:dyDescent="0.25">
      <c r="A455" s="7"/>
      <c r="B455" s="23"/>
      <c r="C455" s="24"/>
      <c r="D455" s="24"/>
      <c r="E455" s="24"/>
      <c r="F455" s="24"/>
      <c r="G455" s="24"/>
      <c r="H455" s="24"/>
      <c r="I455" s="24"/>
      <c r="J455" s="24"/>
      <c r="K455" s="24"/>
    </row>
    <row r="456" spans="1:11" ht="13.2" x14ac:dyDescent="0.25">
      <c r="A456" s="7"/>
      <c r="B456" s="23"/>
      <c r="C456" s="24"/>
      <c r="D456" s="24"/>
      <c r="E456" s="24"/>
      <c r="F456" s="24"/>
      <c r="G456" s="24"/>
      <c r="H456" s="24"/>
      <c r="I456" s="24"/>
      <c r="J456" s="24"/>
      <c r="K456" s="24"/>
    </row>
    <row r="457" spans="1:11" ht="13.2" x14ac:dyDescent="0.25">
      <c r="A457" s="7"/>
      <c r="B457" s="23"/>
      <c r="C457" s="24"/>
      <c r="D457" s="24"/>
      <c r="E457" s="24"/>
      <c r="F457" s="24"/>
      <c r="G457" s="24"/>
      <c r="H457" s="24"/>
      <c r="I457" s="24"/>
      <c r="J457" s="24"/>
      <c r="K457" s="24"/>
    </row>
    <row r="458" spans="1:11" ht="13.2" x14ac:dyDescent="0.25">
      <c r="A458" s="7"/>
      <c r="B458" s="23"/>
      <c r="C458" s="24"/>
      <c r="D458" s="24"/>
      <c r="E458" s="24"/>
      <c r="F458" s="24"/>
      <c r="G458" s="24"/>
      <c r="H458" s="24"/>
      <c r="I458" s="24"/>
      <c r="J458" s="24"/>
      <c r="K458" s="24"/>
    </row>
    <row r="459" spans="1:11" ht="13.2" x14ac:dyDescent="0.25">
      <c r="A459" s="7"/>
      <c r="B459" s="23"/>
      <c r="C459" s="24"/>
      <c r="D459" s="24"/>
      <c r="E459" s="24"/>
      <c r="F459" s="24"/>
      <c r="G459" s="24"/>
      <c r="H459" s="24"/>
      <c r="I459" s="24"/>
      <c r="J459" s="24"/>
      <c r="K459" s="24"/>
    </row>
    <row r="460" spans="1:11" ht="13.2" x14ac:dyDescent="0.25">
      <c r="A460" s="7"/>
      <c r="B460" s="23"/>
      <c r="C460" s="24"/>
      <c r="D460" s="24"/>
      <c r="E460" s="24"/>
      <c r="F460" s="24"/>
      <c r="G460" s="24"/>
      <c r="H460" s="24"/>
      <c r="I460" s="24"/>
      <c r="J460" s="24"/>
      <c r="K460" s="24"/>
    </row>
    <row r="461" spans="1:11" ht="13.2" x14ac:dyDescent="0.25">
      <c r="A461" s="7"/>
      <c r="B461" s="23"/>
      <c r="C461" s="24"/>
      <c r="D461" s="24"/>
      <c r="E461" s="24"/>
      <c r="F461" s="24"/>
      <c r="G461" s="24"/>
      <c r="H461" s="24"/>
      <c r="I461" s="24"/>
      <c r="J461" s="24"/>
      <c r="K461" s="24"/>
    </row>
    <row r="462" spans="1:11" ht="13.2" x14ac:dyDescent="0.25">
      <c r="A462" s="7"/>
      <c r="B462" s="23"/>
      <c r="C462" s="24"/>
      <c r="D462" s="24"/>
      <c r="E462" s="24"/>
      <c r="F462" s="24"/>
      <c r="G462" s="24"/>
      <c r="H462" s="24"/>
      <c r="I462" s="24"/>
      <c r="J462" s="24"/>
      <c r="K462" s="24"/>
    </row>
    <row r="463" spans="1:11" ht="13.2" x14ac:dyDescent="0.25">
      <c r="A463" s="7"/>
      <c r="B463" s="23"/>
      <c r="C463" s="24"/>
      <c r="D463" s="24"/>
      <c r="E463" s="24"/>
      <c r="F463" s="24"/>
      <c r="G463" s="24"/>
      <c r="H463" s="24"/>
      <c r="I463" s="24"/>
      <c r="J463" s="24"/>
      <c r="K463" s="24"/>
    </row>
    <row r="464" spans="1:11" ht="13.2" x14ac:dyDescent="0.25">
      <c r="A464" s="7"/>
      <c r="B464" s="23"/>
      <c r="C464" s="24"/>
      <c r="D464" s="24"/>
      <c r="E464" s="24"/>
      <c r="F464" s="24"/>
      <c r="G464" s="24"/>
      <c r="H464" s="24"/>
      <c r="I464" s="24"/>
      <c r="J464" s="24"/>
      <c r="K464" s="24"/>
    </row>
    <row r="465" spans="1:11" ht="13.2" x14ac:dyDescent="0.25">
      <c r="A465" s="7"/>
      <c r="B465" s="23"/>
      <c r="C465" s="24"/>
      <c r="D465" s="24"/>
      <c r="E465" s="24"/>
      <c r="F465" s="24"/>
      <c r="G465" s="24"/>
      <c r="H465" s="24"/>
      <c r="I465" s="24"/>
      <c r="J465" s="24"/>
      <c r="K465" s="24"/>
    </row>
    <row r="466" spans="1:11" ht="13.2" x14ac:dyDescent="0.25">
      <c r="A466" s="7"/>
      <c r="B466" s="23"/>
      <c r="C466" s="24"/>
      <c r="D466" s="24"/>
      <c r="E466" s="24"/>
      <c r="F466" s="24"/>
      <c r="G466" s="24"/>
      <c r="H466" s="24"/>
      <c r="I466" s="24"/>
      <c r="J466" s="24"/>
      <c r="K466" s="24"/>
    </row>
    <row r="467" spans="1:11" ht="13.2" x14ac:dyDescent="0.25">
      <c r="A467" s="7"/>
      <c r="B467" s="23"/>
      <c r="C467" s="24"/>
      <c r="D467" s="24"/>
      <c r="E467" s="24"/>
      <c r="F467" s="24"/>
      <c r="G467" s="24"/>
      <c r="H467" s="24"/>
      <c r="I467" s="24"/>
      <c r="J467" s="24"/>
      <c r="K467" s="24"/>
    </row>
    <row r="468" spans="1:11" ht="13.2" x14ac:dyDescent="0.25">
      <c r="A468" s="7"/>
      <c r="B468" s="23"/>
      <c r="C468" s="24"/>
      <c r="D468" s="24"/>
      <c r="E468" s="24"/>
      <c r="F468" s="24"/>
      <c r="G468" s="24"/>
      <c r="H468" s="24"/>
      <c r="I468" s="24"/>
      <c r="J468" s="24"/>
      <c r="K468" s="24"/>
    </row>
    <row r="469" spans="1:11" ht="13.2" x14ac:dyDescent="0.25">
      <c r="A469" s="7"/>
      <c r="B469" s="23"/>
      <c r="C469" s="24"/>
      <c r="D469" s="24"/>
      <c r="E469" s="24"/>
      <c r="F469" s="24"/>
      <c r="G469" s="24"/>
      <c r="H469" s="24"/>
      <c r="I469" s="24"/>
      <c r="J469" s="24"/>
      <c r="K469" s="24"/>
    </row>
    <row r="470" spans="1:11" ht="13.2" x14ac:dyDescent="0.25">
      <c r="A470" s="7"/>
      <c r="B470" s="23"/>
      <c r="C470" s="24"/>
      <c r="D470" s="24"/>
      <c r="E470" s="24"/>
      <c r="F470" s="24"/>
      <c r="G470" s="24"/>
      <c r="H470" s="24"/>
      <c r="I470" s="24"/>
      <c r="J470" s="24"/>
      <c r="K470" s="24"/>
    </row>
    <row r="471" spans="1:11" ht="13.2" x14ac:dyDescent="0.25">
      <c r="A471" s="7"/>
      <c r="B471" s="23"/>
      <c r="C471" s="24"/>
      <c r="D471" s="24"/>
      <c r="E471" s="24"/>
      <c r="F471" s="24"/>
      <c r="G471" s="24"/>
      <c r="H471" s="24"/>
      <c r="I471" s="24"/>
      <c r="J471" s="24"/>
      <c r="K471" s="24"/>
    </row>
    <row r="472" spans="1:11" ht="13.2" x14ac:dyDescent="0.25">
      <c r="A472" s="7"/>
      <c r="B472" s="23"/>
      <c r="C472" s="24"/>
      <c r="D472" s="24"/>
      <c r="E472" s="24"/>
      <c r="F472" s="24"/>
      <c r="G472" s="24"/>
      <c r="H472" s="24"/>
      <c r="I472" s="24"/>
      <c r="J472" s="24"/>
      <c r="K472" s="24"/>
    </row>
    <row r="473" spans="1:11" ht="13.2" x14ac:dyDescent="0.25">
      <c r="A473" s="7"/>
      <c r="B473" s="23"/>
      <c r="C473" s="24"/>
      <c r="D473" s="24"/>
      <c r="E473" s="24"/>
      <c r="F473" s="24"/>
      <c r="G473" s="24"/>
      <c r="H473" s="24"/>
      <c r="I473" s="24"/>
      <c r="J473" s="24"/>
      <c r="K473" s="24"/>
    </row>
    <row r="474" spans="1:11" ht="13.2" x14ac:dyDescent="0.25">
      <c r="A474" s="7"/>
      <c r="B474" s="23"/>
      <c r="C474" s="24"/>
      <c r="D474" s="24"/>
      <c r="E474" s="24"/>
      <c r="F474" s="24"/>
      <c r="G474" s="24"/>
      <c r="H474" s="24"/>
      <c r="I474" s="24"/>
      <c r="J474" s="24"/>
      <c r="K474" s="24"/>
    </row>
    <row r="475" spans="1:11" ht="13.2" x14ac:dyDescent="0.25">
      <c r="A475" s="7"/>
      <c r="B475" s="23"/>
      <c r="C475" s="24"/>
      <c r="D475" s="24"/>
      <c r="E475" s="24"/>
      <c r="F475" s="24"/>
      <c r="G475" s="24"/>
      <c r="H475" s="24"/>
      <c r="I475" s="24"/>
      <c r="J475" s="24"/>
      <c r="K475" s="24"/>
    </row>
    <row r="476" spans="1:11" ht="13.2" x14ac:dyDescent="0.25">
      <c r="A476" s="7"/>
      <c r="B476" s="23"/>
      <c r="C476" s="24"/>
      <c r="D476" s="24"/>
      <c r="E476" s="24"/>
      <c r="F476" s="24"/>
      <c r="G476" s="24"/>
      <c r="H476" s="24"/>
      <c r="I476" s="24"/>
      <c r="J476" s="24"/>
      <c r="K476" s="24"/>
    </row>
    <row r="477" spans="1:11" ht="13.2" x14ac:dyDescent="0.25">
      <c r="A477" s="7"/>
      <c r="B477" s="23"/>
      <c r="C477" s="24"/>
      <c r="D477" s="24"/>
      <c r="E477" s="24"/>
      <c r="F477" s="24"/>
      <c r="G477" s="24"/>
      <c r="H477" s="24"/>
      <c r="I477" s="24"/>
      <c r="J477" s="24"/>
      <c r="K477" s="24"/>
    </row>
    <row r="478" spans="1:11" ht="13.2" x14ac:dyDescent="0.25">
      <c r="A478" s="7"/>
      <c r="B478" s="23"/>
      <c r="C478" s="24"/>
      <c r="D478" s="24"/>
      <c r="E478" s="24"/>
      <c r="F478" s="24"/>
      <c r="G478" s="24"/>
      <c r="H478" s="24"/>
      <c r="I478" s="24"/>
      <c r="J478" s="24"/>
      <c r="K478" s="24"/>
    </row>
    <row r="479" spans="1:11" ht="13.2" x14ac:dyDescent="0.25">
      <c r="A479" s="7"/>
      <c r="B479" s="23"/>
      <c r="C479" s="24"/>
      <c r="D479" s="24"/>
      <c r="E479" s="24"/>
      <c r="F479" s="24"/>
      <c r="G479" s="24"/>
      <c r="H479" s="24"/>
      <c r="I479" s="24"/>
      <c r="J479" s="24"/>
      <c r="K479" s="24"/>
    </row>
    <row r="480" spans="1:11" ht="13.2" x14ac:dyDescent="0.25">
      <c r="A480" s="7"/>
      <c r="B480" s="23"/>
      <c r="C480" s="24"/>
      <c r="D480" s="24"/>
      <c r="E480" s="24"/>
      <c r="F480" s="24"/>
      <c r="G480" s="24"/>
      <c r="H480" s="24"/>
      <c r="I480" s="24"/>
      <c r="J480" s="24"/>
      <c r="K480" s="24"/>
    </row>
    <row r="481" spans="1:11" ht="13.2" x14ac:dyDescent="0.25">
      <c r="A481" s="7"/>
      <c r="B481" s="23"/>
      <c r="C481" s="24"/>
      <c r="D481" s="24"/>
      <c r="E481" s="24"/>
      <c r="F481" s="24"/>
      <c r="G481" s="24"/>
      <c r="H481" s="24"/>
      <c r="I481" s="24"/>
      <c r="J481" s="24"/>
      <c r="K481" s="24"/>
    </row>
    <row r="482" spans="1:11" ht="13.2" x14ac:dyDescent="0.25">
      <c r="A482" s="7"/>
      <c r="B482" s="23"/>
      <c r="C482" s="24"/>
      <c r="D482" s="24"/>
      <c r="E482" s="24"/>
      <c r="F482" s="24"/>
      <c r="G482" s="24"/>
      <c r="H482" s="24"/>
      <c r="I482" s="24"/>
      <c r="J482" s="24"/>
      <c r="K482" s="24"/>
    </row>
    <row r="483" spans="1:11" ht="13.2" x14ac:dyDescent="0.25">
      <c r="A483" s="7"/>
      <c r="B483" s="23"/>
      <c r="C483" s="24"/>
      <c r="D483" s="24"/>
      <c r="E483" s="24"/>
      <c r="F483" s="24"/>
      <c r="G483" s="24"/>
      <c r="H483" s="24"/>
      <c r="I483" s="24"/>
      <c r="J483" s="24"/>
      <c r="K483" s="24"/>
    </row>
    <row r="484" spans="1:11" ht="13.2" x14ac:dyDescent="0.25">
      <c r="A484" s="7"/>
      <c r="B484" s="23"/>
      <c r="C484" s="24"/>
      <c r="D484" s="24"/>
      <c r="E484" s="24"/>
      <c r="F484" s="24"/>
      <c r="G484" s="24"/>
      <c r="H484" s="24"/>
      <c r="I484" s="24"/>
      <c r="J484" s="24"/>
      <c r="K484" s="24"/>
    </row>
    <row r="485" spans="1:11" ht="13.2" x14ac:dyDescent="0.25">
      <c r="A485" s="7"/>
      <c r="B485" s="23"/>
      <c r="C485" s="24"/>
      <c r="D485" s="24"/>
      <c r="E485" s="24"/>
      <c r="F485" s="24"/>
      <c r="G485" s="24"/>
      <c r="H485" s="24"/>
      <c r="I485" s="24"/>
      <c r="J485" s="24"/>
      <c r="K485" s="24"/>
    </row>
    <row r="486" spans="1:11" ht="13.2" x14ac:dyDescent="0.25">
      <c r="A486" s="7"/>
      <c r="B486" s="23"/>
      <c r="C486" s="24"/>
      <c r="D486" s="24"/>
      <c r="E486" s="24"/>
      <c r="F486" s="24"/>
      <c r="G486" s="24"/>
      <c r="H486" s="24"/>
      <c r="I486" s="24"/>
      <c r="J486" s="24"/>
      <c r="K486" s="24"/>
    </row>
    <row r="487" spans="1:11" ht="13.2" x14ac:dyDescent="0.25">
      <c r="A487" s="7"/>
      <c r="B487" s="23"/>
      <c r="C487" s="24"/>
      <c r="D487" s="24"/>
      <c r="E487" s="24"/>
      <c r="F487" s="24"/>
      <c r="G487" s="24"/>
      <c r="H487" s="24"/>
      <c r="I487" s="24"/>
      <c r="J487" s="24"/>
      <c r="K487" s="24"/>
    </row>
    <row r="488" spans="1:11" ht="13.2" x14ac:dyDescent="0.25">
      <c r="A488" s="7"/>
      <c r="B488" s="23"/>
      <c r="C488" s="24"/>
      <c r="D488" s="24"/>
      <c r="E488" s="24"/>
      <c r="F488" s="24"/>
      <c r="G488" s="24"/>
      <c r="H488" s="24"/>
      <c r="I488" s="24"/>
      <c r="J488" s="24"/>
      <c r="K488" s="24"/>
    </row>
    <row r="489" spans="1:11" ht="13.2" x14ac:dyDescent="0.25">
      <c r="A489" s="7"/>
      <c r="B489" s="23"/>
      <c r="C489" s="24"/>
      <c r="D489" s="24"/>
      <c r="E489" s="24"/>
      <c r="F489" s="24"/>
      <c r="G489" s="24"/>
      <c r="H489" s="24"/>
      <c r="I489" s="24"/>
      <c r="J489" s="24"/>
      <c r="K489" s="24"/>
    </row>
    <row r="490" spans="1:11" ht="13.2" x14ac:dyDescent="0.25">
      <c r="A490" s="7"/>
      <c r="B490" s="23"/>
      <c r="C490" s="24"/>
      <c r="D490" s="24"/>
      <c r="E490" s="24"/>
      <c r="F490" s="24"/>
      <c r="G490" s="24"/>
      <c r="H490" s="24"/>
      <c r="I490" s="24"/>
      <c r="J490" s="24"/>
      <c r="K490" s="24"/>
    </row>
    <row r="491" spans="1:11" ht="13.2" x14ac:dyDescent="0.25">
      <c r="A491" s="7"/>
      <c r="B491" s="23"/>
      <c r="C491" s="24"/>
      <c r="D491" s="24"/>
      <c r="E491" s="24"/>
      <c r="F491" s="24"/>
      <c r="G491" s="24"/>
      <c r="H491" s="24"/>
      <c r="I491" s="24"/>
      <c r="J491" s="24"/>
      <c r="K491" s="24"/>
    </row>
    <row r="492" spans="1:11" ht="13.2" x14ac:dyDescent="0.25">
      <c r="A492" s="7"/>
      <c r="B492" s="23"/>
      <c r="C492" s="24"/>
      <c r="D492" s="24"/>
      <c r="E492" s="24"/>
      <c r="F492" s="24"/>
      <c r="G492" s="24"/>
      <c r="H492" s="24"/>
      <c r="I492" s="24"/>
      <c r="J492" s="24"/>
      <c r="K492" s="24"/>
    </row>
    <row r="493" spans="1:11" ht="13.2" x14ac:dyDescent="0.25">
      <c r="A493" s="7"/>
      <c r="B493" s="23"/>
      <c r="C493" s="24"/>
      <c r="D493" s="24"/>
      <c r="E493" s="24"/>
      <c r="F493" s="24"/>
      <c r="G493" s="24"/>
      <c r="H493" s="24"/>
      <c r="I493" s="24"/>
      <c r="J493" s="24"/>
      <c r="K493" s="24"/>
    </row>
    <row r="494" spans="1:11" ht="13.2" x14ac:dyDescent="0.25">
      <c r="A494" s="7"/>
      <c r="B494" s="23"/>
      <c r="C494" s="24"/>
      <c r="D494" s="24"/>
      <c r="E494" s="24"/>
      <c r="F494" s="24"/>
      <c r="G494" s="24"/>
      <c r="H494" s="24"/>
      <c r="I494" s="24"/>
      <c r="J494" s="24"/>
      <c r="K494" s="24"/>
    </row>
    <row r="495" spans="1:11" ht="13.2" x14ac:dyDescent="0.25">
      <c r="A495" s="7"/>
      <c r="B495" s="23"/>
      <c r="C495" s="24"/>
      <c r="D495" s="24"/>
      <c r="E495" s="24"/>
      <c r="F495" s="24"/>
      <c r="G495" s="24"/>
      <c r="H495" s="24"/>
      <c r="I495" s="24"/>
      <c r="J495" s="24"/>
      <c r="K495" s="24"/>
    </row>
    <row r="496" spans="1:11" ht="13.2" x14ac:dyDescent="0.25">
      <c r="A496" s="7"/>
      <c r="B496" s="23"/>
      <c r="C496" s="24"/>
      <c r="D496" s="24"/>
      <c r="E496" s="24"/>
      <c r="F496" s="24"/>
      <c r="G496" s="24"/>
      <c r="H496" s="24"/>
      <c r="I496" s="24"/>
      <c r="J496" s="24"/>
      <c r="K496" s="24"/>
    </row>
    <row r="497" spans="1:11" ht="13.2" x14ac:dyDescent="0.25">
      <c r="A497" s="7"/>
      <c r="B497" s="23"/>
      <c r="C497" s="24"/>
      <c r="D497" s="24"/>
      <c r="E497" s="24"/>
      <c r="F497" s="24"/>
      <c r="G497" s="24"/>
      <c r="H497" s="24"/>
      <c r="I497" s="24"/>
      <c r="J497" s="24"/>
      <c r="K497" s="24"/>
    </row>
    <row r="498" spans="1:11" ht="13.2" x14ac:dyDescent="0.25">
      <c r="A498" s="7"/>
      <c r="B498" s="23"/>
      <c r="C498" s="24"/>
      <c r="D498" s="24"/>
      <c r="E498" s="24"/>
      <c r="F498" s="24"/>
      <c r="G498" s="24"/>
      <c r="H498" s="24"/>
      <c r="I498" s="24"/>
      <c r="J498" s="24"/>
      <c r="K498" s="24"/>
    </row>
    <row r="499" spans="1:11" ht="13.2" x14ac:dyDescent="0.25">
      <c r="A499" s="7"/>
      <c r="B499" s="23"/>
      <c r="C499" s="24"/>
      <c r="D499" s="24"/>
      <c r="E499" s="24"/>
      <c r="F499" s="24"/>
      <c r="G499" s="24"/>
      <c r="H499" s="24"/>
      <c r="I499" s="24"/>
      <c r="J499" s="24"/>
      <c r="K499" s="24"/>
    </row>
    <row r="500" spans="1:11" ht="13.2" x14ac:dyDescent="0.25">
      <c r="A500" s="7"/>
      <c r="B500" s="23"/>
      <c r="C500" s="24"/>
      <c r="D500" s="24"/>
      <c r="E500" s="24"/>
      <c r="F500" s="24"/>
      <c r="G500" s="24"/>
      <c r="H500" s="24"/>
      <c r="I500" s="24"/>
      <c r="J500" s="24"/>
      <c r="K500" s="24"/>
    </row>
    <row r="501" spans="1:11" ht="13.2" x14ac:dyDescent="0.25">
      <c r="A501" s="7"/>
      <c r="B501" s="23"/>
      <c r="C501" s="24"/>
      <c r="D501" s="24"/>
      <c r="E501" s="24"/>
      <c r="F501" s="24"/>
      <c r="G501" s="24"/>
      <c r="H501" s="24"/>
      <c r="I501" s="24"/>
      <c r="J501" s="24"/>
      <c r="K501" s="24"/>
    </row>
    <row r="502" spans="1:11" ht="13.2" x14ac:dyDescent="0.25">
      <c r="A502" s="7"/>
      <c r="B502" s="23"/>
      <c r="C502" s="24"/>
      <c r="D502" s="24"/>
      <c r="E502" s="24"/>
      <c r="F502" s="24"/>
      <c r="G502" s="24"/>
      <c r="H502" s="24"/>
      <c r="I502" s="24"/>
      <c r="J502" s="24"/>
      <c r="K502" s="24"/>
    </row>
    <row r="503" spans="1:11" ht="13.2" x14ac:dyDescent="0.25">
      <c r="A503" s="7"/>
      <c r="B503" s="23"/>
      <c r="C503" s="24"/>
      <c r="D503" s="24"/>
      <c r="E503" s="24"/>
      <c r="F503" s="24"/>
      <c r="G503" s="24"/>
      <c r="H503" s="24"/>
      <c r="I503" s="24"/>
      <c r="J503" s="24"/>
      <c r="K503" s="24"/>
    </row>
    <row r="504" spans="1:11" ht="13.2" x14ac:dyDescent="0.25">
      <c r="A504" s="7"/>
      <c r="B504" s="23"/>
      <c r="C504" s="24"/>
      <c r="D504" s="24"/>
      <c r="E504" s="24"/>
      <c r="F504" s="24"/>
      <c r="G504" s="24"/>
      <c r="H504" s="24"/>
      <c r="I504" s="24"/>
      <c r="J504" s="24"/>
      <c r="K504" s="24"/>
    </row>
    <row r="505" spans="1:11" ht="13.2" x14ac:dyDescent="0.25">
      <c r="A505" s="7"/>
      <c r="B505" s="23"/>
      <c r="C505" s="24"/>
      <c r="D505" s="24"/>
      <c r="E505" s="24"/>
      <c r="F505" s="24"/>
      <c r="G505" s="24"/>
      <c r="H505" s="24"/>
      <c r="I505" s="24"/>
      <c r="J505" s="24"/>
      <c r="K505" s="24"/>
    </row>
    <row r="506" spans="1:11" ht="13.2" x14ac:dyDescent="0.25">
      <c r="A506" s="7"/>
      <c r="B506" s="23"/>
      <c r="C506" s="24"/>
      <c r="D506" s="24"/>
      <c r="E506" s="24"/>
      <c r="F506" s="24"/>
      <c r="G506" s="24"/>
      <c r="H506" s="24"/>
      <c r="I506" s="24"/>
      <c r="J506" s="24"/>
      <c r="K506" s="24"/>
    </row>
    <row r="507" spans="1:11" ht="13.2" x14ac:dyDescent="0.25">
      <c r="A507" s="7"/>
      <c r="B507" s="23"/>
      <c r="C507" s="24"/>
      <c r="D507" s="24"/>
      <c r="E507" s="24"/>
      <c r="F507" s="24"/>
      <c r="G507" s="24"/>
      <c r="H507" s="24"/>
      <c r="I507" s="24"/>
      <c r="J507" s="24"/>
      <c r="K507" s="24"/>
    </row>
    <row r="508" spans="1:11" ht="13.2" x14ac:dyDescent="0.25">
      <c r="A508" s="7"/>
      <c r="B508" s="23"/>
      <c r="C508" s="24"/>
      <c r="D508" s="24"/>
      <c r="E508" s="24"/>
      <c r="F508" s="24"/>
      <c r="G508" s="24"/>
      <c r="H508" s="24"/>
      <c r="I508" s="24"/>
      <c r="J508" s="24"/>
      <c r="K508" s="24"/>
    </row>
    <row r="509" spans="1:11" ht="13.2" x14ac:dyDescent="0.25">
      <c r="A509" s="7"/>
      <c r="B509" s="23"/>
      <c r="C509" s="24"/>
      <c r="D509" s="24"/>
      <c r="E509" s="24"/>
      <c r="F509" s="24"/>
      <c r="G509" s="24"/>
      <c r="H509" s="24"/>
      <c r="I509" s="24"/>
      <c r="J509" s="24"/>
      <c r="K509" s="24"/>
    </row>
    <row r="510" spans="1:11" ht="13.2" x14ac:dyDescent="0.25">
      <c r="A510" s="7"/>
      <c r="B510" s="23"/>
      <c r="C510" s="24"/>
      <c r="D510" s="24"/>
      <c r="E510" s="24"/>
      <c r="F510" s="24"/>
      <c r="G510" s="24"/>
      <c r="H510" s="24"/>
      <c r="I510" s="24"/>
      <c r="J510" s="24"/>
      <c r="K510" s="24"/>
    </row>
    <row r="511" spans="1:11" ht="13.2" x14ac:dyDescent="0.25">
      <c r="A511" s="7"/>
      <c r="B511" s="23"/>
      <c r="C511" s="24"/>
      <c r="D511" s="24"/>
      <c r="E511" s="24"/>
      <c r="F511" s="24"/>
      <c r="G511" s="24"/>
      <c r="H511" s="24"/>
      <c r="I511" s="24"/>
      <c r="J511" s="24"/>
      <c r="K511" s="24"/>
    </row>
    <row r="512" spans="1:11" ht="13.2" x14ac:dyDescent="0.25">
      <c r="A512" s="7"/>
      <c r="B512" s="23"/>
      <c r="C512" s="24"/>
      <c r="D512" s="24"/>
      <c r="E512" s="24"/>
      <c r="F512" s="24"/>
      <c r="G512" s="24"/>
      <c r="H512" s="24"/>
      <c r="I512" s="24"/>
      <c r="J512" s="24"/>
      <c r="K512" s="24"/>
    </row>
    <row r="513" spans="1:11" ht="13.2" x14ac:dyDescent="0.25">
      <c r="A513" s="7"/>
      <c r="B513" s="23"/>
      <c r="C513" s="24"/>
      <c r="D513" s="24"/>
      <c r="E513" s="24"/>
      <c r="F513" s="24"/>
      <c r="G513" s="24"/>
      <c r="H513" s="24"/>
      <c r="I513" s="24"/>
      <c r="J513" s="24"/>
      <c r="K513" s="24"/>
    </row>
    <row r="514" spans="1:11" ht="13.2" x14ac:dyDescent="0.25">
      <c r="A514" s="7"/>
      <c r="B514" s="23"/>
      <c r="C514" s="24"/>
      <c r="D514" s="24"/>
      <c r="E514" s="24"/>
      <c r="F514" s="24"/>
      <c r="G514" s="24"/>
      <c r="H514" s="24"/>
      <c r="I514" s="24"/>
      <c r="J514" s="24"/>
      <c r="K514" s="24"/>
    </row>
    <row r="515" spans="1:11" ht="13.2" x14ac:dyDescent="0.25">
      <c r="A515" s="7"/>
      <c r="B515" s="23"/>
      <c r="C515" s="24"/>
      <c r="D515" s="24"/>
      <c r="E515" s="24"/>
      <c r="F515" s="24"/>
      <c r="G515" s="24"/>
      <c r="H515" s="24"/>
      <c r="I515" s="24"/>
      <c r="J515" s="24"/>
      <c r="K515" s="24"/>
    </row>
    <row r="516" spans="1:11" ht="13.2" x14ac:dyDescent="0.25">
      <c r="A516" s="7"/>
      <c r="B516" s="23"/>
      <c r="C516" s="24"/>
      <c r="D516" s="24"/>
      <c r="E516" s="24"/>
      <c r="F516" s="24"/>
      <c r="G516" s="24"/>
      <c r="H516" s="24"/>
      <c r="I516" s="24"/>
      <c r="J516" s="24"/>
      <c r="K516" s="24"/>
    </row>
    <row r="517" spans="1:11" ht="13.2" x14ac:dyDescent="0.25">
      <c r="A517" s="7"/>
      <c r="B517" s="23"/>
      <c r="C517" s="24"/>
      <c r="D517" s="24"/>
      <c r="E517" s="24"/>
      <c r="F517" s="24"/>
      <c r="G517" s="24"/>
      <c r="H517" s="24"/>
      <c r="I517" s="24"/>
      <c r="J517" s="24"/>
      <c r="K517" s="24"/>
    </row>
    <row r="518" spans="1:11" ht="13.2" x14ac:dyDescent="0.25">
      <c r="A518" s="7"/>
      <c r="B518" s="23"/>
      <c r="C518" s="24"/>
      <c r="D518" s="24"/>
      <c r="E518" s="24"/>
      <c r="F518" s="24"/>
      <c r="G518" s="24"/>
      <c r="H518" s="24"/>
      <c r="I518" s="24"/>
      <c r="J518" s="24"/>
      <c r="K518" s="24"/>
    </row>
    <row r="519" spans="1:11" ht="13.2" x14ac:dyDescent="0.25">
      <c r="A519" s="7"/>
      <c r="B519" s="23"/>
      <c r="C519" s="24"/>
      <c r="D519" s="24"/>
      <c r="E519" s="24"/>
      <c r="F519" s="24"/>
      <c r="G519" s="24"/>
      <c r="H519" s="24"/>
      <c r="I519" s="24"/>
      <c r="J519" s="24"/>
      <c r="K519" s="24"/>
    </row>
    <row r="520" spans="1:11" ht="13.2" x14ac:dyDescent="0.25">
      <c r="A520" s="7"/>
      <c r="B520" s="23"/>
      <c r="C520" s="24"/>
      <c r="D520" s="24"/>
      <c r="E520" s="24"/>
      <c r="F520" s="24"/>
      <c r="G520" s="24"/>
      <c r="H520" s="24"/>
      <c r="I520" s="24"/>
      <c r="J520" s="24"/>
      <c r="K520" s="24"/>
    </row>
    <row r="521" spans="1:11" ht="13.2" x14ac:dyDescent="0.25">
      <c r="A521" s="7"/>
      <c r="B521" s="23"/>
      <c r="C521" s="24"/>
      <c r="D521" s="24"/>
      <c r="E521" s="24"/>
      <c r="F521" s="24"/>
      <c r="G521" s="24"/>
      <c r="H521" s="24"/>
      <c r="I521" s="24"/>
      <c r="J521" s="24"/>
      <c r="K521" s="24"/>
    </row>
    <row r="522" spans="1:11" ht="13.2" x14ac:dyDescent="0.25">
      <c r="A522" s="7"/>
      <c r="B522" s="23"/>
      <c r="C522" s="24"/>
      <c r="D522" s="24"/>
      <c r="E522" s="24"/>
      <c r="F522" s="24"/>
      <c r="G522" s="24"/>
      <c r="H522" s="24"/>
      <c r="I522" s="24"/>
      <c r="J522" s="24"/>
      <c r="K522" s="24"/>
    </row>
    <row r="523" spans="1:11" ht="13.2" x14ac:dyDescent="0.25">
      <c r="A523" s="7"/>
      <c r="B523" s="23"/>
      <c r="C523" s="24"/>
      <c r="D523" s="24"/>
      <c r="E523" s="24"/>
      <c r="F523" s="24"/>
      <c r="G523" s="24"/>
      <c r="H523" s="24"/>
      <c r="I523" s="24"/>
      <c r="J523" s="24"/>
      <c r="K523" s="24"/>
    </row>
    <row r="524" spans="1:11" ht="13.2" x14ac:dyDescent="0.25">
      <c r="A524" s="7"/>
      <c r="B524" s="23"/>
      <c r="C524" s="24"/>
      <c r="D524" s="24"/>
      <c r="E524" s="24"/>
      <c r="F524" s="24"/>
      <c r="G524" s="24"/>
      <c r="H524" s="24"/>
      <c r="I524" s="24"/>
      <c r="J524" s="24"/>
      <c r="K524" s="24"/>
    </row>
    <row r="525" spans="1:11" ht="13.2" x14ac:dyDescent="0.25">
      <c r="A525" s="7"/>
      <c r="B525" s="23"/>
      <c r="C525" s="24"/>
      <c r="D525" s="24"/>
      <c r="E525" s="24"/>
      <c r="F525" s="24"/>
      <c r="G525" s="24"/>
      <c r="H525" s="24"/>
      <c r="I525" s="24"/>
      <c r="J525" s="24"/>
      <c r="K525" s="24"/>
    </row>
    <row r="526" spans="1:11" ht="13.2" x14ac:dyDescent="0.25">
      <c r="A526" s="7"/>
      <c r="B526" s="23"/>
      <c r="C526" s="24"/>
      <c r="D526" s="24"/>
      <c r="E526" s="24"/>
      <c r="F526" s="24"/>
      <c r="G526" s="24"/>
      <c r="H526" s="24"/>
      <c r="I526" s="24"/>
      <c r="J526" s="24"/>
      <c r="K526" s="24"/>
    </row>
    <row r="527" spans="1:11" ht="13.2" x14ac:dyDescent="0.25">
      <c r="A527" s="7"/>
      <c r="B527" s="23"/>
      <c r="C527" s="24"/>
      <c r="D527" s="24"/>
      <c r="E527" s="24"/>
      <c r="F527" s="24"/>
      <c r="G527" s="24"/>
      <c r="H527" s="24"/>
      <c r="I527" s="24"/>
      <c r="J527" s="24"/>
      <c r="K527" s="24"/>
    </row>
    <row r="528" spans="1:11" ht="13.2" x14ac:dyDescent="0.25">
      <c r="A528" s="7"/>
      <c r="B528" s="23"/>
      <c r="C528" s="24"/>
      <c r="D528" s="24"/>
      <c r="E528" s="24"/>
      <c r="F528" s="24"/>
      <c r="G528" s="24"/>
      <c r="H528" s="24"/>
      <c r="I528" s="24"/>
      <c r="J528" s="24"/>
      <c r="K528" s="24"/>
    </row>
    <row r="529" spans="1:11" ht="13.2" x14ac:dyDescent="0.25">
      <c r="A529" s="7"/>
      <c r="B529" s="23"/>
      <c r="C529" s="24"/>
      <c r="D529" s="24"/>
      <c r="E529" s="24"/>
      <c r="F529" s="24"/>
      <c r="G529" s="24"/>
      <c r="H529" s="24"/>
      <c r="I529" s="24"/>
      <c r="J529" s="24"/>
      <c r="K529" s="24"/>
    </row>
    <row r="530" spans="1:11" ht="13.2" x14ac:dyDescent="0.25">
      <c r="A530" s="7"/>
      <c r="B530" s="23"/>
      <c r="C530" s="24"/>
      <c r="D530" s="24"/>
      <c r="E530" s="24"/>
      <c r="F530" s="24"/>
      <c r="G530" s="24"/>
      <c r="H530" s="24"/>
      <c r="I530" s="24"/>
      <c r="J530" s="24"/>
      <c r="K530" s="24"/>
    </row>
    <row r="531" spans="1:11" ht="13.2" x14ac:dyDescent="0.25">
      <c r="A531" s="7"/>
      <c r="B531" s="23"/>
      <c r="C531" s="24"/>
      <c r="D531" s="24"/>
      <c r="E531" s="24"/>
      <c r="F531" s="24"/>
      <c r="G531" s="24"/>
      <c r="H531" s="24"/>
      <c r="I531" s="24"/>
      <c r="J531" s="24"/>
      <c r="K531" s="24"/>
    </row>
    <row r="532" spans="1:11" ht="13.2" x14ac:dyDescent="0.25">
      <c r="A532" s="7"/>
      <c r="B532" s="23"/>
      <c r="C532" s="24"/>
      <c r="D532" s="24"/>
      <c r="E532" s="24"/>
      <c r="F532" s="24"/>
      <c r="G532" s="24"/>
      <c r="H532" s="24"/>
      <c r="I532" s="24"/>
      <c r="J532" s="24"/>
      <c r="K532" s="24"/>
    </row>
    <row r="533" spans="1:11" ht="13.2" x14ac:dyDescent="0.25">
      <c r="A533" s="7"/>
      <c r="B533" s="23"/>
      <c r="C533" s="24"/>
      <c r="D533" s="24"/>
      <c r="E533" s="24"/>
      <c r="F533" s="24"/>
      <c r="G533" s="24"/>
      <c r="H533" s="24"/>
      <c r="I533" s="24"/>
      <c r="J533" s="24"/>
      <c r="K533" s="24"/>
    </row>
    <row r="534" spans="1:11" ht="13.2" x14ac:dyDescent="0.25">
      <c r="A534" s="7"/>
      <c r="B534" s="23"/>
      <c r="C534" s="24"/>
      <c r="D534" s="24"/>
      <c r="E534" s="24"/>
      <c r="F534" s="24"/>
      <c r="G534" s="24"/>
      <c r="H534" s="24"/>
      <c r="I534" s="24"/>
      <c r="J534" s="24"/>
      <c r="K534" s="24"/>
    </row>
    <row r="535" spans="1:11" ht="13.2" x14ac:dyDescent="0.25">
      <c r="A535" s="7"/>
      <c r="B535" s="23"/>
      <c r="C535" s="24"/>
      <c r="D535" s="24"/>
      <c r="E535" s="24"/>
      <c r="F535" s="24"/>
      <c r="G535" s="24"/>
      <c r="H535" s="24"/>
      <c r="I535" s="24"/>
      <c r="J535" s="24"/>
      <c r="K535" s="24"/>
    </row>
    <row r="536" spans="1:11" ht="13.2" x14ac:dyDescent="0.25">
      <c r="A536" s="7"/>
      <c r="B536" s="23"/>
      <c r="C536" s="24"/>
      <c r="D536" s="24"/>
      <c r="E536" s="24"/>
      <c r="F536" s="24"/>
      <c r="G536" s="24"/>
      <c r="H536" s="24"/>
      <c r="I536" s="24"/>
      <c r="J536" s="24"/>
      <c r="K536" s="24"/>
    </row>
    <row r="537" spans="1:11" ht="13.2" x14ac:dyDescent="0.25">
      <c r="A537" s="7"/>
      <c r="B537" s="23"/>
      <c r="C537" s="24"/>
      <c r="D537" s="24"/>
      <c r="E537" s="24"/>
      <c r="F537" s="24"/>
      <c r="G537" s="24"/>
      <c r="H537" s="24"/>
      <c r="I537" s="24"/>
      <c r="J537" s="24"/>
      <c r="K537" s="24"/>
    </row>
    <row r="538" spans="1:11" ht="13.2" x14ac:dyDescent="0.25">
      <c r="A538" s="7"/>
      <c r="B538" s="23"/>
      <c r="C538" s="24"/>
      <c r="D538" s="24"/>
      <c r="E538" s="24"/>
      <c r="F538" s="24"/>
      <c r="G538" s="24"/>
      <c r="H538" s="24"/>
      <c r="I538" s="24"/>
      <c r="J538" s="24"/>
      <c r="K538" s="24"/>
    </row>
    <row r="539" spans="1:11" ht="13.2" x14ac:dyDescent="0.25">
      <c r="A539" s="7"/>
      <c r="B539" s="23"/>
      <c r="C539" s="24"/>
      <c r="D539" s="24"/>
      <c r="E539" s="24"/>
      <c r="F539" s="24"/>
      <c r="G539" s="24"/>
      <c r="H539" s="24"/>
      <c r="I539" s="24"/>
      <c r="J539" s="24"/>
      <c r="K539" s="24"/>
    </row>
    <row r="540" spans="1:11" ht="13.2" x14ac:dyDescent="0.25">
      <c r="A540" s="7"/>
      <c r="B540" s="23"/>
      <c r="C540" s="24"/>
      <c r="D540" s="24"/>
      <c r="E540" s="24"/>
      <c r="F540" s="24"/>
      <c r="G540" s="24"/>
      <c r="H540" s="24"/>
      <c r="I540" s="24"/>
      <c r="J540" s="24"/>
      <c r="K540" s="24"/>
    </row>
    <row r="541" spans="1:11" ht="13.2" x14ac:dyDescent="0.25">
      <c r="A541" s="7"/>
      <c r="B541" s="23"/>
      <c r="C541" s="24"/>
      <c r="D541" s="24"/>
      <c r="E541" s="24"/>
      <c r="F541" s="24"/>
      <c r="G541" s="24"/>
      <c r="H541" s="24"/>
      <c r="I541" s="24"/>
      <c r="J541" s="24"/>
      <c r="K541" s="24"/>
    </row>
    <row r="542" spans="1:11" ht="13.2" x14ac:dyDescent="0.25">
      <c r="A542" s="7"/>
      <c r="B542" s="23"/>
      <c r="C542" s="24"/>
      <c r="D542" s="24"/>
      <c r="E542" s="24"/>
      <c r="F542" s="24"/>
      <c r="G542" s="24"/>
      <c r="H542" s="24"/>
      <c r="I542" s="24"/>
      <c r="J542" s="24"/>
      <c r="K542" s="24"/>
    </row>
    <row r="543" spans="1:11" ht="13.2" x14ac:dyDescent="0.25">
      <c r="A543" s="7"/>
      <c r="B543" s="23"/>
      <c r="C543" s="24"/>
      <c r="D543" s="24"/>
      <c r="E543" s="24"/>
      <c r="F543" s="24"/>
      <c r="G543" s="24"/>
      <c r="H543" s="24"/>
      <c r="I543" s="24"/>
      <c r="J543" s="24"/>
      <c r="K543" s="24"/>
    </row>
    <row r="544" spans="1:11" ht="13.2" x14ac:dyDescent="0.25">
      <c r="A544" s="7"/>
      <c r="B544" s="23"/>
      <c r="C544" s="24"/>
      <c r="D544" s="24"/>
      <c r="E544" s="24"/>
      <c r="F544" s="24"/>
      <c r="G544" s="24"/>
      <c r="H544" s="24"/>
      <c r="I544" s="24"/>
      <c r="J544" s="24"/>
      <c r="K544" s="24"/>
    </row>
    <row r="545" spans="1:11" ht="13.2" x14ac:dyDescent="0.25">
      <c r="A545" s="7"/>
      <c r="B545" s="23"/>
      <c r="C545" s="24"/>
      <c r="D545" s="24"/>
      <c r="E545" s="24"/>
      <c r="F545" s="24"/>
      <c r="G545" s="24"/>
      <c r="H545" s="24"/>
      <c r="I545" s="24"/>
      <c r="J545" s="24"/>
      <c r="K545" s="24"/>
    </row>
    <row r="546" spans="1:11" ht="13.2" x14ac:dyDescent="0.25">
      <c r="A546" s="7"/>
      <c r="B546" s="23"/>
      <c r="C546" s="24"/>
      <c r="D546" s="24"/>
      <c r="E546" s="24"/>
      <c r="F546" s="24"/>
      <c r="G546" s="24"/>
      <c r="H546" s="24"/>
      <c r="I546" s="24"/>
      <c r="J546" s="24"/>
      <c r="K546" s="24"/>
    </row>
    <row r="547" spans="1:11" ht="13.2" x14ac:dyDescent="0.25">
      <c r="A547" s="7"/>
      <c r="B547" s="23"/>
      <c r="C547" s="24"/>
      <c r="D547" s="24"/>
      <c r="E547" s="24"/>
      <c r="F547" s="24"/>
      <c r="G547" s="24"/>
      <c r="H547" s="24"/>
      <c r="I547" s="24"/>
      <c r="J547" s="24"/>
      <c r="K547" s="24"/>
    </row>
    <row r="548" spans="1:11" ht="13.2" x14ac:dyDescent="0.25">
      <c r="A548" s="7"/>
      <c r="B548" s="23"/>
      <c r="C548" s="24"/>
      <c r="D548" s="24"/>
      <c r="E548" s="24"/>
      <c r="F548" s="24"/>
      <c r="G548" s="24"/>
      <c r="H548" s="24"/>
      <c r="I548" s="24"/>
      <c r="J548" s="24"/>
      <c r="K548" s="24"/>
    </row>
    <row r="549" spans="1:11" ht="13.2" x14ac:dyDescent="0.25">
      <c r="A549" s="7"/>
      <c r="B549" s="23"/>
      <c r="C549" s="24"/>
      <c r="D549" s="24"/>
      <c r="E549" s="24"/>
      <c r="F549" s="24"/>
      <c r="G549" s="24"/>
      <c r="H549" s="24"/>
      <c r="I549" s="24"/>
      <c r="J549" s="24"/>
      <c r="K549" s="24"/>
    </row>
    <row r="550" spans="1:11" ht="13.2" x14ac:dyDescent="0.25">
      <c r="A550" s="7"/>
      <c r="B550" s="23"/>
      <c r="C550" s="24"/>
      <c r="D550" s="24"/>
      <c r="E550" s="24"/>
      <c r="F550" s="24"/>
      <c r="G550" s="24"/>
      <c r="H550" s="24"/>
      <c r="I550" s="24"/>
      <c r="J550" s="24"/>
      <c r="K550" s="24"/>
    </row>
    <row r="551" spans="1:11" ht="13.2" x14ac:dyDescent="0.25">
      <c r="A551" s="7"/>
      <c r="B551" s="23"/>
      <c r="C551" s="24"/>
      <c r="D551" s="24"/>
      <c r="E551" s="24"/>
      <c r="F551" s="24"/>
      <c r="G551" s="24"/>
      <c r="H551" s="24"/>
      <c r="I551" s="24"/>
      <c r="J551" s="24"/>
      <c r="K551" s="24"/>
    </row>
    <row r="552" spans="1:11" ht="13.2" x14ac:dyDescent="0.25">
      <c r="A552" s="7"/>
      <c r="B552" s="23"/>
      <c r="C552" s="24"/>
      <c r="D552" s="24"/>
      <c r="E552" s="24"/>
      <c r="F552" s="24"/>
      <c r="G552" s="24"/>
      <c r="H552" s="24"/>
      <c r="I552" s="24"/>
      <c r="J552" s="24"/>
      <c r="K552" s="24"/>
    </row>
    <row r="553" spans="1:11" ht="13.2" x14ac:dyDescent="0.25">
      <c r="A553" s="7"/>
      <c r="B553" s="23"/>
      <c r="C553" s="24"/>
      <c r="D553" s="24"/>
      <c r="E553" s="24"/>
      <c r="F553" s="24"/>
      <c r="G553" s="24"/>
      <c r="H553" s="24"/>
      <c r="I553" s="24"/>
      <c r="J553" s="24"/>
      <c r="K553" s="24"/>
    </row>
    <row r="554" spans="1:11" ht="13.2" x14ac:dyDescent="0.25">
      <c r="A554" s="7"/>
      <c r="B554" s="23"/>
      <c r="C554" s="24"/>
      <c r="D554" s="24"/>
      <c r="E554" s="24"/>
      <c r="F554" s="24"/>
      <c r="G554" s="24"/>
      <c r="H554" s="24"/>
      <c r="I554" s="24"/>
      <c r="J554" s="24"/>
      <c r="K554" s="24"/>
    </row>
    <row r="555" spans="1:11" ht="13.2" x14ac:dyDescent="0.25">
      <c r="A555" s="7"/>
      <c r="B555" s="23"/>
      <c r="C555" s="24"/>
      <c r="D555" s="24"/>
      <c r="E555" s="24"/>
      <c r="F555" s="24"/>
      <c r="G555" s="24"/>
      <c r="H555" s="24"/>
      <c r="I555" s="24"/>
      <c r="J555" s="24"/>
      <c r="K555" s="24"/>
    </row>
    <row r="556" spans="1:11" ht="13.2" x14ac:dyDescent="0.25">
      <c r="A556" s="7"/>
      <c r="B556" s="23"/>
      <c r="C556" s="24"/>
      <c r="D556" s="24"/>
      <c r="E556" s="24"/>
      <c r="F556" s="24"/>
      <c r="G556" s="24"/>
      <c r="H556" s="24"/>
      <c r="I556" s="24"/>
      <c r="J556" s="24"/>
      <c r="K556" s="24"/>
    </row>
    <row r="557" spans="1:11" ht="13.2" x14ac:dyDescent="0.25">
      <c r="A557" s="7"/>
      <c r="B557" s="23"/>
      <c r="C557" s="24"/>
      <c r="D557" s="24"/>
      <c r="E557" s="24"/>
      <c r="F557" s="24"/>
      <c r="G557" s="24"/>
      <c r="H557" s="24"/>
      <c r="I557" s="24"/>
      <c r="J557" s="24"/>
      <c r="K557" s="24"/>
    </row>
    <row r="558" spans="1:11" ht="13.2" x14ac:dyDescent="0.25">
      <c r="A558" s="7"/>
      <c r="B558" s="23"/>
      <c r="C558" s="24"/>
      <c r="D558" s="24"/>
      <c r="E558" s="24"/>
      <c r="F558" s="24"/>
      <c r="G558" s="24"/>
      <c r="H558" s="24"/>
      <c r="I558" s="24"/>
      <c r="J558" s="24"/>
      <c r="K558" s="24"/>
    </row>
    <row r="559" spans="1:11" ht="13.2" x14ac:dyDescent="0.25">
      <c r="A559" s="7"/>
      <c r="B559" s="23"/>
      <c r="C559" s="24"/>
      <c r="D559" s="24"/>
      <c r="E559" s="24"/>
      <c r="F559" s="24"/>
      <c r="G559" s="24"/>
      <c r="H559" s="24"/>
      <c r="I559" s="24"/>
      <c r="J559" s="24"/>
      <c r="K559" s="24"/>
    </row>
    <row r="560" spans="1:11" ht="13.2" x14ac:dyDescent="0.25">
      <c r="A560" s="7"/>
      <c r="B560" s="23"/>
      <c r="C560" s="24"/>
      <c r="D560" s="24"/>
      <c r="E560" s="24"/>
      <c r="F560" s="24"/>
      <c r="G560" s="24"/>
      <c r="H560" s="24"/>
      <c r="I560" s="24"/>
      <c r="J560" s="24"/>
      <c r="K560" s="24"/>
    </row>
    <row r="561" spans="1:11" ht="13.2" x14ac:dyDescent="0.25">
      <c r="A561" s="7"/>
      <c r="B561" s="23"/>
      <c r="C561" s="24"/>
      <c r="D561" s="24"/>
      <c r="E561" s="24"/>
      <c r="F561" s="24"/>
      <c r="G561" s="24"/>
      <c r="H561" s="24"/>
      <c r="I561" s="24"/>
      <c r="J561" s="24"/>
      <c r="K561" s="24"/>
    </row>
    <row r="562" spans="1:11" ht="13.2" x14ac:dyDescent="0.25">
      <c r="A562" s="7"/>
      <c r="B562" s="23"/>
      <c r="C562" s="24"/>
      <c r="D562" s="24"/>
      <c r="E562" s="24"/>
      <c r="F562" s="24"/>
      <c r="G562" s="24"/>
      <c r="H562" s="24"/>
      <c r="I562" s="24"/>
      <c r="J562" s="24"/>
      <c r="K562" s="24"/>
    </row>
    <row r="563" spans="1:11" ht="13.2" x14ac:dyDescent="0.25">
      <c r="A563" s="7"/>
      <c r="B563" s="23"/>
      <c r="C563" s="24"/>
      <c r="D563" s="24"/>
      <c r="E563" s="24"/>
      <c r="F563" s="24"/>
      <c r="G563" s="24"/>
      <c r="H563" s="24"/>
      <c r="I563" s="24"/>
      <c r="J563" s="24"/>
      <c r="K563" s="24"/>
    </row>
    <row r="564" spans="1:11" ht="13.2" x14ac:dyDescent="0.25">
      <c r="A564" s="7"/>
      <c r="B564" s="23"/>
      <c r="C564" s="24"/>
      <c r="D564" s="24"/>
      <c r="E564" s="24"/>
      <c r="F564" s="24"/>
      <c r="G564" s="24"/>
      <c r="H564" s="24"/>
      <c r="I564" s="24"/>
      <c r="J564" s="24"/>
      <c r="K564" s="24"/>
    </row>
    <row r="565" spans="1:11" ht="13.2" x14ac:dyDescent="0.25">
      <c r="A565" s="7"/>
      <c r="B565" s="23"/>
      <c r="C565" s="24"/>
      <c r="D565" s="24"/>
      <c r="E565" s="24"/>
      <c r="F565" s="24"/>
      <c r="G565" s="24"/>
      <c r="H565" s="24"/>
      <c r="I565" s="24"/>
      <c r="J565" s="24"/>
      <c r="K565" s="24"/>
    </row>
    <row r="566" spans="1:11" ht="13.2" x14ac:dyDescent="0.25">
      <c r="A566" s="7"/>
      <c r="B566" s="23"/>
      <c r="C566" s="24"/>
      <c r="D566" s="24"/>
      <c r="E566" s="24"/>
      <c r="F566" s="24"/>
      <c r="G566" s="24"/>
      <c r="H566" s="24"/>
      <c r="I566" s="24"/>
      <c r="J566" s="24"/>
      <c r="K566" s="24"/>
    </row>
    <row r="567" spans="1:11" ht="13.2" x14ac:dyDescent="0.25">
      <c r="A567" s="7"/>
      <c r="B567" s="23"/>
      <c r="C567" s="24"/>
      <c r="D567" s="24"/>
      <c r="E567" s="24"/>
      <c r="F567" s="24"/>
      <c r="G567" s="24"/>
      <c r="H567" s="24"/>
      <c r="I567" s="24"/>
      <c r="J567" s="24"/>
      <c r="K567" s="24"/>
    </row>
    <row r="568" spans="1:11" ht="13.2" x14ac:dyDescent="0.25">
      <c r="A568" s="7"/>
      <c r="B568" s="23"/>
      <c r="C568" s="24"/>
      <c r="D568" s="24"/>
      <c r="E568" s="24"/>
      <c r="F568" s="24"/>
      <c r="G568" s="24"/>
      <c r="H568" s="24"/>
      <c r="I568" s="24"/>
      <c r="J568" s="24"/>
      <c r="K568" s="24"/>
    </row>
    <row r="569" spans="1:11" ht="13.2" x14ac:dyDescent="0.25">
      <c r="A569" s="7"/>
      <c r="B569" s="23"/>
      <c r="C569" s="24"/>
      <c r="D569" s="24"/>
      <c r="E569" s="24"/>
      <c r="F569" s="24"/>
      <c r="G569" s="24"/>
      <c r="H569" s="24"/>
      <c r="I569" s="24"/>
      <c r="J569" s="24"/>
      <c r="K569" s="24"/>
    </row>
    <row r="570" spans="1:11" ht="13.2" x14ac:dyDescent="0.25">
      <c r="A570" s="7"/>
      <c r="B570" s="23"/>
      <c r="C570" s="24"/>
      <c r="D570" s="24"/>
      <c r="E570" s="24"/>
      <c r="F570" s="24"/>
      <c r="G570" s="24"/>
      <c r="H570" s="24"/>
      <c r="I570" s="24"/>
      <c r="J570" s="24"/>
      <c r="K570" s="24"/>
    </row>
    <row r="571" spans="1:11" ht="13.2" x14ac:dyDescent="0.25">
      <c r="A571" s="7"/>
      <c r="B571" s="23"/>
      <c r="C571" s="24"/>
      <c r="D571" s="24"/>
      <c r="E571" s="24"/>
      <c r="F571" s="24"/>
      <c r="G571" s="24"/>
      <c r="H571" s="24"/>
      <c r="I571" s="24"/>
      <c r="J571" s="24"/>
      <c r="K571" s="24"/>
    </row>
    <row r="572" spans="1:11" ht="13.2" x14ac:dyDescent="0.25">
      <c r="A572" s="7"/>
      <c r="B572" s="23"/>
      <c r="C572" s="24"/>
      <c r="D572" s="24"/>
      <c r="E572" s="24"/>
      <c r="F572" s="24"/>
      <c r="G572" s="24"/>
      <c r="H572" s="24"/>
      <c r="I572" s="24"/>
      <c r="J572" s="24"/>
      <c r="K572" s="24"/>
    </row>
    <row r="573" spans="1:11" ht="13.2" x14ac:dyDescent="0.25">
      <c r="A573" s="7"/>
      <c r="B573" s="23"/>
      <c r="C573" s="24"/>
      <c r="D573" s="24"/>
      <c r="E573" s="24"/>
      <c r="F573" s="24"/>
      <c r="G573" s="24"/>
      <c r="H573" s="24"/>
      <c r="I573" s="24"/>
      <c r="J573" s="24"/>
      <c r="K573" s="24"/>
    </row>
    <row r="574" spans="1:11" ht="13.2" x14ac:dyDescent="0.25">
      <c r="A574" s="7"/>
      <c r="B574" s="23"/>
      <c r="C574" s="24"/>
      <c r="D574" s="24"/>
      <c r="E574" s="24"/>
      <c r="F574" s="24"/>
      <c r="G574" s="24"/>
      <c r="H574" s="24"/>
      <c r="I574" s="24"/>
      <c r="J574" s="24"/>
      <c r="K574" s="24"/>
    </row>
    <row r="575" spans="1:11" ht="13.2" x14ac:dyDescent="0.25">
      <c r="A575" s="7"/>
      <c r="B575" s="23"/>
      <c r="C575" s="24"/>
      <c r="D575" s="24"/>
      <c r="E575" s="24"/>
      <c r="F575" s="24"/>
      <c r="G575" s="24"/>
      <c r="H575" s="24"/>
      <c r="I575" s="24"/>
      <c r="J575" s="24"/>
      <c r="K575" s="24"/>
    </row>
    <row r="576" spans="1:11" ht="13.2" x14ac:dyDescent="0.25">
      <c r="A576" s="7"/>
      <c r="B576" s="23"/>
      <c r="C576" s="24"/>
      <c r="D576" s="24"/>
      <c r="E576" s="24"/>
      <c r="F576" s="24"/>
      <c r="G576" s="24"/>
      <c r="H576" s="24"/>
      <c r="I576" s="24"/>
      <c r="J576" s="24"/>
      <c r="K576" s="24"/>
    </row>
    <row r="577" spans="1:11" ht="13.2" x14ac:dyDescent="0.25">
      <c r="A577" s="7"/>
      <c r="B577" s="23"/>
      <c r="C577" s="24"/>
      <c r="D577" s="24"/>
      <c r="E577" s="24"/>
      <c r="F577" s="24"/>
      <c r="G577" s="24"/>
      <c r="H577" s="24"/>
      <c r="I577" s="24"/>
      <c r="J577" s="24"/>
      <c r="K577" s="24"/>
    </row>
    <row r="578" spans="1:11" ht="13.2" x14ac:dyDescent="0.25">
      <c r="A578" s="7"/>
      <c r="B578" s="23"/>
      <c r="C578" s="24"/>
      <c r="D578" s="24"/>
      <c r="E578" s="24"/>
      <c r="F578" s="24"/>
      <c r="G578" s="24"/>
      <c r="H578" s="24"/>
      <c r="I578" s="24"/>
      <c r="J578" s="24"/>
      <c r="K578" s="24"/>
    </row>
    <row r="579" spans="1:11" ht="13.2" x14ac:dyDescent="0.25">
      <c r="A579" s="7"/>
      <c r="B579" s="23"/>
      <c r="C579" s="24"/>
      <c r="D579" s="24"/>
      <c r="E579" s="24"/>
      <c r="F579" s="24"/>
      <c r="G579" s="24"/>
      <c r="H579" s="24"/>
      <c r="I579" s="24"/>
      <c r="J579" s="24"/>
      <c r="K579" s="24"/>
    </row>
    <row r="580" spans="1:11" ht="13.2" x14ac:dyDescent="0.25">
      <c r="A580" s="7"/>
      <c r="B580" s="23"/>
      <c r="C580" s="24"/>
      <c r="D580" s="24"/>
      <c r="E580" s="24"/>
      <c r="F580" s="24"/>
      <c r="G580" s="24"/>
      <c r="H580" s="24"/>
      <c r="I580" s="24"/>
      <c r="J580" s="24"/>
      <c r="K580" s="24"/>
    </row>
    <row r="581" spans="1:11" ht="13.2" x14ac:dyDescent="0.25">
      <c r="A581" s="7"/>
      <c r="B581" s="23"/>
      <c r="C581" s="24"/>
      <c r="D581" s="24"/>
      <c r="E581" s="24"/>
      <c r="F581" s="24"/>
      <c r="G581" s="24"/>
      <c r="H581" s="24"/>
      <c r="I581" s="24"/>
      <c r="J581" s="24"/>
      <c r="K581" s="24"/>
    </row>
    <row r="582" spans="1:11" ht="13.2" x14ac:dyDescent="0.25">
      <c r="A582" s="7"/>
      <c r="B582" s="23"/>
      <c r="C582" s="24"/>
      <c r="D582" s="24"/>
      <c r="E582" s="24"/>
      <c r="F582" s="24"/>
      <c r="G582" s="24"/>
      <c r="H582" s="24"/>
      <c r="I582" s="24"/>
      <c r="J582" s="24"/>
      <c r="K582" s="24"/>
    </row>
    <row r="583" spans="1:11" ht="13.2" x14ac:dyDescent="0.25">
      <c r="A583" s="7"/>
      <c r="B583" s="23"/>
      <c r="C583" s="24"/>
      <c r="D583" s="24"/>
      <c r="E583" s="24"/>
      <c r="F583" s="24"/>
      <c r="G583" s="24"/>
      <c r="H583" s="24"/>
      <c r="I583" s="24"/>
      <c r="J583" s="24"/>
      <c r="K583" s="24"/>
    </row>
    <row r="584" spans="1:11" ht="13.2" x14ac:dyDescent="0.25">
      <c r="A584" s="7"/>
      <c r="B584" s="23"/>
      <c r="C584" s="24"/>
      <c r="D584" s="24"/>
      <c r="E584" s="24"/>
      <c r="F584" s="24"/>
      <c r="G584" s="24"/>
      <c r="H584" s="24"/>
      <c r="I584" s="24"/>
      <c r="J584" s="24"/>
      <c r="K584" s="24"/>
    </row>
    <row r="585" spans="1:11" ht="13.2" x14ac:dyDescent="0.25">
      <c r="A585" s="7"/>
      <c r="B585" s="23"/>
      <c r="C585" s="24"/>
      <c r="D585" s="24"/>
      <c r="E585" s="24"/>
      <c r="F585" s="24"/>
      <c r="G585" s="24"/>
      <c r="H585" s="24"/>
      <c r="I585" s="24"/>
      <c r="J585" s="24"/>
      <c r="K585" s="24"/>
    </row>
    <row r="586" spans="1:11" ht="13.2" x14ac:dyDescent="0.25">
      <c r="A586" s="7"/>
      <c r="B586" s="23"/>
      <c r="C586" s="24"/>
      <c r="D586" s="24"/>
      <c r="E586" s="24"/>
      <c r="F586" s="24"/>
      <c r="G586" s="24"/>
      <c r="H586" s="24"/>
      <c r="I586" s="24"/>
      <c r="J586" s="24"/>
      <c r="K586" s="24"/>
    </row>
    <row r="587" spans="1:11" ht="13.2" x14ac:dyDescent="0.25">
      <c r="A587" s="7"/>
      <c r="B587" s="23"/>
      <c r="C587" s="24"/>
      <c r="D587" s="24"/>
      <c r="E587" s="24"/>
      <c r="F587" s="24"/>
      <c r="G587" s="24"/>
      <c r="H587" s="24"/>
      <c r="I587" s="24"/>
      <c r="J587" s="24"/>
      <c r="K587" s="24"/>
    </row>
    <row r="588" spans="1:11" ht="13.2" x14ac:dyDescent="0.25">
      <c r="A588" s="7"/>
      <c r="B588" s="23"/>
      <c r="C588" s="24"/>
      <c r="D588" s="24"/>
      <c r="E588" s="24"/>
      <c r="F588" s="24"/>
      <c r="G588" s="24"/>
      <c r="H588" s="24"/>
      <c r="I588" s="24"/>
      <c r="J588" s="24"/>
      <c r="K588" s="24"/>
    </row>
    <row r="589" spans="1:11" ht="13.2" x14ac:dyDescent="0.25">
      <c r="A589" s="7"/>
      <c r="B589" s="23"/>
      <c r="C589" s="24"/>
      <c r="D589" s="24"/>
      <c r="E589" s="24"/>
      <c r="F589" s="24"/>
      <c r="G589" s="24"/>
      <c r="H589" s="24"/>
      <c r="I589" s="24"/>
      <c r="J589" s="24"/>
      <c r="K589" s="24"/>
    </row>
    <row r="590" spans="1:11" ht="13.2" x14ac:dyDescent="0.25">
      <c r="A590" s="7"/>
      <c r="B590" s="23"/>
      <c r="C590" s="24"/>
      <c r="D590" s="24"/>
      <c r="E590" s="24"/>
      <c r="F590" s="24"/>
      <c r="G590" s="24"/>
      <c r="H590" s="24"/>
      <c r="I590" s="24"/>
      <c r="J590" s="24"/>
      <c r="K590" s="24"/>
    </row>
    <row r="591" spans="1:11" ht="13.2" x14ac:dyDescent="0.25">
      <c r="A591" s="7"/>
      <c r="B591" s="23"/>
      <c r="C591" s="24"/>
      <c r="D591" s="24"/>
      <c r="E591" s="24"/>
      <c r="F591" s="24"/>
      <c r="G591" s="24"/>
      <c r="H591" s="24"/>
      <c r="I591" s="24"/>
      <c r="J591" s="24"/>
      <c r="K591" s="24"/>
    </row>
    <row r="592" spans="1:11" ht="13.2" x14ac:dyDescent="0.25">
      <c r="A592" s="7"/>
      <c r="B592" s="23"/>
      <c r="C592" s="24"/>
      <c r="D592" s="24"/>
      <c r="E592" s="24"/>
      <c r="F592" s="24"/>
      <c r="G592" s="24"/>
      <c r="H592" s="24"/>
      <c r="I592" s="24"/>
      <c r="J592" s="24"/>
      <c r="K592" s="24"/>
    </row>
    <row r="593" spans="1:11" ht="13.2" x14ac:dyDescent="0.25">
      <c r="A593" s="7"/>
      <c r="B593" s="23"/>
      <c r="C593" s="24"/>
      <c r="D593" s="24"/>
      <c r="E593" s="24"/>
      <c r="F593" s="24"/>
      <c r="G593" s="24"/>
      <c r="H593" s="24"/>
      <c r="I593" s="24"/>
      <c r="J593" s="24"/>
      <c r="K593" s="24"/>
    </row>
    <row r="594" spans="1:11" ht="13.2" x14ac:dyDescent="0.25">
      <c r="A594" s="7"/>
      <c r="B594" s="23"/>
      <c r="C594" s="24"/>
      <c r="D594" s="24"/>
      <c r="E594" s="24"/>
      <c r="F594" s="24"/>
      <c r="G594" s="24"/>
      <c r="H594" s="24"/>
      <c r="I594" s="24"/>
      <c r="J594" s="24"/>
      <c r="K594" s="24"/>
    </row>
    <row r="595" spans="1:11" ht="13.2" x14ac:dyDescent="0.25">
      <c r="A595" s="7"/>
      <c r="B595" s="23"/>
      <c r="C595" s="24"/>
      <c r="D595" s="24"/>
      <c r="E595" s="24"/>
      <c r="F595" s="24"/>
      <c r="G595" s="24"/>
      <c r="H595" s="24"/>
      <c r="I595" s="24"/>
      <c r="J595" s="24"/>
      <c r="K595" s="24"/>
    </row>
    <row r="596" spans="1:11" ht="13.2" x14ac:dyDescent="0.25">
      <c r="A596" s="7"/>
      <c r="B596" s="23"/>
      <c r="C596" s="24"/>
      <c r="D596" s="24"/>
      <c r="E596" s="24"/>
      <c r="F596" s="24"/>
      <c r="G596" s="24"/>
      <c r="H596" s="24"/>
      <c r="I596" s="24"/>
      <c r="J596" s="24"/>
      <c r="K596" s="24"/>
    </row>
    <row r="597" spans="1:11" ht="13.2" x14ac:dyDescent="0.25">
      <c r="A597" s="7"/>
      <c r="B597" s="23"/>
      <c r="C597" s="24"/>
      <c r="D597" s="24"/>
      <c r="E597" s="24"/>
      <c r="F597" s="24"/>
      <c r="G597" s="24"/>
      <c r="H597" s="24"/>
      <c r="I597" s="24"/>
      <c r="J597" s="24"/>
      <c r="K597" s="24"/>
    </row>
    <row r="598" spans="1:11" ht="13.2" x14ac:dyDescent="0.25">
      <c r="A598" s="7"/>
      <c r="B598" s="23"/>
      <c r="C598" s="24"/>
      <c r="D598" s="24"/>
      <c r="E598" s="24"/>
      <c r="F598" s="24"/>
      <c r="G598" s="24"/>
      <c r="H598" s="24"/>
      <c r="I598" s="24"/>
      <c r="J598" s="24"/>
      <c r="K598" s="24"/>
    </row>
    <row r="599" spans="1:11" ht="13.2" x14ac:dyDescent="0.25">
      <c r="A599" s="7"/>
      <c r="B599" s="23"/>
      <c r="C599" s="24"/>
      <c r="D599" s="24"/>
      <c r="E599" s="24"/>
      <c r="F599" s="24"/>
      <c r="G599" s="24"/>
      <c r="H599" s="24"/>
      <c r="I599" s="24"/>
      <c r="J599" s="24"/>
      <c r="K599" s="24"/>
    </row>
    <row r="600" spans="1:11" ht="13.2" x14ac:dyDescent="0.25">
      <c r="A600" s="7"/>
      <c r="B600" s="23"/>
      <c r="C600" s="24"/>
      <c r="D600" s="24"/>
      <c r="E600" s="24"/>
      <c r="F600" s="24"/>
      <c r="G600" s="24"/>
      <c r="H600" s="24"/>
      <c r="I600" s="24"/>
      <c r="J600" s="24"/>
      <c r="K600" s="24"/>
    </row>
    <row r="601" spans="1:11" ht="13.2" x14ac:dyDescent="0.25">
      <c r="A601" s="7"/>
      <c r="B601" s="23"/>
      <c r="C601" s="24"/>
      <c r="D601" s="24"/>
      <c r="E601" s="24"/>
      <c r="F601" s="24"/>
      <c r="G601" s="24"/>
      <c r="H601" s="24"/>
      <c r="I601" s="24"/>
      <c r="J601" s="24"/>
      <c r="K601" s="24"/>
    </row>
    <row r="602" spans="1:11" ht="13.2" x14ac:dyDescent="0.25">
      <c r="A602" s="7"/>
      <c r="B602" s="23"/>
      <c r="C602" s="24"/>
      <c r="D602" s="24"/>
      <c r="E602" s="24"/>
      <c r="F602" s="24"/>
      <c r="G602" s="24"/>
      <c r="H602" s="24"/>
      <c r="I602" s="24"/>
      <c r="J602" s="24"/>
      <c r="K602" s="24"/>
    </row>
    <row r="603" spans="1:11" ht="13.2" x14ac:dyDescent="0.25">
      <c r="A603" s="7"/>
      <c r="B603" s="23"/>
      <c r="C603" s="24"/>
      <c r="D603" s="24"/>
      <c r="E603" s="24"/>
      <c r="F603" s="24"/>
      <c r="G603" s="24"/>
      <c r="H603" s="24"/>
      <c r="I603" s="24"/>
      <c r="J603" s="24"/>
      <c r="K603" s="24"/>
    </row>
    <row r="604" spans="1:11" ht="13.2" x14ac:dyDescent="0.25">
      <c r="A604" s="7"/>
      <c r="B604" s="23"/>
      <c r="C604" s="24"/>
      <c r="D604" s="24"/>
      <c r="E604" s="24"/>
      <c r="F604" s="24"/>
      <c r="G604" s="24"/>
      <c r="H604" s="24"/>
      <c r="I604" s="24"/>
      <c r="J604" s="24"/>
      <c r="K604" s="24"/>
    </row>
    <row r="605" spans="1:11" ht="13.2" x14ac:dyDescent="0.25">
      <c r="A605" s="7"/>
      <c r="B605" s="23"/>
      <c r="C605" s="24"/>
      <c r="D605" s="24"/>
      <c r="E605" s="24"/>
      <c r="F605" s="24"/>
      <c r="G605" s="24"/>
      <c r="H605" s="24"/>
      <c r="I605" s="24"/>
      <c r="J605" s="24"/>
      <c r="K605" s="24"/>
    </row>
    <row r="606" spans="1:11" ht="13.2" x14ac:dyDescent="0.25">
      <c r="A606" s="7"/>
      <c r="B606" s="23"/>
      <c r="C606" s="24"/>
      <c r="D606" s="24"/>
      <c r="E606" s="24"/>
      <c r="F606" s="24"/>
      <c r="G606" s="24"/>
      <c r="H606" s="24"/>
      <c r="I606" s="24"/>
      <c r="J606" s="24"/>
      <c r="K606" s="24"/>
    </row>
    <row r="607" spans="1:11" ht="13.2" x14ac:dyDescent="0.25">
      <c r="A607" s="7"/>
      <c r="B607" s="23"/>
      <c r="C607" s="24"/>
      <c r="D607" s="24"/>
      <c r="E607" s="24"/>
      <c r="F607" s="24"/>
      <c r="G607" s="24"/>
      <c r="H607" s="24"/>
      <c r="I607" s="24"/>
      <c r="J607" s="24"/>
      <c r="K607" s="24"/>
    </row>
    <row r="608" spans="1:11" ht="13.2" x14ac:dyDescent="0.25">
      <c r="A608" s="7"/>
      <c r="B608" s="23"/>
      <c r="C608" s="24"/>
      <c r="D608" s="24"/>
      <c r="E608" s="24"/>
      <c r="F608" s="24"/>
      <c r="G608" s="24"/>
      <c r="H608" s="24"/>
      <c r="I608" s="24"/>
      <c r="J608" s="24"/>
      <c r="K608" s="24"/>
    </row>
    <row r="609" spans="1:11" ht="13.2" x14ac:dyDescent="0.25">
      <c r="A609" s="7"/>
      <c r="B609" s="23"/>
      <c r="C609" s="24"/>
      <c r="D609" s="24"/>
      <c r="E609" s="24"/>
      <c r="F609" s="24"/>
      <c r="G609" s="24"/>
      <c r="H609" s="24"/>
      <c r="I609" s="24"/>
      <c r="J609" s="24"/>
      <c r="K609" s="24"/>
    </row>
    <row r="610" spans="1:11" ht="13.2" x14ac:dyDescent="0.25">
      <c r="A610" s="7"/>
      <c r="B610" s="23"/>
      <c r="C610" s="24"/>
      <c r="D610" s="24"/>
      <c r="E610" s="24"/>
      <c r="F610" s="24"/>
      <c r="G610" s="24"/>
      <c r="H610" s="24"/>
      <c r="I610" s="24"/>
      <c r="J610" s="24"/>
      <c r="K610" s="24"/>
    </row>
    <row r="611" spans="1:11" ht="13.2" x14ac:dyDescent="0.25">
      <c r="A611" s="7"/>
      <c r="B611" s="23"/>
      <c r="C611" s="24"/>
      <c r="D611" s="24"/>
      <c r="E611" s="24"/>
      <c r="F611" s="24"/>
      <c r="G611" s="24"/>
      <c r="H611" s="24"/>
      <c r="I611" s="24"/>
      <c r="J611" s="24"/>
      <c r="K611" s="24"/>
    </row>
    <row r="612" spans="1:11" ht="13.2" x14ac:dyDescent="0.25">
      <c r="A612" s="7"/>
      <c r="B612" s="23"/>
      <c r="C612" s="24"/>
      <c r="D612" s="24"/>
      <c r="E612" s="24"/>
      <c r="F612" s="24"/>
      <c r="G612" s="24"/>
      <c r="H612" s="24"/>
      <c r="I612" s="24"/>
      <c r="J612" s="24"/>
      <c r="K612" s="24"/>
    </row>
    <row r="613" spans="1:11" ht="13.2" x14ac:dyDescent="0.25">
      <c r="A613" s="7"/>
      <c r="B613" s="23"/>
      <c r="C613" s="24"/>
      <c r="D613" s="24"/>
      <c r="E613" s="24"/>
      <c r="F613" s="24"/>
      <c r="G613" s="24"/>
      <c r="H613" s="24"/>
      <c r="I613" s="24"/>
      <c r="J613" s="24"/>
      <c r="K613" s="24"/>
    </row>
    <row r="614" spans="1:11" ht="13.2" x14ac:dyDescent="0.25">
      <c r="A614" s="7"/>
      <c r="B614" s="23"/>
      <c r="C614" s="24"/>
      <c r="D614" s="24"/>
      <c r="E614" s="24"/>
      <c r="F614" s="24"/>
      <c r="G614" s="24"/>
      <c r="H614" s="24"/>
      <c r="I614" s="24"/>
      <c r="J614" s="24"/>
      <c r="K614" s="24"/>
    </row>
    <row r="615" spans="1:11" ht="13.2" x14ac:dyDescent="0.25">
      <c r="A615" s="7"/>
      <c r="B615" s="23"/>
      <c r="C615" s="24"/>
      <c r="D615" s="24"/>
      <c r="E615" s="24"/>
      <c r="F615" s="24"/>
      <c r="G615" s="24"/>
      <c r="H615" s="24"/>
      <c r="I615" s="24"/>
      <c r="J615" s="24"/>
      <c r="K615" s="24"/>
    </row>
    <row r="616" spans="1:11" ht="13.2" x14ac:dyDescent="0.25">
      <c r="A616" s="7"/>
      <c r="B616" s="23"/>
      <c r="C616" s="24"/>
      <c r="D616" s="24"/>
      <c r="E616" s="24"/>
      <c r="F616" s="24"/>
      <c r="G616" s="24"/>
      <c r="H616" s="24"/>
      <c r="I616" s="24"/>
      <c r="J616" s="24"/>
      <c r="K616" s="24"/>
    </row>
    <row r="617" spans="1:11" ht="13.2" x14ac:dyDescent="0.25">
      <c r="A617" s="7"/>
      <c r="B617" s="23"/>
      <c r="C617" s="24"/>
      <c r="D617" s="24"/>
      <c r="E617" s="24"/>
      <c r="F617" s="24"/>
      <c r="G617" s="24"/>
      <c r="H617" s="24"/>
      <c r="I617" s="24"/>
      <c r="J617" s="24"/>
      <c r="K617" s="24"/>
    </row>
    <row r="618" spans="1:11" ht="13.2" x14ac:dyDescent="0.25">
      <c r="A618" s="7"/>
      <c r="B618" s="23"/>
      <c r="C618" s="24"/>
      <c r="D618" s="24"/>
      <c r="E618" s="24"/>
      <c r="F618" s="24"/>
      <c r="G618" s="24"/>
      <c r="H618" s="24"/>
      <c r="I618" s="24"/>
      <c r="J618" s="24"/>
      <c r="K618" s="24"/>
    </row>
    <row r="619" spans="1:11" ht="13.2" x14ac:dyDescent="0.25">
      <c r="A619" s="7"/>
      <c r="B619" s="23"/>
      <c r="C619" s="24"/>
      <c r="D619" s="24"/>
      <c r="E619" s="24"/>
      <c r="F619" s="24"/>
      <c r="G619" s="24"/>
      <c r="H619" s="24"/>
      <c r="I619" s="24"/>
      <c r="J619" s="24"/>
      <c r="K619" s="24"/>
    </row>
    <row r="620" spans="1:11" ht="13.2" x14ac:dyDescent="0.25">
      <c r="A620" s="7"/>
      <c r="B620" s="23"/>
      <c r="C620" s="24"/>
      <c r="D620" s="24"/>
      <c r="E620" s="24"/>
      <c r="F620" s="24"/>
      <c r="G620" s="24"/>
      <c r="H620" s="24"/>
      <c r="I620" s="24"/>
      <c r="J620" s="24"/>
      <c r="K620" s="24"/>
    </row>
    <row r="621" spans="1:11" ht="13.2" x14ac:dyDescent="0.25">
      <c r="A621" s="7"/>
      <c r="B621" s="23"/>
      <c r="C621" s="24"/>
      <c r="D621" s="24"/>
      <c r="E621" s="24"/>
      <c r="F621" s="24"/>
      <c r="G621" s="24"/>
      <c r="H621" s="24"/>
      <c r="I621" s="24"/>
      <c r="J621" s="24"/>
      <c r="K621" s="24"/>
    </row>
    <row r="622" spans="1:11" ht="13.2" x14ac:dyDescent="0.25">
      <c r="A622" s="7"/>
      <c r="B622" s="23"/>
      <c r="C622" s="24"/>
      <c r="D622" s="24"/>
      <c r="E622" s="24"/>
      <c r="F622" s="24"/>
      <c r="G622" s="24"/>
      <c r="H622" s="24"/>
      <c r="I622" s="24"/>
      <c r="J622" s="24"/>
      <c r="K622" s="24"/>
    </row>
    <row r="623" spans="1:11" ht="13.2" x14ac:dyDescent="0.25">
      <c r="A623" s="7"/>
      <c r="B623" s="23"/>
      <c r="C623" s="24"/>
      <c r="D623" s="24"/>
      <c r="E623" s="24"/>
      <c r="F623" s="24"/>
      <c r="G623" s="24"/>
      <c r="H623" s="24"/>
      <c r="I623" s="24"/>
      <c r="J623" s="24"/>
      <c r="K623" s="24"/>
    </row>
    <row r="624" spans="1:11" ht="13.2" x14ac:dyDescent="0.25">
      <c r="A624" s="7"/>
      <c r="B624" s="23"/>
      <c r="C624" s="24"/>
      <c r="D624" s="24"/>
      <c r="E624" s="24"/>
      <c r="F624" s="24"/>
      <c r="G624" s="24"/>
      <c r="H624" s="24"/>
      <c r="I624" s="24"/>
      <c r="J624" s="24"/>
      <c r="K624" s="24"/>
    </row>
    <row r="625" spans="1:11" ht="13.2" x14ac:dyDescent="0.25">
      <c r="A625" s="7"/>
      <c r="B625" s="23"/>
      <c r="C625" s="24"/>
      <c r="D625" s="24"/>
      <c r="E625" s="24"/>
      <c r="F625" s="24"/>
      <c r="G625" s="24"/>
      <c r="H625" s="24"/>
      <c r="I625" s="24"/>
      <c r="J625" s="24"/>
      <c r="K625" s="24"/>
    </row>
    <row r="626" spans="1:11" ht="13.2" x14ac:dyDescent="0.25">
      <c r="A626" s="7"/>
      <c r="B626" s="23"/>
      <c r="C626" s="24"/>
      <c r="D626" s="24"/>
      <c r="E626" s="24"/>
      <c r="F626" s="24"/>
      <c r="G626" s="24"/>
      <c r="H626" s="24"/>
      <c r="I626" s="24"/>
      <c r="J626" s="24"/>
      <c r="K626" s="24"/>
    </row>
    <row r="627" spans="1:11" ht="13.2" x14ac:dyDescent="0.25">
      <c r="A627" s="7"/>
      <c r="B627" s="23"/>
      <c r="C627" s="24"/>
      <c r="D627" s="24"/>
      <c r="E627" s="24"/>
      <c r="F627" s="24"/>
      <c r="G627" s="24"/>
      <c r="H627" s="24"/>
      <c r="I627" s="24"/>
      <c r="J627" s="24"/>
      <c r="K627" s="24"/>
    </row>
    <row r="628" spans="1:11" ht="13.2" x14ac:dyDescent="0.25">
      <c r="A628" s="7"/>
      <c r="B628" s="23"/>
      <c r="C628" s="24"/>
      <c r="D628" s="24"/>
      <c r="E628" s="24"/>
      <c r="F628" s="24"/>
      <c r="G628" s="24"/>
      <c r="H628" s="24"/>
      <c r="I628" s="24"/>
      <c r="J628" s="24"/>
      <c r="K628" s="24"/>
    </row>
    <row r="629" spans="1:11" ht="13.2" x14ac:dyDescent="0.25">
      <c r="A629" s="7"/>
      <c r="B629" s="23"/>
      <c r="C629" s="24"/>
      <c r="D629" s="24"/>
      <c r="E629" s="24"/>
      <c r="F629" s="24"/>
      <c r="G629" s="24"/>
      <c r="H629" s="24"/>
      <c r="I629" s="24"/>
      <c r="J629" s="24"/>
      <c r="K629" s="24"/>
    </row>
    <row r="630" spans="1:11" ht="13.2" x14ac:dyDescent="0.25">
      <c r="A630" s="7"/>
      <c r="B630" s="23"/>
      <c r="C630" s="24"/>
      <c r="D630" s="24"/>
      <c r="E630" s="24"/>
      <c r="F630" s="24"/>
      <c r="G630" s="24"/>
      <c r="H630" s="24"/>
      <c r="I630" s="24"/>
      <c r="J630" s="24"/>
      <c r="K630" s="24"/>
    </row>
    <row r="631" spans="1:11" ht="13.2" x14ac:dyDescent="0.25">
      <c r="A631" s="7"/>
      <c r="B631" s="23"/>
      <c r="C631" s="24"/>
      <c r="D631" s="24"/>
      <c r="E631" s="24"/>
      <c r="F631" s="24"/>
      <c r="G631" s="24"/>
      <c r="H631" s="24"/>
      <c r="I631" s="24"/>
      <c r="J631" s="24"/>
      <c r="K631" s="24"/>
    </row>
    <row r="632" spans="1:11" ht="13.2" x14ac:dyDescent="0.25">
      <c r="A632" s="7"/>
      <c r="B632" s="23"/>
      <c r="C632" s="24"/>
      <c r="D632" s="24"/>
      <c r="E632" s="24"/>
      <c r="F632" s="24"/>
      <c r="G632" s="24"/>
      <c r="H632" s="24"/>
      <c r="I632" s="24"/>
      <c r="J632" s="24"/>
      <c r="K632" s="24"/>
    </row>
    <row r="633" spans="1:11" ht="13.2" x14ac:dyDescent="0.25">
      <c r="A633" s="7"/>
      <c r="B633" s="23"/>
      <c r="C633" s="24"/>
      <c r="D633" s="24"/>
      <c r="E633" s="24"/>
      <c r="F633" s="24"/>
      <c r="G633" s="24"/>
      <c r="H633" s="24"/>
      <c r="I633" s="24"/>
      <c r="J633" s="24"/>
      <c r="K633" s="24"/>
    </row>
    <row r="634" spans="1:11" ht="13.2" x14ac:dyDescent="0.25">
      <c r="A634" s="7"/>
      <c r="B634" s="23"/>
      <c r="C634" s="24"/>
      <c r="D634" s="24"/>
      <c r="E634" s="24"/>
      <c r="F634" s="24"/>
      <c r="G634" s="24"/>
      <c r="H634" s="24"/>
      <c r="I634" s="24"/>
      <c r="J634" s="24"/>
      <c r="K634" s="24"/>
    </row>
    <row r="635" spans="1:11" ht="13.2" x14ac:dyDescent="0.25">
      <c r="A635" s="7"/>
      <c r="B635" s="23"/>
      <c r="C635" s="24"/>
      <c r="D635" s="24"/>
      <c r="E635" s="24"/>
      <c r="F635" s="24"/>
      <c r="G635" s="24"/>
      <c r="H635" s="24"/>
      <c r="I635" s="24"/>
      <c r="J635" s="24"/>
      <c r="K635" s="24"/>
    </row>
    <row r="636" spans="1:11" ht="13.2" x14ac:dyDescent="0.25">
      <c r="A636" s="7"/>
      <c r="B636" s="23"/>
      <c r="C636" s="24"/>
      <c r="D636" s="24"/>
      <c r="E636" s="24"/>
      <c r="F636" s="24"/>
      <c r="G636" s="24"/>
      <c r="H636" s="24"/>
      <c r="I636" s="24"/>
      <c r="J636" s="24"/>
      <c r="K636" s="24"/>
    </row>
    <row r="637" spans="1:11" ht="13.2" x14ac:dyDescent="0.25">
      <c r="A637" s="7"/>
      <c r="B637" s="23"/>
      <c r="C637" s="24"/>
      <c r="D637" s="24"/>
      <c r="E637" s="24"/>
      <c r="F637" s="24"/>
      <c r="G637" s="24"/>
      <c r="H637" s="24"/>
      <c r="I637" s="24"/>
      <c r="J637" s="24"/>
      <c r="K637" s="24"/>
    </row>
    <row r="638" spans="1:11" ht="13.2" x14ac:dyDescent="0.25">
      <c r="A638" s="7"/>
      <c r="B638" s="23"/>
      <c r="C638" s="24"/>
      <c r="D638" s="24"/>
      <c r="E638" s="24"/>
      <c r="F638" s="24"/>
      <c r="G638" s="24"/>
      <c r="H638" s="24"/>
      <c r="I638" s="24"/>
      <c r="J638" s="24"/>
      <c r="K638" s="24"/>
    </row>
    <row r="639" spans="1:11" ht="13.2" x14ac:dyDescent="0.25">
      <c r="A639" s="7"/>
      <c r="B639" s="23"/>
      <c r="C639" s="24"/>
      <c r="D639" s="24"/>
      <c r="E639" s="24"/>
      <c r="F639" s="24"/>
      <c r="G639" s="24"/>
      <c r="H639" s="24"/>
      <c r="I639" s="24"/>
      <c r="J639" s="24"/>
      <c r="K639" s="24"/>
    </row>
    <row r="640" spans="1:11" ht="13.2" x14ac:dyDescent="0.25">
      <c r="A640" s="7"/>
      <c r="B640" s="23"/>
      <c r="C640" s="24"/>
      <c r="D640" s="24"/>
      <c r="E640" s="24"/>
      <c r="F640" s="24"/>
      <c r="G640" s="24"/>
      <c r="H640" s="24"/>
      <c r="I640" s="24"/>
      <c r="J640" s="24"/>
      <c r="K640" s="24"/>
    </row>
    <row r="641" spans="1:11" ht="13.2" x14ac:dyDescent="0.25">
      <c r="A641" s="7"/>
      <c r="B641" s="23"/>
      <c r="C641" s="24"/>
      <c r="D641" s="24"/>
      <c r="E641" s="24"/>
      <c r="F641" s="24"/>
      <c r="G641" s="24"/>
      <c r="H641" s="24"/>
      <c r="I641" s="24"/>
      <c r="J641" s="24"/>
      <c r="K641" s="24"/>
    </row>
    <row r="642" spans="1:11" ht="13.2" x14ac:dyDescent="0.25">
      <c r="A642" s="7"/>
      <c r="B642" s="23"/>
      <c r="C642" s="24"/>
      <c r="D642" s="24"/>
      <c r="E642" s="24"/>
      <c r="F642" s="24"/>
      <c r="G642" s="24"/>
      <c r="H642" s="24"/>
      <c r="I642" s="24"/>
      <c r="J642" s="24"/>
      <c r="K642" s="24"/>
    </row>
    <row r="643" spans="1:11" ht="13.2" x14ac:dyDescent="0.25">
      <c r="A643" s="7"/>
      <c r="B643" s="23"/>
      <c r="C643" s="24"/>
      <c r="D643" s="24"/>
      <c r="E643" s="24"/>
      <c r="F643" s="24"/>
      <c r="G643" s="24"/>
      <c r="H643" s="24"/>
      <c r="I643" s="24"/>
      <c r="J643" s="24"/>
      <c r="K643" s="24"/>
    </row>
    <row r="644" spans="1:11" ht="13.2" x14ac:dyDescent="0.25">
      <c r="A644" s="7"/>
      <c r="B644" s="23"/>
      <c r="C644" s="24"/>
      <c r="D644" s="24"/>
      <c r="E644" s="24"/>
      <c r="F644" s="24"/>
      <c r="G644" s="24"/>
      <c r="H644" s="24"/>
      <c r="I644" s="24"/>
      <c r="J644" s="24"/>
      <c r="K644" s="24"/>
    </row>
    <row r="645" spans="1:11" ht="13.2" x14ac:dyDescent="0.25">
      <c r="A645" s="7"/>
      <c r="B645" s="23"/>
      <c r="C645" s="24"/>
      <c r="D645" s="24"/>
      <c r="E645" s="24"/>
      <c r="F645" s="24"/>
      <c r="G645" s="24"/>
      <c r="H645" s="24"/>
      <c r="I645" s="24"/>
      <c r="J645" s="24"/>
      <c r="K645" s="24"/>
    </row>
    <row r="646" spans="1:11" ht="13.2" x14ac:dyDescent="0.25">
      <c r="A646" s="7"/>
      <c r="B646" s="23"/>
      <c r="C646" s="24"/>
      <c r="D646" s="24"/>
      <c r="E646" s="24"/>
      <c r="F646" s="24"/>
      <c r="G646" s="24"/>
      <c r="H646" s="24"/>
      <c r="I646" s="24"/>
      <c r="J646" s="24"/>
      <c r="K646" s="24"/>
    </row>
    <row r="647" spans="1:11" ht="13.2" x14ac:dyDescent="0.25">
      <c r="A647" s="7"/>
      <c r="B647" s="23"/>
      <c r="C647" s="24"/>
      <c r="D647" s="24"/>
      <c r="E647" s="24"/>
      <c r="F647" s="24"/>
      <c r="G647" s="24"/>
      <c r="H647" s="24"/>
      <c r="I647" s="24"/>
      <c r="J647" s="24"/>
      <c r="K647" s="24"/>
    </row>
    <row r="648" spans="1:11" ht="13.2" x14ac:dyDescent="0.25">
      <c r="A648" s="7"/>
      <c r="B648" s="23"/>
      <c r="C648" s="24"/>
      <c r="D648" s="24"/>
      <c r="E648" s="24"/>
      <c r="F648" s="24"/>
      <c r="G648" s="24"/>
      <c r="H648" s="24"/>
      <c r="I648" s="24"/>
      <c r="J648" s="24"/>
      <c r="K648" s="24"/>
    </row>
    <row r="649" spans="1:11" ht="13.2" x14ac:dyDescent="0.25">
      <c r="A649" s="7"/>
      <c r="B649" s="23"/>
      <c r="C649" s="24"/>
      <c r="D649" s="24"/>
      <c r="E649" s="24"/>
      <c r="F649" s="24"/>
      <c r="G649" s="24"/>
      <c r="H649" s="24"/>
      <c r="I649" s="24"/>
      <c r="J649" s="24"/>
      <c r="K649" s="24"/>
    </row>
    <row r="650" spans="1:11" ht="13.2" x14ac:dyDescent="0.25">
      <c r="A650" s="7"/>
      <c r="B650" s="23"/>
      <c r="C650" s="24"/>
      <c r="D650" s="24"/>
      <c r="E650" s="24"/>
      <c r="F650" s="24"/>
      <c r="G650" s="24"/>
      <c r="H650" s="24"/>
      <c r="I650" s="24"/>
      <c r="J650" s="24"/>
      <c r="K650" s="24"/>
    </row>
    <row r="651" spans="1:11" ht="13.2" x14ac:dyDescent="0.25">
      <c r="A651" s="7"/>
      <c r="B651" s="23"/>
      <c r="C651" s="24"/>
      <c r="D651" s="24"/>
      <c r="E651" s="24"/>
      <c r="F651" s="24"/>
      <c r="G651" s="24"/>
      <c r="H651" s="24"/>
      <c r="I651" s="24"/>
      <c r="J651" s="24"/>
      <c r="K651" s="24"/>
    </row>
    <row r="652" spans="1:11" ht="13.2" x14ac:dyDescent="0.25">
      <c r="A652" s="7"/>
      <c r="B652" s="23"/>
      <c r="C652" s="24"/>
      <c r="D652" s="24"/>
      <c r="E652" s="24"/>
      <c r="F652" s="24"/>
      <c r="G652" s="24"/>
      <c r="H652" s="24"/>
      <c r="I652" s="24"/>
      <c r="J652" s="24"/>
      <c r="K652" s="24"/>
    </row>
    <row r="653" spans="1:11" ht="13.2" x14ac:dyDescent="0.25">
      <c r="A653" s="7"/>
      <c r="B653" s="23"/>
      <c r="C653" s="24"/>
      <c r="D653" s="24"/>
      <c r="E653" s="24"/>
      <c r="F653" s="24"/>
      <c r="G653" s="24"/>
      <c r="H653" s="24"/>
      <c r="I653" s="24"/>
      <c r="J653" s="24"/>
      <c r="K653" s="24"/>
    </row>
    <row r="654" spans="1:11" ht="13.2" x14ac:dyDescent="0.25">
      <c r="A654" s="7"/>
      <c r="B654" s="23"/>
      <c r="C654" s="24"/>
      <c r="D654" s="24"/>
      <c r="E654" s="24"/>
      <c r="F654" s="24"/>
      <c r="G654" s="24"/>
      <c r="H654" s="24"/>
      <c r="I654" s="24"/>
      <c r="J654" s="24"/>
      <c r="K654" s="24"/>
    </row>
    <row r="655" spans="1:11" ht="13.2" x14ac:dyDescent="0.25">
      <c r="A655" s="7"/>
      <c r="B655" s="23"/>
      <c r="C655" s="24"/>
      <c r="D655" s="24"/>
      <c r="E655" s="24"/>
      <c r="F655" s="24"/>
      <c r="G655" s="24"/>
      <c r="H655" s="24"/>
      <c r="I655" s="24"/>
      <c r="J655" s="24"/>
      <c r="K655" s="24"/>
    </row>
    <row r="656" spans="1:11" ht="13.2" x14ac:dyDescent="0.25">
      <c r="A656" s="7"/>
      <c r="B656" s="23"/>
      <c r="C656" s="24"/>
      <c r="D656" s="24"/>
      <c r="E656" s="24"/>
      <c r="F656" s="24"/>
      <c r="G656" s="24"/>
      <c r="H656" s="24"/>
      <c r="I656" s="24"/>
      <c r="J656" s="24"/>
      <c r="K656" s="24"/>
    </row>
    <row r="657" spans="1:11" ht="13.2" x14ac:dyDescent="0.25">
      <c r="A657" s="7"/>
      <c r="B657" s="23"/>
      <c r="C657" s="24"/>
      <c r="D657" s="24"/>
      <c r="E657" s="24"/>
      <c r="F657" s="24"/>
      <c r="G657" s="24"/>
      <c r="H657" s="24"/>
      <c r="I657" s="24"/>
      <c r="J657" s="24"/>
      <c r="K657" s="24"/>
    </row>
    <row r="658" spans="1:11" ht="13.2" x14ac:dyDescent="0.25">
      <c r="A658" s="7"/>
      <c r="B658" s="23"/>
      <c r="C658" s="24"/>
      <c r="D658" s="24"/>
      <c r="E658" s="24"/>
      <c r="F658" s="24"/>
      <c r="G658" s="24"/>
      <c r="H658" s="24"/>
      <c r="I658" s="24"/>
      <c r="J658" s="24"/>
      <c r="K658" s="24"/>
    </row>
    <row r="659" spans="1:11" ht="13.2" x14ac:dyDescent="0.25">
      <c r="A659" s="7"/>
      <c r="B659" s="23"/>
      <c r="C659" s="24"/>
      <c r="D659" s="24"/>
      <c r="E659" s="24"/>
      <c r="F659" s="24"/>
      <c r="G659" s="24"/>
      <c r="H659" s="24"/>
      <c r="I659" s="24"/>
      <c r="J659" s="24"/>
      <c r="K659" s="24"/>
    </row>
    <row r="660" spans="1:11" ht="13.2" x14ac:dyDescent="0.25">
      <c r="A660" s="7"/>
      <c r="B660" s="23"/>
      <c r="C660" s="24"/>
      <c r="D660" s="24"/>
      <c r="E660" s="24"/>
      <c r="F660" s="24"/>
      <c r="G660" s="24"/>
      <c r="H660" s="24"/>
      <c r="I660" s="24"/>
      <c r="J660" s="24"/>
      <c r="K660" s="24"/>
    </row>
    <row r="661" spans="1:11" ht="13.2" x14ac:dyDescent="0.25">
      <c r="A661" s="7"/>
      <c r="B661" s="23"/>
      <c r="C661" s="24"/>
      <c r="D661" s="24"/>
      <c r="E661" s="24"/>
      <c r="F661" s="24"/>
      <c r="G661" s="24"/>
      <c r="H661" s="24"/>
      <c r="I661" s="24"/>
      <c r="J661" s="24"/>
      <c r="K661" s="24"/>
    </row>
    <row r="662" spans="1:11" ht="13.2" x14ac:dyDescent="0.25">
      <c r="A662" s="7"/>
      <c r="B662" s="23"/>
      <c r="C662" s="24"/>
      <c r="D662" s="24"/>
      <c r="E662" s="24"/>
      <c r="F662" s="24"/>
      <c r="G662" s="24"/>
      <c r="H662" s="24"/>
      <c r="I662" s="24"/>
      <c r="J662" s="24"/>
      <c r="K662" s="24"/>
    </row>
    <row r="663" spans="1:11" ht="13.2" x14ac:dyDescent="0.25">
      <c r="A663" s="7"/>
      <c r="B663" s="23"/>
      <c r="C663" s="24"/>
      <c r="D663" s="24"/>
      <c r="E663" s="24"/>
      <c r="F663" s="24"/>
      <c r="G663" s="24"/>
      <c r="H663" s="24"/>
      <c r="I663" s="24"/>
      <c r="J663" s="24"/>
      <c r="K663" s="24"/>
    </row>
    <row r="664" spans="1:11" ht="13.2" x14ac:dyDescent="0.25">
      <c r="A664" s="7"/>
      <c r="B664" s="23"/>
      <c r="C664" s="24"/>
      <c r="D664" s="24"/>
      <c r="E664" s="24"/>
      <c r="F664" s="24"/>
      <c r="G664" s="24"/>
      <c r="H664" s="24"/>
      <c r="I664" s="24"/>
      <c r="J664" s="24"/>
      <c r="K664" s="24"/>
    </row>
    <row r="665" spans="1:11" ht="13.2" x14ac:dyDescent="0.25">
      <c r="A665" s="7"/>
      <c r="B665" s="23"/>
      <c r="C665" s="24"/>
      <c r="D665" s="24"/>
      <c r="E665" s="24"/>
      <c r="F665" s="24"/>
      <c r="G665" s="24"/>
      <c r="H665" s="24"/>
      <c r="I665" s="24"/>
      <c r="J665" s="24"/>
      <c r="K665" s="24"/>
    </row>
    <row r="666" spans="1:11" ht="13.2" x14ac:dyDescent="0.25">
      <c r="A666" s="7"/>
      <c r="B666" s="23"/>
      <c r="C666" s="24"/>
      <c r="D666" s="24"/>
      <c r="E666" s="24"/>
      <c r="F666" s="24"/>
      <c r="G666" s="24"/>
      <c r="H666" s="24"/>
      <c r="I666" s="24"/>
      <c r="J666" s="24"/>
      <c r="K666" s="24"/>
    </row>
    <row r="667" spans="1:11" ht="13.2" x14ac:dyDescent="0.25">
      <c r="A667" s="7"/>
      <c r="B667" s="23"/>
      <c r="C667" s="24"/>
      <c r="D667" s="24"/>
      <c r="E667" s="24"/>
      <c r="F667" s="24"/>
      <c r="G667" s="24"/>
      <c r="H667" s="24"/>
      <c r="I667" s="24"/>
      <c r="J667" s="24"/>
      <c r="K667" s="24"/>
    </row>
    <row r="668" spans="1:11" ht="13.2" x14ac:dyDescent="0.25">
      <c r="A668" s="7"/>
      <c r="B668" s="23"/>
      <c r="C668" s="24"/>
      <c r="D668" s="24"/>
      <c r="E668" s="24"/>
      <c r="F668" s="24"/>
      <c r="G668" s="24"/>
      <c r="H668" s="24"/>
      <c r="I668" s="24"/>
      <c r="J668" s="24"/>
      <c r="K668" s="24"/>
    </row>
    <row r="669" spans="1:11" ht="13.2" x14ac:dyDescent="0.25">
      <c r="A669" s="7"/>
      <c r="B669" s="23"/>
      <c r="C669" s="24"/>
      <c r="D669" s="24"/>
      <c r="E669" s="24"/>
      <c r="F669" s="24"/>
      <c r="G669" s="24"/>
      <c r="H669" s="24"/>
      <c r="I669" s="24"/>
      <c r="J669" s="24"/>
      <c r="K669" s="24"/>
    </row>
    <row r="670" spans="1:11" ht="13.2" x14ac:dyDescent="0.25">
      <c r="A670" s="7"/>
      <c r="B670" s="23"/>
      <c r="C670" s="24"/>
      <c r="D670" s="24"/>
      <c r="E670" s="24"/>
      <c r="F670" s="24"/>
      <c r="G670" s="24"/>
      <c r="H670" s="24"/>
      <c r="I670" s="24"/>
      <c r="J670" s="24"/>
      <c r="K670" s="24"/>
    </row>
    <row r="671" spans="1:11" ht="13.2" x14ac:dyDescent="0.25">
      <c r="A671" s="7"/>
      <c r="B671" s="23"/>
      <c r="C671" s="24"/>
      <c r="D671" s="24"/>
      <c r="E671" s="24"/>
      <c r="F671" s="24"/>
      <c r="G671" s="24"/>
      <c r="H671" s="24"/>
      <c r="I671" s="24"/>
      <c r="J671" s="24"/>
      <c r="K671" s="24"/>
    </row>
    <row r="672" spans="1:11" ht="13.2" x14ac:dyDescent="0.25">
      <c r="A672" s="7"/>
      <c r="B672" s="23"/>
      <c r="C672" s="24"/>
      <c r="D672" s="24"/>
      <c r="E672" s="24"/>
      <c r="F672" s="24"/>
      <c r="G672" s="24"/>
      <c r="H672" s="24"/>
      <c r="I672" s="24"/>
      <c r="J672" s="24"/>
      <c r="K672" s="24"/>
    </row>
    <row r="673" spans="1:11" ht="13.2" x14ac:dyDescent="0.25">
      <c r="A673" s="7"/>
      <c r="B673" s="23"/>
      <c r="C673" s="24"/>
      <c r="D673" s="24"/>
      <c r="E673" s="24"/>
      <c r="F673" s="24"/>
      <c r="G673" s="24"/>
      <c r="H673" s="24"/>
      <c r="I673" s="24"/>
      <c r="J673" s="24"/>
      <c r="K673" s="24"/>
    </row>
    <row r="674" spans="1:11" ht="13.2" x14ac:dyDescent="0.25">
      <c r="A674" s="7"/>
      <c r="B674" s="23"/>
      <c r="C674" s="24"/>
      <c r="D674" s="24"/>
      <c r="E674" s="24"/>
      <c r="F674" s="24"/>
      <c r="G674" s="24"/>
      <c r="H674" s="24"/>
      <c r="I674" s="24"/>
      <c r="J674" s="24"/>
      <c r="K674" s="24"/>
    </row>
    <row r="675" spans="1:11" ht="13.2" x14ac:dyDescent="0.25">
      <c r="A675" s="7"/>
      <c r="B675" s="23"/>
      <c r="C675" s="24"/>
      <c r="D675" s="24"/>
      <c r="E675" s="24"/>
      <c r="F675" s="24"/>
      <c r="G675" s="24"/>
      <c r="H675" s="24"/>
      <c r="I675" s="24"/>
      <c r="J675" s="24"/>
      <c r="K675" s="24"/>
    </row>
    <row r="676" spans="1:11" ht="13.2" x14ac:dyDescent="0.25">
      <c r="A676" s="7"/>
      <c r="B676" s="23"/>
      <c r="C676" s="24"/>
      <c r="D676" s="24"/>
      <c r="E676" s="24"/>
      <c r="F676" s="24"/>
      <c r="G676" s="24"/>
      <c r="H676" s="24"/>
      <c r="I676" s="24"/>
      <c r="J676" s="24"/>
      <c r="K676" s="24"/>
    </row>
    <row r="677" spans="1:11" ht="13.2" x14ac:dyDescent="0.25">
      <c r="A677" s="7"/>
      <c r="B677" s="23"/>
      <c r="C677" s="24"/>
      <c r="D677" s="24"/>
      <c r="E677" s="24"/>
      <c r="F677" s="24"/>
      <c r="G677" s="24"/>
      <c r="H677" s="24"/>
      <c r="I677" s="24"/>
      <c r="J677" s="24"/>
      <c r="K677" s="24"/>
    </row>
    <row r="678" spans="1:11" ht="13.2" x14ac:dyDescent="0.25">
      <c r="A678" s="7"/>
      <c r="B678" s="23"/>
      <c r="C678" s="24"/>
      <c r="D678" s="24"/>
      <c r="E678" s="24"/>
      <c r="F678" s="24"/>
      <c r="G678" s="24"/>
      <c r="H678" s="24"/>
      <c r="I678" s="24"/>
      <c r="J678" s="24"/>
      <c r="K678" s="24"/>
    </row>
    <row r="679" spans="1:11" ht="13.2" x14ac:dyDescent="0.25">
      <c r="A679" s="7"/>
      <c r="B679" s="23"/>
      <c r="C679" s="24"/>
      <c r="D679" s="24"/>
      <c r="E679" s="24"/>
      <c r="F679" s="24"/>
      <c r="G679" s="24"/>
      <c r="H679" s="24"/>
      <c r="I679" s="24"/>
      <c r="J679" s="24"/>
      <c r="K679" s="24"/>
    </row>
    <row r="680" spans="1:11" ht="13.2" x14ac:dyDescent="0.25">
      <c r="A680" s="7"/>
      <c r="B680" s="23"/>
      <c r="C680" s="24"/>
      <c r="D680" s="24"/>
      <c r="E680" s="24"/>
      <c r="F680" s="24"/>
      <c r="G680" s="24"/>
      <c r="H680" s="24"/>
      <c r="I680" s="24"/>
      <c r="J680" s="24"/>
      <c r="K680" s="24"/>
    </row>
    <row r="681" spans="1:11" ht="13.2" x14ac:dyDescent="0.25">
      <c r="A681" s="7"/>
      <c r="B681" s="23"/>
      <c r="C681" s="24"/>
      <c r="D681" s="24"/>
      <c r="E681" s="24"/>
      <c r="F681" s="24"/>
      <c r="G681" s="24"/>
      <c r="H681" s="24"/>
      <c r="I681" s="24"/>
      <c r="J681" s="24"/>
      <c r="K681" s="24"/>
    </row>
    <row r="682" spans="1:11" ht="13.2" x14ac:dyDescent="0.25">
      <c r="A682" s="7"/>
      <c r="B682" s="23"/>
      <c r="C682" s="24"/>
      <c r="D682" s="24"/>
      <c r="E682" s="24"/>
      <c r="F682" s="24"/>
      <c r="G682" s="24"/>
      <c r="H682" s="24"/>
      <c r="I682" s="24"/>
      <c r="J682" s="24"/>
      <c r="K682" s="24"/>
    </row>
    <row r="683" spans="1:11" ht="13.2" x14ac:dyDescent="0.25">
      <c r="A683" s="7"/>
      <c r="B683" s="23"/>
      <c r="C683" s="24"/>
      <c r="D683" s="24"/>
      <c r="E683" s="24"/>
      <c r="F683" s="24"/>
      <c r="G683" s="24"/>
      <c r="H683" s="24"/>
      <c r="I683" s="24"/>
      <c r="J683" s="24"/>
      <c r="K683" s="24"/>
    </row>
    <row r="684" spans="1:11" ht="13.2" x14ac:dyDescent="0.25">
      <c r="A684" s="7"/>
      <c r="B684" s="23"/>
      <c r="C684" s="24"/>
      <c r="D684" s="24"/>
      <c r="E684" s="24"/>
      <c r="F684" s="24"/>
      <c r="G684" s="24"/>
      <c r="H684" s="24"/>
      <c r="I684" s="24"/>
      <c r="J684" s="24"/>
      <c r="K684" s="24"/>
    </row>
    <row r="685" spans="1:11" ht="13.2" x14ac:dyDescent="0.25">
      <c r="A685" s="7"/>
      <c r="B685" s="23"/>
      <c r="C685" s="24"/>
      <c r="D685" s="24"/>
      <c r="E685" s="24"/>
      <c r="F685" s="24"/>
      <c r="G685" s="24"/>
      <c r="H685" s="24"/>
      <c r="I685" s="24"/>
      <c r="J685" s="24"/>
      <c r="K685" s="24"/>
    </row>
    <row r="686" spans="1:11" ht="13.2" x14ac:dyDescent="0.25">
      <c r="A686" s="7"/>
      <c r="B686" s="23"/>
      <c r="C686" s="24"/>
      <c r="D686" s="24"/>
      <c r="E686" s="24"/>
      <c r="F686" s="24"/>
      <c r="G686" s="24"/>
      <c r="H686" s="24"/>
      <c r="I686" s="24"/>
      <c r="J686" s="24"/>
      <c r="K686" s="24"/>
    </row>
    <row r="687" spans="1:11" ht="13.2" x14ac:dyDescent="0.25">
      <c r="A687" s="7"/>
      <c r="B687" s="23"/>
      <c r="C687" s="24"/>
      <c r="D687" s="24"/>
      <c r="E687" s="24"/>
      <c r="F687" s="24"/>
      <c r="G687" s="24"/>
      <c r="H687" s="24"/>
      <c r="I687" s="24"/>
      <c r="J687" s="24"/>
      <c r="K687" s="24"/>
    </row>
    <row r="688" spans="1:11" ht="13.2" x14ac:dyDescent="0.25">
      <c r="A688" s="7"/>
      <c r="B688" s="23"/>
      <c r="C688" s="24"/>
      <c r="D688" s="24"/>
      <c r="E688" s="24"/>
      <c r="F688" s="24"/>
      <c r="G688" s="24"/>
      <c r="H688" s="24"/>
      <c r="I688" s="24"/>
      <c r="J688" s="24"/>
      <c r="K688" s="24"/>
    </row>
    <row r="689" spans="1:11" ht="13.2" x14ac:dyDescent="0.25">
      <c r="A689" s="7"/>
      <c r="B689" s="23"/>
      <c r="C689" s="24"/>
      <c r="D689" s="24"/>
      <c r="E689" s="24"/>
      <c r="F689" s="24"/>
      <c r="G689" s="24"/>
      <c r="H689" s="24"/>
      <c r="I689" s="24"/>
      <c r="J689" s="24"/>
      <c r="K689" s="24"/>
    </row>
    <row r="690" spans="1:11" ht="13.2" x14ac:dyDescent="0.25">
      <c r="A690" s="7"/>
      <c r="B690" s="23"/>
      <c r="C690" s="24"/>
      <c r="D690" s="24"/>
      <c r="E690" s="24"/>
      <c r="F690" s="24"/>
      <c r="G690" s="24"/>
      <c r="H690" s="24"/>
      <c r="I690" s="24"/>
      <c r="J690" s="24"/>
      <c r="K690" s="24"/>
    </row>
    <row r="691" spans="1:11" ht="13.2" x14ac:dyDescent="0.25">
      <c r="A691" s="7"/>
      <c r="B691" s="23"/>
      <c r="C691" s="24"/>
      <c r="D691" s="24"/>
      <c r="E691" s="24"/>
      <c r="F691" s="24"/>
      <c r="G691" s="24"/>
      <c r="H691" s="24"/>
      <c r="I691" s="24"/>
      <c r="J691" s="24"/>
      <c r="K691" s="24"/>
    </row>
    <row r="692" spans="1:11" ht="13.2" x14ac:dyDescent="0.25">
      <c r="A692" s="7"/>
      <c r="B692" s="23"/>
      <c r="C692" s="24"/>
      <c r="D692" s="24"/>
      <c r="E692" s="24"/>
      <c r="F692" s="24"/>
      <c r="G692" s="24"/>
      <c r="H692" s="24"/>
      <c r="I692" s="24"/>
      <c r="J692" s="24"/>
      <c r="K692" s="24"/>
    </row>
    <row r="693" spans="1:11" ht="13.2" x14ac:dyDescent="0.25">
      <c r="A693" s="7"/>
      <c r="B693" s="23"/>
      <c r="C693" s="24"/>
      <c r="D693" s="24"/>
      <c r="E693" s="24"/>
      <c r="F693" s="24"/>
      <c r="G693" s="24"/>
      <c r="H693" s="24"/>
      <c r="I693" s="24"/>
      <c r="J693" s="24"/>
      <c r="K693" s="24"/>
    </row>
    <row r="694" spans="1:11" ht="13.2" x14ac:dyDescent="0.25">
      <c r="A694" s="7"/>
      <c r="B694" s="23"/>
      <c r="C694" s="24"/>
      <c r="D694" s="24"/>
      <c r="E694" s="24"/>
      <c r="F694" s="24"/>
      <c r="G694" s="24"/>
      <c r="H694" s="24"/>
      <c r="I694" s="24"/>
      <c r="J694" s="24"/>
      <c r="K694" s="24"/>
    </row>
    <row r="695" spans="1:11" ht="13.2" x14ac:dyDescent="0.25">
      <c r="A695" s="7"/>
      <c r="B695" s="23"/>
      <c r="C695" s="24"/>
      <c r="D695" s="24"/>
      <c r="E695" s="24"/>
      <c r="F695" s="24"/>
      <c r="G695" s="24"/>
      <c r="H695" s="24"/>
      <c r="I695" s="24"/>
      <c r="J695" s="24"/>
      <c r="K695" s="24"/>
    </row>
    <row r="696" spans="1:11" ht="13.2" x14ac:dyDescent="0.25">
      <c r="A696" s="7"/>
      <c r="B696" s="23"/>
      <c r="C696" s="24"/>
      <c r="D696" s="24"/>
      <c r="E696" s="24"/>
      <c r="F696" s="24"/>
      <c r="G696" s="24"/>
      <c r="H696" s="24"/>
      <c r="I696" s="24"/>
      <c r="J696" s="24"/>
      <c r="K696" s="24"/>
    </row>
    <row r="697" spans="1:11" ht="13.2" x14ac:dyDescent="0.25">
      <c r="A697" s="7"/>
      <c r="B697" s="23"/>
      <c r="C697" s="24"/>
      <c r="D697" s="24"/>
      <c r="E697" s="24"/>
      <c r="F697" s="24"/>
      <c r="G697" s="24"/>
      <c r="H697" s="24"/>
      <c r="I697" s="24"/>
      <c r="J697" s="24"/>
      <c r="K697" s="24"/>
    </row>
    <row r="698" spans="1:11" ht="13.2" x14ac:dyDescent="0.25">
      <c r="A698" s="7"/>
      <c r="B698" s="23"/>
      <c r="C698" s="24"/>
      <c r="D698" s="24"/>
      <c r="E698" s="24"/>
      <c r="F698" s="24"/>
      <c r="G698" s="24"/>
      <c r="H698" s="24"/>
      <c r="I698" s="24"/>
      <c r="J698" s="24"/>
      <c r="K698" s="24"/>
    </row>
    <row r="699" spans="1:11" ht="13.2" x14ac:dyDescent="0.25">
      <c r="A699" s="7"/>
      <c r="B699" s="23"/>
      <c r="C699" s="24"/>
      <c r="D699" s="24"/>
      <c r="E699" s="24"/>
      <c r="F699" s="24"/>
      <c r="G699" s="24"/>
      <c r="H699" s="24"/>
      <c r="I699" s="24"/>
      <c r="J699" s="24"/>
      <c r="K699" s="24"/>
    </row>
    <row r="700" spans="1:11" ht="13.2" x14ac:dyDescent="0.25">
      <c r="A700" s="7"/>
      <c r="B700" s="23"/>
      <c r="C700" s="24"/>
      <c r="D700" s="24"/>
      <c r="E700" s="24"/>
      <c r="F700" s="24"/>
      <c r="G700" s="24"/>
      <c r="H700" s="24"/>
      <c r="I700" s="24"/>
      <c r="J700" s="24"/>
      <c r="K700" s="24"/>
    </row>
    <row r="701" spans="1:11" ht="13.2" x14ac:dyDescent="0.25">
      <c r="A701" s="7"/>
      <c r="B701" s="23"/>
      <c r="C701" s="24"/>
      <c r="D701" s="24"/>
      <c r="E701" s="24"/>
      <c r="F701" s="24"/>
      <c r="G701" s="24"/>
      <c r="H701" s="24"/>
      <c r="I701" s="24"/>
      <c r="J701" s="24"/>
      <c r="K701" s="24"/>
    </row>
    <row r="702" spans="1:11" ht="13.2" x14ac:dyDescent="0.25">
      <c r="A702" s="7"/>
      <c r="B702" s="23"/>
      <c r="C702" s="24"/>
      <c r="D702" s="24"/>
      <c r="E702" s="24"/>
      <c r="F702" s="24"/>
      <c r="G702" s="24"/>
      <c r="H702" s="24"/>
      <c r="I702" s="24"/>
      <c r="J702" s="24"/>
      <c r="K702" s="24"/>
    </row>
    <row r="703" spans="1:11" ht="13.2" x14ac:dyDescent="0.25">
      <c r="A703" s="7"/>
      <c r="B703" s="23"/>
      <c r="C703" s="24"/>
      <c r="D703" s="24"/>
      <c r="E703" s="24"/>
      <c r="F703" s="24"/>
      <c r="G703" s="24"/>
      <c r="H703" s="24"/>
      <c r="I703" s="24"/>
      <c r="J703" s="24"/>
      <c r="K703" s="24"/>
    </row>
    <row r="704" spans="1:11" ht="13.2" x14ac:dyDescent="0.25">
      <c r="A704" s="7"/>
      <c r="B704" s="23"/>
      <c r="C704" s="24"/>
      <c r="D704" s="24"/>
      <c r="E704" s="24"/>
      <c r="F704" s="24"/>
      <c r="G704" s="24"/>
      <c r="H704" s="24"/>
      <c r="I704" s="24"/>
      <c r="J704" s="24"/>
      <c r="K704" s="24"/>
    </row>
    <row r="705" spans="1:11" ht="13.2" x14ac:dyDescent="0.25">
      <c r="A705" s="7"/>
      <c r="B705" s="23"/>
      <c r="C705" s="24"/>
      <c r="D705" s="24"/>
      <c r="E705" s="24"/>
      <c r="F705" s="24"/>
      <c r="G705" s="24"/>
      <c r="H705" s="24"/>
      <c r="I705" s="24"/>
      <c r="J705" s="24"/>
      <c r="K705" s="24"/>
    </row>
    <row r="706" spans="1:11" ht="13.2" x14ac:dyDescent="0.25">
      <c r="A706" s="7"/>
      <c r="B706" s="23"/>
      <c r="C706" s="24"/>
      <c r="D706" s="24"/>
      <c r="E706" s="24"/>
      <c r="F706" s="24"/>
      <c r="G706" s="24"/>
      <c r="H706" s="24"/>
      <c r="I706" s="24"/>
      <c r="J706" s="24"/>
      <c r="K706" s="24"/>
    </row>
    <row r="707" spans="1:11" ht="13.2" x14ac:dyDescent="0.25">
      <c r="A707" s="7"/>
      <c r="B707" s="23"/>
      <c r="C707" s="24"/>
      <c r="D707" s="24"/>
      <c r="E707" s="24"/>
      <c r="F707" s="24"/>
      <c r="G707" s="24"/>
      <c r="H707" s="24"/>
      <c r="I707" s="24"/>
      <c r="J707" s="24"/>
      <c r="K707" s="24"/>
    </row>
    <row r="708" spans="1:11" ht="13.2" x14ac:dyDescent="0.25">
      <c r="A708" s="7"/>
      <c r="B708" s="23"/>
      <c r="C708" s="24"/>
      <c r="D708" s="24"/>
      <c r="E708" s="24"/>
      <c r="F708" s="24"/>
      <c r="G708" s="24"/>
      <c r="H708" s="24"/>
      <c r="I708" s="24"/>
      <c r="J708" s="24"/>
      <c r="K708" s="24"/>
    </row>
    <row r="709" spans="1:11" ht="13.2" x14ac:dyDescent="0.25">
      <c r="A709" s="7"/>
      <c r="B709" s="23"/>
      <c r="C709" s="24"/>
      <c r="D709" s="24"/>
      <c r="E709" s="24"/>
      <c r="F709" s="24"/>
      <c r="G709" s="24"/>
      <c r="H709" s="24"/>
      <c r="I709" s="24"/>
      <c r="J709" s="24"/>
      <c r="K709" s="24"/>
    </row>
    <row r="710" spans="1:11" ht="13.2" x14ac:dyDescent="0.25">
      <c r="A710" s="7"/>
      <c r="B710" s="23"/>
      <c r="C710" s="24"/>
      <c r="D710" s="24"/>
      <c r="E710" s="24"/>
      <c r="F710" s="24"/>
      <c r="G710" s="24"/>
      <c r="H710" s="24"/>
      <c r="I710" s="24"/>
      <c r="J710" s="24"/>
      <c r="K710" s="24"/>
    </row>
    <row r="711" spans="1:11" ht="13.2" x14ac:dyDescent="0.25">
      <c r="A711" s="7"/>
      <c r="B711" s="23"/>
      <c r="C711" s="24"/>
      <c r="D711" s="24"/>
      <c r="E711" s="24"/>
      <c r="F711" s="24"/>
      <c r="G711" s="24"/>
      <c r="H711" s="24"/>
      <c r="I711" s="24"/>
      <c r="J711" s="24"/>
      <c r="K711" s="24"/>
    </row>
    <row r="712" spans="1:11" ht="13.2" x14ac:dyDescent="0.25">
      <c r="A712" s="7"/>
      <c r="B712" s="23"/>
      <c r="C712" s="24"/>
      <c r="D712" s="24"/>
      <c r="E712" s="24"/>
      <c r="F712" s="24"/>
      <c r="G712" s="24"/>
      <c r="H712" s="24"/>
      <c r="I712" s="24"/>
      <c r="J712" s="24"/>
      <c r="K712" s="24"/>
    </row>
    <row r="713" spans="1:11" ht="13.2" x14ac:dyDescent="0.25">
      <c r="A713" s="7"/>
      <c r="B713" s="23"/>
      <c r="C713" s="24"/>
      <c r="D713" s="24"/>
      <c r="E713" s="24"/>
      <c r="F713" s="24"/>
      <c r="G713" s="24"/>
      <c r="H713" s="24"/>
      <c r="I713" s="24"/>
      <c r="J713" s="24"/>
      <c r="K713" s="24"/>
    </row>
    <row r="714" spans="1:11" ht="13.2" x14ac:dyDescent="0.25">
      <c r="A714" s="7"/>
      <c r="B714" s="23"/>
      <c r="C714" s="24"/>
      <c r="D714" s="24"/>
      <c r="E714" s="24"/>
      <c r="F714" s="24"/>
      <c r="G714" s="24"/>
      <c r="H714" s="24"/>
      <c r="I714" s="24"/>
      <c r="J714" s="24"/>
      <c r="K714" s="24"/>
    </row>
    <row r="715" spans="1:11" ht="13.2" x14ac:dyDescent="0.25">
      <c r="A715" s="7"/>
      <c r="B715" s="23"/>
      <c r="C715" s="24"/>
      <c r="D715" s="24"/>
      <c r="E715" s="24"/>
      <c r="F715" s="24"/>
      <c r="G715" s="24"/>
      <c r="H715" s="24"/>
      <c r="I715" s="24"/>
      <c r="J715" s="24"/>
      <c r="K715" s="24"/>
    </row>
    <row r="716" spans="1:11" ht="13.2" x14ac:dyDescent="0.25">
      <c r="A716" s="7"/>
      <c r="B716" s="23"/>
      <c r="C716" s="24"/>
      <c r="D716" s="24"/>
      <c r="E716" s="24"/>
      <c r="F716" s="24"/>
      <c r="G716" s="24"/>
      <c r="H716" s="24"/>
      <c r="I716" s="24"/>
      <c r="J716" s="24"/>
      <c r="K716" s="24"/>
    </row>
    <row r="717" spans="1:11" ht="13.2" x14ac:dyDescent="0.25">
      <c r="A717" s="7"/>
      <c r="B717" s="23"/>
      <c r="C717" s="24"/>
      <c r="D717" s="24"/>
      <c r="E717" s="24"/>
      <c r="F717" s="24"/>
      <c r="G717" s="24"/>
      <c r="H717" s="24"/>
      <c r="I717" s="24"/>
      <c r="J717" s="24"/>
      <c r="K717" s="24"/>
    </row>
    <row r="718" spans="1:11" ht="13.2" x14ac:dyDescent="0.25">
      <c r="A718" s="7"/>
      <c r="B718" s="23"/>
      <c r="C718" s="24"/>
      <c r="D718" s="24"/>
      <c r="E718" s="24"/>
      <c r="F718" s="24"/>
      <c r="G718" s="24"/>
      <c r="H718" s="24"/>
      <c r="I718" s="24"/>
      <c r="J718" s="24"/>
      <c r="K718" s="24"/>
    </row>
    <row r="719" spans="1:11" ht="13.2" x14ac:dyDescent="0.25">
      <c r="A719" s="7"/>
      <c r="B719" s="23"/>
      <c r="C719" s="24"/>
      <c r="D719" s="24"/>
      <c r="E719" s="24"/>
      <c r="F719" s="24"/>
      <c r="G719" s="24"/>
      <c r="H719" s="24"/>
      <c r="I719" s="24"/>
      <c r="J719" s="24"/>
      <c r="K719" s="24"/>
    </row>
    <row r="720" spans="1:11" ht="13.2" x14ac:dyDescent="0.25">
      <c r="A720" s="7"/>
      <c r="B720" s="23"/>
      <c r="C720" s="24"/>
      <c r="D720" s="24"/>
      <c r="E720" s="24"/>
      <c r="F720" s="24"/>
      <c r="G720" s="24"/>
      <c r="H720" s="24"/>
      <c r="I720" s="24"/>
      <c r="J720" s="24"/>
      <c r="K720" s="24"/>
    </row>
    <row r="721" spans="1:11" ht="13.2" x14ac:dyDescent="0.25">
      <c r="A721" s="7"/>
      <c r="B721" s="23"/>
      <c r="C721" s="24"/>
      <c r="D721" s="24"/>
      <c r="E721" s="24"/>
      <c r="F721" s="24"/>
      <c r="G721" s="24"/>
      <c r="H721" s="24"/>
      <c r="I721" s="24"/>
      <c r="J721" s="24"/>
      <c r="K721" s="24"/>
    </row>
    <row r="722" spans="1:11" ht="13.2" x14ac:dyDescent="0.25">
      <c r="A722" s="7"/>
      <c r="B722" s="23"/>
      <c r="C722" s="24"/>
      <c r="D722" s="24"/>
      <c r="E722" s="24"/>
      <c r="F722" s="24"/>
      <c r="G722" s="24"/>
      <c r="H722" s="24"/>
      <c r="I722" s="24"/>
      <c r="J722" s="24"/>
      <c r="K722" s="24"/>
    </row>
    <row r="723" spans="1:11" ht="13.2" x14ac:dyDescent="0.25">
      <c r="A723" s="7"/>
      <c r="B723" s="23"/>
      <c r="C723" s="24"/>
      <c r="D723" s="24"/>
      <c r="E723" s="24"/>
      <c r="F723" s="24"/>
      <c r="G723" s="24"/>
      <c r="H723" s="24"/>
      <c r="I723" s="24"/>
      <c r="J723" s="24"/>
      <c r="K723" s="24"/>
    </row>
    <row r="724" spans="1:11" ht="13.2" x14ac:dyDescent="0.25">
      <c r="A724" s="7"/>
      <c r="B724" s="23"/>
      <c r="C724" s="24"/>
      <c r="D724" s="24"/>
      <c r="E724" s="24"/>
      <c r="F724" s="24"/>
      <c r="G724" s="24"/>
      <c r="H724" s="24"/>
      <c r="I724" s="24"/>
      <c r="J724" s="24"/>
      <c r="K724" s="24"/>
    </row>
    <row r="725" spans="1:11" ht="13.2" x14ac:dyDescent="0.25">
      <c r="A725" s="7"/>
      <c r="B725" s="23"/>
      <c r="C725" s="24"/>
      <c r="D725" s="24"/>
      <c r="E725" s="24"/>
      <c r="F725" s="24"/>
      <c r="G725" s="24"/>
      <c r="H725" s="24"/>
      <c r="I725" s="24"/>
      <c r="J725" s="24"/>
      <c r="K725" s="24"/>
    </row>
    <row r="726" spans="1:11" ht="13.2" x14ac:dyDescent="0.25">
      <c r="A726" s="7"/>
      <c r="B726" s="23"/>
      <c r="C726" s="24"/>
      <c r="D726" s="24"/>
      <c r="E726" s="24"/>
      <c r="F726" s="24"/>
      <c r="G726" s="24"/>
      <c r="H726" s="24"/>
      <c r="I726" s="24"/>
      <c r="J726" s="24"/>
      <c r="K726" s="24"/>
    </row>
    <row r="727" spans="1:11" ht="13.2" x14ac:dyDescent="0.25">
      <c r="A727" s="7"/>
      <c r="B727" s="23"/>
      <c r="C727" s="24"/>
      <c r="D727" s="24"/>
      <c r="E727" s="24"/>
      <c r="F727" s="24"/>
      <c r="G727" s="24"/>
      <c r="H727" s="24"/>
      <c r="I727" s="24"/>
      <c r="J727" s="24"/>
      <c r="K727" s="24"/>
    </row>
    <row r="728" spans="1:11" ht="13.2" x14ac:dyDescent="0.25">
      <c r="A728" s="7"/>
      <c r="B728" s="23"/>
      <c r="C728" s="24"/>
      <c r="D728" s="24"/>
      <c r="E728" s="24"/>
      <c r="F728" s="24"/>
      <c r="G728" s="24"/>
      <c r="H728" s="24"/>
      <c r="I728" s="24"/>
      <c r="J728" s="24"/>
      <c r="K728" s="24"/>
    </row>
    <row r="729" spans="1:11" ht="13.2" x14ac:dyDescent="0.25">
      <c r="A729" s="7"/>
      <c r="B729" s="23"/>
      <c r="C729" s="24"/>
      <c r="D729" s="24"/>
      <c r="E729" s="24"/>
      <c r="F729" s="24"/>
      <c r="G729" s="24"/>
      <c r="H729" s="24"/>
      <c r="I729" s="24"/>
      <c r="J729" s="24"/>
      <c r="K729" s="24"/>
    </row>
    <row r="730" spans="1:11" ht="13.2" x14ac:dyDescent="0.25">
      <c r="A730" s="7"/>
      <c r="B730" s="23"/>
      <c r="C730" s="24"/>
      <c r="D730" s="24"/>
      <c r="E730" s="24"/>
      <c r="F730" s="24"/>
      <c r="G730" s="24"/>
      <c r="H730" s="24"/>
      <c r="I730" s="24"/>
      <c r="J730" s="24"/>
      <c r="K730" s="24"/>
    </row>
    <row r="731" spans="1:11" ht="13.2" x14ac:dyDescent="0.25">
      <c r="A731" s="7"/>
      <c r="B731" s="23"/>
      <c r="C731" s="24"/>
      <c r="D731" s="24"/>
      <c r="E731" s="24"/>
      <c r="F731" s="24"/>
      <c r="G731" s="24"/>
      <c r="H731" s="24"/>
      <c r="I731" s="24"/>
      <c r="J731" s="24"/>
      <c r="K731" s="24"/>
    </row>
    <row r="732" spans="1:11" ht="13.2" x14ac:dyDescent="0.25">
      <c r="A732" s="7"/>
      <c r="B732" s="23"/>
      <c r="C732" s="24"/>
      <c r="D732" s="24"/>
      <c r="E732" s="24"/>
      <c r="F732" s="24"/>
      <c r="G732" s="24"/>
      <c r="H732" s="24"/>
      <c r="I732" s="24"/>
      <c r="J732" s="24"/>
      <c r="K732" s="24"/>
    </row>
    <row r="733" spans="1:11" ht="13.2" x14ac:dyDescent="0.25">
      <c r="A733" s="7"/>
      <c r="B733" s="23"/>
      <c r="C733" s="24"/>
      <c r="D733" s="24"/>
      <c r="E733" s="24"/>
      <c r="F733" s="24"/>
      <c r="G733" s="24"/>
      <c r="H733" s="24"/>
      <c r="I733" s="24"/>
      <c r="J733" s="24"/>
      <c r="K733" s="24"/>
    </row>
    <row r="734" spans="1:11" ht="13.2" x14ac:dyDescent="0.25">
      <c r="A734" s="7"/>
      <c r="B734" s="23"/>
      <c r="C734" s="24"/>
      <c r="D734" s="24"/>
      <c r="E734" s="24"/>
      <c r="F734" s="24"/>
      <c r="G734" s="24"/>
      <c r="H734" s="24"/>
      <c r="I734" s="24"/>
      <c r="J734" s="24"/>
      <c r="K734" s="24"/>
    </row>
    <row r="735" spans="1:11" ht="13.2" x14ac:dyDescent="0.25">
      <c r="A735" s="7"/>
      <c r="B735" s="23"/>
      <c r="C735" s="24"/>
      <c r="D735" s="24"/>
      <c r="E735" s="24"/>
      <c r="F735" s="24"/>
      <c r="G735" s="24"/>
      <c r="H735" s="24"/>
      <c r="I735" s="24"/>
      <c r="J735" s="24"/>
      <c r="K735" s="24"/>
    </row>
    <row r="736" spans="1:11" ht="13.2" x14ac:dyDescent="0.25">
      <c r="A736" s="7"/>
      <c r="B736" s="23"/>
      <c r="C736" s="24"/>
      <c r="D736" s="24"/>
      <c r="E736" s="24"/>
      <c r="F736" s="24"/>
      <c r="G736" s="24"/>
      <c r="H736" s="24"/>
      <c r="I736" s="24"/>
      <c r="J736" s="24"/>
      <c r="K736" s="24"/>
    </row>
    <row r="737" spans="1:11" ht="13.2" x14ac:dyDescent="0.25">
      <c r="A737" s="7"/>
      <c r="B737" s="23"/>
      <c r="C737" s="24"/>
      <c r="D737" s="24"/>
      <c r="E737" s="24"/>
      <c r="F737" s="24"/>
      <c r="G737" s="24"/>
      <c r="H737" s="24"/>
      <c r="I737" s="24"/>
      <c r="J737" s="24"/>
      <c r="K737" s="24"/>
    </row>
    <row r="738" spans="1:11" ht="13.2" x14ac:dyDescent="0.25">
      <c r="A738" s="7"/>
      <c r="B738" s="23"/>
      <c r="C738" s="24"/>
      <c r="D738" s="24"/>
      <c r="E738" s="24"/>
      <c r="F738" s="24"/>
      <c r="G738" s="24"/>
      <c r="H738" s="24"/>
      <c r="I738" s="24"/>
      <c r="J738" s="24"/>
      <c r="K738" s="24"/>
    </row>
    <row r="739" spans="1:11" ht="13.2" x14ac:dyDescent="0.25">
      <c r="A739" s="7"/>
      <c r="B739" s="23"/>
      <c r="C739" s="24"/>
      <c r="D739" s="24"/>
      <c r="E739" s="24"/>
      <c r="F739" s="24"/>
      <c r="G739" s="24"/>
      <c r="H739" s="24"/>
      <c r="I739" s="24"/>
      <c r="J739" s="24"/>
      <c r="K739" s="24"/>
    </row>
    <row r="740" spans="1:11" ht="13.2" x14ac:dyDescent="0.25">
      <c r="A740" s="7"/>
      <c r="B740" s="23"/>
      <c r="C740" s="24"/>
      <c r="D740" s="24"/>
      <c r="E740" s="24"/>
      <c r="F740" s="24"/>
      <c r="G740" s="24"/>
      <c r="H740" s="24"/>
      <c r="I740" s="24"/>
      <c r="J740" s="24"/>
      <c r="K740" s="24"/>
    </row>
    <row r="741" spans="1:11" ht="13.2" x14ac:dyDescent="0.25">
      <c r="A741" s="7"/>
      <c r="B741" s="23"/>
      <c r="C741" s="24"/>
      <c r="D741" s="24"/>
      <c r="E741" s="24"/>
      <c r="F741" s="24"/>
      <c r="G741" s="24"/>
      <c r="H741" s="24"/>
      <c r="I741" s="24"/>
      <c r="J741" s="24"/>
      <c r="K741" s="24"/>
    </row>
    <row r="742" spans="1:11" ht="13.2" x14ac:dyDescent="0.25">
      <c r="A742" s="7"/>
      <c r="B742" s="23"/>
      <c r="C742" s="24"/>
      <c r="D742" s="24"/>
      <c r="E742" s="24"/>
      <c r="F742" s="24"/>
      <c r="G742" s="24"/>
      <c r="H742" s="24"/>
      <c r="I742" s="24"/>
      <c r="J742" s="24"/>
      <c r="K742" s="24"/>
    </row>
    <row r="743" spans="1:11" ht="13.2" x14ac:dyDescent="0.25">
      <c r="A743" s="7"/>
      <c r="B743" s="23"/>
      <c r="C743" s="24"/>
      <c r="D743" s="24"/>
      <c r="E743" s="24"/>
      <c r="F743" s="24"/>
      <c r="G743" s="24"/>
      <c r="H743" s="24"/>
      <c r="I743" s="24"/>
      <c r="J743" s="24"/>
      <c r="K743" s="24"/>
    </row>
    <row r="744" spans="1:11" ht="13.2" x14ac:dyDescent="0.25">
      <c r="A744" s="7"/>
      <c r="B744" s="23"/>
      <c r="C744" s="24"/>
      <c r="D744" s="24"/>
      <c r="E744" s="24"/>
      <c r="F744" s="24"/>
      <c r="G744" s="24"/>
      <c r="H744" s="24"/>
      <c r="I744" s="24"/>
      <c r="J744" s="24"/>
      <c r="K744" s="24"/>
    </row>
    <row r="745" spans="1:11" ht="13.2" x14ac:dyDescent="0.25">
      <c r="A745" s="7"/>
      <c r="B745" s="23"/>
      <c r="C745" s="24"/>
      <c r="D745" s="24"/>
      <c r="E745" s="24"/>
      <c r="F745" s="24"/>
      <c r="G745" s="24"/>
      <c r="H745" s="24"/>
      <c r="I745" s="24"/>
      <c r="J745" s="24"/>
      <c r="K745" s="24"/>
    </row>
    <row r="746" spans="1:11" ht="13.2" x14ac:dyDescent="0.25">
      <c r="A746" s="7"/>
      <c r="B746" s="23"/>
      <c r="C746" s="24"/>
      <c r="D746" s="24"/>
      <c r="E746" s="24"/>
      <c r="F746" s="24"/>
      <c r="G746" s="24"/>
      <c r="H746" s="24"/>
      <c r="I746" s="24"/>
      <c r="J746" s="24"/>
      <c r="K746" s="24"/>
    </row>
    <row r="747" spans="1:11" ht="13.2" x14ac:dyDescent="0.25">
      <c r="A747" s="7"/>
      <c r="B747" s="23"/>
      <c r="C747" s="24"/>
      <c r="D747" s="24"/>
      <c r="E747" s="24"/>
      <c r="F747" s="24"/>
      <c r="G747" s="24"/>
      <c r="H747" s="24"/>
      <c r="I747" s="24"/>
      <c r="J747" s="24"/>
      <c r="K747" s="24"/>
    </row>
    <row r="748" spans="1:11" ht="13.2" x14ac:dyDescent="0.25">
      <c r="A748" s="7"/>
      <c r="B748" s="23"/>
      <c r="C748" s="24"/>
      <c r="D748" s="24"/>
      <c r="E748" s="24"/>
      <c r="F748" s="24"/>
      <c r="G748" s="24"/>
      <c r="H748" s="24"/>
      <c r="I748" s="24"/>
      <c r="J748" s="24"/>
      <c r="K748" s="24"/>
    </row>
    <row r="749" spans="1:11" ht="13.2" x14ac:dyDescent="0.25">
      <c r="A749" s="7"/>
      <c r="B749" s="23"/>
      <c r="C749" s="24"/>
      <c r="D749" s="24"/>
      <c r="E749" s="24"/>
      <c r="F749" s="24"/>
      <c r="G749" s="24"/>
      <c r="H749" s="24"/>
      <c r="I749" s="24"/>
      <c r="J749" s="24"/>
      <c r="K749" s="24"/>
    </row>
    <row r="750" spans="1:11" ht="13.2" x14ac:dyDescent="0.25">
      <c r="A750" s="7"/>
      <c r="B750" s="23"/>
      <c r="C750" s="24"/>
      <c r="D750" s="24"/>
      <c r="E750" s="24"/>
      <c r="F750" s="24"/>
      <c r="G750" s="24"/>
      <c r="H750" s="24"/>
      <c r="I750" s="24"/>
      <c r="J750" s="24"/>
      <c r="K750" s="24"/>
    </row>
    <row r="751" spans="1:11" ht="13.2" x14ac:dyDescent="0.25">
      <c r="A751" s="7"/>
      <c r="B751" s="23"/>
      <c r="C751" s="24"/>
      <c r="D751" s="24"/>
      <c r="E751" s="24"/>
      <c r="F751" s="24"/>
      <c r="G751" s="24"/>
      <c r="H751" s="24"/>
      <c r="I751" s="24"/>
      <c r="J751" s="24"/>
      <c r="K751" s="24"/>
    </row>
    <row r="752" spans="1:11" ht="13.2" x14ac:dyDescent="0.25">
      <c r="A752" s="7"/>
      <c r="B752" s="23"/>
      <c r="C752" s="24"/>
      <c r="D752" s="24"/>
      <c r="E752" s="24"/>
      <c r="F752" s="24"/>
      <c r="G752" s="24"/>
      <c r="H752" s="24"/>
      <c r="I752" s="24"/>
      <c r="J752" s="24"/>
      <c r="K752" s="24"/>
    </row>
    <row r="753" spans="1:11" ht="13.2" x14ac:dyDescent="0.25">
      <c r="A753" s="7"/>
      <c r="B753" s="23"/>
      <c r="C753" s="24"/>
      <c r="D753" s="24"/>
      <c r="E753" s="24"/>
      <c r="F753" s="24"/>
      <c r="G753" s="24"/>
      <c r="H753" s="24"/>
      <c r="I753" s="24"/>
      <c r="J753" s="24"/>
      <c r="K753" s="24"/>
    </row>
    <row r="754" spans="1:11" ht="13.2" x14ac:dyDescent="0.25">
      <c r="A754" s="7"/>
      <c r="B754" s="23"/>
      <c r="C754" s="24"/>
      <c r="D754" s="24"/>
      <c r="E754" s="24"/>
      <c r="F754" s="24"/>
      <c r="G754" s="24"/>
      <c r="H754" s="24"/>
      <c r="I754" s="24"/>
      <c r="J754" s="24"/>
      <c r="K754" s="24"/>
    </row>
    <row r="755" spans="1:11" ht="13.2" x14ac:dyDescent="0.25">
      <c r="A755" s="7"/>
      <c r="B755" s="23"/>
      <c r="C755" s="24"/>
      <c r="D755" s="24"/>
      <c r="E755" s="24"/>
      <c r="F755" s="24"/>
      <c r="G755" s="24"/>
      <c r="H755" s="24"/>
      <c r="I755" s="24"/>
      <c r="J755" s="24"/>
      <c r="K755" s="24"/>
    </row>
    <row r="756" spans="1:11" ht="13.2" x14ac:dyDescent="0.25">
      <c r="A756" s="7"/>
      <c r="B756" s="23"/>
      <c r="C756" s="24"/>
      <c r="D756" s="24"/>
      <c r="E756" s="24"/>
      <c r="F756" s="24"/>
      <c r="G756" s="24"/>
      <c r="H756" s="24"/>
      <c r="I756" s="24"/>
      <c r="J756" s="24"/>
      <c r="K756" s="24"/>
    </row>
    <row r="757" spans="1:11" ht="13.2" x14ac:dyDescent="0.25">
      <c r="A757" s="7"/>
      <c r="B757" s="23"/>
      <c r="C757" s="24"/>
      <c r="D757" s="24"/>
      <c r="E757" s="24"/>
      <c r="F757" s="24"/>
      <c r="G757" s="24"/>
      <c r="H757" s="24"/>
      <c r="I757" s="24"/>
      <c r="J757" s="24"/>
      <c r="K757" s="24"/>
    </row>
    <row r="758" spans="1:11" ht="13.2" x14ac:dyDescent="0.25">
      <c r="A758" s="7"/>
      <c r="B758" s="23"/>
      <c r="C758" s="24"/>
      <c r="D758" s="24"/>
      <c r="E758" s="24"/>
      <c r="F758" s="24"/>
      <c r="G758" s="24"/>
      <c r="H758" s="24"/>
      <c r="I758" s="24"/>
      <c r="J758" s="24"/>
      <c r="K758" s="24"/>
    </row>
    <row r="759" spans="1:11" ht="13.2" x14ac:dyDescent="0.25">
      <c r="A759" s="7"/>
      <c r="B759" s="23"/>
      <c r="C759" s="24"/>
      <c r="D759" s="24"/>
      <c r="E759" s="24"/>
      <c r="F759" s="24"/>
      <c r="G759" s="24"/>
      <c r="H759" s="24"/>
      <c r="I759" s="24"/>
      <c r="J759" s="24"/>
      <c r="K759" s="24"/>
    </row>
    <row r="760" spans="1:11" ht="13.2" x14ac:dyDescent="0.25">
      <c r="A760" s="7"/>
      <c r="B760" s="23"/>
      <c r="C760" s="24"/>
      <c r="D760" s="24"/>
      <c r="E760" s="24"/>
      <c r="F760" s="24"/>
      <c r="G760" s="24"/>
      <c r="H760" s="24"/>
      <c r="I760" s="24"/>
      <c r="J760" s="24"/>
      <c r="K760" s="24"/>
    </row>
    <row r="761" spans="1:11" ht="13.2" x14ac:dyDescent="0.25">
      <c r="A761" s="7"/>
      <c r="B761" s="23"/>
      <c r="C761" s="24"/>
      <c r="D761" s="24"/>
      <c r="E761" s="24"/>
      <c r="F761" s="24"/>
      <c r="G761" s="24"/>
      <c r="H761" s="24"/>
      <c r="I761" s="24"/>
      <c r="J761" s="24"/>
      <c r="K761" s="24"/>
    </row>
    <row r="762" spans="1:11" ht="13.2" x14ac:dyDescent="0.25">
      <c r="A762" s="7"/>
      <c r="B762" s="23"/>
      <c r="C762" s="24"/>
      <c r="D762" s="24"/>
      <c r="E762" s="24"/>
      <c r="F762" s="24"/>
      <c r="G762" s="24"/>
      <c r="H762" s="24"/>
      <c r="I762" s="24"/>
      <c r="J762" s="24"/>
      <c r="K762" s="24"/>
    </row>
    <row r="763" spans="1:11" ht="13.2" x14ac:dyDescent="0.25">
      <c r="A763" s="7"/>
      <c r="B763" s="23"/>
      <c r="C763" s="24"/>
      <c r="D763" s="24"/>
      <c r="E763" s="24"/>
      <c r="F763" s="24"/>
      <c r="G763" s="24"/>
      <c r="H763" s="24"/>
      <c r="I763" s="24"/>
      <c r="J763" s="24"/>
      <c r="K763" s="24"/>
    </row>
    <row r="764" spans="1:11" ht="13.2" x14ac:dyDescent="0.25">
      <c r="A764" s="7"/>
      <c r="B764" s="23"/>
      <c r="C764" s="24"/>
      <c r="D764" s="24"/>
      <c r="E764" s="24"/>
      <c r="F764" s="24"/>
      <c r="G764" s="24"/>
      <c r="H764" s="24"/>
      <c r="I764" s="24"/>
      <c r="J764" s="24"/>
      <c r="K764" s="24"/>
    </row>
    <row r="765" spans="1:11" ht="13.2" x14ac:dyDescent="0.25">
      <c r="A765" s="7"/>
      <c r="B765" s="23"/>
      <c r="C765" s="24"/>
      <c r="D765" s="24"/>
      <c r="E765" s="24"/>
      <c r="F765" s="24"/>
      <c r="G765" s="24"/>
      <c r="H765" s="24"/>
      <c r="I765" s="24"/>
      <c r="J765" s="24"/>
      <c r="K765" s="24"/>
    </row>
    <row r="766" spans="1:11" ht="13.2" x14ac:dyDescent="0.25">
      <c r="A766" s="7"/>
      <c r="B766" s="23"/>
      <c r="C766" s="24"/>
      <c r="D766" s="24"/>
      <c r="E766" s="24"/>
      <c r="F766" s="24"/>
      <c r="G766" s="24"/>
      <c r="H766" s="24"/>
      <c r="I766" s="24"/>
      <c r="J766" s="24"/>
      <c r="K766" s="24"/>
    </row>
    <row r="767" spans="1:11" ht="13.2" x14ac:dyDescent="0.25">
      <c r="A767" s="7"/>
      <c r="B767" s="23"/>
      <c r="C767" s="24"/>
      <c r="D767" s="24"/>
      <c r="E767" s="24"/>
      <c r="F767" s="24"/>
      <c r="G767" s="24"/>
      <c r="H767" s="24"/>
      <c r="I767" s="24"/>
      <c r="J767" s="24"/>
      <c r="K767" s="24"/>
    </row>
    <row r="768" spans="1:11" ht="13.2" x14ac:dyDescent="0.25">
      <c r="A768" s="7"/>
      <c r="B768" s="23"/>
      <c r="C768" s="24"/>
      <c r="D768" s="24"/>
      <c r="E768" s="24"/>
      <c r="F768" s="24"/>
      <c r="G768" s="24"/>
      <c r="H768" s="24"/>
      <c r="I768" s="24"/>
      <c r="J768" s="24"/>
      <c r="K768" s="24"/>
    </row>
    <row r="769" spans="1:11" ht="13.2" x14ac:dyDescent="0.25">
      <c r="A769" s="7"/>
      <c r="B769" s="23"/>
      <c r="C769" s="24"/>
      <c r="D769" s="24"/>
      <c r="E769" s="24"/>
      <c r="F769" s="24"/>
      <c r="G769" s="24"/>
      <c r="H769" s="24"/>
      <c r="I769" s="24"/>
      <c r="J769" s="24"/>
      <c r="K769" s="24"/>
    </row>
    <row r="770" spans="1:11" ht="13.2" x14ac:dyDescent="0.25">
      <c r="A770" s="7"/>
      <c r="B770" s="23"/>
      <c r="C770" s="24"/>
      <c r="D770" s="24"/>
      <c r="E770" s="24"/>
      <c r="F770" s="24"/>
      <c r="G770" s="24"/>
      <c r="H770" s="24"/>
      <c r="I770" s="24"/>
      <c r="J770" s="24"/>
      <c r="K770" s="24"/>
    </row>
    <row r="771" spans="1:11" ht="13.2" x14ac:dyDescent="0.25">
      <c r="A771" s="7"/>
      <c r="B771" s="23"/>
      <c r="C771" s="24"/>
      <c r="D771" s="24"/>
      <c r="E771" s="24"/>
      <c r="F771" s="24"/>
      <c r="G771" s="24"/>
      <c r="H771" s="24"/>
      <c r="I771" s="24"/>
      <c r="J771" s="24"/>
      <c r="K771" s="24"/>
    </row>
    <row r="772" spans="1:11" ht="13.2" x14ac:dyDescent="0.25">
      <c r="A772" s="7"/>
      <c r="B772" s="23"/>
      <c r="C772" s="24"/>
      <c r="D772" s="24"/>
      <c r="E772" s="24"/>
      <c r="F772" s="24"/>
      <c r="G772" s="24"/>
      <c r="H772" s="24"/>
      <c r="I772" s="24"/>
      <c r="J772" s="24"/>
      <c r="K772" s="24"/>
    </row>
    <row r="773" spans="1:11" ht="13.2" x14ac:dyDescent="0.25">
      <c r="A773" s="7"/>
      <c r="B773" s="23"/>
      <c r="C773" s="24"/>
      <c r="D773" s="24"/>
      <c r="E773" s="24"/>
      <c r="F773" s="24"/>
      <c r="G773" s="24"/>
      <c r="H773" s="24"/>
      <c r="I773" s="24"/>
      <c r="J773" s="24"/>
      <c r="K773" s="24"/>
    </row>
    <row r="774" spans="1:11" ht="13.2" x14ac:dyDescent="0.25">
      <c r="A774" s="7"/>
      <c r="B774" s="23"/>
      <c r="C774" s="24"/>
      <c r="D774" s="24"/>
      <c r="E774" s="24"/>
      <c r="F774" s="24"/>
      <c r="G774" s="24"/>
      <c r="H774" s="24"/>
      <c r="I774" s="24"/>
      <c r="J774" s="24"/>
      <c r="K774" s="24"/>
    </row>
    <row r="775" spans="1:11" ht="13.2" x14ac:dyDescent="0.25">
      <c r="A775" s="7"/>
      <c r="B775" s="23"/>
      <c r="C775" s="24"/>
      <c r="D775" s="24"/>
      <c r="E775" s="24"/>
      <c r="F775" s="24"/>
      <c r="G775" s="24"/>
      <c r="H775" s="24"/>
      <c r="I775" s="24"/>
      <c r="J775" s="24"/>
      <c r="K775" s="24"/>
    </row>
    <row r="776" spans="1:11" ht="13.2" x14ac:dyDescent="0.25">
      <c r="A776" s="7"/>
      <c r="B776" s="23"/>
      <c r="C776" s="24"/>
      <c r="D776" s="24"/>
      <c r="E776" s="24"/>
      <c r="F776" s="24"/>
      <c r="G776" s="24"/>
      <c r="H776" s="24"/>
      <c r="I776" s="24"/>
      <c r="J776" s="24"/>
      <c r="K776" s="24"/>
    </row>
    <row r="777" spans="1:11" ht="13.2" x14ac:dyDescent="0.25">
      <c r="A777" s="7"/>
      <c r="B777" s="23"/>
      <c r="C777" s="24"/>
      <c r="D777" s="24"/>
      <c r="E777" s="24"/>
      <c r="F777" s="24"/>
      <c r="G777" s="24"/>
      <c r="H777" s="24"/>
      <c r="I777" s="24"/>
      <c r="J777" s="24"/>
      <c r="K777" s="24"/>
    </row>
    <row r="778" spans="1:11" ht="13.2" x14ac:dyDescent="0.25">
      <c r="A778" s="7"/>
      <c r="B778" s="23"/>
      <c r="C778" s="24"/>
      <c r="D778" s="24"/>
      <c r="E778" s="24"/>
      <c r="F778" s="24"/>
      <c r="G778" s="24"/>
      <c r="H778" s="24"/>
      <c r="I778" s="24"/>
      <c r="J778" s="24"/>
      <c r="K778" s="24"/>
    </row>
    <row r="779" spans="1:11" ht="13.2" x14ac:dyDescent="0.25">
      <c r="A779" s="7"/>
      <c r="B779" s="23"/>
      <c r="C779" s="24"/>
      <c r="D779" s="24"/>
      <c r="E779" s="24"/>
      <c r="F779" s="24"/>
      <c r="G779" s="24"/>
      <c r="H779" s="24"/>
      <c r="I779" s="24"/>
      <c r="J779" s="24"/>
      <c r="K779" s="24"/>
    </row>
    <row r="780" spans="1:11" ht="13.2" x14ac:dyDescent="0.25">
      <c r="A780" s="7"/>
      <c r="B780" s="23"/>
      <c r="C780" s="24"/>
      <c r="D780" s="24"/>
      <c r="E780" s="24"/>
      <c r="F780" s="24"/>
      <c r="G780" s="24"/>
      <c r="H780" s="24"/>
      <c r="I780" s="24"/>
      <c r="J780" s="24"/>
      <c r="K780" s="24"/>
    </row>
    <row r="781" spans="1:11" ht="13.2" x14ac:dyDescent="0.25">
      <c r="A781" s="7"/>
      <c r="B781" s="23"/>
      <c r="C781" s="24"/>
      <c r="D781" s="24"/>
      <c r="E781" s="24"/>
      <c r="F781" s="24"/>
      <c r="G781" s="24"/>
      <c r="H781" s="24"/>
      <c r="I781" s="24"/>
      <c r="J781" s="24"/>
      <c r="K781" s="24"/>
    </row>
    <row r="782" spans="1:11" ht="13.2" x14ac:dyDescent="0.25">
      <c r="A782" s="7"/>
      <c r="B782" s="23"/>
      <c r="C782" s="24"/>
      <c r="D782" s="24"/>
      <c r="E782" s="24"/>
      <c r="F782" s="24"/>
      <c r="G782" s="24"/>
      <c r="H782" s="24"/>
      <c r="I782" s="24"/>
      <c r="J782" s="24"/>
      <c r="K782" s="24"/>
    </row>
    <row r="783" spans="1:11" ht="13.2" x14ac:dyDescent="0.25">
      <c r="A783" s="7"/>
      <c r="B783" s="23"/>
      <c r="C783" s="24"/>
      <c r="D783" s="24"/>
      <c r="E783" s="24"/>
      <c r="F783" s="24"/>
      <c r="G783" s="24"/>
      <c r="H783" s="24"/>
      <c r="I783" s="24"/>
      <c r="J783" s="24"/>
      <c r="K783" s="24"/>
    </row>
    <row r="784" spans="1:11" ht="13.2" x14ac:dyDescent="0.25">
      <c r="A784" s="7"/>
      <c r="B784" s="23"/>
      <c r="C784" s="24"/>
      <c r="D784" s="24"/>
      <c r="E784" s="24"/>
      <c r="F784" s="24"/>
      <c r="G784" s="24"/>
      <c r="H784" s="24"/>
      <c r="I784" s="24"/>
      <c r="J784" s="24"/>
      <c r="K784" s="24"/>
    </row>
    <row r="785" spans="1:11" ht="13.2" x14ac:dyDescent="0.25">
      <c r="A785" s="7"/>
      <c r="B785" s="23"/>
      <c r="C785" s="24"/>
      <c r="D785" s="24"/>
      <c r="E785" s="24"/>
      <c r="F785" s="24"/>
      <c r="G785" s="24"/>
      <c r="H785" s="24"/>
      <c r="I785" s="24"/>
      <c r="J785" s="24"/>
      <c r="K785" s="24"/>
    </row>
    <row r="786" spans="1:11" ht="13.2" x14ac:dyDescent="0.25">
      <c r="A786" s="7"/>
      <c r="B786" s="23"/>
      <c r="C786" s="24"/>
      <c r="D786" s="24"/>
      <c r="E786" s="24"/>
      <c r="F786" s="24"/>
      <c r="G786" s="24"/>
      <c r="H786" s="24"/>
      <c r="I786" s="24"/>
      <c r="J786" s="24"/>
      <c r="K786" s="24"/>
    </row>
    <row r="787" spans="1:11" ht="13.2" x14ac:dyDescent="0.25">
      <c r="A787" s="7"/>
      <c r="B787" s="23"/>
      <c r="C787" s="24"/>
      <c r="D787" s="24"/>
      <c r="E787" s="24"/>
      <c r="F787" s="24"/>
      <c r="G787" s="24"/>
      <c r="H787" s="24"/>
      <c r="I787" s="24"/>
      <c r="J787" s="24"/>
      <c r="K787" s="24"/>
    </row>
    <row r="788" spans="1:11" ht="13.2" x14ac:dyDescent="0.25">
      <c r="A788" s="7"/>
      <c r="B788" s="23"/>
      <c r="C788" s="24"/>
      <c r="D788" s="24"/>
      <c r="E788" s="24"/>
      <c r="F788" s="24"/>
      <c r="G788" s="24"/>
      <c r="H788" s="24"/>
      <c r="I788" s="24"/>
      <c r="J788" s="24"/>
      <c r="K788" s="24"/>
    </row>
    <row r="789" spans="1:11" ht="13.2" x14ac:dyDescent="0.25">
      <c r="A789" s="7"/>
      <c r="B789" s="23"/>
      <c r="C789" s="24"/>
      <c r="D789" s="24"/>
      <c r="E789" s="24"/>
      <c r="F789" s="24"/>
      <c r="G789" s="24"/>
      <c r="H789" s="24"/>
      <c r="I789" s="24"/>
      <c r="J789" s="24"/>
      <c r="K789" s="24"/>
    </row>
    <row r="790" spans="1:11" ht="13.2" x14ac:dyDescent="0.25">
      <c r="A790" s="7"/>
      <c r="B790" s="23"/>
      <c r="C790" s="24"/>
      <c r="D790" s="24"/>
      <c r="E790" s="24"/>
      <c r="F790" s="24"/>
      <c r="G790" s="24"/>
      <c r="H790" s="24"/>
      <c r="I790" s="24"/>
      <c r="J790" s="24"/>
      <c r="K790" s="24"/>
    </row>
    <row r="791" spans="1:11" ht="13.2" x14ac:dyDescent="0.25">
      <c r="A791" s="7"/>
      <c r="B791" s="23"/>
      <c r="C791" s="24"/>
      <c r="D791" s="24"/>
      <c r="E791" s="24"/>
      <c r="F791" s="24"/>
      <c r="G791" s="24"/>
      <c r="H791" s="24"/>
      <c r="I791" s="24"/>
      <c r="J791" s="24"/>
      <c r="K791" s="24"/>
    </row>
    <row r="792" spans="1:11" ht="13.2" x14ac:dyDescent="0.25">
      <c r="A792" s="7"/>
      <c r="B792" s="23"/>
      <c r="C792" s="24"/>
      <c r="D792" s="24"/>
      <c r="E792" s="24"/>
      <c r="F792" s="24"/>
      <c r="G792" s="24"/>
      <c r="H792" s="24"/>
      <c r="I792" s="24"/>
      <c r="J792" s="24"/>
      <c r="K792" s="24"/>
    </row>
    <row r="793" spans="1:11" ht="13.2" x14ac:dyDescent="0.25">
      <c r="A793" s="7"/>
      <c r="B793" s="23"/>
      <c r="C793" s="24"/>
      <c r="D793" s="24"/>
      <c r="E793" s="24"/>
      <c r="F793" s="24"/>
      <c r="G793" s="24"/>
      <c r="H793" s="24"/>
      <c r="I793" s="24"/>
      <c r="J793" s="24"/>
      <c r="K793" s="24"/>
    </row>
    <row r="794" spans="1:11" ht="13.2" x14ac:dyDescent="0.25">
      <c r="A794" s="7"/>
      <c r="B794" s="23"/>
      <c r="C794" s="24"/>
      <c r="D794" s="24"/>
      <c r="E794" s="24"/>
      <c r="F794" s="24"/>
      <c r="G794" s="24"/>
      <c r="H794" s="24"/>
      <c r="I794" s="24"/>
      <c r="J794" s="24"/>
      <c r="K794" s="24"/>
    </row>
    <row r="795" spans="1:11" ht="13.2" x14ac:dyDescent="0.25">
      <c r="A795" s="7"/>
      <c r="B795" s="23"/>
      <c r="C795" s="24"/>
      <c r="D795" s="24"/>
      <c r="E795" s="24"/>
      <c r="F795" s="24"/>
      <c r="G795" s="24"/>
      <c r="H795" s="24"/>
      <c r="I795" s="24"/>
      <c r="J795" s="24"/>
      <c r="K795" s="24"/>
    </row>
    <row r="796" spans="1:11" ht="13.2" x14ac:dyDescent="0.25">
      <c r="A796" s="7"/>
      <c r="B796" s="23"/>
      <c r="C796" s="24"/>
      <c r="D796" s="24"/>
      <c r="E796" s="24"/>
      <c r="F796" s="24"/>
      <c r="G796" s="24"/>
      <c r="H796" s="24"/>
      <c r="I796" s="24"/>
      <c r="J796" s="24"/>
      <c r="K796" s="24"/>
    </row>
    <row r="797" spans="1:11" ht="13.2" x14ac:dyDescent="0.25">
      <c r="A797" s="7"/>
      <c r="B797" s="23"/>
      <c r="C797" s="24"/>
      <c r="D797" s="24"/>
      <c r="E797" s="24"/>
      <c r="F797" s="24"/>
      <c r="G797" s="24"/>
      <c r="H797" s="24"/>
      <c r="I797" s="24"/>
      <c r="J797" s="24"/>
      <c r="K797" s="24"/>
    </row>
    <row r="798" spans="1:11" ht="13.2" x14ac:dyDescent="0.25">
      <c r="A798" s="7"/>
      <c r="B798" s="23"/>
      <c r="C798" s="24"/>
      <c r="D798" s="24"/>
      <c r="E798" s="24"/>
      <c r="F798" s="24"/>
      <c r="G798" s="24"/>
      <c r="H798" s="24"/>
      <c r="I798" s="24"/>
      <c r="J798" s="24"/>
      <c r="K798" s="24"/>
    </row>
    <row r="799" spans="1:11" ht="13.2" x14ac:dyDescent="0.25">
      <c r="A799" s="7"/>
      <c r="B799" s="23"/>
      <c r="C799" s="24"/>
      <c r="D799" s="24"/>
      <c r="E799" s="24"/>
      <c r="F799" s="24"/>
      <c r="G799" s="24"/>
      <c r="H799" s="24"/>
      <c r="I799" s="24"/>
      <c r="J799" s="24"/>
      <c r="K799" s="24"/>
    </row>
    <row r="800" spans="1:11" ht="13.2" x14ac:dyDescent="0.25">
      <c r="A800" s="7"/>
      <c r="B800" s="23"/>
      <c r="C800" s="24"/>
      <c r="D800" s="24"/>
      <c r="E800" s="24"/>
      <c r="F800" s="24"/>
      <c r="G800" s="24"/>
      <c r="H800" s="24"/>
      <c r="I800" s="24"/>
      <c r="J800" s="24"/>
      <c r="K800" s="24"/>
    </row>
    <row r="801" spans="1:11" ht="13.2" x14ac:dyDescent="0.25">
      <c r="A801" s="7"/>
      <c r="B801" s="23"/>
      <c r="C801" s="24"/>
      <c r="D801" s="24"/>
      <c r="E801" s="24"/>
      <c r="F801" s="24"/>
      <c r="G801" s="24"/>
      <c r="H801" s="24"/>
      <c r="I801" s="24"/>
      <c r="J801" s="24"/>
      <c r="K801" s="24"/>
    </row>
    <row r="802" spans="1:11" ht="13.2" x14ac:dyDescent="0.25">
      <c r="A802" s="7"/>
      <c r="B802" s="23"/>
      <c r="C802" s="24"/>
      <c r="D802" s="24"/>
      <c r="E802" s="24"/>
      <c r="F802" s="24"/>
      <c r="G802" s="24"/>
      <c r="H802" s="24"/>
      <c r="I802" s="24"/>
      <c r="J802" s="24"/>
      <c r="K802" s="24"/>
    </row>
    <row r="803" spans="1:11" ht="13.2" x14ac:dyDescent="0.25">
      <c r="A803" s="7"/>
      <c r="B803" s="23"/>
      <c r="C803" s="24"/>
      <c r="D803" s="24"/>
      <c r="E803" s="24"/>
      <c r="F803" s="24"/>
      <c r="G803" s="24"/>
      <c r="H803" s="24"/>
      <c r="I803" s="24"/>
      <c r="J803" s="24"/>
      <c r="K803" s="24"/>
    </row>
    <row r="804" spans="1:11" ht="13.2" x14ac:dyDescent="0.25">
      <c r="A804" s="7"/>
      <c r="B804" s="23"/>
      <c r="C804" s="24"/>
      <c r="D804" s="24"/>
      <c r="E804" s="24"/>
      <c r="F804" s="24"/>
      <c r="G804" s="24"/>
      <c r="H804" s="24"/>
      <c r="I804" s="24"/>
      <c r="J804" s="24"/>
      <c r="K804" s="24"/>
    </row>
    <row r="805" spans="1:11" ht="13.2" x14ac:dyDescent="0.25">
      <c r="A805" s="7"/>
      <c r="B805" s="23"/>
      <c r="C805" s="24"/>
      <c r="D805" s="24"/>
      <c r="E805" s="24"/>
      <c r="F805" s="24"/>
      <c r="G805" s="24"/>
      <c r="H805" s="24"/>
      <c r="I805" s="24"/>
      <c r="J805" s="24"/>
      <c r="K805" s="24"/>
    </row>
    <row r="806" spans="1:11" ht="13.2" x14ac:dyDescent="0.25">
      <c r="A806" s="7"/>
      <c r="B806" s="23"/>
      <c r="C806" s="24"/>
      <c r="D806" s="24"/>
      <c r="E806" s="24"/>
      <c r="F806" s="24"/>
      <c r="G806" s="24"/>
      <c r="H806" s="24"/>
      <c r="I806" s="24"/>
      <c r="J806" s="24"/>
      <c r="K806" s="24"/>
    </row>
    <row r="807" spans="1:11" ht="13.2" x14ac:dyDescent="0.25">
      <c r="A807" s="7"/>
      <c r="B807" s="23"/>
      <c r="C807" s="24"/>
      <c r="D807" s="24"/>
      <c r="E807" s="24"/>
      <c r="F807" s="24"/>
      <c r="G807" s="24"/>
      <c r="H807" s="24"/>
      <c r="I807" s="24"/>
      <c r="J807" s="24"/>
      <c r="K807" s="24"/>
    </row>
    <row r="808" spans="1:11" ht="13.2" x14ac:dyDescent="0.25">
      <c r="A808" s="7"/>
      <c r="B808" s="23"/>
      <c r="C808" s="24"/>
      <c r="D808" s="24"/>
      <c r="E808" s="24"/>
      <c r="F808" s="24"/>
      <c r="G808" s="24"/>
      <c r="H808" s="24"/>
      <c r="I808" s="24"/>
      <c r="J808" s="24"/>
      <c r="K808" s="24"/>
    </row>
    <row r="809" spans="1:11" ht="13.2" x14ac:dyDescent="0.25">
      <c r="A809" s="7"/>
      <c r="B809" s="23"/>
      <c r="C809" s="24"/>
      <c r="D809" s="24"/>
      <c r="E809" s="24"/>
      <c r="F809" s="24"/>
      <c r="G809" s="24"/>
      <c r="H809" s="24"/>
      <c r="I809" s="24"/>
      <c r="J809" s="24"/>
      <c r="K809" s="24"/>
    </row>
    <row r="810" spans="1:11" ht="13.2" x14ac:dyDescent="0.25">
      <c r="A810" s="7"/>
      <c r="B810" s="23"/>
      <c r="C810" s="24"/>
      <c r="D810" s="24"/>
      <c r="E810" s="24"/>
      <c r="F810" s="24"/>
      <c r="G810" s="24"/>
      <c r="H810" s="24"/>
      <c r="I810" s="24"/>
      <c r="J810" s="24"/>
      <c r="K810" s="24"/>
    </row>
    <row r="811" spans="1:11" ht="13.2" x14ac:dyDescent="0.25">
      <c r="A811" s="7"/>
      <c r="B811" s="23"/>
      <c r="C811" s="24"/>
      <c r="D811" s="24"/>
      <c r="E811" s="24"/>
      <c r="F811" s="24"/>
      <c r="G811" s="24"/>
      <c r="H811" s="24"/>
      <c r="I811" s="24"/>
      <c r="J811" s="24"/>
      <c r="K811" s="24"/>
    </row>
    <row r="812" spans="1:11" ht="13.2" x14ac:dyDescent="0.25">
      <c r="A812" s="7"/>
      <c r="B812" s="23"/>
      <c r="C812" s="24"/>
      <c r="D812" s="24"/>
      <c r="E812" s="24"/>
      <c r="F812" s="24"/>
      <c r="G812" s="24"/>
      <c r="H812" s="24"/>
      <c r="I812" s="24"/>
      <c r="J812" s="24"/>
      <c r="K812" s="24"/>
    </row>
    <row r="813" spans="1:11" ht="13.2" x14ac:dyDescent="0.25">
      <c r="A813" s="7"/>
      <c r="B813" s="23"/>
      <c r="C813" s="24"/>
      <c r="D813" s="24"/>
      <c r="E813" s="24"/>
      <c r="F813" s="24"/>
      <c r="G813" s="24"/>
      <c r="H813" s="24"/>
      <c r="I813" s="24"/>
      <c r="J813" s="24"/>
      <c r="K813" s="24"/>
    </row>
    <row r="814" spans="1:11" ht="13.2" x14ac:dyDescent="0.25">
      <c r="A814" s="7"/>
      <c r="B814" s="23"/>
      <c r="C814" s="24"/>
      <c r="D814" s="24"/>
      <c r="E814" s="24"/>
      <c r="F814" s="24"/>
      <c r="G814" s="24"/>
      <c r="H814" s="24"/>
      <c r="I814" s="24"/>
      <c r="J814" s="24"/>
      <c r="K814" s="24"/>
    </row>
    <row r="815" spans="1:11" ht="13.2" x14ac:dyDescent="0.25">
      <c r="A815" s="7"/>
      <c r="B815" s="23"/>
      <c r="C815" s="24"/>
      <c r="D815" s="24"/>
      <c r="E815" s="24"/>
      <c r="F815" s="24"/>
      <c r="G815" s="24"/>
      <c r="H815" s="24"/>
      <c r="I815" s="24"/>
      <c r="J815" s="24"/>
      <c r="K815" s="24"/>
    </row>
    <row r="816" spans="1:11" ht="13.2" x14ac:dyDescent="0.25">
      <c r="A816" s="7"/>
      <c r="B816" s="23"/>
      <c r="C816" s="24"/>
      <c r="D816" s="24"/>
      <c r="E816" s="24"/>
      <c r="F816" s="24"/>
      <c r="G816" s="24"/>
      <c r="H816" s="24"/>
      <c r="I816" s="24"/>
      <c r="J816" s="24"/>
      <c r="K816" s="24"/>
    </row>
    <row r="817" spans="1:11" ht="13.2" x14ac:dyDescent="0.25">
      <c r="A817" s="7"/>
      <c r="B817" s="23"/>
      <c r="C817" s="24"/>
      <c r="D817" s="24"/>
      <c r="E817" s="24"/>
      <c r="F817" s="24"/>
      <c r="G817" s="24"/>
      <c r="H817" s="24"/>
      <c r="I817" s="24"/>
      <c r="J817" s="24"/>
      <c r="K817" s="24"/>
    </row>
    <row r="818" spans="1:11" ht="13.2" x14ac:dyDescent="0.25">
      <c r="A818" s="7"/>
      <c r="B818" s="23"/>
      <c r="C818" s="24"/>
      <c r="D818" s="24"/>
      <c r="E818" s="24"/>
      <c r="F818" s="24"/>
      <c r="G818" s="24"/>
      <c r="H818" s="24"/>
      <c r="I818" s="24"/>
      <c r="J818" s="24"/>
      <c r="K818" s="24"/>
    </row>
    <row r="819" spans="1:11" ht="13.2" x14ac:dyDescent="0.25">
      <c r="A819" s="7"/>
      <c r="B819" s="23"/>
      <c r="C819" s="24"/>
      <c r="D819" s="24"/>
      <c r="E819" s="24"/>
      <c r="F819" s="24"/>
      <c r="G819" s="24"/>
      <c r="H819" s="24"/>
      <c r="I819" s="24"/>
      <c r="J819" s="24"/>
      <c r="K819" s="24"/>
    </row>
    <row r="820" spans="1:11" ht="13.2" x14ac:dyDescent="0.25">
      <c r="A820" s="7"/>
      <c r="B820" s="23"/>
      <c r="C820" s="24"/>
      <c r="D820" s="24"/>
      <c r="E820" s="24"/>
      <c r="F820" s="24"/>
      <c r="G820" s="24"/>
      <c r="H820" s="24"/>
      <c r="I820" s="24"/>
      <c r="J820" s="24"/>
      <c r="K820" s="24"/>
    </row>
    <row r="821" spans="1:11" ht="13.2" x14ac:dyDescent="0.25">
      <c r="A821" s="7"/>
      <c r="B821" s="23"/>
      <c r="C821" s="24"/>
      <c r="D821" s="24"/>
      <c r="E821" s="24"/>
      <c r="F821" s="24"/>
      <c r="G821" s="24"/>
      <c r="H821" s="24"/>
      <c r="I821" s="24"/>
      <c r="J821" s="24"/>
      <c r="K821" s="24"/>
    </row>
    <row r="822" spans="1:11" ht="13.2" x14ac:dyDescent="0.25">
      <c r="A822" s="7"/>
      <c r="B822" s="23"/>
      <c r="C822" s="24"/>
      <c r="D822" s="24"/>
      <c r="E822" s="24"/>
      <c r="F822" s="24"/>
      <c r="G822" s="24"/>
      <c r="H822" s="24"/>
      <c r="I822" s="24"/>
      <c r="J822" s="24"/>
      <c r="K822" s="24"/>
    </row>
    <row r="823" spans="1:11" ht="13.2" x14ac:dyDescent="0.25">
      <c r="A823" s="7"/>
      <c r="B823" s="23"/>
      <c r="C823" s="24"/>
      <c r="D823" s="24"/>
      <c r="E823" s="24"/>
      <c r="F823" s="24"/>
      <c r="G823" s="24"/>
      <c r="H823" s="24"/>
      <c r="I823" s="24"/>
      <c r="J823" s="24"/>
      <c r="K823" s="24"/>
    </row>
    <row r="824" spans="1:11" ht="13.2" x14ac:dyDescent="0.25">
      <c r="A824" s="7"/>
      <c r="B824" s="23"/>
      <c r="C824" s="24"/>
      <c r="D824" s="24"/>
      <c r="E824" s="24"/>
      <c r="F824" s="24"/>
      <c r="G824" s="24"/>
      <c r="H824" s="24"/>
      <c r="I824" s="24"/>
      <c r="J824" s="24"/>
      <c r="K824" s="24"/>
    </row>
    <row r="825" spans="1:11" ht="13.2" x14ac:dyDescent="0.25">
      <c r="A825" s="7"/>
      <c r="B825" s="23"/>
      <c r="C825" s="24"/>
      <c r="D825" s="24"/>
      <c r="E825" s="24"/>
      <c r="F825" s="24"/>
      <c r="G825" s="24"/>
      <c r="H825" s="24"/>
      <c r="I825" s="24"/>
      <c r="J825" s="24"/>
      <c r="K825" s="24"/>
    </row>
    <row r="826" spans="1:11" ht="13.2" x14ac:dyDescent="0.25">
      <c r="A826" s="7"/>
      <c r="B826" s="23"/>
      <c r="C826" s="24"/>
      <c r="D826" s="24"/>
      <c r="E826" s="24"/>
      <c r="F826" s="24"/>
      <c r="G826" s="24"/>
      <c r="H826" s="24"/>
      <c r="I826" s="24"/>
      <c r="J826" s="24"/>
      <c r="K826" s="24"/>
    </row>
    <row r="827" spans="1:11" ht="13.2" x14ac:dyDescent="0.25">
      <c r="A827" s="7"/>
      <c r="B827" s="23"/>
      <c r="C827" s="24"/>
      <c r="D827" s="24"/>
      <c r="E827" s="24"/>
      <c r="F827" s="24"/>
      <c r="G827" s="24"/>
      <c r="H827" s="24"/>
      <c r="I827" s="24"/>
      <c r="J827" s="24"/>
      <c r="K827" s="24"/>
    </row>
    <row r="828" spans="1:11" ht="13.2" x14ac:dyDescent="0.25">
      <c r="A828" s="7"/>
      <c r="B828" s="23"/>
      <c r="C828" s="24"/>
      <c r="D828" s="24"/>
      <c r="E828" s="24"/>
      <c r="F828" s="24"/>
      <c r="G828" s="24"/>
      <c r="H828" s="24"/>
      <c r="I828" s="24"/>
      <c r="J828" s="24"/>
      <c r="K828" s="24"/>
    </row>
    <row r="829" spans="1:11" ht="13.2" x14ac:dyDescent="0.25">
      <c r="A829" s="7"/>
      <c r="B829" s="23"/>
      <c r="C829" s="24"/>
      <c r="D829" s="24"/>
      <c r="E829" s="24"/>
      <c r="F829" s="24"/>
      <c r="G829" s="24"/>
      <c r="H829" s="24"/>
      <c r="I829" s="24"/>
      <c r="J829" s="24"/>
      <c r="K829" s="24"/>
    </row>
    <row r="830" spans="1:11" ht="13.2" x14ac:dyDescent="0.25">
      <c r="A830" s="7"/>
      <c r="B830" s="23"/>
      <c r="C830" s="24"/>
      <c r="D830" s="24"/>
      <c r="E830" s="24"/>
      <c r="F830" s="24"/>
      <c r="G830" s="24"/>
      <c r="H830" s="24"/>
      <c r="I830" s="24"/>
      <c r="J830" s="24"/>
      <c r="K830" s="24"/>
    </row>
    <row r="831" spans="1:11" ht="13.2" x14ac:dyDescent="0.25">
      <c r="A831" s="7"/>
      <c r="B831" s="23"/>
      <c r="C831" s="24"/>
      <c r="D831" s="24"/>
      <c r="E831" s="24"/>
      <c r="F831" s="24"/>
      <c r="G831" s="24"/>
      <c r="H831" s="24"/>
      <c r="I831" s="24"/>
      <c r="J831" s="24"/>
      <c r="K831" s="24"/>
    </row>
    <row r="832" spans="1:11" ht="13.2" x14ac:dyDescent="0.25">
      <c r="A832" s="7"/>
      <c r="B832" s="23"/>
      <c r="C832" s="24"/>
      <c r="D832" s="24"/>
      <c r="E832" s="24"/>
      <c r="F832" s="24"/>
      <c r="G832" s="24"/>
      <c r="H832" s="24"/>
      <c r="I832" s="24"/>
      <c r="J832" s="24"/>
      <c r="K832" s="24"/>
    </row>
    <row r="833" spans="1:11" ht="13.2" x14ac:dyDescent="0.25">
      <c r="A833" s="7"/>
      <c r="B833" s="23"/>
      <c r="C833" s="24"/>
      <c r="D833" s="24"/>
      <c r="E833" s="24"/>
      <c r="F833" s="24"/>
      <c r="G833" s="24"/>
      <c r="H833" s="24"/>
      <c r="I833" s="24"/>
      <c r="J833" s="24"/>
      <c r="K833" s="24"/>
    </row>
    <row r="834" spans="1:11" ht="13.2" x14ac:dyDescent="0.25">
      <c r="A834" s="7"/>
      <c r="B834" s="23"/>
      <c r="C834" s="24"/>
      <c r="D834" s="24"/>
      <c r="E834" s="24"/>
      <c r="F834" s="24"/>
      <c r="G834" s="24"/>
      <c r="H834" s="24"/>
      <c r="I834" s="24"/>
      <c r="J834" s="24"/>
      <c r="K834" s="24"/>
    </row>
    <row r="835" spans="1:11" ht="13.2" x14ac:dyDescent="0.25">
      <c r="A835" s="7"/>
      <c r="B835" s="23"/>
      <c r="C835" s="24"/>
      <c r="D835" s="24"/>
      <c r="E835" s="24"/>
      <c r="F835" s="24"/>
      <c r="G835" s="24"/>
      <c r="H835" s="24"/>
      <c r="I835" s="24"/>
      <c r="J835" s="24"/>
      <c r="K835" s="24"/>
    </row>
    <row r="836" spans="1:11" ht="13.2" x14ac:dyDescent="0.25">
      <c r="A836" s="7"/>
      <c r="B836" s="23"/>
      <c r="C836" s="24"/>
      <c r="D836" s="24"/>
      <c r="E836" s="24"/>
      <c r="F836" s="24"/>
      <c r="G836" s="24"/>
      <c r="H836" s="24"/>
      <c r="I836" s="24"/>
      <c r="J836" s="24"/>
      <c r="K836" s="24"/>
    </row>
    <row r="837" spans="1:11" ht="13.2" x14ac:dyDescent="0.25">
      <c r="A837" s="7"/>
      <c r="B837" s="23"/>
      <c r="C837" s="24"/>
      <c r="D837" s="24"/>
      <c r="E837" s="24"/>
      <c r="F837" s="24"/>
      <c r="G837" s="24"/>
      <c r="H837" s="24"/>
      <c r="I837" s="24"/>
      <c r="J837" s="24"/>
      <c r="K837" s="24"/>
    </row>
    <row r="838" spans="1:11" ht="13.2" x14ac:dyDescent="0.25">
      <c r="A838" s="7"/>
      <c r="B838" s="23"/>
      <c r="C838" s="24"/>
      <c r="D838" s="24"/>
      <c r="E838" s="24"/>
      <c r="F838" s="24"/>
      <c r="G838" s="24"/>
      <c r="H838" s="24"/>
      <c r="I838" s="24"/>
      <c r="J838" s="24"/>
      <c r="K838" s="24"/>
    </row>
    <row r="839" spans="1:11" ht="13.2" x14ac:dyDescent="0.25">
      <c r="A839" s="7"/>
      <c r="B839" s="23"/>
      <c r="C839" s="24"/>
      <c r="D839" s="24"/>
      <c r="E839" s="24"/>
      <c r="F839" s="24"/>
      <c r="G839" s="24"/>
      <c r="H839" s="24"/>
      <c r="I839" s="24"/>
      <c r="J839" s="24"/>
      <c r="K839" s="24"/>
    </row>
    <row r="840" spans="1:11" ht="13.2" x14ac:dyDescent="0.25">
      <c r="A840" s="7"/>
      <c r="B840" s="23"/>
      <c r="C840" s="24"/>
      <c r="D840" s="24"/>
      <c r="E840" s="24"/>
      <c r="F840" s="24"/>
      <c r="G840" s="24"/>
      <c r="H840" s="24"/>
      <c r="I840" s="24"/>
      <c r="J840" s="24"/>
      <c r="K840" s="24"/>
    </row>
    <row r="841" spans="1:11" ht="13.2" x14ac:dyDescent="0.25">
      <c r="A841" s="7"/>
      <c r="B841" s="23"/>
      <c r="C841" s="24"/>
      <c r="D841" s="24"/>
      <c r="E841" s="24"/>
      <c r="F841" s="24"/>
      <c r="G841" s="24"/>
      <c r="H841" s="24"/>
      <c r="I841" s="24"/>
      <c r="J841" s="24"/>
      <c r="K841" s="24"/>
    </row>
    <row r="842" spans="1:11" ht="13.2" x14ac:dyDescent="0.25">
      <c r="A842" s="7"/>
      <c r="B842" s="23"/>
      <c r="C842" s="24"/>
      <c r="D842" s="24"/>
      <c r="E842" s="24"/>
      <c r="F842" s="24"/>
      <c r="G842" s="24"/>
      <c r="H842" s="24"/>
      <c r="I842" s="24"/>
      <c r="J842" s="24"/>
      <c r="K842" s="24"/>
    </row>
    <row r="843" spans="1:11" ht="13.2" x14ac:dyDescent="0.25">
      <c r="A843" s="7"/>
      <c r="B843" s="23"/>
      <c r="C843" s="24"/>
      <c r="D843" s="24"/>
      <c r="E843" s="24"/>
      <c r="F843" s="24"/>
      <c r="G843" s="24"/>
      <c r="H843" s="24"/>
      <c r="I843" s="24"/>
      <c r="J843" s="24"/>
      <c r="K843" s="24"/>
    </row>
    <row r="844" spans="1:11" ht="13.2" x14ac:dyDescent="0.25">
      <c r="A844" s="7"/>
      <c r="B844" s="23"/>
      <c r="C844" s="24"/>
      <c r="D844" s="24"/>
      <c r="E844" s="24"/>
      <c r="F844" s="24"/>
      <c r="G844" s="24"/>
      <c r="H844" s="24"/>
      <c r="I844" s="24"/>
      <c r="J844" s="24"/>
      <c r="K844" s="24"/>
    </row>
    <row r="845" spans="1:11" ht="13.2" x14ac:dyDescent="0.25">
      <c r="A845" s="7"/>
      <c r="B845" s="23"/>
      <c r="C845" s="24"/>
      <c r="D845" s="24"/>
      <c r="E845" s="24"/>
      <c r="F845" s="24"/>
      <c r="G845" s="24"/>
      <c r="H845" s="24"/>
      <c r="I845" s="24"/>
      <c r="J845" s="24"/>
      <c r="K845" s="24"/>
    </row>
    <row r="846" spans="1:11" ht="13.2" x14ac:dyDescent="0.25">
      <c r="A846" s="7"/>
      <c r="B846" s="23"/>
      <c r="C846" s="24"/>
      <c r="D846" s="24"/>
      <c r="E846" s="24"/>
      <c r="F846" s="24"/>
      <c r="G846" s="24"/>
      <c r="H846" s="24"/>
      <c r="I846" s="24"/>
      <c r="J846" s="24"/>
      <c r="K846" s="24"/>
    </row>
    <row r="847" spans="1:11" ht="13.2" x14ac:dyDescent="0.25">
      <c r="A847" s="7"/>
      <c r="B847" s="23"/>
      <c r="C847" s="24"/>
      <c r="D847" s="24"/>
      <c r="E847" s="24"/>
      <c r="F847" s="24"/>
      <c r="G847" s="24"/>
      <c r="H847" s="24"/>
      <c r="I847" s="24"/>
      <c r="J847" s="24"/>
      <c r="K847" s="24"/>
    </row>
    <row r="848" spans="1:11" ht="13.2" x14ac:dyDescent="0.25">
      <c r="A848" s="7"/>
      <c r="B848" s="23"/>
      <c r="C848" s="24"/>
      <c r="D848" s="24"/>
      <c r="E848" s="24"/>
      <c r="F848" s="24"/>
      <c r="G848" s="24"/>
      <c r="H848" s="24"/>
      <c r="I848" s="24"/>
      <c r="J848" s="24"/>
      <c r="K848" s="24"/>
    </row>
    <row r="849" spans="1:11" ht="13.2" x14ac:dyDescent="0.25">
      <c r="A849" s="7"/>
      <c r="B849" s="23"/>
      <c r="C849" s="24"/>
      <c r="D849" s="24"/>
      <c r="E849" s="24"/>
      <c r="F849" s="24"/>
      <c r="G849" s="24"/>
      <c r="H849" s="24"/>
      <c r="I849" s="24"/>
      <c r="J849" s="24"/>
      <c r="K849" s="24"/>
    </row>
    <row r="850" spans="1:11" ht="13.2" x14ac:dyDescent="0.25">
      <c r="A850" s="7"/>
      <c r="B850" s="23"/>
      <c r="C850" s="24"/>
      <c r="D850" s="24"/>
      <c r="E850" s="24"/>
      <c r="F850" s="24"/>
      <c r="G850" s="24"/>
      <c r="H850" s="24"/>
      <c r="I850" s="24"/>
      <c r="J850" s="24"/>
      <c r="K850" s="24"/>
    </row>
    <row r="851" spans="1:11" ht="13.2" x14ac:dyDescent="0.25">
      <c r="A851" s="7"/>
      <c r="B851" s="23"/>
      <c r="C851" s="24"/>
      <c r="D851" s="24"/>
      <c r="E851" s="24"/>
      <c r="F851" s="24"/>
      <c r="G851" s="24"/>
      <c r="H851" s="24"/>
      <c r="I851" s="24"/>
      <c r="J851" s="24"/>
      <c r="K851" s="24"/>
    </row>
    <row r="852" spans="1:11" ht="13.2" x14ac:dyDescent="0.25">
      <c r="A852" s="7"/>
      <c r="B852" s="23"/>
      <c r="C852" s="24"/>
      <c r="D852" s="24"/>
      <c r="E852" s="24"/>
      <c r="F852" s="24"/>
      <c r="G852" s="24"/>
      <c r="H852" s="24"/>
      <c r="I852" s="24"/>
      <c r="J852" s="24"/>
      <c r="K852" s="24"/>
    </row>
    <row r="853" spans="1:11" ht="13.2" x14ac:dyDescent="0.25">
      <c r="A853" s="7"/>
      <c r="B853" s="23"/>
      <c r="C853" s="24"/>
      <c r="D853" s="24"/>
      <c r="E853" s="24"/>
      <c r="F853" s="24"/>
      <c r="G853" s="24"/>
      <c r="H853" s="24"/>
      <c r="I853" s="24"/>
      <c r="J853" s="24"/>
      <c r="K853" s="24"/>
    </row>
    <row r="854" spans="1:11" ht="13.2" x14ac:dyDescent="0.25">
      <c r="A854" s="7"/>
      <c r="B854" s="23"/>
      <c r="C854" s="24"/>
      <c r="D854" s="24"/>
      <c r="E854" s="24"/>
      <c r="F854" s="24"/>
      <c r="G854" s="24"/>
      <c r="H854" s="24"/>
      <c r="I854" s="24"/>
      <c r="J854" s="24"/>
      <c r="K854" s="24"/>
    </row>
    <row r="855" spans="1:11" ht="13.2" x14ac:dyDescent="0.25">
      <c r="A855" s="7"/>
      <c r="B855" s="23"/>
      <c r="C855" s="24"/>
      <c r="D855" s="24"/>
      <c r="E855" s="24"/>
      <c r="F855" s="24"/>
      <c r="G855" s="24"/>
      <c r="H855" s="24"/>
      <c r="I855" s="24"/>
      <c r="J855" s="24"/>
      <c r="K855" s="24"/>
    </row>
    <row r="856" spans="1:11" ht="13.2" x14ac:dyDescent="0.25">
      <c r="A856" s="7"/>
      <c r="B856" s="23"/>
      <c r="C856" s="24"/>
      <c r="D856" s="24"/>
      <c r="E856" s="24"/>
      <c r="F856" s="24"/>
      <c r="G856" s="24"/>
      <c r="H856" s="24"/>
      <c r="I856" s="24"/>
      <c r="J856" s="24"/>
      <c r="K856" s="24"/>
    </row>
    <row r="857" spans="1:11" ht="13.2" x14ac:dyDescent="0.25">
      <c r="A857" s="7"/>
      <c r="B857" s="23"/>
      <c r="C857" s="24"/>
      <c r="D857" s="24"/>
      <c r="E857" s="24"/>
      <c r="F857" s="24"/>
      <c r="G857" s="24"/>
      <c r="H857" s="24"/>
      <c r="I857" s="24"/>
      <c r="J857" s="24"/>
      <c r="K857" s="24"/>
    </row>
    <row r="858" spans="1:11" ht="13.2" x14ac:dyDescent="0.25">
      <c r="A858" s="7"/>
      <c r="B858" s="23"/>
      <c r="C858" s="24"/>
      <c r="D858" s="24"/>
      <c r="E858" s="24"/>
      <c r="F858" s="24"/>
      <c r="G858" s="24"/>
      <c r="H858" s="24"/>
      <c r="I858" s="24"/>
      <c r="J858" s="24"/>
      <c r="K858" s="24"/>
    </row>
    <row r="859" spans="1:11" ht="13.2" x14ac:dyDescent="0.25">
      <c r="A859" s="7"/>
      <c r="B859" s="23"/>
      <c r="C859" s="24"/>
      <c r="D859" s="24"/>
      <c r="E859" s="24"/>
      <c r="F859" s="24"/>
      <c r="G859" s="24"/>
      <c r="H859" s="24"/>
      <c r="I859" s="24"/>
      <c r="J859" s="24"/>
      <c r="K859" s="24"/>
    </row>
    <row r="860" spans="1:11" ht="13.2" x14ac:dyDescent="0.25">
      <c r="A860" s="7"/>
      <c r="B860" s="23"/>
      <c r="C860" s="24"/>
      <c r="D860" s="24"/>
      <c r="E860" s="24"/>
      <c r="F860" s="24"/>
      <c r="G860" s="24"/>
      <c r="H860" s="24"/>
      <c r="I860" s="24"/>
      <c r="J860" s="24"/>
      <c r="K860" s="24"/>
    </row>
    <row r="861" spans="1:11" ht="13.2" x14ac:dyDescent="0.25">
      <c r="A861" s="7"/>
      <c r="B861" s="23"/>
      <c r="C861" s="24"/>
      <c r="D861" s="24"/>
      <c r="E861" s="24"/>
      <c r="F861" s="24"/>
      <c r="G861" s="24"/>
      <c r="H861" s="24"/>
      <c r="I861" s="24"/>
      <c r="J861" s="24"/>
      <c r="K861" s="24"/>
    </row>
    <row r="862" spans="1:11" ht="13.2" x14ac:dyDescent="0.25">
      <c r="A862" s="7"/>
      <c r="B862" s="23"/>
      <c r="C862" s="24"/>
      <c r="D862" s="24"/>
      <c r="E862" s="24"/>
      <c r="F862" s="24"/>
      <c r="G862" s="24"/>
      <c r="H862" s="24"/>
      <c r="I862" s="24"/>
      <c r="J862" s="24"/>
      <c r="K862" s="24"/>
    </row>
    <row r="863" spans="1:11" ht="13.2" x14ac:dyDescent="0.25">
      <c r="A863" s="7"/>
      <c r="B863" s="23"/>
      <c r="C863" s="24"/>
      <c r="D863" s="24"/>
      <c r="E863" s="24"/>
      <c r="F863" s="24"/>
      <c r="G863" s="24"/>
      <c r="H863" s="24"/>
      <c r="I863" s="24"/>
      <c r="J863" s="24"/>
      <c r="K863" s="24"/>
    </row>
    <row r="864" spans="1:11" ht="13.2" x14ac:dyDescent="0.25">
      <c r="A864" s="7"/>
      <c r="B864" s="23"/>
      <c r="C864" s="24"/>
      <c r="D864" s="24"/>
      <c r="E864" s="24"/>
      <c r="F864" s="24"/>
      <c r="G864" s="24"/>
      <c r="H864" s="24"/>
      <c r="I864" s="24"/>
      <c r="J864" s="24"/>
      <c r="K864" s="24"/>
    </row>
    <row r="865" spans="1:11" ht="13.2" x14ac:dyDescent="0.25">
      <c r="A865" s="7"/>
      <c r="B865" s="23"/>
      <c r="C865" s="24"/>
      <c r="D865" s="24"/>
      <c r="E865" s="24"/>
      <c r="F865" s="24"/>
      <c r="G865" s="24"/>
      <c r="H865" s="24"/>
      <c r="I865" s="24"/>
      <c r="J865" s="24"/>
      <c r="K865" s="24"/>
    </row>
    <row r="866" spans="1:11" ht="13.2" x14ac:dyDescent="0.25">
      <c r="A866" s="7"/>
      <c r="B866" s="23"/>
      <c r="C866" s="24"/>
      <c r="D866" s="24"/>
      <c r="E866" s="24"/>
      <c r="F866" s="24"/>
      <c r="G866" s="24"/>
      <c r="H866" s="24"/>
      <c r="I866" s="24"/>
      <c r="J866" s="24"/>
      <c r="K866" s="24"/>
    </row>
    <row r="867" spans="1:11" ht="13.2" x14ac:dyDescent="0.25">
      <c r="A867" s="7"/>
      <c r="B867" s="23"/>
      <c r="C867" s="24"/>
      <c r="D867" s="24"/>
      <c r="E867" s="24"/>
      <c r="F867" s="24"/>
      <c r="G867" s="24"/>
      <c r="H867" s="24"/>
      <c r="I867" s="24"/>
      <c r="J867" s="24"/>
      <c r="K867" s="24"/>
    </row>
    <row r="868" spans="1:11" ht="13.2" x14ac:dyDescent="0.25">
      <c r="A868" s="7"/>
      <c r="B868" s="23"/>
      <c r="C868" s="24"/>
      <c r="D868" s="24"/>
      <c r="E868" s="24"/>
      <c r="F868" s="24"/>
      <c r="G868" s="24"/>
      <c r="H868" s="24"/>
      <c r="I868" s="24"/>
      <c r="J868" s="24"/>
      <c r="K868" s="24"/>
    </row>
    <row r="869" spans="1:11" ht="13.2" x14ac:dyDescent="0.25">
      <c r="A869" s="7"/>
      <c r="B869" s="23"/>
      <c r="C869" s="24"/>
      <c r="D869" s="24"/>
      <c r="E869" s="24"/>
      <c r="F869" s="24"/>
      <c r="G869" s="24"/>
      <c r="H869" s="24"/>
      <c r="I869" s="24"/>
      <c r="J869" s="24"/>
      <c r="K869" s="24"/>
    </row>
    <row r="870" spans="1:11" ht="13.2" x14ac:dyDescent="0.25">
      <c r="A870" s="7"/>
      <c r="B870" s="23"/>
      <c r="C870" s="24"/>
      <c r="D870" s="24"/>
      <c r="E870" s="24"/>
      <c r="F870" s="24"/>
      <c r="G870" s="24"/>
      <c r="H870" s="24"/>
      <c r="I870" s="24"/>
      <c r="J870" s="24"/>
      <c r="K870" s="24"/>
    </row>
    <row r="871" spans="1:11" ht="13.2" x14ac:dyDescent="0.25">
      <c r="A871" s="7"/>
      <c r="B871" s="23"/>
      <c r="C871" s="24"/>
      <c r="D871" s="24"/>
      <c r="E871" s="24"/>
      <c r="F871" s="24"/>
      <c r="G871" s="24"/>
      <c r="H871" s="24"/>
      <c r="I871" s="24"/>
      <c r="J871" s="24"/>
      <c r="K871" s="24"/>
    </row>
    <row r="872" spans="1:11" ht="13.2" x14ac:dyDescent="0.25">
      <c r="A872" s="7"/>
      <c r="B872" s="23"/>
      <c r="C872" s="24"/>
      <c r="D872" s="24"/>
      <c r="E872" s="24"/>
      <c r="F872" s="24"/>
      <c r="G872" s="24"/>
      <c r="H872" s="24"/>
      <c r="I872" s="24"/>
      <c r="J872" s="24"/>
      <c r="K872" s="24"/>
    </row>
    <row r="873" spans="1:11" ht="13.2" x14ac:dyDescent="0.25">
      <c r="A873" s="7"/>
      <c r="B873" s="23"/>
      <c r="C873" s="24"/>
      <c r="D873" s="24"/>
      <c r="E873" s="24"/>
      <c r="F873" s="24"/>
      <c r="G873" s="24"/>
      <c r="H873" s="24"/>
      <c r="I873" s="24"/>
      <c r="J873" s="24"/>
      <c r="K873" s="24"/>
    </row>
    <row r="874" spans="1:11" ht="13.2" x14ac:dyDescent="0.25">
      <c r="A874" s="7"/>
      <c r="B874" s="23"/>
      <c r="C874" s="24"/>
      <c r="D874" s="24"/>
      <c r="E874" s="24"/>
      <c r="F874" s="24"/>
      <c r="G874" s="24"/>
      <c r="H874" s="24"/>
      <c r="I874" s="24"/>
      <c r="J874" s="24"/>
      <c r="K874" s="24"/>
    </row>
    <row r="875" spans="1:11" ht="13.2" x14ac:dyDescent="0.25">
      <c r="A875" s="7"/>
      <c r="B875" s="23"/>
      <c r="C875" s="24"/>
      <c r="D875" s="24"/>
      <c r="E875" s="24"/>
      <c r="F875" s="24"/>
      <c r="G875" s="24"/>
      <c r="H875" s="24"/>
      <c r="I875" s="24"/>
      <c r="J875" s="24"/>
      <c r="K875" s="24"/>
    </row>
    <row r="876" spans="1:11" ht="13.2" x14ac:dyDescent="0.25">
      <c r="A876" s="7"/>
      <c r="B876" s="23"/>
      <c r="C876" s="24"/>
      <c r="D876" s="24"/>
      <c r="E876" s="24"/>
      <c r="F876" s="24"/>
      <c r="G876" s="24"/>
      <c r="H876" s="24"/>
      <c r="I876" s="24"/>
      <c r="J876" s="24"/>
      <c r="K876" s="24"/>
    </row>
    <row r="877" spans="1:11" ht="13.2" x14ac:dyDescent="0.25">
      <c r="A877" s="7"/>
      <c r="B877" s="23"/>
      <c r="C877" s="24"/>
      <c r="D877" s="24"/>
      <c r="E877" s="24"/>
      <c r="F877" s="24"/>
      <c r="G877" s="24"/>
      <c r="H877" s="24"/>
      <c r="I877" s="24"/>
      <c r="J877" s="24"/>
      <c r="K877" s="24"/>
    </row>
    <row r="878" spans="1:11" ht="13.2" x14ac:dyDescent="0.25">
      <c r="A878" s="7"/>
      <c r="B878" s="23"/>
      <c r="C878" s="24"/>
      <c r="D878" s="24"/>
      <c r="E878" s="24"/>
      <c r="F878" s="24"/>
      <c r="G878" s="24"/>
      <c r="H878" s="24"/>
      <c r="I878" s="24"/>
      <c r="J878" s="24"/>
      <c r="K878" s="24"/>
    </row>
    <row r="879" spans="1:11" ht="13.2" x14ac:dyDescent="0.25">
      <c r="A879" s="7"/>
      <c r="B879" s="23"/>
      <c r="C879" s="24"/>
      <c r="D879" s="24"/>
      <c r="E879" s="24"/>
      <c r="F879" s="24"/>
      <c r="G879" s="24"/>
      <c r="H879" s="24"/>
      <c r="I879" s="24"/>
      <c r="J879" s="24"/>
      <c r="K879" s="24"/>
    </row>
    <row r="880" spans="1:11" ht="13.2" x14ac:dyDescent="0.25">
      <c r="A880" s="7"/>
      <c r="B880" s="23"/>
      <c r="C880" s="24"/>
      <c r="D880" s="24"/>
      <c r="E880" s="24"/>
      <c r="F880" s="24"/>
      <c r="G880" s="24"/>
      <c r="H880" s="24"/>
      <c r="I880" s="24"/>
      <c r="J880" s="24"/>
      <c r="K880" s="24"/>
    </row>
    <row r="881" spans="1:11" ht="13.2" x14ac:dyDescent="0.25">
      <c r="A881" s="7"/>
      <c r="B881" s="23"/>
      <c r="C881" s="24"/>
      <c r="D881" s="24"/>
      <c r="E881" s="24"/>
      <c r="F881" s="24"/>
      <c r="G881" s="24"/>
      <c r="H881" s="24"/>
      <c r="I881" s="24"/>
      <c r="J881" s="24"/>
      <c r="K881" s="24"/>
    </row>
    <row r="882" spans="1:11" ht="13.2" x14ac:dyDescent="0.25">
      <c r="A882" s="7"/>
      <c r="B882" s="23"/>
      <c r="C882" s="24"/>
      <c r="D882" s="24"/>
      <c r="E882" s="24"/>
      <c r="F882" s="24"/>
      <c r="G882" s="24"/>
      <c r="H882" s="24"/>
      <c r="I882" s="24"/>
      <c r="J882" s="24"/>
      <c r="K882" s="24"/>
    </row>
    <row r="883" spans="1:11" ht="13.2" x14ac:dyDescent="0.25">
      <c r="A883" s="7"/>
      <c r="B883" s="23"/>
      <c r="C883" s="24"/>
      <c r="D883" s="24"/>
      <c r="E883" s="24"/>
      <c r="F883" s="24"/>
      <c r="G883" s="24"/>
      <c r="H883" s="24"/>
      <c r="I883" s="24"/>
      <c r="J883" s="24"/>
      <c r="K883" s="24"/>
    </row>
    <row r="884" spans="1:11" ht="13.2" x14ac:dyDescent="0.25">
      <c r="A884" s="7"/>
      <c r="B884" s="23"/>
      <c r="C884" s="24"/>
      <c r="D884" s="24"/>
      <c r="E884" s="24"/>
      <c r="F884" s="24"/>
      <c r="G884" s="24"/>
      <c r="H884" s="24"/>
      <c r="I884" s="24"/>
      <c r="J884" s="24"/>
      <c r="K884" s="24"/>
    </row>
    <row r="885" spans="1:11" ht="13.2" x14ac:dyDescent="0.25">
      <c r="A885" s="7"/>
      <c r="B885" s="23"/>
      <c r="C885" s="24"/>
      <c r="D885" s="24"/>
      <c r="E885" s="24"/>
      <c r="F885" s="24"/>
      <c r="G885" s="24"/>
      <c r="H885" s="24"/>
      <c r="I885" s="24"/>
      <c r="J885" s="24"/>
      <c r="K885" s="24"/>
    </row>
    <row r="886" spans="1:11" ht="13.2" x14ac:dyDescent="0.25">
      <c r="A886" s="7"/>
      <c r="B886" s="23"/>
      <c r="C886" s="24"/>
      <c r="D886" s="24"/>
      <c r="E886" s="24"/>
      <c r="F886" s="24"/>
      <c r="G886" s="24"/>
      <c r="H886" s="24"/>
      <c r="I886" s="24"/>
      <c r="J886" s="24"/>
      <c r="K886" s="24"/>
    </row>
    <row r="887" spans="1:11" ht="13.2" x14ac:dyDescent="0.25">
      <c r="A887" s="7"/>
      <c r="B887" s="23"/>
      <c r="C887" s="24"/>
      <c r="D887" s="24"/>
      <c r="E887" s="24"/>
      <c r="F887" s="24"/>
      <c r="G887" s="24"/>
      <c r="H887" s="24"/>
      <c r="I887" s="24"/>
      <c r="J887" s="24"/>
      <c r="K887" s="24"/>
    </row>
    <row r="888" spans="1:11" ht="13.2" x14ac:dyDescent="0.25">
      <c r="A888" s="7"/>
      <c r="B888" s="23"/>
      <c r="C888" s="24"/>
      <c r="D888" s="24"/>
      <c r="E888" s="24"/>
      <c r="F888" s="24"/>
      <c r="G888" s="24"/>
      <c r="H888" s="24"/>
      <c r="I888" s="24"/>
      <c r="J888" s="24"/>
      <c r="K888" s="24"/>
    </row>
    <row r="889" spans="1:11" ht="13.2" x14ac:dyDescent="0.25">
      <c r="A889" s="7"/>
      <c r="B889" s="23"/>
      <c r="C889" s="24"/>
      <c r="D889" s="24"/>
      <c r="E889" s="24"/>
      <c r="F889" s="24"/>
      <c r="G889" s="24"/>
      <c r="H889" s="24"/>
      <c r="I889" s="24"/>
      <c r="J889" s="24"/>
      <c r="K889" s="24"/>
    </row>
    <row r="890" spans="1:11" ht="13.2" x14ac:dyDescent="0.25">
      <c r="A890" s="7"/>
      <c r="B890" s="23"/>
      <c r="C890" s="24"/>
      <c r="D890" s="24"/>
      <c r="E890" s="24"/>
      <c r="F890" s="24"/>
      <c r="G890" s="24"/>
      <c r="H890" s="24"/>
      <c r="I890" s="24"/>
      <c r="J890" s="24"/>
      <c r="K890" s="24"/>
    </row>
    <row r="891" spans="1:11" ht="13.2" x14ac:dyDescent="0.25">
      <c r="A891" s="7"/>
      <c r="B891" s="23"/>
      <c r="C891" s="24"/>
      <c r="D891" s="24"/>
      <c r="E891" s="24"/>
      <c r="F891" s="24"/>
      <c r="G891" s="24"/>
      <c r="H891" s="24"/>
      <c r="I891" s="24"/>
      <c r="J891" s="24"/>
      <c r="K891" s="24"/>
    </row>
    <row r="892" spans="1:11" ht="13.2" x14ac:dyDescent="0.25">
      <c r="A892" s="7"/>
      <c r="B892" s="23"/>
      <c r="C892" s="24"/>
      <c r="D892" s="24"/>
      <c r="E892" s="24"/>
      <c r="F892" s="24"/>
      <c r="G892" s="24"/>
      <c r="H892" s="24"/>
      <c r="I892" s="24"/>
      <c r="J892" s="24"/>
      <c r="K892" s="24"/>
    </row>
    <row r="893" spans="1:11" ht="13.2" x14ac:dyDescent="0.25">
      <c r="A893" s="7"/>
      <c r="B893" s="23"/>
      <c r="C893" s="24"/>
      <c r="D893" s="24"/>
      <c r="E893" s="24"/>
      <c r="F893" s="24"/>
      <c r="G893" s="24"/>
      <c r="H893" s="24"/>
      <c r="I893" s="24"/>
      <c r="J893" s="24"/>
      <c r="K893" s="24"/>
    </row>
    <row r="894" spans="1:11" ht="13.2" x14ac:dyDescent="0.25">
      <c r="A894" s="7"/>
      <c r="B894" s="23"/>
      <c r="C894" s="24"/>
      <c r="D894" s="24"/>
      <c r="E894" s="24"/>
      <c r="F894" s="24"/>
      <c r="G894" s="24"/>
      <c r="H894" s="24"/>
      <c r="I894" s="24"/>
      <c r="J894" s="24"/>
      <c r="K894" s="24"/>
    </row>
    <row r="895" spans="1:11" ht="13.2" x14ac:dyDescent="0.25">
      <c r="A895" s="7"/>
      <c r="B895" s="23"/>
      <c r="C895" s="24"/>
      <c r="D895" s="24"/>
      <c r="E895" s="24"/>
      <c r="F895" s="24"/>
      <c r="G895" s="24"/>
      <c r="H895" s="24"/>
      <c r="I895" s="24"/>
      <c r="J895" s="24"/>
      <c r="K895" s="24"/>
    </row>
    <row r="896" spans="1:11" ht="13.2" x14ac:dyDescent="0.25">
      <c r="A896" s="7"/>
      <c r="B896" s="23"/>
      <c r="C896" s="24"/>
      <c r="D896" s="24"/>
      <c r="E896" s="24"/>
      <c r="F896" s="24"/>
      <c r="G896" s="24"/>
      <c r="H896" s="24"/>
      <c r="I896" s="24"/>
      <c r="J896" s="24"/>
      <c r="K896" s="24"/>
    </row>
    <row r="897" spans="1:11" ht="13.2" x14ac:dyDescent="0.25">
      <c r="A897" s="7"/>
      <c r="B897" s="23"/>
      <c r="C897" s="24"/>
      <c r="D897" s="24"/>
      <c r="E897" s="24"/>
      <c r="F897" s="24"/>
      <c r="G897" s="24"/>
      <c r="H897" s="24"/>
      <c r="I897" s="24"/>
      <c r="J897" s="24"/>
      <c r="K897" s="24"/>
    </row>
    <row r="898" spans="1:11" ht="13.2" x14ac:dyDescent="0.25">
      <c r="A898" s="7"/>
      <c r="B898" s="23"/>
      <c r="C898" s="24"/>
      <c r="D898" s="24"/>
      <c r="E898" s="24"/>
      <c r="F898" s="24"/>
      <c r="G898" s="24"/>
      <c r="H898" s="24"/>
      <c r="I898" s="24"/>
      <c r="J898" s="24"/>
      <c r="K898" s="24"/>
    </row>
    <row r="899" spans="1:11" ht="13.2" x14ac:dyDescent="0.25">
      <c r="A899" s="7"/>
      <c r="B899" s="23"/>
      <c r="C899" s="24"/>
      <c r="D899" s="24"/>
      <c r="E899" s="24"/>
      <c r="F899" s="24"/>
      <c r="G899" s="24"/>
      <c r="H899" s="24"/>
      <c r="I899" s="24"/>
      <c r="J899" s="24"/>
      <c r="K899" s="24"/>
    </row>
    <row r="900" spans="1:11" ht="13.2" x14ac:dyDescent="0.25">
      <c r="A900" s="7"/>
      <c r="B900" s="23"/>
      <c r="C900" s="24"/>
      <c r="D900" s="24"/>
      <c r="E900" s="24"/>
      <c r="F900" s="24"/>
      <c r="G900" s="24"/>
      <c r="H900" s="24"/>
      <c r="I900" s="24"/>
      <c r="J900" s="24"/>
      <c r="K900" s="24"/>
    </row>
    <row r="901" spans="1:11" ht="13.2" x14ac:dyDescent="0.25">
      <c r="A901" s="7"/>
      <c r="B901" s="23"/>
      <c r="C901" s="24"/>
      <c r="D901" s="24"/>
      <c r="E901" s="24"/>
      <c r="F901" s="24"/>
      <c r="G901" s="24"/>
      <c r="H901" s="24"/>
      <c r="I901" s="24"/>
      <c r="J901" s="24"/>
      <c r="K901" s="24"/>
    </row>
    <row r="902" spans="1:11" ht="13.2" x14ac:dyDescent="0.25">
      <c r="A902" s="7"/>
      <c r="B902" s="23"/>
      <c r="C902" s="24"/>
      <c r="D902" s="24"/>
      <c r="E902" s="24"/>
      <c r="F902" s="24"/>
      <c r="G902" s="24"/>
      <c r="H902" s="24"/>
      <c r="I902" s="24"/>
      <c r="J902" s="24"/>
      <c r="K902" s="24"/>
    </row>
    <row r="903" spans="1:11" ht="13.2" x14ac:dyDescent="0.25">
      <c r="A903" s="7"/>
      <c r="B903" s="23"/>
      <c r="C903" s="24"/>
      <c r="D903" s="24"/>
      <c r="E903" s="24"/>
      <c r="F903" s="24"/>
      <c r="G903" s="24"/>
      <c r="H903" s="24"/>
      <c r="I903" s="24"/>
      <c r="J903" s="24"/>
      <c r="K903" s="24"/>
    </row>
    <row r="904" spans="1:11" ht="13.2" x14ac:dyDescent="0.25">
      <c r="A904" s="7"/>
      <c r="B904" s="23"/>
      <c r="C904" s="24"/>
      <c r="D904" s="24"/>
      <c r="E904" s="24"/>
      <c r="F904" s="24"/>
      <c r="G904" s="24"/>
      <c r="H904" s="24"/>
      <c r="I904" s="24"/>
      <c r="J904" s="24"/>
      <c r="K904" s="24"/>
    </row>
    <row r="905" spans="1:11" ht="13.2" x14ac:dyDescent="0.25">
      <c r="A905" s="7"/>
      <c r="B905" s="23"/>
      <c r="C905" s="24"/>
      <c r="D905" s="24"/>
      <c r="E905" s="24"/>
      <c r="F905" s="24"/>
      <c r="G905" s="24"/>
      <c r="H905" s="24"/>
      <c r="I905" s="24"/>
      <c r="J905" s="24"/>
      <c r="K905" s="24"/>
    </row>
    <row r="906" spans="1:11" ht="13.2" x14ac:dyDescent="0.25">
      <c r="A906" s="7"/>
      <c r="B906" s="23"/>
      <c r="C906" s="24"/>
      <c r="D906" s="24"/>
      <c r="E906" s="24"/>
      <c r="F906" s="24"/>
      <c r="G906" s="24"/>
      <c r="H906" s="24"/>
      <c r="I906" s="24"/>
      <c r="J906" s="24"/>
      <c r="K906" s="24"/>
    </row>
    <row r="907" spans="1:11" ht="13.2" x14ac:dyDescent="0.25">
      <c r="A907" s="7"/>
      <c r="B907" s="23"/>
      <c r="C907" s="24"/>
      <c r="D907" s="24"/>
      <c r="E907" s="24"/>
      <c r="F907" s="24"/>
      <c r="G907" s="24"/>
      <c r="H907" s="24"/>
      <c r="I907" s="24"/>
      <c r="J907" s="24"/>
      <c r="K907" s="24"/>
    </row>
    <row r="908" spans="1:11" ht="13.2" x14ac:dyDescent="0.25">
      <c r="A908" s="7"/>
      <c r="B908" s="23"/>
      <c r="C908" s="24"/>
      <c r="D908" s="24"/>
      <c r="E908" s="24"/>
      <c r="F908" s="24"/>
      <c r="G908" s="24"/>
      <c r="H908" s="24"/>
      <c r="I908" s="24"/>
      <c r="J908" s="24"/>
      <c r="K908" s="24"/>
    </row>
    <row r="909" spans="1:11" ht="13.2" x14ac:dyDescent="0.25">
      <c r="A909" s="7"/>
      <c r="B909" s="23"/>
      <c r="C909" s="24"/>
      <c r="D909" s="24"/>
      <c r="E909" s="24"/>
      <c r="F909" s="24"/>
      <c r="G909" s="24"/>
      <c r="H909" s="24"/>
      <c r="I909" s="24"/>
      <c r="J909" s="24"/>
      <c r="K909" s="24"/>
    </row>
    <row r="910" spans="1:11" ht="13.2" x14ac:dyDescent="0.25">
      <c r="A910" s="7"/>
      <c r="B910" s="23"/>
      <c r="C910" s="24"/>
      <c r="D910" s="24"/>
      <c r="E910" s="24"/>
      <c r="F910" s="24"/>
      <c r="G910" s="24"/>
      <c r="H910" s="24"/>
      <c r="I910" s="24"/>
      <c r="J910" s="24"/>
      <c r="K910" s="24"/>
    </row>
    <row r="911" spans="1:11" ht="13.2" x14ac:dyDescent="0.25">
      <c r="A911" s="7"/>
      <c r="B911" s="23"/>
      <c r="C911" s="24"/>
      <c r="D911" s="24"/>
      <c r="E911" s="24"/>
      <c r="F911" s="24"/>
      <c r="G911" s="24"/>
      <c r="H911" s="24"/>
      <c r="I911" s="24"/>
      <c r="J911" s="24"/>
      <c r="K911" s="24"/>
    </row>
    <row r="912" spans="1:11" ht="13.2" x14ac:dyDescent="0.25">
      <c r="A912" s="7"/>
      <c r="B912" s="23"/>
      <c r="C912" s="24"/>
      <c r="D912" s="24"/>
      <c r="E912" s="24"/>
      <c r="F912" s="24"/>
      <c r="G912" s="24"/>
      <c r="H912" s="24"/>
      <c r="I912" s="24"/>
      <c r="J912" s="24"/>
      <c r="K912" s="24"/>
    </row>
    <row r="913" spans="1:11" ht="13.2" x14ac:dyDescent="0.25">
      <c r="A913" s="7"/>
      <c r="B913" s="23"/>
      <c r="C913" s="24"/>
      <c r="D913" s="24"/>
      <c r="E913" s="24"/>
      <c r="F913" s="24"/>
      <c r="G913" s="24"/>
      <c r="H913" s="24"/>
      <c r="I913" s="24"/>
      <c r="J913" s="24"/>
      <c r="K913" s="24"/>
    </row>
    <row r="914" spans="1:11" ht="13.2" x14ac:dyDescent="0.25">
      <c r="A914" s="7"/>
      <c r="B914" s="23"/>
      <c r="C914" s="24"/>
      <c r="D914" s="24"/>
      <c r="E914" s="24"/>
      <c r="F914" s="24"/>
      <c r="G914" s="24"/>
      <c r="H914" s="24"/>
      <c r="I914" s="24"/>
      <c r="J914" s="24"/>
      <c r="K914" s="24"/>
    </row>
    <row r="915" spans="1:11" ht="13.2" x14ac:dyDescent="0.25">
      <c r="A915" s="7"/>
      <c r="B915" s="23"/>
      <c r="C915" s="24"/>
      <c r="D915" s="24"/>
      <c r="E915" s="24"/>
      <c r="F915" s="24"/>
      <c r="G915" s="24"/>
      <c r="H915" s="24"/>
      <c r="I915" s="24"/>
      <c r="J915" s="24"/>
      <c r="K915" s="24"/>
    </row>
    <row r="916" spans="1:11" ht="13.2" x14ac:dyDescent="0.25">
      <c r="A916" s="7"/>
      <c r="B916" s="23"/>
      <c r="C916" s="24"/>
      <c r="D916" s="24"/>
      <c r="E916" s="24"/>
      <c r="F916" s="24"/>
      <c r="G916" s="24"/>
      <c r="H916" s="24"/>
      <c r="I916" s="24"/>
      <c r="J916" s="24"/>
      <c r="K916" s="24"/>
    </row>
    <row r="917" spans="1:11" ht="13.2" x14ac:dyDescent="0.25">
      <c r="A917" s="7"/>
      <c r="B917" s="23"/>
      <c r="C917" s="24"/>
      <c r="D917" s="24"/>
      <c r="E917" s="24"/>
      <c r="F917" s="24"/>
      <c r="G917" s="24"/>
      <c r="H917" s="24"/>
      <c r="I917" s="24"/>
      <c r="J917" s="24"/>
      <c r="K917" s="24"/>
    </row>
    <row r="918" spans="1:11" ht="13.2" x14ac:dyDescent="0.25">
      <c r="A918" s="7"/>
      <c r="B918" s="23"/>
      <c r="C918" s="24"/>
      <c r="D918" s="24"/>
      <c r="E918" s="24"/>
      <c r="F918" s="24"/>
      <c r="G918" s="24"/>
      <c r="H918" s="24"/>
      <c r="I918" s="24"/>
      <c r="J918" s="24"/>
      <c r="K918" s="24"/>
    </row>
    <row r="919" spans="1:11" ht="13.2" x14ac:dyDescent="0.25">
      <c r="A919" s="7"/>
      <c r="B919" s="23"/>
      <c r="C919" s="24"/>
      <c r="D919" s="24"/>
      <c r="E919" s="24"/>
      <c r="F919" s="24"/>
      <c r="G919" s="24"/>
      <c r="H919" s="24"/>
      <c r="I919" s="24"/>
      <c r="J919" s="24"/>
      <c r="K919" s="24"/>
    </row>
    <row r="920" spans="1:11" ht="13.2" x14ac:dyDescent="0.25">
      <c r="A920" s="7"/>
      <c r="B920" s="23"/>
      <c r="C920" s="24"/>
      <c r="D920" s="24"/>
      <c r="E920" s="24"/>
      <c r="F920" s="24"/>
      <c r="G920" s="24"/>
      <c r="H920" s="24"/>
      <c r="I920" s="24"/>
      <c r="J920" s="24"/>
      <c r="K920" s="24"/>
    </row>
    <row r="921" spans="1:11" ht="13.2" x14ac:dyDescent="0.25">
      <c r="A921" s="7"/>
      <c r="B921" s="23"/>
      <c r="C921" s="24"/>
      <c r="D921" s="24"/>
      <c r="E921" s="24"/>
      <c r="F921" s="24"/>
      <c r="G921" s="24"/>
      <c r="H921" s="24"/>
      <c r="I921" s="24"/>
      <c r="J921" s="24"/>
      <c r="K921" s="24"/>
    </row>
    <row r="922" spans="1:11" ht="13.2" x14ac:dyDescent="0.25">
      <c r="A922" s="7"/>
      <c r="B922" s="23"/>
      <c r="C922" s="24"/>
      <c r="D922" s="24"/>
      <c r="E922" s="24"/>
      <c r="F922" s="24"/>
      <c r="G922" s="24"/>
      <c r="H922" s="24"/>
      <c r="I922" s="24"/>
      <c r="J922" s="24"/>
      <c r="K922" s="24"/>
    </row>
    <row r="923" spans="1:11" ht="13.2" x14ac:dyDescent="0.25">
      <c r="A923" s="7"/>
      <c r="B923" s="23"/>
      <c r="C923" s="24"/>
      <c r="D923" s="24"/>
      <c r="E923" s="24"/>
      <c r="F923" s="24"/>
      <c r="G923" s="24"/>
      <c r="H923" s="24"/>
      <c r="I923" s="24"/>
      <c r="J923" s="24"/>
      <c r="K923" s="24"/>
    </row>
    <row r="924" spans="1:11" ht="13.2" x14ac:dyDescent="0.25">
      <c r="A924" s="7"/>
      <c r="B924" s="23"/>
      <c r="C924" s="24"/>
      <c r="D924" s="24"/>
      <c r="E924" s="24"/>
      <c r="F924" s="24"/>
      <c r="G924" s="24"/>
      <c r="H924" s="24"/>
      <c r="I924" s="24"/>
      <c r="J924" s="24"/>
      <c r="K924" s="24"/>
    </row>
    <row r="925" spans="1:11" ht="13.2" x14ac:dyDescent="0.25">
      <c r="A925" s="7"/>
      <c r="B925" s="23"/>
      <c r="C925" s="24"/>
      <c r="D925" s="24"/>
      <c r="E925" s="24"/>
      <c r="F925" s="24"/>
      <c r="G925" s="24"/>
      <c r="H925" s="24"/>
      <c r="I925" s="24"/>
      <c r="J925" s="24"/>
      <c r="K925" s="24"/>
    </row>
    <row r="926" spans="1:11" ht="13.2" x14ac:dyDescent="0.25">
      <c r="A926" s="7"/>
      <c r="B926" s="23"/>
      <c r="C926" s="24"/>
      <c r="D926" s="24"/>
      <c r="E926" s="24"/>
      <c r="F926" s="24"/>
      <c r="G926" s="24"/>
      <c r="H926" s="24"/>
      <c r="I926" s="24"/>
      <c r="J926" s="24"/>
      <c r="K926" s="24"/>
    </row>
    <row r="927" spans="1:11" ht="13.2" x14ac:dyDescent="0.25">
      <c r="A927" s="7"/>
      <c r="B927" s="23"/>
      <c r="C927" s="24"/>
      <c r="D927" s="24"/>
      <c r="E927" s="24"/>
      <c r="F927" s="24"/>
      <c r="G927" s="24"/>
      <c r="H927" s="24"/>
      <c r="I927" s="24"/>
      <c r="J927" s="24"/>
      <c r="K927" s="24"/>
    </row>
    <row r="928" spans="1:11" ht="13.2" x14ac:dyDescent="0.25">
      <c r="A928" s="7"/>
      <c r="B928" s="23"/>
      <c r="C928" s="24"/>
      <c r="D928" s="24"/>
      <c r="E928" s="24"/>
      <c r="F928" s="24"/>
      <c r="G928" s="24"/>
      <c r="H928" s="24"/>
      <c r="I928" s="24"/>
      <c r="J928" s="24"/>
      <c r="K928" s="24"/>
    </row>
    <row r="929" spans="1:11" ht="13.2" x14ac:dyDescent="0.25">
      <c r="A929" s="7"/>
      <c r="B929" s="23"/>
      <c r="C929" s="24"/>
      <c r="D929" s="24"/>
      <c r="E929" s="24"/>
      <c r="F929" s="24"/>
      <c r="G929" s="24"/>
      <c r="H929" s="24"/>
      <c r="I929" s="24"/>
      <c r="J929" s="24"/>
      <c r="K929" s="24"/>
    </row>
    <row r="930" spans="1:11" ht="13.2" x14ac:dyDescent="0.25">
      <c r="A930" s="7"/>
      <c r="B930" s="23"/>
      <c r="C930" s="24"/>
      <c r="D930" s="24"/>
      <c r="E930" s="24"/>
      <c r="F930" s="24"/>
      <c r="G930" s="24"/>
      <c r="H930" s="24"/>
      <c r="I930" s="24"/>
      <c r="J930" s="24"/>
      <c r="K930" s="24"/>
    </row>
    <row r="931" spans="1:11" ht="13.2" x14ac:dyDescent="0.25">
      <c r="A931" s="7"/>
      <c r="B931" s="23"/>
      <c r="C931" s="24"/>
      <c r="D931" s="24"/>
      <c r="E931" s="24"/>
      <c r="F931" s="24"/>
      <c r="G931" s="24"/>
      <c r="H931" s="24"/>
      <c r="I931" s="24"/>
      <c r="J931" s="24"/>
      <c r="K931" s="24"/>
    </row>
    <row r="932" spans="1:11" ht="13.2" x14ac:dyDescent="0.25">
      <c r="A932" s="7"/>
      <c r="B932" s="23"/>
      <c r="C932" s="24"/>
      <c r="D932" s="24"/>
      <c r="E932" s="24"/>
      <c r="F932" s="24"/>
      <c r="G932" s="24"/>
      <c r="H932" s="24"/>
      <c r="I932" s="24"/>
      <c r="J932" s="24"/>
      <c r="K932" s="24"/>
    </row>
    <row r="933" spans="1:11" ht="13.2" x14ac:dyDescent="0.25">
      <c r="A933" s="7"/>
      <c r="B933" s="23"/>
      <c r="C933" s="24"/>
      <c r="D933" s="24"/>
      <c r="E933" s="24"/>
      <c r="F933" s="24"/>
      <c r="G933" s="24"/>
      <c r="H933" s="24"/>
      <c r="I933" s="24"/>
      <c r="J933" s="24"/>
      <c r="K933" s="24"/>
    </row>
    <row r="934" spans="1:11" ht="13.2" x14ac:dyDescent="0.25">
      <c r="A934" s="7"/>
      <c r="B934" s="23"/>
      <c r="C934" s="24"/>
      <c r="D934" s="24"/>
      <c r="E934" s="24"/>
      <c r="F934" s="24"/>
      <c r="G934" s="24"/>
      <c r="H934" s="24"/>
      <c r="I934" s="24"/>
      <c r="J934" s="24"/>
      <c r="K934" s="24"/>
    </row>
    <row r="935" spans="1:11" ht="13.2" x14ac:dyDescent="0.25">
      <c r="A935" s="7"/>
      <c r="B935" s="23"/>
      <c r="C935" s="24"/>
      <c r="D935" s="24"/>
      <c r="E935" s="24"/>
      <c r="F935" s="24"/>
      <c r="G935" s="24"/>
      <c r="H935" s="24"/>
      <c r="I935" s="24"/>
      <c r="J935" s="24"/>
      <c r="K935" s="24"/>
    </row>
    <row r="936" spans="1:11" ht="13.2" x14ac:dyDescent="0.25">
      <c r="A936" s="7"/>
      <c r="B936" s="23"/>
      <c r="C936" s="24"/>
      <c r="D936" s="24"/>
      <c r="E936" s="24"/>
      <c r="F936" s="24"/>
      <c r="G936" s="24"/>
      <c r="H936" s="24"/>
      <c r="I936" s="24"/>
      <c r="J936" s="24"/>
      <c r="K936" s="24"/>
    </row>
    <row r="937" spans="1:11" ht="13.2" x14ac:dyDescent="0.25">
      <c r="A937" s="7"/>
      <c r="B937" s="23"/>
      <c r="C937" s="24"/>
      <c r="D937" s="24"/>
      <c r="E937" s="24"/>
      <c r="F937" s="24"/>
      <c r="G937" s="24"/>
      <c r="H937" s="24"/>
      <c r="I937" s="24"/>
      <c r="J937" s="24"/>
      <c r="K937" s="24"/>
    </row>
    <row r="938" spans="1:11" ht="13.2" x14ac:dyDescent="0.25">
      <c r="A938" s="7"/>
      <c r="B938" s="23"/>
      <c r="C938" s="24"/>
      <c r="D938" s="24"/>
      <c r="E938" s="24"/>
      <c r="F938" s="24"/>
      <c r="G938" s="24"/>
      <c r="H938" s="24"/>
      <c r="I938" s="24"/>
      <c r="J938" s="24"/>
      <c r="K938" s="24"/>
    </row>
    <row r="939" spans="1:11" ht="13.2" x14ac:dyDescent="0.25">
      <c r="A939" s="7"/>
      <c r="B939" s="23"/>
      <c r="C939" s="24"/>
      <c r="D939" s="24"/>
      <c r="E939" s="24"/>
      <c r="F939" s="24"/>
      <c r="G939" s="24"/>
      <c r="H939" s="24"/>
      <c r="I939" s="24"/>
      <c r="J939" s="24"/>
      <c r="K939" s="24"/>
    </row>
    <row r="940" spans="1:11" ht="13.2" x14ac:dyDescent="0.25">
      <c r="A940" s="7"/>
      <c r="B940" s="23"/>
      <c r="C940" s="24"/>
      <c r="D940" s="24"/>
      <c r="E940" s="24"/>
      <c r="F940" s="24"/>
      <c r="G940" s="24"/>
      <c r="H940" s="24"/>
      <c r="I940" s="24"/>
      <c r="J940" s="24"/>
      <c r="K940" s="24"/>
    </row>
    <row r="941" spans="1:11" ht="13.2" x14ac:dyDescent="0.25">
      <c r="A941" s="7"/>
      <c r="B941" s="23"/>
      <c r="C941" s="24"/>
      <c r="D941" s="24"/>
      <c r="E941" s="24"/>
      <c r="F941" s="24"/>
      <c r="G941" s="24"/>
      <c r="H941" s="24"/>
      <c r="I941" s="24"/>
      <c r="J941" s="24"/>
      <c r="K941" s="24"/>
    </row>
    <row r="942" spans="1:11" ht="13.2" x14ac:dyDescent="0.25">
      <c r="A942" s="7"/>
      <c r="B942" s="23"/>
      <c r="C942" s="24"/>
      <c r="D942" s="24"/>
      <c r="E942" s="24"/>
      <c r="F942" s="24"/>
      <c r="G942" s="24"/>
      <c r="H942" s="24"/>
      <c r="I942" s="24"/>
      <c r="J942" s="24"/>
      <c r="K942" s="24"/>
    </row>
    <row r="943" spans="1:11" ht="13.2" x14ac:dyDescent="0.25">
      <c r="A943" s="7"/>
      <c r="B943" s="23"/>
      <c r="C943" s="24"/>
      <c r="D943" s="24"/>
      <c r="E943" s="24"/>
      <c r="F943" s="24"/>
      <c r="G943" s="24"/>
      <c r="H943" s="24"/>
      <c r="I943" s="24"/>
      <c r="J943" s="24"/>
      <c r="K943" s="24"/>
    </row>
    <row r="944" spans="1:11" ht="13.2" x14ac:dyDescent="0.25">
      <c r="A944" s="7"/>
      <c r="B944" s="23"/>
      <c r="C944" s="24"/>
      <c r="D944" s="24"/>
      <c r="E944" s="24"/>
      <c r="F944" s="24"/>
      <c r="G944" s="24"/>
      <c r="H944" s="24"/>
      <c r="I944" s="24"/>
      <c r="J944" s="24"/>
      <c r="K944" s="24"/>
    </row>
    <row r="945" spans="1:11" ht="13.2" x14ac:dyDescent="0.25">
      <c r="A945" s="7"/>
      <c r="B945" s="23"/>
      <c r="C945" s="24"/>
      <c r="D945" s="24"/>
      <c r="E945" s="24"/>
      <c r="F945" s="24"/>
      <c r="G945" s="24"/>
      <c r="H945" s="24"/>
      <c r="I945" s="24"/>
      <c r="J945" s="24"/>
      <c r="K945" s="24"/>
    </row>
    <row r="946" spans="1:11" ht="13.2" x14ac:dyDescent="0.25">
      <c r="A946" s="7"/>
      <c r="B946" s="23"/>
      <c r="C946" s="24"/>
      <c r="D946" s="24"/>
      <c r="E946" s="24"/>
      <c r="F946" s="24"/>
      <c r="G946" s="24"/>
      <c r="H946" s="24"/>
      <c r="I946" s="24"/>
      <c r="J946" s="24"/>
      <c r="K946" s="24"/>
    </row>
    <row r="947" spans="1:11" ht="13.2" x14ac:dyDescent="0.25">
      <c r="A947" s="7"/>
      <c r="B947" s="23"/>
      <c r="C947" s="24"/>
      <c r="D947" s="24"/>
      <c r="E947" s="24"/>
      <c r="F947" s="24"/>
      <c r="G947" s="24"/>
      <c r="H947" s="24"/>
      <c r="I947" s="24"/>
      <c r="J947" s="24"/>
      <c r="K947" s="24"/>
    </row>
    <row r="948" spans="1:11" ht="13.2" x14ac:dyDescent="0.25">
      <c r="A948" s="7"/>
      <c r="B948" s="23"/>
      <c r="C948" s="24"/>
      <c r="D948" s="24"/>
      <c r="E948" s="24"/>
      <c r="F948" s="24"/>
      <c r="G948" s="24"/>
      <c r="H948" s="24"/>
      <c r="I948" s="24"/>
      <c r="J948" s="24"/>
      <c r="K948" s="24"/>
    </row>
    <row r="949" spans="1:11" ht="13.2" x14ac:dyDescent="0.25">
      <c r="A949" s="7"/>
      <c r="B949" s="23"/>
      <c r="C949" s="24"/>
      <c r="D949" s="24"/>
      <c r="E949" s="24"/>
      <c r="F949" s="24"/>
      <c r="G949" s="24"/>
      <c r="H949" s="24"/>
      <c r="I949" s="24"/>
      <c r="J949" s="24"/>
      <c r="K949" s="24"/>
    </row>
    <row r="950" spans="1:11" ht="13.2" x14ac:dyDescent="0.25">
      <c r="A950" s="7"/>
      <c r="B950" s="23"/>
      <c r="C950" s="24"/>
      <c r="D950" s="24"/>
      <c r="E950" s="24"/>
      <c r="F950" s="24"/>
      <c r="G950" s="24"/>
      <c r="H950" s="24"/>
      <c r="I950" s="24"/>
      <c r="J950" s="24"/>
      <c r="K950" s="24"/>
    </row>
    <row r="951" spans="1:11" ht="13.2" x14ac:dyDescent="0.25">
      <c r="A951" s="7"/>
      <c r="B951" s="23"/>
      <c r="C951" s="24"/>
      <c r="D951" s="24"/>
      <c r="E951" s="24"/>
      <c r="F951" s="24"/>
      <c r="G951" s="24"/>
      <c r="H951" s="24"/>
      <c r="I951" s="24"/>
      <c r="J951" s="24"/>
      <c r="K951" s="24"/>
    </row>
    <row r="952" spans="1:11" ht="13.2" x14ac:dyDescent="0.25">
      <c r="A952" s="7"/>
      <c r="B952" s="23"/>
      <c r="C952" s="24"/>
      <c r="D952" s="24"/>
      <c r="E952" s="24"/>
      <c r="F952" s="24"/>
      <c r="G952" s="24"/>
      <c r="H952" s="24"/>
      <c r="I952" s="24"/>
      <c r="J952" s="24"/>
      <c r="K952" s="24"/>
    </row>
    <row r="953" spans="1:11" ht="13.2" x14ac:dyDescent="0.25">
      <c r="A953" s="7"/>
      <c r="B953" s="23"/>
      <c r="C953" s="24"/>
      <c r="D953" s="24"/>
      <c r="E953" s="24"/>
      <c r="F953" s="24"/>
      <c r="G953" s="24"/>
      <c r="H953" s="24"/>
      <c r="I953" s="24"/>
      <c r="J953" s="24"/>
      <c r="K953" s="24"/>
    </row>
    <row r="954" spans="1:11" ht="13.2" x14ac:dyDescent="0.25">
      <c r="A954" s="7"/>
      <c r="B954" s="23"/>
      <c r="C954" s="24"/>
      <c r="D954" s="24"/>
      <c r="E954" s="24"/>
      <c r="F954" s="24"/>
      <c r="G954" s="24"/>
      <c r="H954" s="24"/>
      <c r="I954" s="24"/>
      <c r="J954" s="24"/>
      <c r="K954" s="24"/>
    </row>
    <row r="955" spans="1:11" ht="13.2" x14ac:dyDescent="0.25">
      <c r="A955" s="7"/>
      <c r="B955" s="23"/>
      <c r="C955" s="24"/>
      <c r="D955" s="24"/>
      <c r="E955" s="24"/>
      <c r="F955" s="24"/>
      <c r="G955" s="24"/>
      <c r="H955" s="24"/>
      <c r="I955" s="24"/>
      <c r="J955" s="24"/>
      <c r="K955" s="24"/>
    </row>
    <row r="956" spans="1:11" ht="13.2" x14ac:dyDescent="0.25">
      <c r="A956" s="7"/>
      <c r="B956" s="23"/>
      <c r="C956" s="24"/>
      <c r="D956" s="24"/>
      <c r="E956" s="24"/>
      <c r="F956" s="24"/>
      <c r="G956" s="24"/>
      <c r="H956" s="24"/>
      <c r="I956" s="24"/>
      <c r="J956" s="24"/>
      <c r="K956" s="24"/>
    </row>
    <row r="957" spans="1:11" ht="13.2" x14ac:dyDescent="0.25">
      <c r="A957" s="7"/>
      <c r="B957" s="23"/>
      <c r="C957" s="24"/>
      <c r="D957" s="24"/>
      <c r="E957" s="24"/>
      <c r="F957" s="24"/>
      <c r="G957" s="24"/>
      <c r="H957" s="24"/>
      <c r="I957" s="24"/>
      <c r="J957" s="24"/>
      <c r="K957" s="24"/>
    </row>
    <row r="958" spans="1:11" ht="13.2" x14ac:dyDescent="0.25">
      <c r="A958" s="7"/>
      <c r="B958" s="23"/>
      <c r="C958" s="24"/>
      <c r="D958" s="24"/>
      <c r="E958" s="24"/>
      <c r="F958" s="24"/>
      <c r="G958" s="24"/>
      <c r="H958" s="24"/>
      <c r="I958" s="24"/>
      <c r="J958" s="24"/>
      <c r="K958" s="24"/>
    </row>
    <row r="959" spans="1:11" ht="13.2" x14ac:dyDescent="0.25">
      <c r="A959" s="7"/>
      <c r="B959" s="23"/>
      <c r="C959" s="24"/>
      <c r="D959" s="24"/>
      <c r="E959" s="24"/>
      <c r="F959" s="24"/>
      <c r="G959" s="24"/>
      <c r="H959" s="24"/>
      <c r="I959" s="24"/>
      <c r="J959" s="24"/>
      <c r="K959" s="24"/>
    </row>
    <row r="960" spans="1:11" ht="13.2" x14ac:dyDescent="0.25">
      <c r="A960" s="7"/>
      <c r="B960" s="23"/>
      <c r="C960" s="24"/>
      <c r="D960" s="24"/>
      <c r="E960" s="24"/>
      <c r="F960" s="24"/>
      <c r="G960" s="24"/>
      <c r="H960" s="24"/>
      <c r="I960" s="24"/>
      <c r="J960" s="24"/>
      <c r="K960" s="24"/>
    </row>
    <row r="961" spans="1:11" ht="13.2" x14ac:dyDescent="0.25">
      <c r="A961" s="7"/>
      <c r="B961" s="23"/>
      <c r="C961" s="24"/>
      <c r="D961" s="24"/>
      <c r="E961" s="24"/>
      <c r="F961" s="24"/>
      <c r="G961" s="24"/>
      <c r="H961" s="24"/>
      <c r="I961" s="24"/>
      <c r="J961" s="24"/>
      <c r="K961" s="24"/>
    </row>
    <row r="962" spans="1:11" ht="13.2" x14ac:dyDescent="0.25">
      <c r="A962" s="7"/>
      <c r="B962" s="23"/>
      <c r="C962" s="24"/>
      <c r="D962" s="24"/>
      <c r="E962" s="24"/>
      <c r="F962" s="24"/>
      <c r="G962" s="24"/>
      <c r="H962" s="24"/>
      <c r="I962" s="24"/>
      <c r="J962" s="24"/>
      <c r="K962" s="24"/>
    </row>
    <row r="963" spans="1:11" ht="13.2" x14ac:dyDescent="0.25">
      <c r="A963" s="7"/>
      <c r="B963" s="23"/>
      <c r="C963" s="24"/>
      <c r="D963" s="24"/>
      <c r="E963" s="24"/>
      <c r="F963" s="24"/>
      <c r="G963" s="24"/>
      <c r="H963" s="24"/>
      <c r="I963" s="24"/>
      <c r="J963" s="24"/>
      <c r="K963" s="24"/>
    </row>
    <row r="964" spans="1:11" ht="13.2" x14ac:dyDescent="0.25">
      <c r="A964" s="7"/>
      <c r="B964" s="23"/>
      <c r="C964" s="24"/>
      <c r="D964" s="24"/>
      <c r="E964" s="24"/>
      <c r="F964" s="24"/>
      <c r="G964" s="24"/>
      <c r="H964" s="24"/>
      <c r="I964" s="24"/>
      <c r="J964" s="24"/>
      <c r="K964" s="24"/>
    </row>
    <row r="965" spans="1:11" ht="13.2" x14ac:dyDescent="0.25">
      <c r="A965" s="7"/>
      <c r="B965" s="23"/>
      <c r="C965" s="24"/>
      <c r="D965" s="24"/>
      <c r="E965" s="24"/>
      <c r="F965" s="24"/>
      <c r="G965" s="24"/>
      <c r="H965" s="24"/>
      <c r="I965" s="24"/>
      <c r="J965" s="24"/>
      <c r="K965" s="24"/>
    </row>
    <row r="966" spans="1:11" ht="13.2" x14ac:dyDescent="0.25">
      <c r="A966" s="7"/>
      <c r="B966" s="23"/>
      <c r="C966" s="24"/>
      <c r="D966" s="24"/>
      <c r="E966" s="24"/>
      <c r="F966" s="24"/>
      <c r="G966" s="24"/>
      <c r="H966" s="24"/>
      <c r="I966" s="24"/>
      <c r="J966" s="24"/>
      <c r="K966" s="24"/>
    </row>
    <row r="967" spans="1:11" ht="13.2" x14ac:dyDescent="0.25">
      <c r="A967" s="7"/>
      <c r="B967" s="23"/>
      <c r="C967" s="24"/>
      <c r="D967" s="24"/>
      <c r="E967" s="24"/>
      <c r="F967" s="24"/>
      <c r="G967" s="24"/>
      <c r="H967" s="24"/>
      <c r="I967" s="24"/>
      <c r="J967" s="24"/>
      <c r="K967" s="24"/>
    </row>
    <row r="968" spans="1:11" ht="13.2" x14ac:dyDescent="0.25">
      <c r="A968" s="7"/>
      <c r="B968" s="23"/>
      <c r="C968" s="24"/>
      <c r="D968" s="24"/>
      <c r="E968" s="24"/>
      <c r="F968" s="24"/>
      <c r="G968" s="24"/>
      <c r="H968" s="24"/>
      <c r="I968" s="24"/>
      <c r="J968" s="24"/>
      <c r="K968" s="24"/>
    </row>
    <row r="969" spans="1:11" ht="13.2" x14ac:dyDescent="0.25">
      <c r="A969" s="7"/>
      <c r="B969" s="23"/>
      <c r="C969" s="24"/>
      <c r="D969" s="24"/>
      <c r="E969" s="24"/>
      <c r="F969" s="24"/>
      <c r="G969" s="24"/>
      <c r="H969" s="24"/>
      <c r="I969" s="24"/>
      <c r="J969" s="24"/>
      <c r="K969" s="24"/>
    </row>
    <row r="970" spans="1:11" ht="13.2" x14ac:dyDescent="0.25">
      <c r="A970" s="7"/>
      <c r="B970" s="23"/>
      <c r="C970" s="24"/>
      <c r="D970" s="24"/>
      <c r="E970" s="24"/>
      <c r="F970" s="24"/>
      <c r="G970" s="24"/>
      <c r="H970" s="24"/>
      <c r="I970" s="24"/>
      <c r="J970" s="24"/>
      <c r="K970" s="24"/>
    </row>
    <row r="971" spans="1:11" ht="13.2" x14ac:dyDescent="0.25">
      <c r="A971" s="7"/>
      <c r="B971" s="23"/>
      <c r="C971" s="24"/>
      <c r="D971" s="24"/>
      <c r="E971" s="24"/>
      <c r="F971" s="24"/>
      <c r="G971" s="24"/>
      <c r="H971" s="24"/>
      <c r="I971" s="24"/>
      <c r="J971" s="24"/>
      <c r="K971" s="24"/>
    </row>
    <row r="972" spans="1:11" ht="13.2" x14ac:dyDescent="0.25">
      <c r="A972" s="7"/>
      <c r="B972" s="23"/>
      <c r="C972" s="24"/>
      <c r="D972" s="24"/>
      <c r="E972" s="24"/>
      <c r="F972" s="24"/>
      <c r="G972" s="24"/>
      <c r="H972" s="24"/>
      <c r="I972" s="24"/>
      <c r="J972" s="24"/>
      <c r="K972" s="24"/>
    </row>
    <row r="973" spans="1:11" ht="13.2" x14ac:dyDescent="0.25">
      <c r="A973" s="7"/>
      <c r="B973" s="23"/>
      <c r="C973" s="24"/>
      <c r="D973" s="24"/>
      <c r="E973" s="24"/>
      <c r="F973" s="24"/>
      <c r="G973" s="24"/>
      <c r="H973" s="24"/>
      <c r="I973" s="24"/>
      <c r="J973" s="24"/>
      <c r="K973" s="24"/>
    </row>
    <row r="974" spans="1:11" ht="13.2" x14ac:dyDescent="0.25">
      <c r="A974" s="7"/>
      <c r="B974" s="23"/>
      <c r="C974" s="24"/>
      <c r="D974" s="24"/>
      <c r="E974" s="24"/>
      <c r="F974" s="24"/>
      <c r="G974" s="24"/>
      <c r="H974" s="24"/>
      <c r="I974" s="24"/>
      <c r="J974" s="24"/>
      <c r="K974" s="24"/>
    </row>
    <row r="975" spans="1:11" ht="13.2" x14ac:dyDescent="0.25">
      <c r="A975" s="7"/>
      <c r="B975" s="23"/>
      <c r="C975" s="24"/>
      <c r="D975" s="24"/>
      <c r="E975" s="24"/>
      <c r="F975" s="24"/>
      <c r="G975" s="24"/>
      <c r="H975" s="24"/>
      <c r="I975" s="24"/>
      <c r="J975" s="24"/>
      <c r="K975" s="24"/>
    </row>
    <row r="976" spans="1:11" ht="13.2" x14ac:dyDescent="0.25">
      <c r="A976" s="7"/>
      <c r="B976" s="23"/>
      <c r="C976" s="24"/>
      <c r="D976" s="24"/>
      <c r="E976" s="24"/>
      <c r="F976" s="24"/>
      <c r="G976" s="24"/>
      <c r="H976" s="24"/>
      <c r="I976" s="24"/>
      <c r="J976" s="24"/>
      <c r="K976" s="24"/>
    </row>
    <row r="977" spans="1:11" ht="13.2" x14ac:dyDescent="0.25">
      <c r="A977" s="7"/>
      <c r="B977" s="23"/>
      <c r="C977" s="24"/>
      <c r="D977" s="24"/>
      <c r="E977" s="24"/>
      <c r="F977" s="24"/>
      <c r="G977" s="24"/>
      <c r="H977" s="24"/>
      <c r="I977" s="24"/>
      <c r="J977" s="24"/>
      <c r="K977" s="24"/>
    </row>
    <row r="978" spans="1:11" ht="13.2" x14ac:dyDescent="0.25">
      <c r="A978" s="7"/>
      <c r="B978" s="23"/>
      <c r="C978" s="24"/>
      <c r="D978" s="24"/>
      <c r="E978" s="24"/>
      <c r="F978" s="24"/>
      <c r="G978" s="24"/>
      <c r="H978" s="24"/>
      <c r="I978" s="24"/>
      <c r="J978" s="24"/>
      <c r="K978" s="24"/>
    </row>
    <row r="979" spans="1:11" ht="13.2" x14ac:dyDescent="0.25">
      <c r="A979" s="7"/>
      <c r="B979" s="23"/>
      <c r="C979" s="24"/>
      <c r="D979" s="24"/>
      <c r="E979" s="24"/>
      <c r="F979" s="24"/>
      <c r="G979" s="24"/>
      <c r="H979" s="24"/>
      <c r="I979" s="24"/>
      <c r="J979" s="24"/>
      <c r="K979" s="24"/>
    </row>
    <row r="980" spans="1:11" ht="13.2" x14ac:dyDescent="0.25">
      <c r="A980" s="7"/>
      <c r="B980" s="23"/>
      <c r="C980" s="24"/>
      <c r="D980" s="24"/>
      <c r="E980" s="24"/>
      <c r="F980" s="24"/>
      <c r="G980" s="24"/>
      <c r="H980" s="24"/>
      <c r="I980" s="24"/>
      <c r="J980" s="24"/>
      <c r="K980" s="24"/>
    </row>
    <row r="981" spans="1:11" ht="13.2" x14ac:dyDescent="0.25">
      <c r="A981" s="7"/>
      <c r="B981" s="23"/>
      <c r="C981" s="24"/>
      <c r="D981" s="24"/>
      <c r="E981" s="24"/>
      <c r="F981" s="24"/>
      <c r="G981" s="24"/>
      <c r="H981" s="24"/>
      <c r="I981" s="24"/>
      <c r="J981" s="24"/>
      <c r="K981" s="24"/>
    </row>
    <row r="982" spans="1:11" ht="13.2" x14ac:dyDescent="0.25">
      <c r="A982" s="7"/>
      <c r="B982" s="23"/>
      <c r="C982" s="24"/>
      <c r="D982" s="24"/>
      <c r="E982" s="24"/>
      <c r="F982" s="24"/>
      <c r="G982" s="24"/>
      <c r="H982" s="24"/>
      <c r="I982" s="24"/>
      <c r="J982" s="24"/>
      <c r="K982" s="24"/>
    </row>
    <row r="983" spans="1:11" ht="13.2" x14ac:dyDescent="0.25">
      <c r="A983" s="7"/>
      <c r="B983" s="23"/>
      <c r="C983" s="24"/>
      <c r="D983" s="24"/>
      <c r="E983" s="24"/>
      <c r="F983" s="24"/>
      <c r="G983" s="24"/>
      <c r="H983" s="24"/>
      <c r="I983" s="24"/>
      <c r="J983" s="24"/>
      <c r="K983" s="24"/>
    </row>
    <row r="984" spans="1:11" ht="13.2" x14ac:dyDescent="0.25">
      <c r="A984" s="7"/>
      <c r="B984" s="23"/>
      <c r="C984" s="24"/>
      <c r="D984" s="24"/>
      <c r="E984" s="24"/>
      <c r="F984" s="24"/>
      <c r="G984" s="24"/>
      <c r="H984" s="24"/>
      <c r="I984" s="24"/>
      <c r="J984" s="24"/>
      <c r="K984" s="24"/>
    </row>
    <row r="985" spans="1:11" ht="13.2" x14ac:dyDescent="0.25">
      <c r="A985" s="7"/>
      <c r="B985" s="23"/>
      <c r="C985" s="24"/>
      <c r="D985" s="24"/>
      <c r="E985" s="24"/>
      <c r="F985" s="24"/>
      <c r="G985" s="24"/>
      <c r="H985" s="24"/>
      <c r="I985" s="24"/>
      <c r="J985" s="24"/>
      <c r="K985" s="24"/>
    </row>
    <row r="986" spans="1:11" ht="13.2" x14ac:dyDescent="0.25">
      <c r="A986" s="7"/>
      <c r="B986" s="23"/>
      <c r="C986" s="24"/>
      <c r="D986" s="24"/>
      <c r="E986" s="24"/>
      <c r="F986" s="24"/>
      <c r="G986" s="24"/>
      <c r="H986" s="24"/>
      <c r="I986" s="24"/>
      <c r="J986" s="24"/>
      <c r="K986" s="24"/>
    </row>
    <row r="987" spans="1:11" ht="13.2" x14ac:dyDescent="0.25">
      <c r="A987" s="7"/>
      <c r="B987" s="23"/>
      <c r="C987" s="24"/>
      <c r="D987" s="24"/>
      <c r="E987" s="24"/>
      <c r="F987" s="24"/>
      <c r="G987" s="24"/>
      <c r="H987" s="24"/>
      <c r="I987" s="24"/>
      <c r="J987" s="24"/>
      <c r="K987" s="24"/>
    </row>
    <row r="988" spans="1:11" ht="13.2" x14ac:dyDescent="0.25">
      <c r="A988" s="7"/>
      <c r="B988" s="23"/>
      <c r="C988" s="24"/>
      <c r="D988" s="24"/>
      <c r="E988" s="24"/>
      <c r="F988" s="24"/>
      <c r="G988" s="24"/>
      <c r="H988" s="24"/>
      <c r="I988" s="24"/>
      <c r="J988" s="24"/>
      <c r="K988" s="24"/>
    </row>
    <row r="989" spans="1:11" ht="13.2" x14ac:dyDescent="0.25">
      <c r="A989" s="7"/>
      <c r="B989" s="23"/>
      <c r="C989" s="24"/>
      <c r="D989" s="24"/>
      <c r="E989" s="24"/>
      <c r="F989" s="24"/>
      <c r="G989" s="24"/>
      <c r="H989" s="24"/>
      <c r="I989" s="24"/>
      <c r="J989" s="24"/>
      <c r="K989" s="24"/>
    </row>
    <row r="990" spans="1:11" ht="13.2" x14ac:dyDescent="0.25">
      <c r="A990" s="7"/>
      <c r="B990" s="23"/>
      <c r="C990" s="24"/>
      <c r="D990" s="24"/>
      <c r="E990" s="24"/>
      <c r="F990" s="24"/>
      <c r="G990" s="24"/>
      <c r="H990" s="24"/>
      <c r="I990" s="24"/>
      <c r="J990" s="24"/>
      <c r="K990" s="24"/>
    </row>
    <row r="991" spans="1:11" ht="13.2" x14ac:dyDescent="0.25">
      <c r="A991" s="7"/>
      <c r="B991" s="23"/>
      <c r="C991" s="24"/>
      <c r="D991" s="24"/>
      <c r="E991" s="24"/>
      <c r="F991" s="24"/>
      <c r="G991" s="24"/>
      <c r="H991" s="24"/>
      <c r="I991" s="24"/>
      <c r="J991" s="24"/>
      <c r="K991" s="24"/>
    </row>
    <row r="992" spans="1:11" ht="13.2" x14ac:dyDescent="0.25">
      <c r="A992" s="7"/>
      <c r="B992" s="23"/>
      <c r="C992" s="24"/>
      <c r="D992" s="24"/>
      <c r="E992" s="24"/>
      <c r="F992" s="24"/>
      <c r="G992" s="24"/>
      <c r="H992" s="24"/>
      <c r="I992" s="24"/>
      <c r="J992" s="24"/>
      <c r="K992" s="24"/>
    </row>
    <row r="993" spans="1:11" ht="13.2" x14ac:dyDescent="0.25">
      <c r="A993" s="7"/>
      <c r="B993" s="23"/>
      <c r="C993" s="24"/>
      <c r="D993" s="24"/>
      <c r="E993" s="24"/>
      <c r="F993" s="24"/>
      <c r="G993" s="24"/>
      <c r="H993" s="24"/>
      <c r="I993" s="24"/>
      <c r="J993" s="24"/>
      <c r="K993" s="24"/>
    </row>
    <row r="994" spans="1:11" ht="13.2" x14ac:dyDescent="0.25">
      <c r="A994" s="7"/>
      <c r="B994" s="23"/>
      <c r="C994" s="24"/>
      <c r="D994" s="24"/>
      <c r="E994" s="24"/>
      <c r="F994" s="24"/>
      <c r="G994" s="24"/>
      <c r="H994" s="24"/>
      <c r="I994" s="24"/>
      <c r="J994" s="24"/>
      <c r="K994" s="24"/>
    </row>
    <row r="995" spans="1:11" ht="13.2" x14ac:dyDescent="0.25">
      <c r="A995" s="7"/>
      <c r="B995" s="23"/>
      <c r="C995" s="24"/>
      <c r="D995" s="24"/>
      <c r="E995" s="24"/>
      <c r="F995" s="24"/>
      <c r="G995" s="24"/>
      <c r="H995" s="24"/>
      <c r="I995" s="24"/>
      <c r="J995" s="24"/>
      <c r="K995" s="24"/>
    </row>
    <row r="996" spans="1:11" ht="13.2" x14ac:dyDescent="0.25">
      <c r="A996" s="7"/>
      <c r="B996" s="23"/>
      <c r="C996" s="24"/>
      <c r="D996" s="24"/>
      <c r="E996" s="24"/>
      <c r="F996" s="24"/>
      <c r="G996" s="24"/>
      <c r="H996" s="24"/>
      <c r="I996" s="24"/>
      <c r="J996" s="24"/>
      <c r="K996" s="24"/>
    </row>
    <row r="997" spans="1:11" ht="13.2" x14ac:dyDescent="0.25">
      <c r="A997" s="7"/>
      <c r="B997" s="23"/>
      <c r="C997" s="24"/>
      <c r="D997" s="24"/>
      <c r="E997" s="24"/>
      <c r="F997" s="24"/>
      <c r="G997" s="24"/>
      <c r="H997" s="24"/>
      <c r="I997" s="24"/>
      <c r="J997" s="24"/>
      <c r="K997" s="24"/>
    </row>
    <row r="998" spans="1:11" ht="13.2" x14ac:dyDescent="0.25">
      <c r="B998" s="25"/>
      <c r="C998" s="24"/>
      <c r="D998" s="24"/>
      <c r="E998" s="24"/>
      <c r="F998" s="24"/>
      <c r="G998" s="24"/>
      <c r="H998" s="24"/>
      <c r="I998" s="24"/>
      <c r="J998" s="24"/>
      <c r="K998" s="24"/>
    </row>
    <row r="999" spans="1:11" ht="13.2" x14ac:dyDescent="0.25">
      <c r="B999" s="25"/>
      <c r="C999" s="24"/>
      <c r="D999" s="24"/>
      <c r="E999" s="24"/>
      <c r="F999" s="24"/>
      <c r="G999" s="24"/>
      <c r="H999" s="24"/>
      <c r="I999" s="24"/>
      <c r="J999" s="24"/>
      <c r="K999" s="24"/>
    </row>
    <row r="1000" spans="1:11" ht="13.2" x14ac:dyDescent="0.25">
      <c r="B1000" s="25"/>
      <c r="C1000" s="24"/>
      <c r="D1000" s="24"/>
      <c r="E1000" s="24"/>
      <c r="F1000" s="24"/>
      <c r="G1000" s="24"/>
      <c r="H1000" s="24"/>
      <c r="I1000" s="24"/>
      <c r="J1000" s="24"/>
      <c r="K1000" s="24"/>
    </row>
    <row r="1001" spans="1:11" ht="13.2" x14ac:dyDescent="0.25">
      <c r="B1001" s="25"/>
      <c r="C1001" s="24"/>
      <c r="D1001" s="24"/>
      <c r="E1001" s="24"/>
      <c r="F1001" s="24"/>
      <c r="G1001" s="24"/>
      <c r="H1001" s="24"/>
      <c r="I1001" s="24"/>
      <c r="J1001" s="24"/>
      <c r="K1001" s="24"/>
    </row>
    <row r="1002" spans="1:11" ht="13.2" x14ac:dyDescent="0.25">
      <c r="B1002" s="25"/>
      <c r="C1002" s="24"/>
      <c r="D1002" s="24"/>
      <c r="E1002" s="24"/>
      <c r="F1002" s="24"/>
      <c r="G1002" s="24"/>
      <c r="H1002" s="24"/>
      <c r="I1002" s="24"/>
      <c r="J1002" s="24"/>
      <c r="K1002" s="24"/>
    </row>
  </sheetData>
  <mergeCells count="13">
    <mergeCell ref="C17:K17"/>
    <mergeCell ref="B2:B3"/>
    <mergeCell ref="C2:K3"/>
    <mergeCell ref="B4:B5"/>
    <mergeCell ref="C4:K5"/>
    <mergeCell ref="C7:K7"/>
    <mergeCell ref="C8:K8"/>
    <mergeCell ref="C9:K9"/>
    <mergeCell ref="C11:K11"/>
    <mergeCell ref="C12:K12"/>
    <mergeCell ref="C13:K13"/>
    <mergeCell ref="C15:K15"/>
    <mergeCell ref="C16:K16"/>
  </mergeCells>
  <hyperlinks>
    <hyperlink ref="C2" r:id="rId1" location="gid=304563522" xr:uid="{00000000-0004-0000-0200-000000000000}"/>
    <hyperlink ref="C4" r:id="rId2" location="gid=0" xr:uid="{00000000-0004-0000-0200-000001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2.6640625" defaultRowHeight="15.75" customHeight="1" x14ac:dyDescent="0.25"/>
  <cols>
    <col min="1" max="1" width="1.33203125" customWidth="1"/>
    <col min="2" max="3" width="62.6640625" customWidth="1"/>
  </cols>
  <sheetData>
    <row r="1" spans="1:3" ht="9.75" customHeight="1" x14ac:dyDescent="0.25">
      <c r="A1" s="18"/>
      <c r="B1" s="26"/>
      <c r="C1" s="26"/>
    </row>
    <row r="2" spans="1:3" ht="30" customHeight="1" x14ac:dyDescent="0.25">
      <c r="A2" s="27"/>
      <c r="B2" s="28" t="s">
        <v>30</v>
      </c>
      <c r="C2" s="28" t="s">
        <v>31</v>
      </c>
    </row>
    <row r="3" spans="1:3" ht="30" customHeight="1" x14ac:dyDescent="0.25">
      <c r="A3" s="27"/>
      <c r="B3" s="29" t="s">
        <v>32</v>
      </c>
      <c r="C3" s="30" t="s">
        <v>33</v>
      </c>
    </row>
    <row r="4" spans="1:3" ht="30" customHeight="1" x14ac:dyDescent="0.25">
      <c r="A4" s="27"/>
      <c r="B4" s="29" t="s">
        <v>34</v>
      </c>
      <c r="C4" s="30" t="s">
        <v>35</v>
      </c>
    </row>
    <row r="5" spans="1:3" ht="30" customHeight="1" x14ac:dyDescent="0.25">
      <c r="A5" s="27"/>
      <c r="B5" s="29" t="s">
        <v>36</v>
      </c>
      <c r="C5" s="30" t="s">
        <v>37</v>
      </c>
    </row>
    <row r="6" spans="1:3" ht="30" customHeight="1" x14ac:dyDescent="0.25">
      <c r="A6" s="27"/>
      <c r="B6" s="29" t="s">
        <v>38</v>
      </c>
      <c r="C6" s="30" t="s">
        <v>39</v>
      </c>
    </row>
    <row r="7" spans="1:3" ht="30" customHeight="1" x14ac:dyDescent="0.25">
      <c r="A7" s="27"/>
      <c r="B7" s="29" t="s">
        <v>40</v>
      </c>
      <c r="C7" s="30" t="s">
        <v>41</v>
      </c>
    </row>
    <row r="8" spans="1:3" ht="30" customHeight="1" x14ac:dyDescent="0.25">
      <c r="A8" s="27"/>
      <c r="B8" s="31" t="s">
        <v>42</v>
      </c>
      <c r="C8" s="32" t="s">
        <v>43</v>
      </c>
    </row>
    <row r="9" spans="1:3" ht="13.2" x14ac:dyDescent="0.25">
      <c r="A9" s="27"/>
      <c r="B9" s="130" t="s">
        <v>44</v>
      </c>
      <c r="C9" s="101"/>
    </row>
    <row r="10" spans="1:3" ht="13.2" x14ac:dyDescent="0.25">
      <c r="A10" s="27"/>
      <c r="B10" s="100"/>
      <c r="C10" s="101"/>
    </row>
    <row r="11" spans="1:3" ht="13.2" x14ac:dyDescent="0.25">
      <c r="A11" s="27"/>
      <c r="B11" s="103"/>
      <c r="C11" s="104"/>
    </row>
    <row r="12" spans="1:3" ht="13.2" x14ac:dyDescent="0.25">
      <c r="A12" s="18"/>
      <c r="B12" s="7"/>
      <c r="C12" s="7"/>
    </row>
    <row r="13" spans="1:3" ht="13.2" x14ac:dyDescent="0.25">
      <c r="A13" s="18"/>
      <c r="B13" s="7"/>
      <c r="C13" s="7"/>
    </row>
    <row r="14" spans="1:3" ht="14.4" x14ac:dyDescent="0.3">
      <c r="A14" s="33"/>
      <c r="B14" s="34"/>
    </row>
    <row r="15" spans="1:3" ht="14.4" x14ac:dyDescent="0.3">
      <c r="A15" s="33"/>
      <c r="B15" s="34"/>
    </row>
    <row r="16" spans="1:3" ht="14.4" x14ac:dyDescent="0.3">
      <c r="A16" s="33"/>
      <c r="B16" s="34"/>
    </row>
    <row r="17" spans="1:2" ht="14.4" x14ac:dyDescent="0.3">
      <c r="A17" s="33"/>
      <c r="B17" s="34"/>
    </row>
    <row r="18" spans="1:2" ht="14.4" x14ac:dyDescent="0.3">
      <c r="A18" s="33"/>
      <c r="B18" s="34"/>
    </row>
    <row r="19" spans="1:2" ht="14.4" x14ac:dyDescent="0.3">
      <c r="A19" s="33"/>
      <c r="B19" s="34"/>
    </row>
    <row r="20" spans="1:2" ht="14.4" x14ac:dyDescent="0.3">
      <c r="A20" s="33"/>
      <c r="B20" s="34"/>
    </row>
    <row r="21" spans="1:2" ht="14.4" x14ac:dyDescent="0.3">
      <c r="A21" s="33"/>
      <c r="B21" s="34"/>
    </row>
    <row r="22" spans="1:2" ht="14.4" x14ac:dyDescent="0.3">
      <c r="A22" s="33"/>
      <c r="B22" s="34"/>
    </row>
    <row r="23" spans="1:2" ht="14.4" x14ac:dyDescent="0.3">
      <c r="A23" s="33"/>
      <c r="B23" s="34"/>
    </row>
    <row r="24" spans="1:2" ht="14.4" x14ac:dyDescent="0.3">
      <c r="A24" s="33"/>
      <c r="B24" s="34"/>
    </row>
    <row r="25" spans="1:2" ht="14.4" x14ac:dyDescent="0.3">
      <c r="A25" s="33"/>
      <c r="B25" s="34"/>
    </row>
    <row r="26" spans="1:2" ht="14.4" x14ac:dyDescent="0.3">
      <c r="A26" s="33"/>
      <c r="B26" s="34"/>
    </row>
    <row r="27" spans="1:2" ht="14.4" x14ac:dyDescent="0.3">
      <c r="A27" s="33"/>
      <c r="B27" s="34"/>
    </row>
    <row r="28" spans="1:2" ht="14.4" x14ac:dyDescent="0.3">
      <c r="A28" s="33"/>
      <c r="B28" s="34"/>
    </row>
    <row r="29" spans="1:2" ht="14.4" x14ac:dyDescent="0.3">
      <c r="A29" s="33"/>
      <c r="B29" s="34"/>
    </row>
    <row r="30" spans="1:2" ht="14.4" x14ac:dyDescent="0.3">
      <c r="A30" s="33"/>
      <c r="B30" s="34"/>
    </row>
    <row r="31" spans="1:2" ht="14.4" x14ac:dyDescent="0.3">
      <c r="A31" s="33"/>
      <c r="B31" s="34"/>
    </row>
    <row r="32" spans="1:2" ht="14.4" x14ac:dyDescent="0.3">
      <c r="A32" s="33"/>
      <c r="B32" s="34"/>
    </row>
    <row r="33" spans="1:2" ht="14.4" x14ac:dyDescent="0.3">
      <c r="A33" s="33"/>
      <c r="B33" s="34"/>
    </row>
    <row r="34" spans="1:2" ht="14.4" x14ac:dyDescent="0.3">
      <c r="A34" s="33"/>
      <c r="B34" s="34"/>
    </row>
    <row r="35" spans="1:2" ht="14.4" x14ac:dyDescent="0.3">
      <c r="A35" s="33"/>
      <c r="B35" s="34"/>
    </row>
    <row r="36" spans="1:2" ht="14.4" x14ac:dyDescent="0.3">
      <c r="A36" s="33"/>
      <c r="B36" s="34"/>
    </row>
    <row r="37" spans="1:2" ht="14.4" x14ac:dyDescent="0.3">
      <c r="A37" s="33"/>
      <c r="B37" s="34"/>
    </row>
    <row r="38" spans="1:2" ht="14.4" x14ac:dyDescent="0.3">
      <c r="A38" s="33"/>
      <c r="B38" s="34"/>
    </row>
    <row r="39" spans="1:2" ht="14.4" x14ac:dyDescent="0.3">
      <c r="A39" s="33"/>
      <c r="B39" s="34"/>
    </row>
    <row r="40" spans="1:2" ht="14.4" x14ac:dyDescent="0.3">
      <c r="A40" s="33"/>
      <c r="B40" s="34"/>
    </row>
    <row r="41" spans="1:2" ht="14.4" x14ac:dyDescent="0.3">
      <c r="A41" s="33"/>
      <c r="B41" s="34"/>
    </row>
    <row r="42" spans="1:2" ht="14.4" x14ac:dyDescent="0.3">
      <c r="A42" s="33"/>
      <c r="B42" s="34"/>
    </row>
    <row r="43" spans="1:2" ht="14.4" x14ac:dyDescent="0.3">
      <c r="A43" s="33"/>
      <c r="B43" s="34"/>
    </row>
    <row r="44" spans="1:2" ht="14.4" x14ac:dyDescent="0.3">
      <c r="A44" s="33"/>
      <c r="B44" s="34"/>
    </row>
    <row r="45" spans="1:2" ht="14.4" x14ac:dyDescent="0.3">
      <c r="A45" s="33"/>
      <c r="B45" s="34"/>
    </row>
    <row r="46" spans="1:2" ht="14.4" x14ac:dyDescent="0.3">
      <c r="A46" s="33"/>
      <c r="B46" s="34"/>
    </row>
    <row r="47" spans="1:2" ht="14.4" x14ac:dyDescent="0.3">
      <c r="A47" s="33"/>
      <c r="B47" s="34"/>
    </row>
    <row r="48" spans="1:2" ht="14.4" x14ac:dyDescent="0.3">
      <c r="A48" s="33"/>
      <c r="B48" s="34"/>
    </row>
    <row r="49" spans="1:2" ht="14.4" x14ac:dyDescent="0.3">
      <c r="A49" s="33"/>
      <c r="B49" s="34"/>
    </row>
    <row r="50" spans="1:2" ht="14.4" x14ac:dyDescent="0.3">
      <c r="A50" s="33"/>
      <c r="B50" s="34"/>
    </row>
    <row r="51" spans="1:2" ht="14.4" x14ac:dyDescent="0.3">
      <c r="A51" s="33"/>
      <c r="B51" s="34"/>
    </row>
    <row r="52" spans="1:2" ht="14.4" x14ac:dyDescent="0.3">
      <c r="A52" s="33"/>
      <c r="B52" s="34"/>
    </row>
    <row r="53" spans="1:2" ht="14.4" x14ac:dyDescent="0.3">
      <c r="A53" s="33"/>
      <c r="B53" s="34"/>
    </row>
    <row r="54" spans="1:2" ht="14.4" x14ac:dyDescent="0.3">
      <c r="A54" s="33"/>
      <c r="B54" s="34"/>
    </row>
    <row r="55" spans="1:2" ht="14.4" x14ac:dyDescent="0.3">
      <c r="A55" s="33"/>
      <c r="B55" s="34"/>
    </row>
    <row r="56" spans="1:2" ht="14.4" x14ac:dyDescent="0.3">
      <c r="A56" s="33"/>
      <c r="B56" s="34"/>
    </row>
    <row r="57" spans="1:2" ht="14.4" x14ac:dyDescent="0.3">
      <c r="A57" s="33"/>
      <c r="B57" s="34"/>
    </row>
    <row r="58" spans="1:2" ht="14.4" x14ac:dyDescent="0.3">
      <c r="A58" s="33"/>
      <c r="B58" s="34"/>
    </row>
    <row r="59" spans="1:2" ht="14.4" x14ac:dyDescent="0.3">
      <c r="A59" s="33"/>
      <c r="B59" s="34"/>
    </row>
    <row r="60" spans="1:2" ht="14.4" x14ac:dyDescent="0.3">
      <c r="A60" s="33"/>
      <c r="B60" s="34"/>
    </row>
    <row r="61" spans="1:2" ht="14.4" x14ac:dyDescent="0.3">
      <c r="A61" s="33"/>
      <c r="B61" s="34"/>
    </row>
    <row r="62" spans="1:2" ht="14.4" x14ac:dyDescent="0.3">
      <c r="A62" s="33"/>
      <c r="B62" s="34"/>
    </row>
    <row r="63" spans="1:2" ht="14.4" x14ac:dyDescent="0.3">
      <c r="A63" s="33"/>
      <c r="B63" s="34"/>
    </row>
    <row r="64" spans="1:2" ht="14.4" x14ac:dyDescent="0.3">
      <c r="A64" s="33"/>
      <c r="B64" s="34"/>
    </row>
    <row r="65" spans="1:2" ht="14.4" x14ac:dyDescent="0.3">
      <c r="A65" s="33"/>
      <c r="B65" s="34"/>
    </row>
    <row r="66" spans="1:2" ht="14.4" x14ac:dyDescent="0.3">
      <c r="A66" s="33"/>
      <c r="B66" s="34"/>
    </row>
    <row r="67" spans="1:2" ht="14.4" x14ac:dyDescent="0.3">
      <c r="A67" s="33"/>
      <c r="B67" s="34"/>
    </row>
    <row r="68" spans="1:2" ht="14.4" x14ac:dyDescent="0.3">
      <c r="A68" s="33"/>
      <c r="B68" s="34"/>
    </row>
    <row r="69" spans="1:2" ht="14.4" x14ac:dyDescent="0.3">
      <c r="A69" s="33"/>
      <c r="B69" s="34"/>
    </row>
    <row r="70" spans="1:2" ht="14.4" x14ac:dyDescent="0.3">
      <c r="A70" s="33"/>
      <c r="B70" s="34"/>
    </row>
    <row r="71" spans="1:2" ht="14.4" x14ac:dyDescent="0.3">
      <c r="A71" s="33"/>
      <c r="B71" s="34"/>
    </row>
    <row r="72" spans="1:2" ht="14.4" x14ac:dyDescent="0.3">
      <c r="A72" s="33"/>
      <c r="B72" s="34"/>
    </row>
    <row r="73" spans="1:2" ht="14.4" x14ac:dyDescent="0.3">
      <c r="A73" s="33"/>
      <c r="B73" s="34"/>
    </row>
    <row r="74" spans="1:2" ht="14.4" x14ac:dyDescent="0.3">
      <c r="A74" s="33"/>
      <c r="B74" s="34"/>
    </row>
    <row r="75" spans="1:2" ht="14.4" x14ac:dyDescent="0.3">
      <c r="A75" s="33"/>
      <c r="B75" s="34"/>
    </row>
    <row r="76" spans="1:2" ht="14.4" x14ac:dyDescent="0.3">
      <c r="A76" s="33"/>
      <c r="B76" s="34"/>
    </row>
    <row r="77" spans="1:2" ht="14.4" x14ac:dyDescent="0.3">
      <c r="A77" s="33"/>
      <c r="B77" s="34"/>
    </row>
    <row r="78" spans="1:2" ht="14.4" x14ac:dyDescent="0.3">
      <c r="A78" s="33"/>
      <c r="B78" s="34"/>
    </row>
    <row r="79" spans="1:2" ht="14.4" x14ac:dyDescent="0.3">
      <c r="A79" s="33"/>
      <c r="B79" s="34"/>
    </row>
    <row r="80" spans="1:2" ht="14.4" x14ac:dyDescent="0.3">
      <c r="A80" s="33"/>
      <c r="B80" s="34"/>
    </row>
    <row r="81" spans="1:2" ht="14.4" x14ac:dyDescent="0.3">
      <c r="A81" s="33"/>
      <c r="B81" s="34"/>
    </row>
    <row r="82" spans="1:2" ht="14.4" x14ac:dyDescent="0.3">
      <c r="A82" s="33"/>
      <c r="B82" s="34"/>
    </row>
    <row r="83" spans="1:2" ht="14.4" x14ac:dyDescent="0.3">
      <c r="A83" s="33"/>
      <c r="B83" s="34"/>
    </row>
    <row r="84" spans="1:2" ht="14.4" x14ac:dyDescent="0.3">
      <c r="A84" s="33"/>
      <c r="B84" s="34"/>
    </row>
    <row r="85" spans="1:2" ht="14.4" x14ac:dyDescent="0.3">
      <c r="A85" s="33"/>
      <c r="B85" s="34"/>
    </row>
    <row r="86" spans="1:2" ht="14.4" x14ac:dyDescent="0.3">
      <c r="A86" s="33"/>
      <c r="B86" s="34"/>
    </row>
    <row r="87" spans="1:2" ht="14.4" x14ac:dyDescent="0.3">
      <c r="A87" s="33"/>
      <c r="B87" s="34"/>
    </row>
    <row r="88" spans="1:2" ht="14.4" x14ac:dyDescent="0.3">
      <c r="A88" s="33"/>
      <c r="B88" s="34"/>
    </row>
    <row r="89" spans="1:2" ht="14.4" x14ac:dyDescent="0.3">
      <c r="A89" s="33"/>
      <c r="B89" s="34"/>
    </row>
    <row r="90" spans="1:2" ht="14.4" x14ac:dyDescent="0.3">
      <c r="A90" s="33"/>
      <c r="B90" s="34"/>
    </row>
    <row r="91" spans="1:2" ht="14.4" x14ac:dyDescent="0.3">
      <c r="A91" s="33"/>
      <c r="B91" s="34"/>
    </row>
    <row r="92" spans="1:2" ht="14.4" x14ac:dyDescent="0.3">
      <c r="A92" s="33"/>
      <c r="B92" s="34"/>
    </row>
    <row r="93" spans="1:2" ht="14.4" x14ac:dyDescent="0.3">
      <c r="A93" s="33"/>
      <c r="B93" s="34"/>
    </row>
    <row r="94" spans="1:2" ht="14.4" x14ac:dyDescent="0.3">
      <c r="A94" s="33"/>
      <c r="B94" s="34"/>
    </row>
    <row r="95" spans="1:2" ht="14.4" x14ac:dyDescent="0.3">
      <c r="A95" s="33"/>
      <c r="B95" s="34"/>
    </row>
    <row r="96" spans="1:2" ht="14.4" x14ac:dyDescent="0.3">
      <c r="A96" s="33"/>
      <c r="B96" s="34"/>
    </row>
    <row r="97" spans="1:2" ht="14.4" x14ac:dyDescent="0.3">
      <c r="A97" s="33"/>
      <c r="B97" s="34"/>
    </row>
    <row r="98" spans="1:2" ht="14.4" x14ac:dyDescent="0.3">
      <c r="A98" s="33"/>
      <c r="B98" s="34"/>
    </row>
    <row r="99" spans="1:2" ht="14.4" x14ac:dyDescent="0.3">
      <c r="A99" s="33"/>
      <c r="B99" s="34"/>
    </row>
    <row r="100" spans="1:2" ht="14.4" x14ac:dyDescent="0.3">
      <c r="A100" s="33"/>
      <c r="B100" s="34"/>
    </row>
    <row r="101" spans="1:2" ht="14.4" x14ac:dyDescent="0.3">
      <c r="A101" s="33"/>
      <c r="B101" s="34"/>
    </row>
    <row r="102" spans="1:2" ht="14.4" x14ac:dyDescent="0.3">
      <c r="A102" s="33"/>
      <c r="B102" s="34"/>
    </row>
    <row r="103" spans="1:2" ht="14.4" x14ac:dyDescent="0.3">
      <c r="A103" s="33"/>
      <c r="B103" s="34"/>
    </row>
    <row r="104" spans="1:2" ht="14.4" x14ac:dyDescent="0.3">
      <c r="A104" s="33"/>
      <c r="B104" s="34"/>
    </row>
    <row r="105" spans="1:2" ht="14.4" x14ac:dyDescent="0.3">
      <c r="A105" s="33"/>
      <c r="B105" s="34"/>
    </row>
    <row r="106" spans="1:2" ht="14.4" x14ac:dyDescent="0.3">
      <c r="A106" s="33"/>
      <c r="B106" s="34"/>
    </row>
    <row r="107" spans="1:2" ht="14.4" x14ac:dyDescent="0.3">
      <c r="A107" s="33"/>
      <c r="B107" s="34"/>
    </row>
    <row r="108" spans="1:2" ht="14.4" x14ac:dyDescent="0.3">
      <c r="A108" s="33"/>
      <c r="B108" s="34"/>
    </row>
    <row r="109" spans="1:2" ht="14.4" x14ac:dyDescent="0.3">
      <c r="A109" s="33"/>
      <c r="B109" s="34"/>
    </row>
    <row r="110" spans="1:2" ht="14.4" x14ac:dyDescent="0.3">
      <c r="A110" s="33"/>
      <c r="B110" s="34"/>
    </row>
    <row r="111" spans="1:2" ht="14.4" x14ac:dyDescent="0.3">
      <c r="A111" s="33"/>
      <c r="B111" s="34"/>
    </row>
    <row r="112" spans="1:2" ht="14.4" x14ac:dyDescent="0.3">
      <c r="A112" s="33"/>
      <c r="B112" s="34"/>
    </row>
    <row r="113" spans="1:2" ht="14.4" x14ac:dyDescent="0.3">
      <c r="A113" s="33"/>
      <c r="B113" s="34"/>
    </row>
    <row r="114" spans="1:2" ht="14.4" x14ac:dyDescent="0.3">
      <c r="A114" s="33"/>
      <c r="B114" s="34"/>
    </row>
    <row r="115" spans="1:2" ht="14.4" x14ac:dyDescent="0.3">
      <c r="A115" s="33"/>
      <c r="B115" s="34"/>
    </row>
    <row r="116" spans="1:2" ht="14.4" x14ac:dyDescent="0.3">
      <c r="A116" s="33"/>
      <c r="B116" s="34"/>
    </row>
    <row r="117" spans="1:2" ht="14.4" x14ac:dyDescent="0.3">
      <c r="A117" s="33"/>
      <c r="B117" s="34"/>
    </row>
    <row r="118" spans="1:2" ht="14.4" x14ac:dyDescent="0.3">
      <c r="A118" s="33"/>
      <c r="B118" s="34"/>
    </row>
    <row r="119" spans="1:2" ht="14.4" x14ac:dyDescent="0.3">
      <c r="A119" s="33"/>
      <c r="B119" s="34"/>
    </row>
    <row r="120" spans="1:2" ht="14.4" x14ac:dyDescent="0.3">
      <c r="A120" s="33"/>
      <c r="B120" s="34"/>
    </row>
    <row r="121" spans="1:2" ht="14.4" x14ac:dyDescent="0.3">
      <c r="A121" s="33"/>
      <c r="B121" s="34"/>
    </row>
    <row r="122" spans="1:2" ht="14.4" x14ac:dyDescent="0.3">
      <c r="A122" s="33"/>
      <c r="B122" s="34"/>
    </row>
    <row r="123" spans="1:2" ht="14.4" x14ac:dyDescent="0.3">
      <c r="A123" s="33"/>
      <c r="B123" s="34"/>
    </row>
    <row r="124" spans="1:2" ht="14.4" x14ac:dyDescent="0.3">
      <c r="A124" s="33"/>
      <c r="B124" s="34"/>
    </row>
    <row r="125" spans="1:2" ht="14.4" x14ac:dyDescent="0.3">
      <c r="A125" s="33"/>
      <c r="B125" s="34"/>
    </row>
    <row r="126" spans="1:2" ht="14.4" x14ac:dyDescent="0.3">
      <c r="A126" s="33"/>
      <c r="B126" s="34"/>
    </row>
    <row r="127" spans="1:2" ht="14.4" x14ac:dyDescent="0.3">
      <c r="A127" s="33"/>
      <c r="B127" s="34"/>
    </row>
    <row r="128" spans="1:2" ht="14.4" x14ac:dyDescent="0.3">
      <c r="A128" s="33"/>
      <c r="B128" s="34"/>
    </row>
    <row r="129" spans="1:2" ht="14.4" x14ac:dyDescent="0.3">
      <c r="A129" s="33"/>
      <c r="B129" s="34"/>
    </row>
    <row r="130" spans="1:2" ht="14.4" x14ac:dyDescent="0.3">
      <c r="A130" s="33"/>
      <c r="B130" s="34"/>
    </row>
    <row r="131" spans="1:2" ht="14.4" x14ac:dyDescent="0.3">
      <c r="A131" s="33"/>
      <c r="B131" s="34"/>
    </row>
    <row r="132" spans="1:2" ht="14.4" x14ac:dyDescent="0.3">
      <c r="A132" s="33"/>
      <c r="B132" s="34"/>
    </row>
    <row r="133" spans="1:2" ht="14.4" x14ac:dyDescent="0.3">
      <c r="A133" s="33"/>
      <c r="B133" s="34"/>
    </row>
    <row r="134" spans="1:2" ht="14.4" x14ac:dyDescent="0.3">
      <c r="A134" s="33"/>
      <c r="B134" s="34"/>
    </row>
    <row r="135" spans="1:2" ht="14.4" x14ac:dyDescent="0.3">
      <c r="A135" s="33"/>
      <c r="B135" s="34"/>
    </row>
    <row r="136" spans="1:2" ht="14.4" x14ac:dyDescent="0.3">
      <c r="A136" s="33"/>
      <c r="B136" s="34"/>
    </row>
    <row r="137" spans="1:2" ht="14.4" x14ac:dyDescent="0.3">
      <c r="A137" s="33"/>
      <c r="B137" s="34"/>
    </row>
    <row r="138" spans="1:2" ht="14.4" x14ac:dyDescent="0.3">
      <c r="A138" s="33"/>
      <c r="B138" s="34"/>
    </row>
    <row r="139" spans="1:2" ht="14.4" x14ac:dyDescent="0.3">
      <c r="A139" s="33"/>
      <c r="B139" s="34"/>
    </row>
    <row r="140" spans="1:2" ht="14.4" x14ac:dyDescent="0.3">
      <c r="A140" s="33"/>
      <c r="B140" s="34"/>
    </row>
    <row r="141" spans="1:2" ht="14.4" x14ac:dyDescent="0.3">
      <c r="A141" s="33"/>
      <c r="B141" s="34"/>
    </row>
    <row r="142" spans="1:2" ht="14.4" x14ac:dyDescent="0.3">
      <c r="A142" s="33"/>
      <c r="B142" s="34"/>
    </row>
    <row r="143" spans="1:2" ht="14.4" x14ac:dyDescent="0.3">
      <c r="A143" s="33"/>
      <c r="B143" s="34"/>
    </row>
    <row r="144" spans="1:2" ht="14.4" x14ac:dyDescent="0.3">
      <c r="A144" s="33"/>
      <c r="B144" s="34"/>
    </row>
    <row r="145" spans="1:2" ht="14.4" x14ac:dyDescent="0.3">
      <c r="A145" s="33"/>
      <c r="B145" s="34"/>
    </row>
    <row r="146" spans="1:2" ht="14.4" x14ac:dyDescent="0.3">
      <c r="A146" s="33"/>
      <c r="B146" s="34"/>
    </row>
    <row r="147" spans="1:2" ht="14.4" x14ac:dyDescent="0.3">
      <c r="A147" s="33"/>
      <c r="B147" s="34"/>
    </row>
    <row r="148" spans="1:2" ht="14.4" x14ac:dyDescent="0.3">
      <c r="A148" s="33"/>
      <c r="B148" s="34"/>
    </row>
    <row r="149" spans="1:2" ht="14.4" x14ac:dyDescent="0.3">
      <c r="A149" s="33"/>
      <c r="B149" s="34"/>
    </row>
    <row r="150" spans="1:2" ht="14.4" x14ac:dyDescent="0.3">
      <c r="A150" s="33"/>
      <c r="B150" s="34"/>
    </row>
    <row r="151" spans="1:2" ht="14.4" x14ac:dyDescent="0.3">
      <c r="A151" s="33"/>
      <c r="B151" s="34"/>
    </row>
    <row r="152" spans="1:2" ht="14.4" x14ac:dyDescent="0.3">
      <c r="A152" s="33"/>
      <c r="B152" s="34"/>
    </row>
    <row r="153" spans="1:2" ht="14.4" x14ac:dyDescent="0.3">
      <c r="A153" s="33"/>
      <c r="B153" s="34"/>
    </row>
    <row r="154" spans="1:2" ht="14.4" x14ac:dyDescent="0.3">
      <c r="A154" s="33"/>
      <c r="B154" s="34"/>
    </row>
    <row r="155" spans="1:2" ht="14.4" x14ac:dyDescent="0.3">
      <c r="A155" s="33"/>
      <c r="B155" s="34"/>
    </row>
    <row r="156" spans="1:2" ht="14.4" x14ac:dyDescent="0.3">
      <c r="A156" s="33"/>
      <c r="B156" s="34"/>
    </row>
    <row r="157" spans="1:2" ht="14.4" x14ac:dyDescent="0.3">
      <c r="A157" s="33"/>
      <c r="B157" s="34"/>
    </row>
    <row r="158" spans="1:2" ht="14.4" x14ac:dyDescent="0.3">
      <c r="A158" s="33"/>
      <c r="B158" s="34"/>
    </row>
    <row r="159" spans="1:2" ht="14.4" x14ac:dyDescent="0.3">
      <c r="A159" s="33"/>
      <c r="B159" s="34"/>
    </row>
    <row r="160" spans="1:2" ht="14.4" x14ac:dyDescent="0.3">
      <c r="A160" s="33"/>
      <c r="B160" s="34"/>
    </row>
    <row r="161" spans="1:2" ht="14.4" x14ac:dyDescent="0.3">
      <c r="A161" s="33"/>
      <c r="B161" s="34"/>
    </row>
    <row r="162" spans="1:2" ht="14.4" x14ac:dyDescent="0.3">
      <c r="A162" s="33"/>
      <c r="B162" s="34"/>
    </row>
    <row r="163" spans="1:2" ht="14.4" x14ac:dyDescent="0.3">
      <c r="A163" s="33"/>
      <c r="B163" s="34"/>
    </row>
    <row r="164" spans="1:2" ht="14.4" x14ac:dyDescent="0.3">
      <c r="A164" s="33"/>
      <c r="B164" s="34"/>
    </row>
    <row r="165" spans="1:2" ht="14.4" x14ac:dyDescent="0.3">
      <c r="A165" s="33"/>
      <c r="B165" s="34"/>
    </row>
    <row r="166" spans="1:2" ht="14.4" x14ac:dyDescent="0.3">
      <c r="A166" s="33"/>
      <c r="B166" s="34"/>
    </row>
    <row r="167" spans="1:2" ht="14.4" x14ac:dyDescent="0.3">
      <c r="A167" s="33"/>
      <c r="B167" s="34"/>
    </row>
    <row r="168" spans="1:2" ht="14.4" x14ac:dyDescent="0.3">
      <c r="A168" s="33"/>
      <c r="B168" s="34"/>
    </row>
    <row r="169" spans="1:2" ht="14.4" x14ac:dyDescent="0.3">
      <c r="A169" s="33"/>
      <c r="B169" s="34"/>
    </row>
    <row r="170" spans="1:2" ht="14.4" x14ac:dyDescent="0.3">
      <c r="A170" s="33"/>
      <c r="B170" s="34"/>
    </row>
    <row r="171" spans="1:2" ht="14.4" x14ac:dyDescent="0.3">
      <c r="A171" s="33"/>
      <c r="B171" s="34"/>
    </row>
    <row r="172" spans="1:2" ht="14.4" x14ac:dyDescent="0.3">
      <c r="A172" s="33"/>
      <c r="B172" s="34"/>
    </row>
    <row r="173" spans="1:2" ht="14.4" x14ac:dyDescent="0.3">
      <c r="A173" s="33"/>
      <c r="B173" s="34"/>
    </row>
    <row r="174" spans="1:2" ht="14.4" x14ac:dyDescent="0.3">
      <c r="A174" s="33"/>
      <c r="B174" s="34"/>
    </row>
    <row r="175" spans="1:2" ht="14.4" x14ac:dyDescent="0.3">
      <c r="A175" s="33"/>
      <c r="B175" s="34"/>
    </row>
    <row r="176" spans="1:2" ht="14.4" x14ac:dyDescent="0.3">
      <c r="A176" s="33"/>
      <c r="B176" s="34"/>
    </row>
    <row r="177" spans="1:2" ht="14.4" x14ac:dyDescent="0.3">
      <c r="A177" s="33"/>
      <c r="B177" s="34"/>
    </row>
    <row r="178" spans="1:2" ht="14.4" x14ac:dyDescent="0.3">
      <c r="A178" s="33"/>
      <c r="B178" s="34"/>
    </row>
    <row r="179" spans="1:2" ht="14.4" x14ac:dyDescent="0.3">
      <c r="A179" s="33"/>
      <c r="B179" s="34"/>
    </row>
    <row r="180" spans="1:2" ht="14.4" x14ac:dyDescent="0.3">
      <c r="A180" s="33"/>
      <c r="B180" s="34"/>
    </row>
    <row r="181" spans="1:2" ht="14.4" x14ac:dyDescent="0.3">
      <c r="A181" s="33"/>
      <c r="B181" s="34"/>
    </row>
    <row r="182" spans="1:2" ht="14.4" x14ac:dyDescent="0.3">
      <c r="A182" s="33"/>
      <c r="B182" s="34"/>
    </row>
    <row r="183" spans="1:2" ht="14.4" x14ac:dyDescent="0.3">
      <c r="A183" s="33"/>
      <c r="B183" s="34"/>
    </row>
    <row r="184" spans="1:2" ht="14.4" x14ac:dyDescent="0.3">
      <c r="A184" s="33"/>
      <c r="B184" s="34"/>
    </row>
    <row r="185" spans="1:2" ht="14.4" x14ac:dyDescent="0.3">
      <c r="A185" s="33"/>
      <c r="B185" s="34"/>
    </row>
    <row r="186" spans="1:2" ht="14.4" x14ac:dyDescent="0.3">
      <c r="A186" s="33"/>
      <c r="B186" s="34"/>
    </row>
    <row r="187" spans="1:2" ht="14.4" x14ac:dyDescent="0.3">
      <c r="A187" s="33"/>
      <c r="B187" s="34"/>
    </row>
    <row r="188" spans="1:2" ht="14.4" x14ac:dyDescent="0.3">
      <c r="A188" s="33"/>
      <c r="B188" s="34"/>
    </row>
    <row r="189" spans="1:2" ht="14.4" x14ac:dyDescent="0.3">
      <c r="A189" s="33"/>
      <c r="B189" s="34"/>
    </row>
    <row r="190" spans="1:2" ht="14.4" x14ac:dyDescent="0.3">
      <c r="A190" s="33"/>
      <c r="B190" s="34"/>
    </row>
    <row r="191" spans="1:2" ht="14.4" x14ac:dyDescent="0.3">
      <c r="A191" s="33"/>
      <c r="B191" s="34"/>
    </row>
    <row r="192" spans="1:2" ht="14.4" x14ac:dyDescent="0.3">
      <c r="A192" s="33"/>
      <c r="B192" s="34"/>
    </row>
    <row r="193" spans="1:2" ht="14.4" x14ac:dyDescent="0.3">
      <c r="A193" s="33"/>
      <c r="B193" s="34"/>
    </row>
    <row r="194" spans="1:2" ht="14.4" x14ac:dyDescent="0.3">
      <c r="A194" s="33"/>
      <c r="B194" s="34"/>
    </row>
    <row r="195" spans="1:2" ht="14.4" x14ac:dyDescent="0.3">
      <c r="A195" s="33"/>
      <c r="B195" s="34"/>
    </row>
    <row r="196" spans="1:2" ht="14.4" x14ac:dyDescent="0.3">
      <c r="A196" s="33"/>
      <c r="B196" s="34"/>
    </row>
    <row r="197" spans="1:2" ht="14.4" x14ac:dyDescent="0.3">
      <c r="A197" s="33"/>
      <c r="B197" s="34"/>
    </row>
    <row r="198" spans="1:2" ht="14.4" x14ac:dyDescent="0.3">
      <c r="A198" s="33"/>
      <c r="B198" s="34"/>
    </row>
    <row r="199" spans="1:2" ht="14.4" x14ac:dyDescent="0.3">
      <c r="A199" s="33"/>
      <c r="B199" s="34"/>
    </row>
    <row r="200" spans="1:2" ht="14.4" x14ac:dyDescent="0.3">
      <c r="A200" s="33"/>
      <c r="B200" s="34"/>
    </row>
    <row r="201" spans="1:2" ht="14.4" x14ac:dyDescent="0.3">
      <c r="A201" s="33"/>
      <c r="B201" s="34"/>
    </row>
    <row r="202" spans="1:2" ht="14.4" x14ac:dyDescent="0.3">
      <c r="A202" s="33"/>
      <c r="B202" s="34"/>
    </row>
    <row r="203" spans="1:2" ht="14.4" x14ac:dyDescent="0.3">
      <c r="A203" s="33"/>
      <c r="B203" s="34"/>
    </row>
    <row r="204" spans="1:2" ht="14.4" x14ac:dyDescent="0.3">
      <c r="A204" s="33"/>
      <c r="B204" s="34"/>
    </row>
    <row r="205" spans="1:2" ht="14.4" x14ac:dyDescent="0.3">
      <c r="A205" s="33"/>
      <c r="B205" s="34"/>
    </row>
    <row r="206" spans="1:2" ht="14.4" x14ac:dyDescent="0.3">
      <c r="A206" s="33"/>
      <c r="B206" s="34"/>
    </row>
    <row r="207" spans="1:2" ht="14.4" x14ac:dyDescent="0.3">
      <c r="A207" s="33"/>
      <c r="B207" s="34"/>
    </row>
    <row r="208" spans="1:2" ht="14.4" x14ac:dyDescent="0.3">
      <c r="A208" s="33"/>
      <c r="B208" s="34"/>
    </row>
    <row r="209" spans="1:2" ht="14.4" x14ac:dyDescent="0.3">
      <c r="A209" s="33"/>
      <c r="B209" s="34"/>
    </row>
    <row r="210" spans="1:2" ht="14.4" x14ac:dyDescent="0.3">
      <c r="A210" s="33"/>
      <c r="B210" s="34"/>
    </row>
    <row r="211" spans="1:2" ht="14.4" x14ac:dyDescent="0.3">
      <c r="A211" s="33"/>
      <c r="B211" s="34"/>
    </row>
    <row r="212" spans="1:2" ht="14.4" x14ac:dyDescent="0.3">
      <c r="A212" s="33"/>
      <c r="B212" s="34"/>
    </row>
    <row r="213" spans="1:2" ht="14.4" x14ac:dyDescent="0.3">
      <c r="A213" s="33"/>
      <c r="B213" s="34"/>
    </row>
    <row r="214" spans="1:2" ht="14.4" x14ac:dyDescent="0.3">
      <c r="A214" s="33"/>
      <c r="B214" s="34"/>
    </row>
    <row r="215" spans="1:2" ht="14.4" x14ac:dyDescent="0.3">
      <c r="A215" s="33"/>
      <c r="B215" s="34"/>
    </row>
    <row r="216" spans="1:2" ht="14.4" x14ac:dyDescent="0.3">
      <c r="A216" s="33"/>
      <c r="B216" s="34"/>
    </row>
    <row r="217" spans="1:2" ht="14.4" x14ac:dyDescent="0.3">
      <c r="A217" s="33"/>
      <c r="B217" s="34"/>
    </row>
    <row r="218" spans="1:2" ht="14.4" x14ac:dyDescent="0.3">
      <c r="A218" s="33"/>
      <c r="B218" s="34"/>
    </row>
    <row r="219" spans="1:2" ht="14.4" x14ac:dyDescent="0.3">
      <c r="A219" s="33"/>
      <c r="B219" s="34"/>
    </row>
    <row r="220" spans="1:2" ht="14.4" x14ac:dyDescent="0.3">
      <c r="A220" s="33"/>
      <c r="B220" s="34"/>
    </row>
    <row r="221" spans="1:2" ht="14.4" x14ac:dyDescent="0.3">
      <c r="A221" s="33"/>
      <c r="B221" s="34"/>
    </row>
    <row r="222" spans="1:2" ht="14.4" x14ac:dyDescent="0.3">
      <c r="A222" s="33"/>
      <c r="B222" s="34"/>
    </row>
    <row r="223" spans="1:2" ht="14.4" x14ac:dyDescent="0.3">
      <c r="A223" s="33"/>
      <c r="B223" s="34"/>
    </row>
    <row r="224" spans="1:2" ht="14.4" x14ac:dyDescent="0.3">
      <c r="A224" s="33"/>
      <c r="B224" s="34"/>
    </row>
    <row r="225" spans="1:2" ht="14.4" x14ac:dyDescent="0.3">
      <c r="A225" s="33"/>
      <c r="B225" s="34"/>
    </row>
    <row r="226" spans="1:2" ht="14.4" x14ac:dyDescent="0.3">
      <c r="A226" s="33"/>
      <c r="B226" s="34"/>
    </row>
    <row r="227" spans="1:2" ht="14.4" x14ac:dyDescent="0.3">
      <c r="A227" s="33"/>
      <c r="B227" s="34"/>
    </row>
    <row r="228" spans="1:2" ht="14.4" x14ac:dyDescent="0.3">
      <c r="A228" s="33"/>
      <c r="B228" s="34"/>
    </row>
    <row r="229" spans="1:2" ht="14.4" x14ac:dyDescent="0.3">
      <c r="A229" s="33"/>
      <c r="B229" s="34"/>
    </row>
    <row r="230" spans="1:2" ht="14.4" x14ac:dyDescent="0.3">
      <c r="A230" s="33"/>
      <c r="B230" s="34"/>
    </row>
    <row r="231" spans="1:2" ht="14.4" x14ac:dyDescent="0.3">
      <c r="A231" s="33"/>
      <c r="B231" s="34"/>
    </row>
    <row r="232" spans="1:2" ht="14.4" x14ac:dyDescent="0.3">
      <c r="A232" s="33"/>
      <c r="B232" s="34"/>
    </row>
    <row r="233" spans="1:2" ht="14.4" x14ac:dyDescent="0.3">
      <c r="A233" s="33"/>
      <c r="B233" s="34"/>
    </row>
    <row r="234" spans="1:2" ht="14.4" x14ac:dyDescent="0.3">
      <c r="A234" s="33"/>
      <c r="B234" s="34"/>
    </row>
    <row r="235" spans="1:2" ht="14.4" x14ac:dyDescent="0.3">
      <c r="A235" s="33"/>
      <c r="B235" s="34"/>
    </row>
    <row r="236" spans="1:2" ht="14.4" x14ac:dyDescent="0.3">
      <c r="A236" s="33"/>
      <c r="B236" s="34"/>
    </row>
    <row r="237" spans="1:2" ht="14.4" x14ac:dyDescent="0.3">
      <c r="A237" s="33"/>
      <c r="B237" s="34"/>
    </row>
    <row r="238" spans="1:2" ht="14.4" x14ac:dyDescent="0.3">
      <c r="A238" s="33"/>
      <c r="B238" s="34"/>
    </row>
    <row r="239" spans="1:2" ht="14.4" x14ac:dyDescent="0.3">
      <c r="A239" s="33"/>
      <c r="B239" s="34"/>
    </row>
    <row r="240" spans="1:2" ht="14.4" x14ac:dyDescent="0.3">
      <c r="A240" s="33"/>
      <c r="B240" s="34"/>
    </row>
    <row r="241" spans="1:2" ht="14.4" x14ac:dyDescent="0.3">
      <c r="A241" s="33"/>
      <c r="B241" s="34"/>
    </row>
    <row r="242" spans="1:2" ht="14.4" x14ac:dyDescent="0.3">
      <c r="A242" s="33"/>
      <c r="B242" s="34"/>
    </row>
    <row r="243" spans="1:2" ht="14.4" x14ac:dyDescent="0.3">
      <c r="A243" s="33"/>
      <c r="B243" s="34"/>
    </row>
    <row r="244" spans="1:2" ht="14.4" x14ac:dyDescent="0.3">
      <c r="A244" s="33"/>
      <c r="B244" s="34"/>
    </row>
    <row r="245" spans="1:2" ht="14.4" x14ac:dyDescent="0.3">
      <c r="A245" s="33"/>
      <c r="B245" s="34"/>
    </row>
    <row r="246" spans="1:2" ht="14.4" x14ac:dyDescent="0.3">
      <c r="A246" s="33"/>
      <c r="B246" s="34"/>
    </row>
    <row r="247" spans="1:2" ht="14.4" x14ac:dyDescent="0.3">
      <c r="A247" s="33"/>
      <c r="B247" s="34"/>
    </row>
    <row r="248" spans="1:2" ht="14.4" x14ac:dyDescent="0.3">
      <c r="A248" s="33"/>
      <c r="B248" s="34"/>
    </row>
    <row r="249" spans="1:2" ht="14.4" x14ac:dyDescent="0.3">
      <c r="A249" s="33"/>
      <c r="B249" s="34"/>
    </row>
    <row r="250" spans="1:2" ht="14.4" x14ac:dyDescent="0.3">
      <c r="A250" s="33"/>
      <c r="B250" s="34"/>
    </row>
    <row r="251" spans="1:2" ht="14.4" x14ac:dyDescent="0.3">
      <c r="A251" s="33"/>
      <c r="B251" s="34"/>
    </row>
    <row r="252" spans="1:2" ht="14.4" x14ac:dyDescent="0.3">
      <c r="A252" s="33"/>
      <c r="B252" s="34"/>
    </row>
    <row r="253" spans="1:2" ht="14.4" x14ac:dyDescent="0.3">
      <c r="A253" s="33"/>
      <c r="B253" s="34"/>
    </row>
    <row r="254" spans="1:2" ht="14.4" x14ac:dyDescent="0.3">
      <c r="A254" s="33"/>
      <c r="B254" s="34"/>
    </row>
    <row r="255" spans="1:2" ht="14.4" x14ac:dyDescent="0.3">
      <c r="A255" s="33"/>
      <c r="B255" s="34"/>
    </row>
    <row r="256" spans="1:2" ht="14.4" x14ac:dyDescent="0.3">
      <c r="A256" s="33"/>
      <c r="B256" s="34"/>
    </row>
    <row r="257" spans="1:2" ht="14.4" x14ac:dyDescent="0.3">
      <c r="A257" s="33"/>
      <c r="B257" s="34"/>
    </row>
    <row r="258" spans="1:2" ht="14.4" x14ac:dyDescent="0.3">
      <c r="A258" s="33"/>
      <c r="B258" s="34"/>
    </row>
    <row r="259" spans="1:2" ht="14.4" x14ac:dyDescent="0.3">
      <c r="A259" s="33"/>
      <c r="B259" s="34"/>
    </row>
    <row r="260" spans="1:2" ht="14.4" x14ac:dyDescent="0.3">
      <c r="A260" s="33"/>
      <c r="B260" s="34"/>
    </row>
    <row r="261" spans="1:2" ht="14.4" x14ac:dyDescent="0.3">
      <c r="A261" s="33"/>
      <c r="B261" s="34"/>
    </row>
    <row r="262" spans="1:2" ht="14.4" x14ac:dyDescent="0.3">
      <c r="A262" s="33"/>
      <c r="B262" s="34"/>
    </row>
    <row r="263" spans="1:2" ht="14.4" x14ac:dyDescent="0.3">
      <c r="A263" s="33"/>
      <c r="B263" s="34"/>
    </row>
    <row r="264" spans="1:2" ht="14.4" x14ac:dyDescent="0.3">
      <c r="A264" s="33"/>
      <c r="B264" s="34"/>
    </row>
    <row r="265" spans="1:2" ht="14.4" x14ac:dyDescent="0.3">
      <c r="A265" s="33"/>
      <c r="B265" s="34"/>
    </row>
    <row r="266" spans="1:2" ht="14.4" x14ac:dyDescent="0.3">
      <c r="A266" s="33"/>
      <c r="B266" s="34"/>
    </row>
    <row r="267" spans="1:2" ht="14.4" x14ac:dyDescent="0.3">
      <c r="A267" s="33"/>
      <c r="B267" s="34"/>
    </row>
    <row r="268" spans="1:2" ht="14.4" x14ac:dyDescent="0.3">
      <c r="A268" s="33"/>
      <c r="B268" s="34"/>
    </row>
    <row r="269" spans="1:2" ht="14.4" x14ac:dyDescent="0.3">
      <c r="A269" s="33"/>
      <c r="B269" s="34"/>
    </row>
    <row r="270" spans="1:2" ht="14.4" x14ac:dyDescent="0.3">
      <c r="A270" s="33"/>
      <c r="B270" s="34"/>
    </row>
    <row r="271" spans="1:2" ht="14.4" x14ac:dyDescent="0.3">
      <c r="A271" s="33"/>
      <c r="B271" s="34"/>
    </row>
    <row r="272" spans="1:2" ht="14.4" x14ac:dyDescent="0.3">
      <c r="A272" s="33"/>
      <c r="B272" s="34"/>
    </row>
    <row r="273" spans="1:2" ht="14.4" x14ac:dyDescent="0.3">
      <c r="A273" s="33"/>
      <c r="B273" s="34"/>
    </row>
    <row r="274" spans="1:2" ht="14.4" x14ac:dyDescent="0.3">
      <c r="A274" s="33"/>
      <c r="B274" s="34"/>
    </row>
    <row r="275" spans="1:2" ht="14.4" x14ac:dyDescent="0.3">
      <c r="A275" s="33"/>
      <c r="B275" s="34"/>
    </row>
    <row r="276" spans="1:2" ht="14.4" x14ac:dyDescent="0.3">
      <c r="A276" s="33"/>
      <c r="B276" s="34"/>
    </row>
    <row r="277" spans="1:2" ht="14.4" x14ac:dyDescent="0.3">
      <c r="A277" s="33"/>
      <c r="B277" s="34"/>
    </row>
    <row r="278" spans="1:2" ht="14.4" x14ac:dyDescent="0.3">
      <c r="A278" s="33"/>
      <c r="B278" s="34"/>
    </row>
    <row r="279" spans="1:2" ht="14.4" x14ac:dyDescent="0.3">
      <c r="A279" s="33"/>
      <c r="B279" s="34"/>
    </row>
    <row r="280" spans="1:2" ht="14.4" x14ac:dyDescent="0.3">
      <c r="A280" s="33"/>
      <c r="B280" s="34"/>
    </row>
    <row r="281" spans="1:2" ht="14.4" x14ac:dyDescent="0.3">
      <c r="A281" s="33"/>
      <c r="B281" s="34"/>
    </row>
    <row r="282" spans="1:2" ht="14.4" x14ac:dyDescent="0.3">
      <c r="A282" s="33"/>
      <c r="B282" s="34"/>
    </row>
    <row r="283" spans="1:2" ht="14.4" x14ac:dyDescent="0.3">
      <c r="A283" s="33"/>
      <c r="B283" s="34"/>
    </row>
    <row r="284" spans="1:2" ht="14.4" x14ac:dyDescent="0.3">
      <c r="A284" s="33"/>
      <c r="B284" s="34"/>
    </row>
    <row r="285" spans="1:2" ht="14.4" x14ac:dyDescent="0.3">
      <c r="A285" s="33"/>
      <c r="B285" s="34"/>
    </row>
    <row r="286" spans="1:2" ht="14.4" x14ac:dyDescent="0.3">
      <c r="A286" s="33"/>
      <c r="B286" s="34"/>
    </row>
    <row r="287" spans="1:2" ht="14.4" x14ac:dyDescent="0.3">
      <c r="A287" s="33"/>
      <c r="B287" s="34"/>
    </row>
    <row r="288" spans="1:2" ht="14.4" x14ac:dyDescent="0.3">
      <c r="A288" s="33"/>
      <c r="B288" s="34"/>
    </row>
    <row r="289" spans="1:2" ht="14.4" x14ac:dyDescent="0.3">
      <c r="A289" s="33"/>
      <c r="B289" s="34"/>
    </row>
    <row r="290" spans="1:2" ht="14.4" x14ac:dyDescent="0.3">
      <c r="A290" s="33"/>
      <c r="B290" s="34"/>
    </row>
    <row r="291" spans="1:2" ht="14.4" x14ac:dyDescent="0.3">
      <c r="A291" s="33"/>
      <c r="B291" s="34"/>
    </row>
    <row r="292" spans="1:2" ht="14.4" x14ac:dyDescent="0.3">
      <c r="A292" s="33"/>
      <c r="B292" s="34"/>
    </row>
    <row r="293" spans="1:2" ht="14.4" x14ac:dyDescent="0.3">
      <c r="A293" s="33"/>
      <c r="B293" s="34"/>
    </row>
    <row r="294" spans="1:2" ht="14.4" x14ac:dyDescent="0.3">
      <c r="A294" s="33"/>
      <c r="B294" s="34"/>
    </row>
    <row r="295" spans="1:2" ht="14.4" x14ac:dyDescent="0.3">
      <c r="A295" s="33"/>
      <c r="B295" s="34"/>
    </row>
    <row r="296" spans="1:2" ht="14.4" x14ac:dyDescent="0.3">
      <c r="A296" s="33"/>
      <c r="B296" s="34"/>
    </row>
    <row r="297" spans="1:2" ht="14.4" x14ac:dyDescent="0.3">
      <c r="A297" s="33"/>
      <c r="B297" s="34"/>
    </row>
    <row r="298" spans="1:2" ht="14.4" x14ac:dyDescent="0.3">
      <c r="A298" s="33"/>
      <c r="B298" s="34"/>
    </row>
    <row r="299" spans="1:2" ht="14.4" x14ac:dyDescent="0.3">
      <c r="A299" s="33"/>
      <c r="B299" s="34"/>
    </row>
    <row r="300" spans="1:2" ht="14.4" x14ac:dyDescent="0.3">
      <c r="A300" s="33"/>
      <c r="B300" s="34"/>
    </row>
    <row r="301" spans="1:2" ht="14.4" x14ac:dyDescent="0.3">
      <c r="A301" s="33"/>
      <c r="B301" s="34"/>
    </row>
    <row r="302" spans="1:2" ht="14.4" x14ac:dyDescent="0.3">
      <c r="A302" s="33"/>
      <c r="B302" s="34"/>
    </row>
    <row r="303" spans="1:2" ht="14.4" x14ac:dyDescent="0.3">
      <c r="A303" s="33"/>
      <c r="B303" s="34"/>
    </row>
    <row r="304" spans="1:2" ht="14.4" x14ac:dyDescent="0.3">
      <c r="A304" s="33"/>
      <c r="B304" s="34"/>
    </row>
    <row r="305" spans="1:2" ht="14.4" x14ac:dyDescent="0.3">
      <c r="A305" s="33"/>
      <c r="B305" s="34"/>
    </row>
    <row r="306" spans="1:2" ht="14.4" x14ac:dyDescent="0.3">
      <c r="A306" s="33"/>
      <c r="B306" s="34"/>
    </row>
    <row r="307" spans="1:2" ht="14.4" x14ac:dyDescent="0.3">
      <c r="A307" s="33"/>
      <c r="B307" s="34"/>
    </row>
    <row r="308" spans="1:2" ht="14.4" x14ac:dyDescent="0.3">
      <c r="A308" s="33"/>
      <c r="B308" s="34"/>
    </row>
    <row r="309" spans="1:2" ht="14.4" x14ac:dyDescent="0.3">
      <c r="A309" s="33"/>
      <c r="B309" s="34"/>
    </row>
    <row r="310" spans="1:2" ht="14.4" x14ac:dyDescent="0.3">
      <c r="A310" s="33"/>
      <c r="B310" s="34"/>
    </row>
    <row r="311" spans="1:2" ht="14.4" x14ac:dyDescent="0.3">
      <c r="A311" s="33"/>
      <c r="B311" s="34"/>
    </row>
    <row r="312" spans="1:2" ht="14.4" x14ac:dyDescent="0.3">
      <c r="A312" s="33"/>
      <c r="B312" s="34"/>
    </row>
    <row r="313" spans="1:2" ht="14.4" x14ac:dyDescent="0.3">
      <c r="A313" s="33"/>
      <c r="B313" s="34"/>
    </row>
    <row r="314" spans="1:2" ht="14.4" x14ac:dyDescent="0.3">
      <c r="A314" s="33"/>
      <c r="B314" s="34"/>
    </row>
    <row r="315" spans="1:2" ht="14.4" x14ac:dyDescent="0.3">
      <c r="A315" s="33"/>
      <c r="B315" s="34"/>
    </row>
    <row r="316" spans="1:2" ht="14.4" x14ac:dyDescent="0.3">
      <c r="A316" s="33"/>
      <c r="B316" s="34"/>
    </row>
    <row r="317" spans="1:2" ht="14.4" x14ac:dyDescent="0.3">
      <c r="A317" s="33"/>
      <c r="B317" s="34"/>
    </row>
    <row r="318" spans="1:2" ht="14.4" x14ac:dyDescent="0.3">
      <c r="A318" s="33"/>
      <c r="B318" s="34"/>
    </row>
    <row r="319" spans="1:2" ht="14.4" x14ac:dyDescent="0.3">
      <c r="A319" s="33"/>
      <c r="B319" s="34"/>
    </row>
    <row r="320" spans="1:2" ht="14.4" x14ac:dyDescent="0.3">
      <c r="A320" s="33"/>
      <c r="B320" s="34"/>
    </row>
    <row r="321" spans="1:2" ht="14.4" x14ac:dyDescent="0.3">
      <c r="A321" s="33"/>
      <c r="B321" s="34"/>
    </row>
    <row r="322" spans="1:2" ht="14.4" x14ac:dyDescent="0.3">
      <c r="A322" s="33"/>
      <c r="B322" s="34"/>
    </row>
    <row r="323" spans="1:2" ht="14.4" x14ac:dyDescent="0.3">
      <c r="A323" s="33"/>
      <c r="B323" s="34"/>
    </row>
    <row r="324" spans="1:2" ht="14.4" x14ac:dyDescent="0.3">
      <c r="A324" s="33"/>
      <c r="B324" s="34"/>
    </row>
    <row r="325" spans="1:2" ht="14.4" x14ac:dyDescent="0.3">
      <c r="A325" s="33"/>
      <c r="B325" s="34"/>
    </row>
    <row r="326" spans="1:2" ht="14.4" x14ac:dyDescent="0.3">
      <c r="A326" s="33"/>
      <c r="B326" s="34"/>
    </row>
    <row r="327" spans="1:2" ht="14.4" x14ac:dyDescent="0.3">
      <c r="A327" s="33"/>
      <c r="B327" s="34"/>
    </row>
    <row r="328" spans="1:2" ht="14.4" x14ac:dyDescent="0.3">
      <c r="A328" s="33"/>
      <c r="B328" s="34"/>
    </row>
    <row r="329" spans="1:2" ht="14.4" x14ac:dyDescent="0.3">
      <c r="A329" s="33"/>
      <c r="B329" s="34"/>
    </row>
    <row r="330" spans="1:2" ht="14.4" x14ac:dyDescent="0.3">
      <c r="A330" s="33"/>
      <c r="B330" s="34"/>
    </row>
    <row r="331" spans="1:2" ht="14.4" x14ac:dyDescent="0.3">
      <c r="A331" s="33"/>
      <c r="B331" s="34"/>
    </row>
    <row r="332" spans="1:2" ht="14.4" x14ac:dyDescent="0.3">
      <c r="A332" s="33"/>
      <c r="B332" s="34"/>
    </row>
    <row r="333" spans="1:2" ht="14.4" x14ac:dyDescent="0.3">
      <c r="A333" s="33"/>
      <c r="B333" s="34"/>
    </row>
    <row r="334" spans="1:2" ht="14.4" x14ac:dyDescent="0.3">
      <c r="A334" s="33"/>
      <c r="B334" s="34"/>
    </row>
    <row r="335" spans="1:2" ht="14.4" x14ac:dyDescent="0.3">
      <c r="A335" s="33"/>
      <c r="B335" s="34"/>
    </row>
    <row r="336" spans="1:2" ht="14.4" x14ac:dyDescent="0.3">
      <c r="A336" s="33"/>
      <c r="B336" s="34"/>
    </row>
    <row r="337" spans="1:2" ht="14.4" x14ac:dyDescent="0.3">
      <c r="A337" s="33"/>
      <c r="B337" s="34"/>
    </row>
    <row r="338" spans="1:2" ht="14.4" x14ac:dyDescent="0.3">
      <c r="A338" s="33"/>
      <c r="B338" s="34"/>
    </row>
    <row r="339" spans="1:2" ht="14.4" x14ac:dyDescent="0.3">
      <c r="A339" s="33"/>
      <c r="B339" s="34"/>
    </row>
    <row r="340" spans="1:2" ht="14.4" x14ac:dyDescent="0.3">
      <c r="A340" s="33"/>
      <c r="B340" s="34"/>
    </row>
    <row r="341" spans="1:2" ht="14.4" x14ac:dyDescent="0.3">
      <c r="A341" s="33"/>
      <c r="B341" s="34"/>
    </row>
    <row r="342" spans="1:2" ht="14.4" x14ac:dyDescent="0.3">
      <c r="A342" s="33"/>
      <c r="B342" s="34"/>
    </row>
    <row r="343" spans="1:2" ht="14.4" x14ac:dyDescent="0.3">
      <c r="A343" s="33"/>
      <c r="B343" s="34"/>
    </row>
    <row r="344" spans="1:2" ht="14.4" x14ac:dyDescent="0.3">
      <c r="A344" s="33"/>
      <c r="B344" s="34"/>
    </row>
    <row r="345" spans="1:2" ht="14.4" x14ac:dyDescent="0.3">
      <c r="A345" s="33"/>
      <c r="B345" s="34"/>
    </row>
    <row r="346" spans="1:2" ht="14.4" x14ac:dyDescent="0.3">
      <c r="A346" s="33"/>
      <c r="B346" s="34"/>
    </row>
    <row r="347" spans="1:2" ht="14.4" x14ac:dyDescent="0.3">
      <c r="A347" s="33"/>
      <c r="B347" s="34"/>
    </row>
    <row r="348" spans="1:2" ht="14.4" x14ac:dyDescent="0.3">
      <c r="A348" s="33"/>
      <c r="B348" s="34"/>
    </row>
    <row r="349" spans="1:2" ht="14.4" x14ac:dyDescent="0.3">
      <c r="A349" s="33"/>
      <c r="B349" s="34"/>
    </row>
    <row r="350" spans="1:2" ht="14.4" x14ac:dyDescent="0.3">
      <c r="A350" s="33"/>
      <c r="B350" s="34"/>
    </row>
    <row r="351" spans="1:2" ht="14.4" x14ac:dyDescent="0.3">
      <c r="A351" s="33"/>
      <c r="B351" s="34"/>
    </row>
    <row r="352" spans="1:2" ht="14.4" x14ac:dyDescent="0.3">
      <c r="A352" s="33"/>
      <c r="B352" s="34"/>
    </row>
    <row r="353" spans="1:2" ht="14.4" x14ac:dyDescent="0.3">
      <c r="A353" s="33"/>
      <c r="B353" s="34"/>
    </row>
    <row r="354" spans="1:2" ht="14.4" x14ac:dyDescent="0.3">
      <c r="A354" s="33"/>
      <c r="B354" s="34"/>
    </row>
    <row r="355" spans="1:2" ht="14.4" x14ac:dyDescent="0.3">
      <c r="A355" s="33"/>
      <c r="B355" s="34"/>
    </row>
    <row r="356" spans="1:2" ht="14.4" x14ac:dyDescent="0.3">
      <c r="A356" s="33"/>
      <c r="B356" s="34"/>
    </row>
    <row r="357" spans="1:2" ht="14.4" x14ac:dyDescent="0.3">
      <c r="A357" s="33"/>
      <c r="B357" s="34"/>
    </row>
    <row r="358" spans="1:2" ht="14.4" x14ac:dyDescent="0.3">
      <c r="A358" s="33"/>
      <c r="B358" s="34"/>
    </row>
    <row r="359" spans="1:2" ht="14.4" x14ac:dyDescent="0.3">
      <c r="A359" s="33"/>
      <c r="B359" s="34"/>
    </row>
    <row r="360" spans="1:2" ht="14.4" x14ac:dyDescent="0.3">
      <c r="A360" s="33"/>
      <c r="B360" s="34"/>
    </row>
    <row r="361" spans="1:2" ht="14.4" x14ac:dyDescent="0.3">
      <c r="A361" s="33"/>
      <c r="B361" s="34"/>
    </row>
    <row r="362" spans="1:2" ht="14.4" x14ac:dyDescent="0.3">
      <c r="A362" s="33"/>
      <c r="B362" s="34"/>
    </row>
    <row r="363" spans="1:2" ht="14.4" x14ac:dyDescent="0.3">
      <c r="A363" s="33"/>
      <c r="B363" s="34"/>
    </row>
    <row r="364" spans="1:2" ht="14.4" x14ac:dyDescent="0.3">
      <c r="A364" s="33"/>
      <c r="B364" s="34"/>
    </row>
    <row r="365" spans="1:2" ht="14.4" x14ac:dyDescent="0.3">
      <c r="A365" s="33"/>
      <c r="B365" s="34"/>
    </row>
    <row r="366" spans="1:2" ht="14.4" x14ac:dyDescent="0.3">
      <c r="A366" s="33"/>
      <c r="B366" s="34"/>
    </row>
    <row r="367" spans="1:2" ht="14.4" x14ac:dyDescent="0.3">
      <c r="A367" s="33"/>
      <c r="B367" s="34"/>
    </row>
    <row r="368" spans="1:2" ht="14.4" x14ac:dyDescent="0.3">
      <c r="A368" s="33"/>
      <c r="B368" s="34"/>
    </row>
    <row r="369" spans="1:2" ht="14.4" x14ac:dyDescent="0.3">
      <c r="A369" s="33"/>
      <c r="B369" s="34"/>
    </row>
    <row r="370" spans="1:2" ht="14.4" x14ac:dyDescent="0.3">
      <c r="A370" s="33"/>
      <c r="B370" s="34"/>
    </row>
    <row r="371" spans="1:2" ht="14.4" x14ac:dyDescent="0.3">
      <c r="A371" s="33"/>
      <c r="B371" s="34"/>
    </row>
    <row r="372" spans="1:2" ht="14.4" x14ac:dyDescent="0.3">
      <c r="A372" s="33"/>
      <c r="B372" s="34"/>
    </row>
    <row r="373" spans="1:2" ht="14.4" x14ac:dyDescent="0.3">
      <c r="A373" s="33"/>
      <c r="B373" s="34"/>
    </row>
    <row r="374" spans="1:2" ht="14.4" x14ac:dyDescent="0.3">
      <c r="A374" s="33"/>
      <c r="B374" s="34"/>
    </row>
    <row r="375" spans="1:2" ht="14.4" x14ac:dyDescent="0.3">
      <c r="A375" s="33"/>
      <c r="B375" s="34"/>
    </row>
    <row r="376" spans="1:2" ht="14.4" x14ac:dyDescent="0.3">
      <c r="A376" s="33"/>
      <c r="B376" s="34"/>
    </row>
    <row r="377" spans="1:2" ht="14.4" x14ac:dyDescent="0.3">
      <c r="A377" s="33"/>
      <c r="B377" s="34"/>
    </row>
    <row r="378" spans="1:2" ht="14.4" x14ac:dyDescent="0.3">
      <c r="A378" s="33"/>
      <c r="B378" s="34"/>
    </row>
    <row r="379" spans="1:2" ht="14.4" x14ac:dyDescent="0.3">
      <c r="A379" s="33"/>
      <c r="B379" s="34"/>
    </row>
    <row r="380" spans="1:2" ht="14.4" x14ac:dyDescent="0.3">
      <c r="A380" s="33"/>
      <c r="B380" s="34"/>
    </row>
    <row r="381" spans="1:2" ht="14.4" x14ac:dyDescent="0.3">
      <c r="A381" s="33"/>
      <c r="B381" s="34"/>
    </row>
    <row r="382" spans="1:2" ht="14.4" x14ac:dyDescent="0.3">
      <c r="A382" s="33"/>
      <c r="B382" s="34"/>
    </row>
    <row r="383" spans="1:2" ht="14.4" x14ac:dyDescent="0.3">
      <c r="A383" s="33"/>
      <c r="B383" s="34"/>
    </row>
    <row r="384" spans="1:2" ht="14.4" x14ac:dyDescent="0.3">
      <c r="A384" s="33"/>
      <c r="B384" s="34"/>
    </row>
    <row r="385" spans="1:2" ht="14.4" x14ac:dyDescent="0.3">
      <c r="A385" s="33"/>
      <c r="B385" s="34"/>
    </row>
    <row r="386" spans="1:2" ht="14.4" x14ac:dyDescent="0.3">
      <c r="A386" s="33"/>
      <c r="B386" s="34"/>
    </row>
    <row r="387" spans="1:2" ht="14.4" x14ac:dyDescent="0.3">
      <c r="A387" s="33"/>
      <c r="B387" s="34"/>
    </row>
    <row r="388" spans="1:2" ht="14.4" x14ac:dyDescent="0.3">
      <c r="A388" s="33"/>
      <c r="B388" s="34"/>
    </row>
    <row r="389" spans="1:2" ht="14.4" x14ac:dyDescent="0.3">
      <c r="A389" s="33"/>
      <c r="B389" s="34"/>
    </row>
    <row r="390" spans="1:2" ht="14.4" x14ac:dyDescent="0.3">
      <c r="A390" s="33"/>
      <c r="B390" s="34"/>
    </row>
    <row r="391" spans="1:2" ht="14.4" x14ac:dyDescent="0.3">
      <c r="A391" s="33"/>
      <c r="B391" s="34"/>
    </row>
    <row r="392" spans="1:2" ht="14.4" x14ac:dyDescent="0.3">
      <c r="A392" s="33"/>
      <c r="B392" s="34"/>
    </row>
    <row r="393" spans="1:2" ht="14.4" x14ac:dyDescent="0.3">
      <c r="A393" s="33"/>
      <c r="B393" s="34"/>
    </row>
    <row r="394" spans="1:2" ht="14.4" x14ac:dyDescent="0.3">
      <c r="A394" s="33"/>
      <c r="B394" s="34"/>
    </row>
    <row r="395" spans="1:2" ht="14.4" x14ac:dyDescent="0.3">
      <c r="A395" s="33"/>
      <c r="B395" s="34"/>
    </row>
    <row r="396" spans="1:2" ht="14.4" x14ac:dyDescent="0.3">
      <c r="A396" s="33"/>
      <c r="B396" s="34"/>
    </row>
    <row r="397" spans="1:2" ht="14.4" x14ac:dyDescent="0.3">
      <c r="A397" s="33"/>
      <c r="B397" s="34"/>
    </row>
    <row r="398" spans="1:2" ht="14.4" x14ac:dyDescent="0.3">
      <c r="A398" s="33"/>
      <c r="B398" s="34"/>
    </row>
    <row r="399" spans="1:2" ht="14.4" x14ac:dyDescent="0.3">
      <c r="A399" s="33"/>
      <c r="B399" s="34"/>
    </row>
    <row r="400" spans="1:2" ht="14.4" x14ac:dyDescent="0.3">
      <c r="A400" s="33"/>
      <c r="B400" s="34"/>
    </row>
    <row r="401" spans="1:2" ht="14.4" x14ac:dyDescent="0.3">
      <c r="A401" s="33"/>
      <c r="B401" s="34"/>
    </row>
    <row r="402" spans="1:2" ht="14.4" x14ac:dyDescent="0.3">
      <c r="A402" s="33"/>
      <c r="B402" s="34"/>
    </row>
    <row r="403" spans="1:2" ht="14.4" x14ac:dyDescent="0.3">
      <c r="A403" s="33"/>
      <c r="B403" s="34"/>
    </row>
    <row r="404" spans="1:2" ht="14.4" x14ac:dyDescent="0.3">
      <c r="A404" s="33"/>
      <c r="B404" s="34"/>
    </row>
    <row r="405" spans="1:2" ht="14.4" x14ac:dyDescent="0.3">
      <c r="A405" s="33"/>
      <c r="B405" s="34"/>
    </row>
    <row r="406" spans="1:2" ht="14.4" x14ac:dyDescent="0.3">
      <c r="A406" s="33"/>
      <c r="B406" s="34"/>
    </row>
    <row r="407" spans="1:2" ht="14.4" x14ac:dyDescent="0.3">
      <c r="A407" s="33"/>
      <c r="B407" s="34"/>
    </row>
    <row r="408" spans="1:2" ht="14.4" x14ac:dyDescent="0.3">
      <c r="A408" s="33"/>
      <c r="B408" s="34"/>
    </row>
    <row r="409" spans="1:2" ht="14.4" x14ac:dyDescent="0.3">
      <c r="A409" s="33"/>
      <c r="B409" s="34"/>
    </row>
    <row r="410" spans="1:2" ht="14.4" x14ac:dyDescent="0.3">
      <c r="A410" s="33"/>
      <c r="B410" s="34"/>
    </row>
    <row r="411" spans="1:2" ht="14.4" x14ac:dyDescent="0.3">
      <c r="A411" s="33"/>
      <c r="B411" s="34"/>
    </row>
    <row r="412" spans="1:2" ht="14.4" x14ac:dyDescent="0.3">
      <c r="A412" s="33"/>
      <c r="B412" s="34"/>
    </row>
    <row r="413" spans="1:2" ht="14.4" x14ac:dyDescent="0.3">
      <c r="A413" s="33"/>
      <c r="B413" s="34"/>
    </row>
    <row r="414" spans="1:2" ht="14.4" x14ac:dyDescent="0.3">
      <c r="A414" s="33"/>
      <c r="B414" s="34"/>
    </row>
    <row r="415" spans="1:2" ht="14.4" x14ac:dyDescent="0.3">
      <c r="A415" s="33"/>
      <c r="B415" s="34"/>
    </row>
    <row r="416" spans="1:2" ht="14.4" x14ac:dyDescent="0.3">
      <c r="A416" s="33"/>
      <c r="B416" s="34"/>
    </row>
    <row r="417" spans="1:2" ht="14.4" x14ac:dyDescent="0.3">
      <c r="A417" s="33"/>
      <c r="B417" s="34"/>
    </row>
    <row r="418" spans="1:2" ht="14.4" x14ac:dyDescent="0.3">
      <c r="A418" s="33"/>
      <c r="B418" s="34"/>
    </row>
    <row r="419" spans="1:2" ht="14.4" x14ac:dyDescent="0.3">
      <c r="A419" s="33"/>
      <c r="B419" s="34"/>
    </row>
    <row r="420" spans="1:2" ht="14.4" x14ac:dyDescent="0.3">
      <c r="A420" s="33"/>
      <c r="B420" s="34"/>
    </row>
    <row r="421" spans="1:2" ht="14.4" x14ac:dyDescent="0.3">
      <c r="A421" s="33"/>
      <c r="B421" s="34"/>
    </row>
    <row r="422" spans="1:2" ht="14.4" x14ac:dyDescent="0.3">
      <c r="A422" s="33"/>
      <c r="B422" s="34"/>
    </row>
    <row r="423" spans="1:2" ht="14.4" x14ac:dyDescent="0.3">
      <c r="A423" s="33"/>
      <c r="B423" s="34"/>
    </row>
    <row r="424" spans="1:2" ht="14.4" x14ac:dyDescent="0.3">
      <c r="A424" s="33"/>
      <c r="B424" s="34"/>
    </row>
    <row r="425" spans="1:2" ht="14.4" x14ac:dyDescent="0.3">
      <c r="A425" s="33"/>
      <c r="B425" s="34"/>
    </row>
    <row r="426" spans="1:2" ht="14.4" x14ac:dyDescent="0.3">
      <c r="A426" s="33"/>
      <c r="B426" s="34"/>
    </row>
    <row r="427" spans="1:2" ht="14.4" x14ac:dyDescent="0.3">
      <c r="A427" s="33"/>
      <c r="B427" s="34"/>
    </row>
    <row r="428" spans="1:2" ht="14.4" x14ac:dyDescent="0.3">
      <c r="A428" s="33"/>
      <c r="B428" s="34"/>
    </row>
    <row r="429" spans="1:2" ht="14.4" x14ac:dyDescent="0.3">
      <c r="A429" s="33"/>
      <c r="B429" s="34"/>
    </row>
    <row r="430" spans="1:2" ht="14.4" x14ac:dyDescent="0.3">
      <c r="A430" s="33"/>
      <c r="B430" s="34"/>
    </row>
    <row r="431" spans="1:2" ht="14.4" x14ac:dyDescent="0.3">
      <c r="A431" s="33"/>
      <c r="B431" s="34"/>
    </row>
    <row r="432" spans="1:2" ht="14.4" x14ac:dyDescent="0.3">
      <c r="A432" s="33"/>
      <c r="B432" s="34"/>
    </row>
    <row r="433" spans="1:2" ht="14.4" x14ac:dyDescent="0.3">
      <c r="A433" s="33"/>
      <c r="B433" s="34"/>
    </row>
    <row r="434" spans="1:2" ht="14.4" x14ac:dyDescent="0.3">
      <c r="A434" s="33"/>
      <c r="B434" s="34"/>
    </row>
    <row r="435" spans="1:2" ht="14.4" x14ac:dyDescent="0.3">
      <c r="A435" s="33"/>
      <c r="B435" s="34"/>
    </row>
    <row r="436" spans="1:2" ht="14.4" x14ac:dyDescent="0.3">
      <c r="A436" s="33"/>
      <c r="B436" s="34"/>
    </row>
    <row r="437" spans="1:2" ht="14.4" x14ac:dyDescent="0.3">
      <c r="A437" s="33"/>
      <c r="B437" s="34"/>
    </row>
    <row r="438" spans="1:2" ht="14.4" x14ac:dyDescent="0.3">
      <c r="A438" s="33"/>
      <c r="B438" s="34"/>
    </row>
    <row r="439" spans="1:2" ht="14.4" x14ac:dyDescent="0.3">
      <c r="A439" s="33"/>
      <c r="B439" s="34"/>
    </row>
    <row r="440" spans="1:2" ht="14.4" x14ac:dyDescent="0.3">
      <c r="A440" s="33"/>
      <c r="B440" s="34"/>
    </row>
    <row r="441" spans="1:2" ht="14.4" x14ac:dyDescent="0.3">
      <c r="A441" s="33"/>
      <c r="B441" s="34"/>
    </row>
    <row r="442" spans="1:2" ht="14.4" x14ac:dyDescent="0.3">
      <c r="A442" s="33"/>
      <c r="B442" s="34"/>
    </row>
    <row r="443" spans="1:2" ht="14.4" x14ac:dyDescent="0.3">
      <c r="A443" s="33"/>
      <c r="B443" s="34"/>
    </row>
    <row r="444" spans="1:2" ht="14.4" x14ac:dyDescent="0.3">
      <c r="A444" s="33"/>
      <c r="B444" s="34"/>
    </row>
    <row r="445" spans="1:2" ht="14.4" x14ac:dyDescent="0.3">
      <c r="A445" s="33"/>
      <c r="B445" s="34"/>
    </row>
    <row r="446" spans="1:2" ht="14.4" x14ac:dyDescent="0.3">
      <c r="A446" s="33"/>
      <c r="B446" s="34"/>
    </row>
    <row r="447" spans="1:2" ht="14.4" x14ac:dyDescent="0.3">
      <c r="A447" s="33"/>
      <c r="B447" s="34"/>
    </row>
    <row r="448" spans="1:2" ht="14.4" x14ac:dyDescent="0.3">
      <c r="A448" s="33"/>
      <c r="B448" s="34"/>
    </row>
    <row r="449" spans="1:2" ht="14.4" x14ac:dyDescent="0.3">
      <c r="A449" s="33"/>
      <c r="B449" s="34"/>
    </row>
    <row r="450" spans="1:2" ht="14.4" x14ac:dyDescent="0.3">
      <c r="A450" s="33"/>
      <c r="B450" s="34"/>
    </row>
    <row r="451" spans="1:2" ht="14.4" x14ac:dyDescent="0.3">
      <c r="A451" s="33"/>
      <c r="B451" s="34"/>
    </row>
    <row r="452" spans="1:2" ht="14.4" x14ac:dyDescent="0.3">
      <c r="A452" s="33"/>
      <c r="B452" s="34"/>
    </row>
    <row r="453" spans="1:2" ht="14.4" x14ac:dyDescent="0.3">
      <c r="A453" s="33"/>
      <c r="B453" s="34"/>
    </row>
    <row r="454" spans="1:2" ht="14.4" x14ac:dyDescent="0.3">
      <c r="A454" s="33"/>
      <c r="B454" s="34"/>
    </row>
    <row r="455" spans="1:2" ht="14.4" x14ac:dyDescent="0.3">
      <c r="A455" s="33"/>
      <c r="B455" s="34"/>
    </row>
    <row r="456" spans="1:2" ht="14.4" x14ac:dyDescent="0.3">
      <c r="A456" s="33"/>
      <c r="B456" s="34"/>
    </row>
    <row r="457" spans="1:2" ht="14.4" x14ac:dyDescent="0.3">
      <c r="A457" s="33"/>
      <c r="B457" s="34"/>
    </row>
    <row r="458" spans="1:2" ht="14.4" x14ac:dyDescent="0.3">
      <c r="A458" s="33"/>
      <c r="B458" s="34"/>
    </row>
    <row r="459" spans="1:2" ht="14.4" x14ac:dyDescent="0.3">
      <c r="A459" s="33"/>
      <c r="B459" s="34"/>
    </row>
    <row r="460" spans="1:2" ht="14.4" x14ac:dyDescent="0.3">
      <c r="A460" s="33"/>
      <c r="B460" s="34"/>
    </row>
    <row r="461" spans="1:2" ht="14.4" x14ac:dyDescent="0.3">
      <c r="A461" s="33"/>
      <c r="B461" s="34"/>
    </row>
    <row r="462" spans="1:2" ht="14.4" x14ac:dyDescent="0.3">
      <c r="A462" s="33"/>
      <c r="B462" s="34"/>
    </row>
    <row r="463" spans="1:2" ht="14.4" x14ac:dyDescent="0.3">
      <c r="A463" s="33"/>
      <c r="B463" s="34"/>
    </row>
    <row r="464" spans="1:2" ht="14.4" x14ac:dyDescent="0.3">
      <c r="A464" s="33"/>
      <c r="B464" s="34"/>
    </row>
    <row r="465" spans="1:2" ht="14.4" x14ac:dyDescent="0.3">
      <c r="A465" s="33"/>
      <c r="B465" s="34"/>
    </row>
    <row r="466" spans="1:2" ht="14.4" x14ac:dyDescent="0.3">
      <c r="A466" s="33"/>
      <c r="B466" s="34"/>
    </row>
    <row r="467" spans="1:2" ht="14.4" x14ac:dyDescent="0.3">
      <c r="A467" s="33"/>
      <c r="B467" s="34"/>
    </row>
    <row r="468" spans="1:2" ht="14.4" x14ac:dyDescent="0.3">
      <c r="A468" s="33"/>
      <c r="B468" s="34"/>
    </row>
    <row r="469" spans="1:2" ht="14.4" x14ac:dyDescent="0.3">
      <c r="A469" s="33"/>
      <c r="B469" s="34"/>
    </row>
    <row r="470" spans="1:2" ht="14.4" x14ac:dyDescent="0.3">
      <c r="A470" s="33"/>
      <c r="B470" s="34"/>
    </row>
    <row r="471" spans="1:2" ht="14.4" x14ac:dyDescent="0.3">
      <c r="A471" s="33"/>
      <c r="B471" s="34"/>
    </row>
    <row r="472" spans="1:2" ht="14.4" x14ac:dyDescent="0.3">
      <c r="A472" s="33"/>
      <c r="B472" s="34"/>
    </row>
    <row r="473" spans="1:2" ht="14.4" x14ac:dyDescent="0.3">
      <c r="A473" s="33"/>
      <c r="B473" s="34"/>
    </row>
    <row r="474" spans="1:2" ht="14.4" x14ac:dyDescent="0.3">
      <c r="A474" s="33"/>
      <c r="B474" s="34"/>
    </row>
    <row r="475" spans="1:2" ht="14.4" x14ac:dyDescent="0.3">
      <c r="A475" s="33"/>
      <c r="B475" s="34"/>
    </row>
    <row r="476" spans="1:2" ht="14.4" x14ac:dyDescent="0.3">
      <c r="A476" s="33"/>
      <c r="B476" s="34"/>
    </row>
    <row r="477" spans="1:2" ht="14.4" x14ac:dyDescent="0.3">
      <c r="A477" s="33"/>
      <c r="B477" s="34"/>
    </row>
    <row r="478" spans="1:2" ht="14.4" x14ac:dyDescent="0.3">
      <c r="A478" s="33"/>
      <c r="B478" s="34"/>
    </row>
    <row r="479" spans="1:2" ht="14.4" x14ac:dyDescent="0.3">
      <c r="A479" s="33"/>
      <c r="B479" s="34"/>
    </row>
    <row r="480" spans="1:2" ht="14.4" x14ac:dyDescent="0.3">
      <c r="A480" s="33"/>
      <c r="B480" s="34"/>
    </row>
    <row r="481" spans="1:2" ht="14.4" x14ac:dyDescent="0.3">
      <c r="A481" s="33"/>
      <c r="B481" s="34"/>
    </row>
    <row r="482" spans="1:2" ht="14.4" x14ac:dyDescent="0.3">
      <c r="A482" s="33"/>
      <c r="B482" s="34"/>
    </row>
    <row r="483" spans="1:2" ht="14.4" x14ac:dyDescent="0.3">
      <c r="A483" s="33"/>
      <c r="B483" s="34"/>
    </row>
    <row r="484" spans="1:2" ht="14.4" x14ac:dyDescent="0.3">
      <c r="A484" s="33"/>
      <c r="B484" s="34"/>
    </row>
    <row r="485" spans="1:2" ht="14.4" x14ac:dyDescent="0.3">
      <c r="A485" s="33"/>
      <c r="B485" s="34"/>
    </row>
    <row r="486" spans="1:2" ht="14.4" x14ac:dyDescent="0.3">
      <c r="A486" s="33"/>
      <c r="B486" s="34"/>
    </row>
    <row r="487" spans="1:2" ht="14.4" x14ac:dyDescent="0.3">
      <c r="A487" s="33"/>
      <c r="B487" s="34"/>
    </row>
    <row r="488" spans="1:2" ht="14.4" x14ac:dyDescent="0.3">
      <c r="A488" s="33"/>
      <c r="B488" s="34"/>
    </row>
    <row r="489" spans="1:2" ht="14.4" x14ac:dyDescent="0.3">
      <c r="A489" s="33"/>
      <c r="B489" s="34"/>
    </row>
    <row r="490" spans="1:2" ht="14.4" x14ac:dyDescent="0.3">
      <c r="A490" s="33"/>
      <c r="B490" s="34"/>
    </row>
    <row r="491" spans="1:2" ht="14.4" x14ac:dyDescent="0.3">
      <c r="A491" s="33"/>
      <c r="B491" s="34"/>
    </row>
    <row r="492" spans="1:2" ht="14.4" x14ac:dyDescent="0.3">
      <c r="A492" s="33"/>
      <c r="B492" s="34"/>
    </row>
    <row r="493" spans="1:2" ht="14.4" x14ac:dyDescent="0.3">
      <c r="A493" s="33"/>
      <c r="B493" s="34"/>
    </row>
    <row r="494" spans="1:2" ht="14.4" x14ac:dyDescent="0.3">
      <c r="A494" s="33"/>
      <c r="B494" s="34"/>
    </row>
    <row r="495" spans="1:2" ht="14.4" x14ac:dyDescent="0.3">
      <c r="A495" s="33"/>
      <c r="B495" s="34"/>
    </row>
    <row r="496" spans="1:2" ht="14.4" x14ac:dyDescent="0.3">
      <c r="A496" s="33"/>
      <c r="B496" s="34"/>
    </row>
    <row r="497" spans="1:2" ht="14.4" x14ac:dyDescent="0.3">
      <c r="A497" s="33"/>
      <c r="B497" s="34"/>
    </row>
    <row r="498" spans="1:2" ht="14.4" x14ac:dyDescent="0.3">
      <c r="A498" s="33"/>
      <c r="B498" s="34"/>
    </row>
    <row r="499" spans="1:2" ht="14.4" x14ac:dyDescent="0.3">
      <c r="A499" s="33"/>
      <c r="B499" s="34"/>
    </row>
    <row r="500" spans="1:2" ht="14.4" x14ac:dyDescent="0.3">
      <c r="A500" s="33"/>
      <c r="B500" s="34"/>
    </row>
    <row r="501" spans="1:2" ht="14.4" x14ac:dyDescent="0.3">
      <c r="A501" s="33"/>
      <c r="B501" s="34"/>
    </row>
    <row r="502" spans="1:2" ht="14.4" x14ac:dyDescent="0.3">
      <c r="A502" s="33"/>
      <c r="B502" s="34"/>
    </row>
    <row r="503" spans="1:2" ht="14.4" x14ac:dyDescent="0.3">
      <c r="A503" s="33"/>
      <c r="B503" s="34"/>
    </row>
    <row r="504" spans="1:2" ht="14.4" x14ac:dyDescent="0.3">
      <c r="A504" s="33"/>
      <c r="B504" s="34"/>
    </row>
    <row r="505" spans="1:2" ht="14.4" x14ac:dyDescent="0.3">
      <c r="A505" s="33"/>
      <c r="B505" s="34"/>
    </row>
    <row r="506" spans="1:2" ht="14.4" x14ac:dyDescent="0.3">
      <c r="A506" s="33"/>
      <c r="B506" s="34"/>
    </row>
    <row r="507" spans="1:2" ht="14.4" x14ac:dyDescent="0.3">
      <c r="A507" s="33"/>
      <c r="B507" s="34"/>
    </row>
    <row r="508" spans="1:2" ht="14.4" x14ac:dyDescent="0.3">
      <c r="A508" s="33"/>
      <c r="B508" s="34"/>
    </row>
    <row r="509" spans="1:2" ht="14.4" x14ac:dyDescent="0.3">
      <c r="A509" s="33"/>
      <c r="B509" s="34"/>
    </row>
    <row r="510" spans="1:2" ht="14.4" x14ac:dyDescent="0.3">
      <c r="A510" s="33"/>
      <c r="B510" s="34"/>
    </row>
    <row r="511" spans="1:2" ht="14.4" x14ac:dyDescent="0.3">
      <c r="A511" s="33"/>
      <c r="B511" s="34"/>
    </row>
    <row r="512" spans="1:2" ht="14.4" x14ac:dyDescent="0.3">
      <c r="A512" s="33"/>
      <c r="B512" s="34"/>
    </row>
    <row r="513" spans="1:2" ht="14.4" x14ac:dyDescent="0.3">
      <c r="A513" s="33"/>
      <c r="B513" s="34"/>
    </row>
    <row r="514" spans="1:2" ht="14.4" x14ac:dyDescent="0.3">
      <c r="A514" s="33"/>
      <c r="B514" s="34"/>
    </row>
    <row r="515" spans="1:2" ht="14.4" x14ac:dyDescent="0.3">
      <c r="A515" s="33"/>
      <c r="B515" s="34"/>
    </row>
    <row r="516" spans="1:2" ht="14.4" x14ac:dyDescent="0.3">
      <c r="A516" s="33"/>
      <c r="B516" s="34"/>
    </row>
    <row r="517" spans="1:2" ht="14.4" x14ac:dyDescent="0.3">
      <c r="A517" s="33"/>
      <c r="B517" s="34"/>
    </row>
    <row r="518" spans="1:2" ht="14.4" x14ac:dyDescent="0.3">
      <c r="A518" s="33"/>
      <c r="B518" s="34"/>
    </row>
    <row r="519" spans="1:2" ht="14.4" x14ac:dyDescent="0.3">
      <c r="A519" s="33"/>
      <c r="B519" s="34"/>
    </row>
    <row r="520" spans="1:2" ht="14.4" x14ac:dyDescent="0.3">
      <c r="A520" s="33"/>
      <c r="B520" s="34"/>
    </row>
    <row r="521" spans="1:2" ht="14.4" x14ac:dyDescent="0.3">
      <c r="A521" s="33"/>
      <c r="B521" s="34"/>
    </row>
    <row r="522" spans="1:2" ht="14.4" x14ac:dyDescent="0.3">
      <c r="A522" s="33"/>
      <c r="B522" s="34"/>
    </row>
    <row r="523" spans="1:2" ht="14.4" x14ac:dyDescent="0.3">
      <c r="A523" s="33"/>
      <c r="B523" s="34"/>
    </row>
    <row r="524" spans="1:2" ht="14.4" x14ac:dyDescent="0.3">
      <c r="A524" s="33"/>
      <c r="B524" s="34"/>
    </row>
    <row r="525" spans="1:2" ht="14.4" x14ac:dyDescent="0.3">
      <c r="A525" s="33"/>
      <c r="B525" s="34"/>
    </row>
    <row r="526" spans="1:2" ht="14.4" x14ac:dyDescent="0.3">
      <c r="A526" s="33"/>
      <c r="B526" s="34"/>
    </row>
    <row r="527" spans="1:2" ht="14.4" x14ac:dyDescent="0.3">
      <c r="A527" s="33"/>
      <c r="B527" s="34"/>
    </row>
    <row r="528" spans="1:2" ht="14.4" x14ac:dyDescent="0.3">
      <c r="A528" s="33"/>
      <c r="B528" s="34"/>
    </row>
    <row r="529" spans="1:2" ht="14.4" x14ac:dyDescent="0.3">
      <c r="A529" s="33"/>
      <c r="B529" s="34"/>
    </row>
    <row r="530" spans="1:2" ht="14.4" x14ac:dyDescent="0.3">
      <c r="A530" s="33"/>
      <c r="B530" s="34"/>
    </row>
    <row r="531" spans="1:2" ht="14.4" x14ac:dyDescent="0.3">
      <c r="A531" s="33"/>
      <c r="B531" s="34"/>
    </row>
    <row r="532" spans="1:2" ht="14.4" x14ac:dyDescent="0.3">
      <c r="A532" s="33"/>
      <c r="B532" s="34"/>
    </row>
    <row r="533" spans="1:2" ht="14.4" x14ac:dyDescent="0.3">
      <c r="A533" s="33"/>
      <c r="B533" s="34"/>
    </row>
    <row r="534" spans="1:2" ht="14.4" x14ac:dyDescent="0.3">
      <c r="A534" s="33"/>
      <c r="B534" s="34"/>
    </row>
    <row r="535" spans="1:2" ht="14.4" x14ac:dyDescent="0.3">
      <c r="A535" s="33"/>
      <c r="B535" s="34"/>
    </row>
    <row r="536" spans="1:2" ht="14.4" x14ac:dyDescent="0.3">
      <c r="A536" s="33"/>
      <c r="B536" s="34"/>
    </row>
    <row r="537" spans="1:2" ht="14.4" x14ac:dyDescent="0.3">
      <c r="A537" s="33"/>
      <c r="B537" s="34"/>
    </row>
    <row r="538" spans="1:2" ht="14.4" x14ac:dyDescent="0.3">
      <c r="A538" s="33"/>
      <c r="B538" s="34"/>
    </row>
    <row r="539" spans="1:2" ht="14.4" x14ac:dyDescent="0.3">
      <c r="A539" s="33"/>
      <c r="B539" s="34"/>
    </row>
    <row r="540" spans="1:2" ht="14.4" x14ac:dyDescent="0.3">
      <c r="A540" s="33"/>
      <c r="B540" s="34"/>
    </row>
    <row r="541" spans="1:2" ht="14.4" x14ac:dyDescent="0.3">
      <c r="A541" s="33"/>
      <c r="B541" s="34"/>
    </row>
    <row r="542" spans="1:2" ht="14.4" x14ac:dyDescent="0.3">
      <c r="A542" s="33"/>
      <c r="B542" s="34"/>
    </row>
    <row r="543" spans="1:2" ht="14.4" x14ac:dyDescent="0.3">
      <c r="A543" s="33"/>
      <c r="B543" s="34"/>
    </row>
    <row r="544" spans="1:2" ht="14.4" x14ac:dyDescent="0.3">
      <c r="A544" s="33"/>
      <c r="B544" s="34"/>
    </row>
    <row r="545" spans="1:2" ht="14.4" x14ac:dyDescent="0.3">
      <c r="A545" s="33"/>
      <c r="B545" s="34"/>
    </row>
    <row r="546" spans="1:2" ht="14.4" x14ac:dyDescent="0.3">
      <c r="A546" s="33"/>
      <c r="B546" s="34"/>
    </row>
    <row r="547" spans="1:2" ht="14.4" x14ac:dyDescent="0.3">
      <c r="A547" s="33"/>
      <c r="B547" s="34"/>
    </row>
    <row r="548" spans="1:2" ht="14.4" x14ac:dyDescent="0.3">
      <c r="A548" s="33"/>
      <c r="B548" s="34"/>
    </row>
    <row r="549" spans="1:2" ht="14.4" x14ac:dyDescent="0.3">
      <c r="A549" s="33"/>
      <c r="B549" s="34"/>
    </row>
    <row r="550" spans="1:2" ht="14.4" x14ac:dyDescent="0.3">
      <c r="A550" s="33"/>
      <c r="B550" s="34"/>
    </row>
    <row r="551" spans="1:2" ht="14.4" x14ac:dyDescent="0.3">
      <c r="A551" s="33"/>
      <c r="B551" s="34"/>
    </row>
    <row r="552" spans="1:2" ht="14.4" x14ac:dyDescent="0.3">
      <c r="A552" s="33"/>
      <c r="B552" s="34"/>
    </row>
    <row r="553" spans="1:2" ht="14.4" x14ac:dyDescent="0.3">
      <c r="A553" s="33"/>
      <c r="B553" s="34"/>
    </row>
    <row r="554" spans="1:2" ht="14.4" x14ac:dyDescent="0.3">
      <c r="A554" s="33"/>
      <c r="B554" s="34"/>
    </row>
    <row r="555" spans="1:2" ht="14.4" x14ac:dyDescent="0.3">
      <c r="A555" s="33"/>
      <c r="B555" s="34"/>
    </row>
    <row r="556" spans="1:2" ht="14.4" x14ac:dyDescent="0.3">
      <c r="A556" s="33"/>
      <c r="B556" s="34"/>
    </row>
    <row r="557" spans="1:2" ht="14.4" x14ac:dyDescent="0.3">
      <c r="A557" s="33"/>
      <c r="B557" s="34"/>
    </row>
    <row r="558" spans="1:2" ht="14.4" x14ac:dyDescent="0.3">
      <c r="A558" s="33"/>
      <c r="B558" s="34"/>
    </row>
    <row r="559" spans="1:2" ht="14.4" x14ac:dyDescent="0.3">
      <c r="A559" s="33"/>
      <c r="B559" s="34"/>
    </row>
    <row r="560" spans="1:2" ht="14.4" x14ac:dyDescent="0.3">
      <c r="A560" s="33"/>
      <c r="B560" s="34"/>
    </row>
    <row r="561" spans="1:2" ht="14.4" x14ac:dyDescent="0.3">
      <c r="A561" s="33"/>
      <c r="B561" s="34"/>
    </row>
    <row r="562" spans="1:2" ht="14.4" x14ac:dyDescent="0.3">
      <c r="A562" s="33"/>
      <c r="B562" s="34"/>
    </row>
    <row r="563" spans="1:2" ht="14.4" x14ac:dyDescent="0.3">
      <c r="A563" s="33"/>
      <c r="B563" s="34"/>
    </row>
    <row r="564" spans="1:2" ht="14.4" x14ac:dyDescent="0.3">
      <c r="A564" s="33"/>
      <c r="B564" s="34"/>
    </row>
    <row r="565" spans="1:2" ht="14.4" x14ac:dyDescent="0.3">
      <c r="A565" s="33"/>
      <c r="B565" s="34"/>
    </row>
    <row r="566" spans="1:2" ht="14.4" x14ac:dyDescent="0.3">
      <c r="A566" s="33"/>
      <c r="B566" s="34"/>
    </row>
    <row r="567" spans="1:2" ht="14.4" x14ac:dyDescent="0.3">
      <c r="A567" s="33"/>
      <c r="B567" s="34"/>
    </row>
    <row r="568" spans="1:2" ht="14.4" x14ac:dyDescent="0.3">
      <c r="A568" s="33"/>
      <c r="B568" s="34"/>
    </row>
    <row r="569" spans="1:2" ht="14.4" x14ac:dyDescent="0.3">
      <c r="A569" s="33"/>
      <c r="B569" s="34"/>
    </row>
    <row r="570" spans="1:2" ht="14.4" x14ac:dyDescent="0.3">
      <c r="A570" s="33"/>
      <c r="B570" s="34"/>
    </row>
    <row r="571" spans="1:2" ht="14.4" x14ac:dyDescent="0.3">
      <c r="A571" s="33"/>
      <c r="B571" s="34"/>
    </row>
    <row r="572" spans="1:2" ht="14.4" x14ac:dyDescent="0.3">
      <c r="A572" s="33"/>
      <c r="B572" s="34"/>
    </row>
    <row r="573" spans="1:2" ht="14.4" x14ac:dyDescent="0.3">
      <c r="A573" s="33"/>
      <c r="B573" s="34"/>
    </row>
    <row r="574" spans="1:2" ht="14.4" x14ac:dyDescent="0.3">
      <c r="A574" s="33"/>
      <c r="B574" s="34"/>
    </row>
    <row r="575" spans="1:2" ht="14.4" x14ac:dyDescent="0.3">
      <c r="A575" s="33"/>
      <c r="B575" s="34"/>
    </row>
    <row r="576" spans="1:2" ht="14.4" x14ac:dyDescent="0.3">
      <c r="A576" s="33"/>
      <c r="B576" s="34"/>
    </row>
    <row r="577" spans="1:2" ht="14.4" x14ac:dyDescent="0.3">
      <c r="A577" s="33"/>
      <c r="B577" s="34"/>
    </row>
    <row r="578" spans="1:2" ht="14.4" x14ac:dyDescent="0.3">
      <c r="A578" s="33"/>
      <c r="B578" s="34"/>
    </row>
    <row r="579" spans="1:2" ht="14.4" x14ac:dyDescent="0.3">
      <c r="A579" s="33"/>
      <c r="B579" s="34"/>
    </row>
    <row r="580" spans="1:2" ht="14.4" x14ac:dyDescent="0.3">
      <c r="A580" s="33"/>
      <c r="B580" s="34"/>
    </row>
    <row r="581" spans="1:2" ht="14.4" x14ac:dyDescent="0.3">
      <c r="A581" s="33"/>
      <c r="B581" s="34"/>
    </row>
    <row r="582" spans="1:2" ht="14.4" x14ac:dyDescent="0.3">
      <c r="A582" s="33"/>
      <c r="B582" s="34"/>
    </row>
    <row r="583" spans="1:2" ht="14.4" x14ac:dyDescent="0.3">
      <c r="A583" s="33"/>
      <c r="B583" s="34"/>
    </row>
    <row r="584" spans="1:2" ht="14.4" x14ac:dyDescent="0.3">
      <c r="A584" s="33"/>
      <c r="B584" s="34"/>
    </row>
    <row r="585" spans="1:2" ht="14.4" x14ac:dyDescent="0.3">
      <c r="A585" s="33"/>
      <c r="B585" s="34"/>
    </row>
    <row r="586" spans="1:2" ht="14.4" x14ac:dyDescent="0.3">
      <c r="A586" s="33"/>
      <c r="B586" s="34"/>
    </row>
    <row r="587" spans="1:2" ht="14.4" x14ac:dyDescent="0.3">
      <c r="A587" s="33"/>
      <c r="B587" s="34"/>
    </row>
    <row r="588" spans="1:2" ht="14.4" x14ac:dyDescent="0.3">
      <c r="A588" s="33"/>
      <c r="B588" s="34"/>
    </row>
    <row r="589" spans="1:2" ht="14.4" x14ac:dyDescent="0.3">
      <c r="A589" s="33"/>
      <c r="B589" s="34"/>
    </row>
    <row r="590" spans="1:2" ht="14.4" x14ac:dyDescent="0.3">
      <c r="A590" s="33"/>
      <c r="B590" s="34"/>
    </row>
    <row r="591" spans="1:2" ht="14.4" x14ac:dyDescent="0.3">
      <c r="A591" s="33"/>
      <c r="B591" s="34"/>
    </row>
    <row r="592" spans="1:2" ht="14.4" x14ac:dyDescent="0.3">
      <c r="A592" s="33"/>
      <c r="B592" s="34"/>
    </row>
    <row r="593" spans="1:2" ht="14.4" x14ac:dyDescent="0.3">
      <c r="A593" s="33"/>
      <c r="B593" s="34"/>
    </row>
    <row r="594" spans="1:2" ht="14.4" x14ac:dyDescent="0.3">
      <c r="A594" s="33"/>
      <c r="B594" s="34"/>
    </row>
    <row r="595" spans="1:2" ht="14.4" x14ac:dyDescent="0.3">
      <c r="A595" s="33"/>
      <c r="B595" s="34"/>
    </row>
    <row r="596" spans="1:2" ht="14.4" x14ac:dyDescent="0.3">
      <c r="A596" s="33"/>
      <c r="B596" s="34"/>
    </row>
    <row r="597" spans="1:2" ht="14.4" x14ac:dyDescent="0.3">
      <c r="A597" s="33"/>
      <c r="B597" s="34"/>
    </row>
    <row r="598" spans="1:2" ht="14.4" x14ac:dyDescent="0.3">
      <c r="A598" s="33"/>
      <c r="B598" s="34"/>
    </row>
    <row r="599" spans="1:2" ht="14.4" x14ac:dyDescent="0.3">
      <c r="A599" s="33"/>
      <c r="B599" s="34"/>
    </row>
    <row r="600" spans="1:2" ht="14.4" x14ac:dyDescent="0.3">
      <c r="A600" s="33"/>
      <c r="B600" s="34"/>
    </row>
    <row r="601" spans="1:2" ht="14.4" x14ac:dyDescent="0.3">
      <c r="A601" s="33"/>
      <c r="B601" s="34"/>
    </row>
    <row r="602" spans="1:2" ht="14.4" x14ac:dyDescent="0.3">
      <c r="A602" s="33"/>
      <c r="B602" s="34"/>
    </row>
    <row r="603" spans="1:2" ht="14.4" x14ac:dyDescent="0.3">
      <c r="A603" s="33"/>
      <c r="B603" s="34"/>
    </row>
    <row r="604" spans="1:2" ht="14.4" x14ac:dyDescent="0.3">
      <c r="A604" s="33"/>
      <c r="B604" s="34"/>
    </row>
    <row r="605" spans="1:2" ht="14.4" x14ac:dyDescent="0.3">
      <c r="A605" s="33"/>
      <c r="B605" s="34"/>
    </row>
    <row r="606" spans="1:2" ht="14.4" x14ac:dyDescent="0.3">
      <c r="A606" s="33"/>
      <c r="B606" s="34"/>
    </row>
    <row r="607" spans="1:2" ht="14.4" x14ac:dyDescent="0.3">
      <c r="A607" s="33"/>
      <c r="B607" s="34"/>
    </row>
    <row r="608" spans="1:2" ht="14.4" x14ac:dyDescent="0.3">
      <c r="A608" s="33"/>
      <c r="B608" s="34"/>
    </row>
    <row r="609" spans="1:2" ht="14.4" x14ac:dyDescent="0.3">
      <c r="A609" s="33"/>
      <c r="B609" s="34"/>
    </row>
    <row r="610" spans="1:2" ht="14.4" x14ac:dyDescent="0.3">
      <c r="A610" s="33"/>
      <c r="B610" s="34"/>
    </row>
    <row r="611" spans="1:2" ht="14.4" x14ac:dyDescent="0.3">
      <c r="A611" s="33"/>
      <c r="B611" s="34"/>
    </row>
    <row r="612" spans="1:2" ht="14.4" x14ac:dyDescent="0.3">
      <c r="A612" s="33"/>
      <c r="B612" s="34"/>
    </row>
    <row r="613" spans="1:2" ht="14.4" x14ac:dyDescent="0.3">
      <c r="A613" s="33"/>
      <c r="B613" s="34"/>
    </row>
    <row r="614" spans="1:2" ht="14.4" x14ac:dyDescent="0.3">
      <c r="A614" s="33"/>
      <c r="B614" s="34"/>
    </row>
    <row r="615" spans="1:2" ht="14.4" x14ac:dyDescent="0.3">
      <c r="A615" s="33"/>
      <c r="B615" s="34"/>
    </row>
    <row r="616" spans="1:2" ht="14.4" x14ac:dyDescent="0.3">
      <c r="A616" s="33"/>
      <c r="B616" s="34"/>
    </row>
    <row r="617" spans="1:2" ht="14.4" x14ac:dyDescent="0.3">
      <c r="A617" s="33"/>
      <c r="B617" s="34"/>
    </row>
    <row r="618" spans="1:2" ht="14.4" x14ac:dyDescent="0.3">
      <c r="A618" s="33"/>
      <c r="B618" s="34"/>
    </row>
    <row r="619" spans="1:2" ht="14.4" x14ac:dyDescent="0.3">
      <c r="A619" s="33"/>
      <c r="B619" s="34"/>
    </row>
    <row r="620" spans="1:2" ht="14.4" x14ac:dyDescent="0.3">
      <c r="A620" s="33"/>
      <c r="B620" s="34"/>
    </row>
    <row r="621" spans="1:2" ht="14.4" x14ac:dyDescent="0.3">
      <c r="A621" s="33"/>
      <c r="B621" s="34"/>
    </row>
    <row r="622" spans="1:2" ht="14.4" x14ac:dyDescent="0.3">
      <c r="A622" s="33"/>
      <c r="B622" s="34"/>
    </row>
    <row r="623" spans="1:2" ht="14.4" x14ac:dyDescent="0.3">
      <c r="A623" s="33"/>
      <c r="B623" s="34"/>
    </row>
    <row r="624" spans="1:2" ht="14.4" x14ac:dyDescent="0.3">
      <c r="A624" s="33"/>
      <c r="B624" s="34"/>
    </row>
    <row r="625" spans="1:2" ht="14.4" x14ac:dyDescent="0.3">
      <c r="A625" s="33"/>
      <c r="B625" s="34"/>
    </row>
    <row r="626" spans="1:2" ht="14.4" x14ac:dyDescent="0.3">
      <c r="A626" s="33"/>
      <c r="B626" s="34"/>
    </row>
    <row r="627" spans="1:2" ht="14.4" x14ac:dyDescent="0.3">
      <c r="A627" s="33"/>
      <c r="B627" s="34"/>
    </row>
    <row r="628" spans="1:2" ht="14.4" x14ac:dyDescent="0.3">
      <c r="A628" s="33"/>
      <c r="B628" s="34"/>
    </row>
    <row r="629" spans="1:2" ht="14.4" x14ac:dyDescent="0.3">
      <c r="A629" s="33"/>
      <c r="B629" s="34"/>
    </row>
    <row r="630" spans="1:2" ht="14.4" x14ac:dyDescent="0.3">
      <c r="A630" s="33"/>
      <c r="B630" s="34"/>
    </row>
    <row r="631" spans="1:2" ht="14.4" x14ac:dyDescent="0.3">
      <c r="A631" s="33"/>
      <c r="B631" s="34"/>
    </row>
    <row r="632" spans="1:2" ht="14.4" x14ac:dyDescent="0.3">
      <c r="A632" s="33"/>
      <c r="B632" s="34"/>
    </row>
    <row r="633" spans="1:2" ht="14.4" x14ac:dyDescent="0.3">
      <c r="A633" s="33"/>
      <c r="B633" s="34"/>
    </row>
    <row r="634" spans="1:2" ht="14.4" x14ac:dyDescent="0.3">
      <c r="A634" s="33"/>
      <c r="B634" s="34"/>
    </row>
    <row r="635" spans="1:2" ht="14.4" x14ac:dyDescent="0.3">
      <c r="A635" s="33"/>
      <c r="B635" s="34"/>
    </row>
    <row r="636" spans="1:2" ht="14.4" x14ac:dyDescent="0.3">
      <c r="A636" s="33"/>
      <c r="B636" s="34"/>
    </row>
    <row r="637" spans="1:2" ht="14.4" x14ac:dyDescent="0.3">
      <c r="A637" s="33"/>
      <c r="B637" s="34"/>
    </row>
    <row r="638" spans="1:2" ht="14.4" x14ac:dyDescent="0.3">
      <c r="A638" s="33"/>
      <c r="B638" s="34"/>
    </row>
    <row r="639" spans="1:2" ht="14.4" x14ac:dyDescent="0.3">
      <c r="A639" s="33"/>
      <c r="B639" s="34"/>
    </row>
    <row r="640" spans="1:2" ht="14.4" x14ac:dyDescent="0.3">
      <c r="A640" s="33"/>
      <c r="B640" s="34"/>
    </row>
    <row r="641" spans="1:2" ht="14.4" x14ac:dyDescent="0.3">
      <c r="A641" s="33"/>
      <c r="B641" s="34"/>
    </row>
    <row r="642" spans="1:2" ht="14.4" x14ac:dyDescent="0.3">
      <c r="A642" s="33"/>
      <c r="B642" s="34"/>
    </row>
    <row r="643" spans="1:2" ht="14.4" x14ac:dyDescent="0.3">
      <c r="A643" s="33"/>
      <c r="B643" s="34"/>
    </row>
    <row r="644" spans="1:2" ht="14.4" x14ac:dyDescent="0.3">
      <c r="A644" s="33"/>
      <c r="B644" s="34"/>
    </row>
    <row r="645" spans="1:2" ht="14.4" x14ac:dyDescent="0.3">
      <c r="A645" s="33"/>
      <c r="B645" s="34"/>
    </row>
    <row r="646" spans="1:2" ht="14.4" x14ac:dyDescent="0.3">
      <c r="A646" s="33"/>
      <c r="B646" s="34"/>
    </row>
    <row r="647" spans="1:2" ht="14.4" x14ac:dyDescent="0.3">
      <c r="A647" s="33"/>
      <c r="B647" s="34"/>
    </row>
    <row r="648" spans="1:2" ht="14.4" x14ac:dyDescent="0.3">
      <c r="A648" s="33"/>
      <c r="B648" s="34"/>
    </row>
    <row r="649" spans="1:2" ht="14.4" x14ac:dyDescent="0.3">
      <c r="A649" s="33"/>
      <c r="B649" s="34"/>
    </row>
    <row r="650" spans="1:2" ht="14.4" x14ac:dyDescent="0.3">
      <c r="A650" s="33"/>
      <c r="B650" s="34"/>
    </row>
    <row r="651" spans="1:2" ht="14.4" x14ac:dyDescent="0.3">
      <c r="A651" s="33"/>
      <c r="B651" s="34"/>
    </row>
    <row r="652" spans="1:2" ht="14.4" x14ac:dyDescent="0.3">
      <c r="A652" s="33"/>
      <c r="B652" s="34"/>
    </row>
    <row r="653" spans="1:2" ht="14.4" x14ac:dyDescent="0.3">
      <c r="A653" s="33"/>
      <c r="B653" s="34"/>
    </row>
    <row r="654" spans="1:2" ht="14.4" x14ac:dyDescent="0.3">
      <c r="A654" s="33"/>
      <c r="B654" s="34"/>
    </row>
    <row r="655" spans="1:2" ht="14.4" x14ac:dyDescent="0.3">
      <c r="A655" s="33"/>
      <c r="B655" s="34"/>
    </row>
    <row r="656" spans="1:2" ht="14.4" x14ac:dyDescent="0.3">
      <c r="A656" s="33"/>
      <c r="B656" s="34"/>
    </row>
    <row r="657" spans="1:2" ht="14.4" x14ac:dyDescent="0.3">
      <c r="A657" s="33"/>
      <c r="B657" s="34"/>
    </row>
    <row r="658" spans="1:2" ht="14.4" x14ac:dyDescent="0.3">
      <c r="A658" s="33"/>
      <c r="B658" s="34"/>
    </row>
    <row r="659" spans="1:2" ht="14.4" x14ac:dyDescent="0.3">
      <c r="A659" s="33"/>
      <c r="B659" s="34"/>
    </row>
    <row r="660" spans="1:2" ht="14.4" x14ac:dyDescent="0.3">
      <c r="A660" s="33"/>
      <c r="B660" s="34"/>
    </row>
    <row r="661" spans="1:2" ht="14.4" x14ac:dyDescent="0.3">
      <c r="A661" s="33"/>
      <c r="B661" s="34"/>
    </row>
    <row r="662" spans="1:2" ht="14.4" x14ac:dyDescent="0.3">
      <c r="A662" s="33"/>
      <c r="B662" s="34"/>
    </row>
    <row r="663" spans="1:2" ht="14.4" x14ac:dyDescent="0.3">
      <c r="A663" s="33"/>
      <c r="B663" s="34"/>
    </row>
    <row r="664" spans="1:2" ht="14.4" x14ac:dyDescent="0.3">
      <c r="A664" s="33"/>
      <c r="B664" s="34"/>
    </row>
    <row r="665" spans="1:2" ht="14.4" x14ac:dyDescent="0.3">
      <c r="A665" s="33"/>
      <c r="B665" s="34"/>
    </row>
    <row r="666" spans="1:2" ht="14.4" x14ac:dyDescent="0.3">
      <c r="A666" s="33"/>
      <c r="B666" s="34"/>
    </row>
    <row r="667" spans="1:2" ht="14.4" x14ac:dyDescent="0.3">
      <c r="A667" s="33"/>
      <c r="B667" s="34"/>
    </row>
    <row r="668" spans="1:2" ht="14.4" x14ac:dyDescent="0.3">
      <c r="A668" s="33"/>
      <c r="B668" s="34"/>
    </row>
    <row r="669" spans="1:2" ht="14.4" x14ac:dyDescent="0.3">
      <c r="A669" s="33"/>
      <c r="B669" s="34"/>
    </row>
    <row r="670" spans="1:2" ht="14.4" x14ac:dyDescent="0.3">
      <c r="A670" s="33"/>
      <c r="B670" s="34"/>
    </row>
    <row r="671" spans="1:2" ht="14.4" x14ac:dyDescent="0.3">
      <c r="A671" s="33"/>
      <c r="B671" s="34"/>
    </row>
    <row r="672" spans="1:2" ht="14.4" x14ac:dyDescent="0.3">
      <c r="A672" s="33"/>
      <c r="B672" s="34"/>
    </row>
    <row r="673" spans="1:2" ht="14.4" x14ac:dyDescent="0.3">
      <c r="A673" s="33"/>
      <c r="B673" s="34"/>
    </row>
    <row r="674" spans="1:2" ht="14.4" x14ac:dyDescent="0.3">
      <c r="A674" s="33"/>
      <c r="B674" s="34"/>
    </row>
    <row r="675" spans="1:2" ht="14.4" x14ac:dyDescent="0.3">
      <c r="A675" s="33"/>
      <c r="B675" s="34"/>
    </row>
    <row r="676" spans="1:2" ht="14.4" x14ac:dyDescent="0.3">
      <c r="A676" s="33"/>
      <c r="B676" s="34"/>
    </row>
    <row r="677" spans="1:2" ht="14.4" x14ac:dyDescent="0.3">
      <c r="A677" s="33"/>
      <c r="B677" s="34"/>
    </row>
    <row r="678" spans="1:2" ht="14.4" x14ac:dyDescent="0.3">
      <c r="A678" s="33"/>
      <c r="B678" s="34"/>
    </row>
    <row r="679" spans="1:2" ht="14.4" x14ac:dyDescent="0.3">
      <c r="A679" s="33"/>
      <c r="B679" s="34"/>
    </row>
    <row r="680" spans="1:2" ht="14.4" x14ac:dyDescent="0.3">
      <c r="A680" s="33"/>
      <c r="B680" s="34"/>
    </row>
    <row r="681" spans="1:2" ht="14.4" x14ac:dyDescent="0.3">
      <c r="A681" s="33"/>
      <c r="B681" s="34"/>
    </row>
    <row r="682" spans="1:2" ht="14.4" x14ac:dyDescent="0.3">
      <c r="A682" s="33"/>
      <c r="B682" s="34"/>
    </row>
    <row r="683" spans="1:2" ht="14.4" x14ac:dyDescent="0.3">
      <c r="A683" s="33"/>
      <c r="B683" s="34"/>
    </row>
    <row r="684" spans="1:2" ht="14.4" x14ac:dyDescent="0.3">
      <c r="A684" s="33"/>
      <c r="B684" s="34"/>
    </row>
    <row r="685" spans="1:2" ht="14.4" x14ac:dyDescent="0.3">
      <c r="A685" s="33"/>
      <c r="B685" s="34"/>
    </row>
    <row r="686" spans="1:2" ht="14.4" x14ac:dyDescent="0.3">
      <c r="A686" s="33"/>
      <c r="B686" s="34"/>
    </row>
    <row r="687" spans="1:2" ht="14.4" x14ac:dyDescent="0.3">
      <c r="A687" s="33"/>
      <c r="B687" s="34"/>
    </row>
    <row r="688" spans="1:2" ht="14.4" x14ac:dyDescent="0.3">
      <c r="A688" s="33"/>
      <c r="B688" s="34"/>
    </row>
    <row r="689" spans="1:2" ht="14.4" x14ac:dyDescent="0.3">
      <c r="A689" s="33"/>
      <c r="B689" s="34"/>
    </row>
    <row r="690" spans="1:2" ht="14.4" x14ac:dyDescent="0.3">
      <c r="A690" s="33"/>
      <c r="B690" s="34"/>
    </row>
    <row r="691" spans="1:2" ht="14.4" x14ac:dyDescent="0.3">
      <c r="A691" s="33"/>
      <c r="B691" s="34"/>
    </row>
    <row r="692" spans="1:2" ht="14.4" x14ac:dyDescent="0.3">
      <c r="A692" s="33"/>
      <c r="B692" s="34"/>
    </row>
    <row r="693" spans="1:2" ht="14.4" x14ac:dyDescent="0.3">
      <c r="A693" s="33"/>
      <c r="B693" s="34"/>
    </row>
    <row r="694" spans="1:2" ht="14.4" x14ac:dyDescent="0.3">
      <c r="A694" s="33"/>
      <c r="B694" s="34"/>
    </row>
    <row r="695" spans="1:2" ht="14.4" x14ac:dyDescent="0.3">
      <c r="A695" s="33"/>
      <c r="B695" s="34"/>
    </row>
    <row r="696" spans="1:2" ht="14.4" x14ac:dyDescent="0.3">
      <c r="A696" s="33"/>
      <c r="B696" s="34"/>
    </row>
    <row r="697" spans="1:2" ht="14.4" x14ac:dyDescent="0.3">
      <c r="A697" s="33"/>
      <c r="B697" s="34"/>
    </row>
    <row r="698" spans="1:2" ht="14.4" x14ac:dyDescent="0.3">
      <c r="A698" s="33"/>
      <c r="B698" s="34"/>
    </row>
    <row r="699" spans="1:2" ht="14.4" x14ac:dyDescent="0.3">
      <c r="A699" s="33"/>
      <c r="B699" s="34"/>
    </row>
    <row r="700" spans="1:2" ht="14.4" x14ac:dyDescent="0.3">
      <c r="A700" s="33"/>
      <c r="B700" s="34"/>
    </row>
    <row r="701" spans="1:2" ht="14.4" x14ac:dyDescent="0.3">
      <c r="A701" s="33"/>
      <c r="B701" s="34"/>
    </row>
    <row r="702" spans="1:2" ht="14.4" x14ac:dyDescent="0.3">
      <c r="A702" s="33"/>
      <c r="B702" s="34"/>
    </row>
    <row r="703" spans="1:2" ht="14.4" x14ac:dyDescent="0.3">
      <c r="A703" s="33"/>
      <c r="B703" s="34"/>
    </row>
    <row r="704" spans="1:2" ht="14.4" x14ac:dyDescent="0.3">
      <c r="A704" s="33"/>
      <c r="B704" s="34"/>
    </row>
    <row r="705" spans="1:2" ht="14.4" x14ac:dyDescent="0.3">
      <c r="A705" s="33"/>
      <c r="B705" s="34"/>
    </row>
    <row r="706" spans="1:2" ht="14.4" x14ac:dyDescent="0.3">
      <c r="A706" s="33"/>
      <c r="B706" s="34"/>
    </row>
    <row r="707" spans="1:2" ht="14.4" x14ac:dyDescent="0.3">
      <c r="A707" s="33"/>
      <c r="B707" s="34"/>
    </row>
    <row r="708" spans="1:2" ht="14.4" x14ac:dyDescent="0.3">
      <c r="A708" s="33"/>
      <c r="B708" s="34"/>
    </row>
    <row r="709" spans="1:2" ht="14.4" x14ac:dyDescent="0.3">
      <c r="A709" s="33"/>
      <c r="B709" s="34"/>
    </row>
    <row r="710" spans="1:2" ht="14.4" x14ac:dyDescent="0.3">
      <c r="A710" s="33"/>
      <c r="B710" s="34"/>
    </row>
    <row r="711" spans="1:2" ht="14.4" x14ac:dyDescent="0.3">
      <c r="A711" s="33"/>
      <c r="B711" s="34"/>
    </row>
    <row r="712" spans="1:2" ht="14.4" x14ac:dyDescent="0.3">
      <c r="A712" s="33"/>
      <c r="B712" s="34"/>
    </row>
    <row r="713" spans="1:2" ht="14.4" x14ac:dyDescent="0.3">
      <c r="A713" s="33"/>
      <c r="B713" s="34"/>
    </row>
    <row r="714" spans="1:2" ht="14.4" x14ac:dyDescent="0.3">
      <c r="A714" s="33"/>
      <c r="B714" s="34"/>
    </row>
    <row r="715" spans="1:2" ht="14.4" x14ac:dyDescent="0.3">
      <c r="A715" s="33"/>
      <c r="B715" s="34"/>
    </row>
    <row r="716" spans="1:2" ht="14.4" x14ac:dyDescent="0.3">
      <c r="A716" s="33"/>
      <c r="B716" s="34"/>
    </row>
    <row r="717" spans="1:2" ht="14.4" x14ac:dyDescent="0.3">
      <c r="A717" s="33"/>
      <c r="B717" s="34"/>
    </row>
    <row r="718" spans="1:2" ht="14.4" x14ac:dyDescent="0.3">
      <c r="A718" s="33"/>
      <c r="B718" s="34"/>
    </row>
    <row r="719" spans="1:2" ht="14.4" x14ac:dyDescent="0.3">
      <c r="A719" s="33"/>
      <c r="B719" s="34"/>
    </row>
    <row r="720" spans="1:2" ht="14.4" x14ac:dyDescent="0.3">
      <c r="A720" s="33"/>
      <c r="B720" s="34"/>
    </row>
    <row r="721" spans="1:2" ht="14.4" x14ac:dyDescent="0.3">
      <c r="A721" s="33"/>
      <c r="B721" s="34"/>
    </row>
    <row r="722" spans="1:2" ht="14.4" x14ac:dyDescent="0.3">
      <c r="A722" s="33"/>
      <c r="B722" s="34"/>
    </row>
    <row r="723" spans="1:2" ht="14.4" x14ac:dyDescent="0.3">
      <c r="A723" s="33"/>
      <c r="B723" s="34"/>
    </row>
    <row r="724" spans="1:2" ht="14.4" x14ac:dyDescent="0.3">
      <c r="A724" s="33"/>
      <c r="B724" s="34"/>
    </row>
    <row r="725" spans="1:2" ht="14.4" x14ac:dyDescent="0.3">
      <c r="A725" s="33"/>
      <c r="B725" s="34"/>
    </row>
    <row r="726" spans="1:2" ht="14.4" x14ac:dyDescent="0.3">
      <c r="A726" s="33"/>
      <c r="B726" s="34"/>
    </row>
    <row r="727" spans="1:2" ht="14.4" x14ac:dyDescent="0.3">
      <c r="A727" s="33"/>
      <c r="B727" s="34"/>
    </row>
    <row r="728" spans="1:2" ht="14.4" x14ac:dyDescent="0.3">
      <c r="A728" s="33"/>
      <c r="B728" s="34"/>
    </row>
    <row r="729" spans="1:2" ht="14.4" x14ac:dyDescent="0.3">
      <c r="A729" s="33"/>
      <c r="B729" s="34"/>
    </row>
    <row r="730" spans="1:2" ht="14.4" x14ac:dyDescent="0.3">
      <c r="A730" s="33"/>
      <c r="B730" s="34"/>
    </row>
    <row r="731" spans="1:2" ht="14.4" x14ac:dyDescent="0.3">
      <c r="A731" s="33"/>
      <c r="B731" s="34"/>
    </row>
    <row r="732" spans="1:2" ht="14.4" x14ac:dyDescent="0.3">
      <c r="A732" s="33"/>
      <c r="B732" s="34"/>
    </row>
    <row r="733" spans="1:2" ht="14.4" x14ac:dyDescent="0.3">
      <c r="A733" s="33"/>
      <c r="B733" s="34"/>
    </row>
    <row r="734" spans="1:2" ht="14.4" x14ac:dyDescent="0.3">
      <c r="A734" s="33"/>
      <c r="B734" s="34"/>
    </row>
    <row r="735" spans="1:2" ht="14.4" x14ac:dyDescent="0.3">
      <c r="A735" s="33"/>
      <c r="B735" s="34"/>
    </row>
    <row r="736" spans="1:2" ht="14.4" x14ac:dyDescent="0.3">
      <c r="A736" s="33"/>
      <c r="B736" s="34"/>
    </row>
    <row r="737" spans="1:2" ht="14.4" x14ac:dyDescent="0.3">
      <c r="A737" s="33"/>
      <c r="B737" s="34"/>
    </row>
    <row r="738" spans="1:2" ht="14.4" x14ac:dyDescent="0.3">
      <c r="A738" s="33"/>
      <c r="B738" s="34"/>
    </row>
    <row r="739" spans="1:2" ht="14.4" x14ac:dyDescent="0.3">
      <c r="A739" s="33"/>
      <c r="B739" s="34"/>
    </row>
    <row r="740" spans="1:2" ht="14.4" x14ac:dyDescent="0.3">
      <c r="A740" s="33"/>
      <c r="B740" s="34"/>
    </row>
    <row r="741" spans="1:2" ht="14.4" x14ac:dyDescent="0.3">
      <c r="A741" s="33"/>
      <c r="B741" s="34"/>
    </row>
    <row r="742" spans="1:2" ht="14.4" x14ac:dyDescent="0.3">
      <c r="A742" s="33"/>
      <c r="B742" s="34"/>
    </row>
    <row r="743" spans="1:2" ht="14.4" x14ac:dyDescent="0.3">
      <c r="A743" s="33"/>
      <c r="B743" s="34"/>
    </row>
    <row r="744" spans="1:2" ht="14.4" x14ac:dyDescent="0.3">
      <c r="A744" s="33"/>
      <c r="B744" s="34"/>
    </row>
    <row r="745" spans="1:2" ht="14.4" x14ac:dyDescent="0.3">
      <c r="A745" s="33"/>
      <c r="B745" s="34"/>
    </row>
    <row r="746" spans="1:2" ht="14.4" x14ac:dyDescent="0.3">
      <c r="A746" s="33"/>
      <c r="B746" s="34"/>
    </row>
    <row r="747" spans="1:2" ht="14.4" x14ac:dyDescent="0.3">
      <c r="A747" s="33"/>
      <c r="B747" s="34"/>
    </row>
    <row r="748" spans="1:2" ht="14.4" x14ac:dyDescent="0.3">
      <c r="A748" s="33"/>
      <c r="B748" s="34"/>
    </row>
    <row r="749" spans="1:2" ht="14.4" x14ac:dyDescent="0.3">
      <c r="A749" s="33"/>
      <c r="B749" s="34"/>
    </row>
    <row r="750" spans="1:2" ht="14.4" x14ac:dyDescent="0.3">
      <c r="A750" s="33"/>
      <c r="B750" s="34"/>
    </row>
    <row r="751" spans="1:2" ht="14.4" x14ac:dyDescent="0.3">
      <c r="A751" s="33"/>
      <c r="B751" s="34"/>
    </row>
    <row r="752" spans="1:2" ht="14.4" x14ac:dyDescent="0.3">
      <c r="A752" s="33"/>
      <c r="B752" s="34"/>
    </row>
    <row r="753" spans="1:2" ht="14.4" x14ac:dyDescent="0.3">
      <c r="A753" s="33"/>
      <c r="B753" s="34"/>
    </row>
    <row r="754" spans="1:2" ht="14.4" x14ac:dyDescent="0.3">
      <c r="A754" s="33"/>
      <c r="B754" s="34"/>
    </row>
    <row r="755" spans="1:2" ht="14.4" x14ac:dyDescent="0.3">
      <c r="A755" s="33"/>
      <c r="B755" s="34"/>
    </row>
    <row r="756" spans="1:2" ht="14.4" x14ac:dyDescent="0.3">
      <c r="A756" s="33"/>
      <c r="B756" s="34"/>
    </row>
    <row r="757" spans="1:2" ht="14.4" x14ac:dyDescent="0.3">
      <c r="A757" s="33"/>
      <c r="B757" s="34"/>
    </row>
    <row r="758" spans="1:2" ht="14.4" x14ac:dyDescent="0.3">
      <c r="A758" s="33"/>
      <c r="B758" s="34"/>
    </row>
    <row r="759" spans="1:2" ht="14.4" x14ac:dyDescent="0.3">
      <c r="A759" s="33"/>
      <c r="B759" s="34"/>
    </row>
    <row r="760" spans="1:2" ht="14.4" x14ac:dyDescent="0.3">
      <c r="A760" s="33"/>
      <c r="B760" s="34"/>
    </row>
    <row r="761" spans="1:2" ht="14.4" x14ac:dyDescent="0.3">
      <c r="A761" s="33"/>
      <c r="B761" s="34"/>
    </row>
    <row r="762" spans="1:2" ht="14.4" x14ac:dyDescent="0.3">
      <c r="A762" s="33"/>
      <c r="B762" s="34"/>
    </row>
    <row r="763" spans="1:2" ht="14.4" x14ac:dyDescent="0.3">
      <c r="A763" s="33"/>
      <c r="B763" s="34"/>
    </row>
    <row r="764" spans="1:2" ht="14.4" x14ac:dyDescent="0.3">
      <c r="A764" s="33"/>
      <c r="B764" s="34"/>
    </row>
    <row r="765" spans="1:2" ht="14.4" x14ac:dyDescent="0.3">
      <c r="A765" s="33"/>
      <c r="B765" s="34"/>
    </row>
    <row r="766" spans="1:2" ht="14.4" x14ac:dyDescent="0.3">
      <c r="A766" s="33"/>
      <c r="B766" s="34"/>
    </row>
    <row r="767" spans="1:2" ht="14.4" x14ac:dyDescent="0.3">
      <c r="A767" s="33"/>
      <c r="B767" s="34"/>
    </row>
    <row r="768" spans="1:2" ht="14.4" x14ac:dyDescent="0.3">
      <c r="A768" s="33"/>
      <c r="B768" s="34"/>
    </row>
    <row r="769" spans="1:2" ht="14.4" x14ac:dyDescent="0.3">
      <c r="A769" s="33"/>
      <c r="B769" s="34"/>
    </row>
    <row r="770" spans="1:2" ht="14.4" x14ac:dyDescent="0.3">
      <c r="A770" s="33"/>
      <c r="B770" s="34"/>
    </row>
    <row r="771" spans="1:2" ht="14.4" x14ac:dyDescent="0.3">
      <c r="A771" s="33"/>
      <c r="B771" s="34"/>
    </row>
    <row r="772" spans="1:2" ht="14.4" x14ac:dyDescent="0.3">
      <c r="A772" s="33"/>
      <c r="B772" s="34"/>
    </row>
    <row r="773" spans="1:2" ht="14.4" x14ac:dyDescent="0.3">
      <c r="A773" s="33"/>
      <c r="B773" s="34"/>
    </row>
    <row r="774" spans="1:2" ht="14.4" x14ac:dyDescent="0.3">
      <c r="A774" s="33"/>
      <c r="B774" s="34"/>
    </row>
    <row r="775" spans="1:2" ht="14.4" x14ac:dyDescent="0.3">
      <c r="A775" s="33"/>
      <c r="B775" s="34"/>
    </row>
    <row r="776" spans="1:2" ht="14.4" x14ac:dyDescent="0.3">
      <c r="A776" s="33"/>
      <c r="B776" s="34"/>
    </row>
    <row r="777" spans="1:2" ht="14.4" x14ac:dyDescent="0.3">
      <c r="A777" s="33"/>
      <c r="B777" s="34"/>
    </row>
    <row r="778" spans="1:2" ht="14.4" x14ac:dyDescent="0.3">
      <c r="A778" s="33"/>
      <c r="B778" s="34"/>
    </row>
    <row r="779" spans="1:2" ht="14.4" x14ac:dyDescent="0.3">
      <c r="A779" s="33"/>
      <c r="B779" s="34"/>
    </row>
    <row r="780" spans="1:2" ht="14.4" x14ac:dyDescent="0.3">
      <c r="A780" s="33"/>
      <c r="B780" s="34"/>
    </row>
    <row r="781" spans="1:2" ht="14.4" x14ac:dyDescent="0.3">
      <c r="A781" s="33"/>
      <c r="B781" s="34"/>
    </row>
    <row r="782" spans="1:2" ht="14.4" x14ac:dyDescent="0.3">
      <c r="A782" s="33"/>
      <c r="B782" s="34"/>
    </row>
    <row r="783" spans="1:2" ht="14.4" x14ac:dyDescent="0.3">
      <c r="A783" s="33"/>
      <c r="B783" s="34"/>
    </row>
    <row r="784" spans="1:2" ht="14.4" x14ac:dyDescent="0.3">
      <c r="A784" s="33"/>
      <c r="B784" s="34"/>
    </row>
    <row r="785" spans="1:2" ht="14.4" x14ac:dyDescent="0.3">
      <c r="A785" s="33"/>
      <c r="B785" s="34"/>
    </row>
    <row r="786" spans="1:2" ht="14.4" x14ac:dyDescent="0.3">
      <c r="A786" s="33"/>
      <c r="B786" s="34"/>
    </row>
    <row r="787" spans="1:2" ht="14.4" x14ac:dyDescent="0.3">
      <c r="A787" s="33"/>
      <c r="B787" s="34"/>
    </row>
    <row r="788" spans="1:2" ht="14.4" x14ac:dyDescent="0.3">
      <c r="A788" s="33"/>
      <c r="B788" s="34"/>
    </row>
    <row r="789" spans="1:2" ht="14.4" x14ac:dyDescent="0.3">
      <c r="A789" s="33"/>
      <c r="B789" s="34"/>
    </row>
    <row r="790" spans="1:2" ht="14.4" x14ac:dyDescent="0.3">
      <c r="A790" s="33"/>
      <c r="B790" s="34"/>
    </row>
    <row r="791" spans="1:2" ht="14.4" x14ac:dyDescent="0.3">
      <c r="A791" s="33"/>
      <c r="B791" s="34"/>
    </row>
    <row r="792" spans="1:2" ht="14.4" x14ac:dyDescent="0.3">
      <c r="A792" s="33"/>
      <c r="B792" s="34"/>
    </row>
    <row r="793" spans="1:2" ht="14.4" x14ac:dyDescent="0.3">
      <c r="A793" s="33"/>
      <c r="B793" s="34"/>
    </row>
    <row r="794" spans="1:2" ht="14.4" x14ac:dyDescent="0.3">
      <c r="A794" s="33"/>
      <c r="B794" s="34"/>
    </row>
    <row r="795" spans="1:2" ht="14.4" x14ac:dyDescent="0.3">
      <c r="A795" s="33"/>
      <c r="B795" s="34"/>
    </row>
    <row r="796" spans="1:2" ht="14.4" x14ac:dyDescent="0.3">
      <c r="A796" s="33"/>
      <c r="B796" s="34"/>
    </row>
    <row r="797" spans="1:2" ht="14.4" x14ac:dyDescent="0.3">
      <c r="A797" s="33"/>
      <c r="B797" s="34"/>
    </row>
    <row r="798" spans="1:2" ht="14.4" x14ac:dyDescent="0.3">
      <c r="A798" s="33"/>
      <c r="B798" s="34"/>
    </row>
    <row r="799" spans="1:2" ht="14.4" x14ac:dyDescent="0.3">
      <c r="A799" s="33"/>
      <c r="B799" s="34"/>
    </row>
    <row r="800" spans="1:2" ht="14.4" x14ac:dyDescent="0.3">
      <c r="A800" s="33"/>
      <c r="B800" s="34"/>
    </row>
    <row r="801" spans="1:2" ht="14.4" x14ac:dyDescent="0.3">
      <c r="A801" s="33"/>
      <c r="B801" s="34"/>
    </row>
    <row r="802" spans="1:2" ht="14.4" x14ac:dyDescent="0.3">
      <c r="A802" s="33"/>
      <c r="B802" s="34"/>
    </row>
    <row r="803" spans="1:2" ht="14.4" x14ac:dyDescent="0.3">
      <c r="A803" s="33"/>
      <c r="B803" s="34"/>
    </row>
    <row r="804" spans="1:2" ht="14.4" x14ac:dyDescent="0.3">
      <c r="A804" s="33"/>
      <c r="B804" s="34"/>
    </row>
    <row r="805" spans="1:2" ht="14.4" x14ac:dyDescent="0.3">
      <c r="A805" s="33"/>
      <c r="B805" s="34"/>
    </row>
    <row r="806" spans="1:2" ht="14.4" x14ac:dyDescent="0.3">
      <c r="A806" s="33"/>
      <c r="B806" s="34"/>
    </row>
    <row r="807" spans="1:2" ht="14.4" x14ac:dyDescent="0.3">
      <c r="A807" s="33"/>
      <c r="B807" s="34"/>
    </row>
    <row r="808" spans="1:2" ht="14.4" x14ac:dyDescent="0.3">
      <c r="A808" s="33"/>
      <c r="B808" s="34"/>
    </row>
    <row r="809" spans="1:2" ht="14.4" x14ac:dyDescent="0.3">
      <c r="A809" s="33"/>
      <c r="B809" s="34"/>
    </row>
    <row r="810" spans="1:2" ht="14.4" x14ac:dyDescent="0.3">
      <c r="A810" s="33"/>
      <c r="B810" s="34"/>
    </row>
    <row r="811" spans="1:2" ht="14.4" x14ac:dyDescent="0.3">
      <c r="A811" s="33"/>
      <c r="B811" s="34"/>
    </row>
    <row r="812" spans="1:2" ht="14.4" x14ac:dyDescent="0.3">
      <c r="A812" s="33"/>
      <c r="B812" s="34"/>
    </row>
    <row r="813" spans="1:2" ht="14.4" x14ac:dyDescent="0.3">
      <c r="A813" s="33"/>
      <c r="B813" s="34"/>
    </row>
    <row r="814" spans="1:2" ht="14.4" x14ac:dyDescent="0.3">
      <c r="A814" s="33"/>
      <c r="B814" s="34"/>
    </row>
    <row r="815" spans="1:2" ht="14.4" x14ac:dyDescent="0.3">
      <c r="A815" s="33"/>
      <c r="B815" s="34"/>
    </row>
    <row r="816" spans="1:2" ht="14.4" x14ac:dyDescent="0.3">
      <c r="A816" s="33"/>
      <c r="B816" s="34"/>
    </row>
    <row r="817" spans="1:2" ht="14.4" x14ac:dyDescent="0.3">
      <c r="A817" s="33"/>
      <c r="B817" s="34"/>
    </row>
    <row r="818" spans="1:2" ht="14.4" x14ac:dyDescent="0.3">
      <c r="A818" s="33"/>
      <c r="B818" s="34"/>
    </row>
    <row r="819" spans="1:2" ht="14.4" x14ac:dyDescent="0.3">
      <c r="A819" s="33"/>
      <c r="B819" s="34"/>
    </row>
    <row r="820" spans="1:2" ht="14.4" x14ac:dyDescent="0.3">
      <c r="A820" s="33"/>
      <c r="B820" s="34"/>
    </row>
    <row r="821" spans="1:2" ht="14.4" x14ac:dyDescent="0.3">
      <c r="A821" s="33"/>
      <c r="B821" s="34"/>
    </row>
    <row r="822" spans="1:2" ht="14.4" x14ac:dyDescent="0.3">
      <c r="A822" s="33"/>
      <c r="B822" s="34"/>
    </row>
    <row r="823" spans="1:2" ht="14.4" x14ac:dyDescent="0.3">
      <c r="A823" s="33"/>
      <c r="B823" s="34"/>
    </row>
    <row r="824" spans="1:2" ht="14.4" x14ac:dyDescent="0.3">
      <c r="A824" s="33"/>
      <c r="B824" s="34"/>
    </row>
    <row r="825" spans="1:2" ht="14.4" x14ac:dyDescent="0.3">
      <c r="A825" s="33"/>
      <c r="B825" s="34"/>
    </row>
    <row r="826" spans="1:2" ht="14.4" x14ac:dyDescent="0.3">
      <c r="A826" s="33"/>
      <c r="B826" s="34"/>
    </row>
    <row r="827" spans="1:2" ht="14.4" x14ac:dyDescent="0.3">
      <c r="A827" s="33"/>
      <c r="B827" s="34"/>
    </row>
    <row r="828" spans="1:2" ht="14.4" x14ac:dyDescent="0.3">
      <c r="A828" s="33"/>
      <c r="B828" s="34"/>
    </row>
    <row r="829" spans="1:2" ht="14.4" x14ac:dyDescent="0.3">
      <c r="A829" s="33"/>
      <c r="B829" s="34"/>
    </row>
    <row r="830" spans="1:2" ht="14.4" x14ac:dyDescent="0.3">
      <c r="A830" s="33"/>
      <c r="B830" s="34"/>
    </row>
    <row r="831" spans="1:2" ht="14.4" x14ac:dyDescent="0.3">
      <c r="A831" s="33"/>
      <c r="B831" s="34"/>
    </row>
    <row r="832" spans="1:2" ht="14.4" x14ac:dyDescent="0.3">
      <c r="A832" s="33"/>
      <c r="B832" s="34"/>
    </row>
    <row r="833" spans="1:2" ht="14.4" x14ac:dyDescent="0.3">
      <c r="A833" s="33"/>
      <c r="B833" s="34"/>
    </row>
    <row r="834" spans="1:2" ht="14.4" x14ac:dyDescent="0.3">
      <c r="A834" s="33"/>
      <c r="B834" s="34"/>
    </row>
    <row r="835" spans="1:2" ht="14.4" x14ac:dyDescent="0.3">
      <c r="A835" s="33"/>
      <c r="B835" s="34"/>
    </row>
    <row r="836" spans="1:2" ht="14.4" x14ac:dyDescent="0.3">
      <c r="A836" s="33"/>
      <c r="B836" s="34"/>
    </row>
    <row r="837" spans="1:2" ht="14.4" x14ac:dyDescent="0.3">
      <c r="A837" s="33"/>
      <c r="B837" s="34"/>
    </row>
    <row r="838" spans="1:2" ht="14.4" x14ac:dyDescent="0.3">
      <c r="A838" s="33"/>
      <c r="B838" s="34"/>
    </row>
    <row r="839" spans="1:2" ht="14.4" x14ac:dyDescent="0.3">
      <c r="A839" s="33"/>
      <c r="B839" s="34"/>
    </row>
    <row r="840" spans="1:2" ht="14.4" x14ac:dyDescent="0.3">
      <c r="A840" s="33"/>
      <c r="B840" s="34"/>
    </row>
    <row r="841" spans="1:2" ht="14.4" x14ac:dyDescent="0.3">
      <c r="A841" s="33"/>
      <c r="B841" s="34"/>
    </row>
    <row r="842" spans="1:2" ht="14.4" x14ac:dyDescent="0.3">
      <c r="A842" s="33"/>
      <c r="B842" s="34"/>
    </row>
    <row r="843" spans="1:2" ht="14.4" x14ac:dyDescent="0.3">
      <c r="A843" s="33"/>
      <c r="B843" s="34"/>
    </row>
    <row r="844" spans="1:2" ht="14.4" x14ac:dyDescent="0.3">
      <c r="A844" s="33"/>
      <c r="B844" s="34"/>
    </row>
    <row r="845" spans="1:2" ht="14.4" x14ac:dyDescent="0.3">
      <c r="A845" s="33"/>
      <c r="B845" s="34"/>
    </row>
    <row r="846" spans="1:2" ht="14.4" x14ac:dyDescent="0.3">
      <c r="A846" s="33"/>
      <c r="B846" s="34"/>
    </row>
    <row r="847" spans="1:2" ht="14.4" x14ac:dyDescent="0.3">
      <c r="A847" s="33"/>
      <c r="B847" s="34"/>
    </row>
    <row r="848" spans="1:2" ht="14.4" x14ac:dyDescent="0.3">
      <c r="A848" s="33"/>
      <c r="B848" s="34"/>
    </row>
    <row r="849" spans="1:2" ht="14.4" x14ac:dyDescent="0.3">
      <c r="A849" s="33"/>
      <c r="B849" s="34"/>
    </row>
    <row r="850" spans="1:2" ht="14.4" x14ac:dyDescent="0.3">
      <c r="A850" s="33"/>
      <c r="B850" s="34"/>
    </row>
    <row r="851" spans="1:2" ht="14.4" x14ac:dyDescent="0.3">
      <c r="A851" s="33"/>
      <c r="B851" s="34"/>
    </row>
    <row r="852" spans="1:2" ht="14.4" x14ac:dyDescent="0.3">
      <c r="A852" s="33"/>
      <c r="B852" s="34"/>
    </row>
    <row r="853" spans="1:2" ht="14.4" x14ac:dyDescent="0.3">
      <c r="A853" s="33"/>
      <c r="B853" s="34"/>
    </row>
    <row r="854" spans="1:2" ht="14.4" x14ac:dyDescent="0.3">
      <c r="A854" s="33"/>
      <c r="B854" s="34"/>
    </row>
    <row r="855" spans="1:2" ht="14.4" x14ac:dyDescent="0.3">
      <c r="A855" s="33"/>
      <c r="B855" s="34"/>
    </row>
    <row r="856" spans="1:2" ht="14.4" x14ac:dyDescent="0.3">
      <c r="A856" s="33"/>
      <c r="B856" s="34"/>
    </row>
    <row r="857" spans="1:2" ht="14.4" x14ac:dyDescent="0.3">
      <c r="A857" s="33"/>
      <c r="B857" s="34"/>
    </row>
    <row r="858" spans="1:2" ht="14.4" x14ac:dyDescent="0.3">
      <c r="A858" s="33"/>
      <c r="B858" s="34"/>
    </row>
    <row r="859" spans="1:2" ht="14.4" x14ac:dyDescent="0.3">
      <c r="A859" s="33"/>
      <c r="B859" s="34"/>
    </row>
    <row r="860" spans="1:2" ht="14.4" x14ac:dyDescent="0.3">
      <c r="A860" s="33"/>
      <c r="B860" s="34"/>
    </row>
    <row r="861" spans="1:2" ht="14.4" x14ac:dyDescent="0.3">
      <c r="A861" s="33"/>
      <c r="B861" s="34"/>
    </row>
    <row r="862" spans="1:2" ht="14.4" x14ac:dyDescent="0.3">
      <c r="A862" s="33"/>
      <c r="B862" s="34"/>
    </row>
    <row r="863" spans="1:2" ht="14.4" x14ac:dyDescent="0.3">
      <c r="A863" s="33"/>
      <c r="B863" s="34"/>
    </row>
    <row r="864" spans="1:2" ht="14.4" x14ac:dyDescent="0.3">
      <c r="A864" s="33"/>
      <c r="B864" s="34"/>
    </row>
    <row r="865" spans="1:2" ht="14.4" x14ac:dyDescent="0.3">
      <c r="A865" s="33"/>
      <c r="B865" s="34"/>
    </row>
    <row r="866" spans="1:2" ht="14.4" x14ac:dyDescent="0.3">
      <c r="A866" s="33"/>
      <c r="B866" s="34"/>
    </row>
    <row r="867" spans="1:2" ht="14.4" x14ac:dyDescent="0.3">
      <c r="A867" s="33"/>
      <c r="B867" s="34"/>
    </row>
    <row r="868" spans="1:2" ht="14.4" x14ac:dyDescent="0.3">
      <c r="A868" s="33"/>
      <c r="B868" s="34"/>
    </row>
    <row r="869" spans="1:2" ht="14.4" x14ac:dyDescent="0.3">
      <c r="A869" s="33"/>
      <c r="B869" s="34"/>
    </row>
    <row r="870" spans="1:2" ht="14.4" x14ac:dyDescent="0.3">
      <c r="A870" s="33"/>
      <c r="B870" s="34"/>
    </row>
    <row r="871" spans="1:2" ht="14.4" x14ac:dyDescent="0.3">
      <c r="A871" s="33"/>
      <c r="B871" s="34"/>
    </row>
    <row r="872" spans="1:2" ht="14.4" x14ac:dyDescent="0.3">
      <c r="A872" s="33"/>
      <c r="B872" s="34"/>
    </row>
    <row r="873" spans="1:2" ht="14.4" x14ac:dyDescent="0.3">
      <c r="A873" s="33"/>
      <c r="B873" s="34"/>
    </row>
    <row r="874" spans="1:2" ht="14.4" x14ac:dyDescent="0.3">
      <c r="A874" s="33"/>
      <c r="B874" s="34"/>
    </row>
    <row r="875" spans="1:2" ht="14.4" x14ac:dyDescent="0.3">
      <c r="A875" s="33"/>
      <c r="B875" s="34"/>
    </row>
    <row r="876" spans="1:2" ht="14.4" x14ac:dyDescent="0.3">
      <c r="A876" s="33"/>
      <c r="B876" s="34"/>
    </row>
    <row r="877" spans="1:2" ht="14.4" x14ac:dyDescent="0.3">
      <c r="A877" s="33"/>
      <c r="B877" s="34"/>
    </row>
    <row r="878" spans="1:2" ht="14.4" x14ac:dyDescent="0.3">
      <c r="A878" s="33"/>
      <c r="B878" s="34"/>
    </row>
    <row r="879" spans="1:2" ht="14.4" x14ac:dyDescent="0.3">
      <c r="A879" s="33"/>
      <c r="B879" s="34"/>
    </row>
    <row r="880" spans="1:2" ht="14.4" x14ac:dyDescent="0.3">
      <c r="A880" s="33"/>
      <c r="B880" s="34"/>
    </row>
    <row r="881" spans="1:2" ht="14.4" x14ac:dyDescent="0.3">
      <c r="A881" s="33"/>
      <c r="B881" s="34"/>
    </row>
    <row r="882" spans="1:2" ht="14.4" x14ac:dyDescent="0.3">
      <c r="A882" s="33"/>
      <c r="B882" s="34"/>
    </row>
    <row r="883" spans="1:2" ht="14.4" x14ac:dyDescent="0.3">
      <c r="A883" s="33"/>
      <c r="B883" s="34"/>
    </row>
    <row r="884" spans="1:2" ht="14.4" x14ac:dyDescent="0.3">
      <c r="A884" s="33"/>
      <c r="B884" s="34"/>
    </row>
    <row r="885" spans="1:2" ht="14.4" x14ac:dyDescent="0.3">
      <c r="A885" s="33"/>
      <c r="B885" s="34"/>
    </row>
    <row r="886" spans="1:2" ht="14.4" x14ac:dyDescent="0.3">
      <c r="A886" s="33"/>
      <c r="B886" s="34"/>
    </row>
    <row r="887" spans="1:2" ht="14.4" x14ac:dyDescent="0.3">
      <c r="A887" s="33"/>
      <c r="B887" s="34"/>
    </row>
    <row r="888" spans="1:2" ht="14.4" x14ac:dyDescent="0.3">
      <c r="A888" s="33"/>
      <c r="B888" s="34"/>
    </row>
    <row r="889" spans="1:2" ht="14.4" x14ac:dyDescent="0.3">
      <c r="A889" s="33"/>
      <c r="B889" s="34"/>
    </row>
    <row r="890" spans="1:2" ht="14.4" x14ac:dyDescent="0.3">
      <c r="A890" s="33"/>
      <c r="B890" s="34"/>
    </row>
    <row r="891" spans="1:2" ht="14.4" x14ac:dyDescent="0.3">
      <c r="A891" s="33"/>
      <c r="B891" s="34"/>
    </row>
    <row r="892" spans="1:2" ht="14.4" x14ac:dyDescent="0.3">
      <c r="A892" s="33"/>
      <c r="B892" s="34"/>
    </row>
    <row r="893" spans="1:2" ht="14.4" x14ac:dyDescent="0.3">
      <c r="A893" s="33"/>
      <c r="B893" s="34"/>
    </row>
    <row r="894" spans="1:2" ht="14.4" x14ac:dyDescent="0.3">
      <c r="A894" s="33"/>
      <c r="B894" s="34"/>
    </row>
    <row r="895" spans="1:2" ht="14.4" x14ac:dyDescent="0.3">
      <c r="A895" s="33"/>
      <c r="B895" s="34"/>
    </row>
    <row r="896" spans="1:2" ht="14.4" x14ac:dyDescent="0.3">
      <c r="A896" s="33"/>
      <c r="B896" s="34"/>
    </row>
    <row r="897" spans="1:2" ht="14.4" x14ac:dyDescent="0.3">
      <c r="A897" s="33"/>
      <c r="B897" s="34"/>
    </row>
    <row r="898" spans="1:2" ht="14.4" x14ac:dyDescent="0.3">
      <c r="A898" s="33"/>
      <c r="B898" s="34"/>
    </row>
    <row r="899" spans="1:2" ht="14.4" x14ac:dyDescent="0.3">
      <c r="A899" s="33"/>
      <c r="B899" s="34"/>
    </row>
    <row r="900" spans="1:2" ht="14.4" x14ac:dyDescent="0.3">
      <c r="A900" s="33"/>
      <c r="B900" s="34"/>
    </row>
    <row r="901" spans="1:2" ht="14.4" x14ac:dyDescent="0.3">
      <c r="A901" s="33"/>
      <c r="B901" s="34"/>
    </row>
    <row r="902" spans="1:2" ht="14.4" x14ac:dyDescent="0.3">
      <c r="A902" s="33"/>
      <c r="B902" s="34"/>
    </row>
    <row r="903" spans="1:2" ht="14.4" x14ac:dyDescent="0.3">
      <c r="A903" s="33"/>
      <c r="B903" s="34"/>
    </row>
    <row r="904" spans="1:2" ht="14.4" x14ac:dyDescent="0.3">
      <c r="A904" s="33"/>
      <c r="B904" s="34"/>
    </row>
    <row r="905" spans="1:2" ht="14.4" x14ac:dyDescent="0.3">
      <c r="A905" s="33"/>
      <c r="B905" s="34"/>
    </row>
    <row r="906" spans="1:2" ht="14.4" x14ac:dyDescent="0.3">
      <c r="A906" s="33"/>
      <c r="B906" s="34"/>
    </row>
    <row r="907" spans="1:2" ht="14.4" x14ac:dyDescent="0.3">
      <c r="A907" s="33"/>
      <c r="B907" s="34"/>
    </row>
    <row r="908" spans="1:2" ht="14.4" x14ac:dyDescent="0.3">
      <c r="A908" s="33"/>
      <c r="B908" s="34"/>
    </row>
    <row r="909" spans="1:2" ht="14.4" x14ac:dyDescent="0.3">
      <c r="A909" s="33"/>
      <c r="B909" s="34"/>
    </row>
    <row r="910" spans="1:2" ht="14.4" x14ac:dyDescent="0.3">
      <c r="A910" s="33"/>
      <c r="B910" s="34"/>
    </row>
    <row r="911" spans="1:2" ht="14.4" x14ac:dyDescent="0.3">
      <c r="A911" s="33"/>
      <c r="B911" s="34"/>
    </row>
    <row r="912" spans="1:2" ht="14.4" x14ac:dyDescent="0.3">
      <c r="A912" s="33"/>
      <c r="B912" s="34"/>
    </row>
    <row r="913" spans="1:2" ht="14.4" x14ac:dyDescent="0.3">
      <c r="A913" s="33"/>
      <c r="B913" s="34"/>
    </row>
    <row r="914" spans="1:2" ht="14.4" x14ac:dyDescent="0.3">
      <c r="A914" s="33"/>
      <c r="B914" s="34"/>
    </row>
    <row r="915" spans="1:2" ht="14.4" x14ac:dyDescent="0.3">
      <c r="A915" s="33"/>
      <c r="B915" s="34"/>
    </row>
    <row r="916" spans="1:2" ht="14.4" x14ac:dyDescent="0.3">
      <c r="A916" s="33"/>
      <c r="B916" s="34"/>
    </row>
    <row r="917" spans="1:2" ht="14.4" x14ac:dyDescent="0.3">
      <c r="A917" s="33"/>
      <c r="B917" s="34"/>
    </row>
    <row r="918" spans="1:2" ht="14.4" x14ac:dyDescent="0.3">
      <c r="A918" s="33"/>
      <c r="B918" s="34"/>
    </row>
    <row r="919" spans="1:2" ht="14.4" x14ac:dyDescent="0.3">
      <c r="A919" s="33"/>
      <c r="B919" s="34"/>
    </row>
    <row r="920" spans="1:2" ht="14.4" x14ac:dyDescent="0.3">
      <c r="A920" s="33"/>
      <c r="B920" s="34"/>
    </row>
    <row r="921" spans="1:2" ht="14.4" x14ac:dyDescent="0.3">
      <c r="A921" s="33"/>
      <c r="B921" s="34"/>
    </row>
    <row r="922" spans="1:2" ht="14.4" x14ac:dyDescent="0.3">
      <c r="A922" s="33"/>
      <c r="B922" s="34"/>
    </row>
    <row r="923" spans="1:2" ht="14.4" x14ac:dyDescent="0.3">
      <c r="A923" s="33"/>
      <c r="B923" s="34"/>
    </row>
    <row r="924" spans="1:2" ht="14.4" x14ac:dyDescent="0.3">
      <c r="A924" s="33"/>
      <c r="B924" s="34"/>
    </row>
    <row r="925" spans="1:2" ht="14.4" x14ac:dyDescent="0.3">
      <c r="A925" s="33"/>
      <c r="B925" s="34"/>
    </row>
    <row r="926" spans="1:2" ht="14.4" x14ac:dyDescent="0.3">
      <c r="A926" s="33"/>
      <c r="B926" s="34"/>
    </row>
    <row r="927" spans="1:2" ht="14.4" x14ac:dyDescent="0.3">
      <c r="A927" s="33"/>
      <c r="B927" s="34"/>
    </row>
    <row r="928" spans="1:2" ht="14.4" x14ac:dyDescent="0.3">
      <c r="A928" s="33"/>
      <c r="B928" s="34"/>
    </row>
    <row r="929" spans="1:2" ht="14.4" x14ac:dyDescent="0.3">
      <c r="A929" s="33"/>
      <c r="B929" s="34"/>
    </row>
    <row r="930" spans="1:2" ht="14.4" x14ac:dyDescent="0.3">
      <c r="A930" s="33"/>
      <c r="B930" s="34"/>
    </row>
    <row r="931" spans="1:2" ht="14.4" x14ac:dyDescent="0.3">
      <c r="A931" s="33"/>
      <c r="B931" s="34"/>
    </row>
    <row r="932" spans="1:2" ht="14.4" x14ac:dyDescent="0.3">
      <c r="A932" s="33"/>
      <c r="B932" s="34"/>
    </row>
    <row r="933" spans="1:2" ht="14.4" x14ac:dyDescent="0.3">
      <c r="A933" s="33"/>
      <c r="B933" s="34"/>
    </row>
    <row r="934" spans="1:2" ht="14.4" x14ac:dyDescent="0.3">
      <c r="A934" s="33"/>
      <c r="B934" s="34"/>
    </row>
    <row r="935" spans="1:2" ht="14.4" x14ac:dyDescent="0.3">
      <c r="A935" s="33"/>
      <c r="B935" s="34"/>
    </row>
    <row r="936" spans="1:2" ht="14.4" x14ac:dyDescent="0.3">
      <c r="A936" s="33"/>
      <c r="B936" s="34"/>
    </row>
    <row r="937" spans="1:2" ht="14.4" x14ac:dyDescent="0.3">
      <c r="A937" s="33"/>
      <c r="B937" s="34"/>
    </row>
    <row r="938" spans="1:2" ht="14.4" x14ac:dyDescent="0.3">
      <c r="A938" s="33"/>
      <c r="B938" s="34"/>
    </row>
    <row r="939" spans="1:2" ht="14.4" x14ac:dyDescent="0.3">
      <c r="A939" s="33"/>
      <c r="B939" s="34"/>
    </row>
    <row r="940" spans="1:2" ht="14.4" x14ac:dyDescent="0.3">
      <c r="A940" s="33"/>
      <c r="B940" s="34"/>
    </row>
    <row r="941" spans="1:2" ht="14.4" x14ac:dyDescent="0.3">
      <c r="A941" s="33"/>
      <c r="B941" s="34"/>
    </row>
    <row r="942" spans="1:2" ht="14.4" x14ac:dyDescent="0.3">
      <c r="A942" s="33"/>
      <c r="B942" s="34"/>
    </row>
    <row r="943" spans="1:2" ht="14.4" x14ac:dyDescent="0.3">
      <c r="A943" s="33"/>
      <c r="B943" s="34"/>
    </row>
    <row r="944" spans="1:2" ht="14.4" x14ac:dyDescent="0.3">
      <c r="A944" s="33"/>
      <c r="B944" s="34"/>
    </row>
    <row r="945" spans="1:2" ht="14.4" x14ac:dyDescent="0.3">
      <c r="A945" s="33"/>
      <c r="B945" s="34"/>
    </row>
    <row r="946" spans="1:2" ht="14.4" x14ac:dyDescent="0.3">
      <c r="A946" s="33"/>
      <c r="B946" s="34"/>
    </row>
    <row r="947" spans="1:2" ht="14.4" x14ac:dyDescent="0.3">
      <c r="A947" s="33"/>
      <c r="B947" s="34"/>
    </row>
    <row r="948" spans="1:2" ht="14.4" x14ac:dyDescent="0.3">
      <c r="A948" s="33"/>
      <c r="B948" s="34"/>
    </row>
    <row r="949" spans="1:2" ht="14.4" x14ac:dyDescent="0.3">
      <c r="A949" s="33"/>
      <c r="B949" s="34"/>
    </row>
    <row r="950" spans="1:2" ht="14.4" x14ac:dyDescent="0.3">
      <c r="A950" s="33"/>
      <c r="B950" s="34"/>
    </row>
    <row r="951" spans="1:2" ht="14.4" x14ac:dyDescent="0.3">
      <c r="A951" s="33"/>
      <c r="B951" s="34"/>
    </row>
    <row r="952" spans="1:2" ht="14.4" x14ac:dyDescent="0.3">
      <c r="A952" s="33"/>
      <c r="B952" s="34"/>
    </row>
    <row r="953" spans="1:2" ht="14.4" x14ac:dyDescent="0.3">
      <c r="A953" s="33"/>
      <c r="B953" s="34"/>
    </row>
    <row r="954" spans="1:2" ht="14.4" x14ac:dyDescent="0.3">
      <c r="A954" s="33"/>
      <c r="B954" s="34"/>
    </row>
    <row r="955" spans="1:2" ht="14.4" x14ac:dyDescent="0.3">
      <c r="A955" s="33"/>
      <c r="B955" s="34"/>
    </row>
    <row r="956" spans="1:2" ht="14.4" x14ac:dyDescent="0.3">
      <c r="A956" s="33"/>
      <c r="B956" s="34"/>
    </row>
    <row r="957" spans="1:2" ht="14.4" x14ac:dyDescent="0.3">
      <c r="A957" s="33"/>
      <c r="B957" s="34"/>
    </row>
    <row r="958" spans="1:2" ht="14.4" x14ac:dyDescent="0.3">
      <c r="A958" s="33"/>
      <c r="B958" s="34"/>
    </row>
    <row r="959" spans="1:2" ht="14.4" x14ac:dyDescent="0.3">
      <c r="A959" s="33"/>
      <c r="B959" s="34"/>
    </row>
    <row r="960" spans="1:2" ht="14.4" x14ac:dyDescent="0.3">
      <c r="A960" s="33"/>
      <c r="B960" s="34"/>
    </row>
    <row r="961" spans="1:2" ht="14.4" x14ac:dyDescent="0.3">
      <c r="A961" s="33"/>
      <c r="B961" s="34"/>
    </row>
    <row r="962" spans="1:2" ht="14.4" x14ac:dyDescent="0.3">
      <c r="A962" s="33"/>
      <c r="B962" s="34"/>
    </row>
    <row r="963" spans="1:2" ht="14.4" x14ac:dyDescent="0.3">
      <c r="A963" s="33"/>
      <c r="B963" s="34"/>
    </row>
    <row r="964" spans="1:2" ht="14.4" x14ac:dyDescent="0.3">
      <c r="A964" s="33"/>
      <c r="B964" s="34"/>
    </row>
    <row r="965" spans="1:2" ht="14.4" x14ac:dyDescent="0.3">
      <c r="A965" s="33"/>
      <c r="B965" s="34"/>
    </row>
    <row r="966" spans="1:2" ht="14.4" x14ac:dyDescent="0.3">
      <c r="A966" s="33"/>
      <c r="B966" s="34"/>
    </row>
    <row r="967" spans="1:2" ht="14.4" x14ac:dyDescent="0.3">
      <c r="A967" s="33"/>
      <c r="B967" s="34"/>
    </row>
    <row r="968" spans="1:2" ht="14.4" x14ac:dyDescent="0.3">
      <c r="A968" s="33"/>
      <c r="B968" s="34"/>
    </row>
    <row r="969" spans="1:2" ht="14.4" x14ac:dyDescent="0.3">
      <c r="A969" s="33"/>
      <c r="B969" s="34"/>
    </row>
    <row r="970" spans="1:2" ht="14.4" x14ac:dyDescent="0.3">
      <c r="A970" s="33"/>
      <c r="B970" s="34"/>
    </row>
    <row r="971" spans="1:2" ht="14.4" x14ac:dyDescent="0.3">
      <c r="A971" s="33"/>
      <c r="B971" s="34"/>
    </row>
    <row r="972" spans="1:2" ht="14.4" x14ac:dyDescent="0.3">
      <c r="A972" s="33"/>
      <c r="B972" s="34"/>
    </row>
    <row r="973" spans="1:2" ht="14.4" x14ac:dyDescent="0.3">
      <c r="A973" s="33"/>
      <c r="B973" s="34"/>
    </row>
    <row r="974" spans="1:2" ht="14.4" x14ac:dyDescent="0.3">
      <c r="A974" s="33"/>
      <c r="B974" s="34"/>
    </row>
    <row r="975" spans="1:2" ht="14.4" x14ac:dyDescent="0.3">
      <c r="A975" s="33"/>
      <c r="B975" s="34"/>
    </row>
    <row r="976" spans="1:2" ht="14.4" x14ac:dyDescent="0.3">
      <c r="A976" s="33"/>
      <c r="B976" s="34"/>
    </row>
    <row r="977" spans="1:2" ht="14.4" x14ac:dyDescent="0.3">
      <c r="A977" s="33"/>
      <c r="B977" s="34"/>
    </row>
    <row r="978" spans="1:2" ht="14.4" x14ac:dyDescent="0.3">
      <c r="A978" s="33"/>
      <c r="B978" s="34"/>
    </row>
    <row r="979" spans="1:2" ht="14.4" x14ac:dyDescent="0.3">
      <c r="A979" s="33"/>
      <c r="B979" s="34"/>
    </row>
    <row r="980" spans="1:2" ht="14.4" x14ac:dyDescent="0.3">
      <c r="A980" s="33"/>
      <c r="B980" s="34"/>
    </row>
    <row r="981" spans="1:2" ht="14.4" x14ac:dyDescent="0.3">
      <c r="A981" s="33"/>
      <c r="B981" s="34"/>
    </row>
    <row r="982" spans="1:2" ht="14.4" x14ac:dyDescent="0.3">
      <c r="A982" s="33"/>
      <c r="B982" s="34"/>
    </row>
    <row r="983" spans="1:2" ht="14.4" x14ac:dyDescent="0.3">
      <c r="A983" s="33"/>
      <c r="B983" s="34"/>
    </row>
    <row r="984" spans="1:2" ht="14.4" x14ac:dyDescent="0.3">
      <c r="A984" s="33"/>
      <c r="B984" s="34"/>
    </row>
    <row r="985" spans="1:2" ht="14.4" x14ac:dyDescent="0.3">
      <c r="A985" s="33"/>
      <c r="B985" s="34"/>
    </row>
    <row r="986" spans="1:2" ht="14.4" x14ac:dyDescent="0.3">
      <c r="A986" s="33"/>
      <c r="B986" s="34"/>
    </row>
    <row r="987" spans="1:2" ht="14.4" x14ac:dyDescent="0.3">
      <c r="A987" s="33"/>
      <c r="B987" s="34"/>
    </row>
    <row r="988" spans="1:2" ht="14.4" x14ac:dyDescent="0.3">
      <c r="A988" s="33"/>
      <c r="B988" s="34"/>
    </row>
    <row r="989" spans="1:2" ht="14.4" x14ac:dyDescent="0.3">
      <c r="A989" s="33"/>
      <c r="B989" s="34"/>
    </row>
    <row r="990" spans="1:2" ht="14.4" x14ac:dyDescent="0.3">
      <c r="A990" s="33"/>
      <c r="B990" s="34"/>
    </row>
    <row r="991" spans="1:2" ht="14.4" x14ac:dyDescent="0.3">
      <c r="A991" s="33"/>
      <c r="B991" s="34"/>
    </row>
    <row r="992" spans="1:2" ht="14.4" x14ac:dyDescent="0.3">
      <c r="A992" s="33"/>
      <c r="B992" s="34"/>
    </row>
    <row r="993" spans="1:2" ht="14.4" x14ac:dyDescent="0.3">
      <c r="A993" s="33"/>
      <c r="B993" s="34"/>
    </row>
    <row r="994" spans="1:2" ht="14.4" x14ac:dyDescent="0.3">
      <c r="A994" s="33"/>
      <c r="B994" s="34"/>
    </row>
    <row r="995" spans="1:2" ht="14.4" x14ac:dyDescent="0.3">
      <c r="A995" s="33"/>
      <c r="B995" s="34"/>
    </row>
    <row r="996" spans="1:2" ht="14.4" x14ac:dyDescent="0.3">
      <c r="A996" s="33"/>
      <c r="B996" s="34"/>
    </row>
    <row r="997" spans="1:2" ht="14.4" x14ac:dyDescent="0.3">
      <c r="A997" s="33"/>
      <c r="B997" s="34"/>
    </row>
    <row r="998" spans="1:2" ht="14.4" x14ac:dyDescent="0.3">
      <c r="A998" s="33"/>
      <c r="B998" s="34"/>
    </row>
    <row r="999" spans="1:2" ht="14.4" x14ac:dyDescent="0.3">
      <c r="A999" s="33"/>
      <c r="B999" s="34"/>
    </row>
    <row r="1000" spans="1:2" ht="14.4" x14ac:dyDescent="0.3">
      <c r="A1000" s="33"/>
      <c r="B1000" s="34"/>
    </row>
  </sheetData>
  <mergeCells count="1">
    <mergeCell ref="B9:C11"/>
  </mergeCells>
  <hyperlinks>
    <hyperlink ref="B3" location="'5A'!A1" display="5A" xr:uid="{00000000-0004-0000-0300-000000000000}"/>
    <hyperlink ref="C3" location="'9A'!A1" display="9A" xr:uid="{00000000-0004-0000-0300-000001000000}"/>
    <hyperlink ref="B4" location="'5B'!A1" display="5B" xr:uid="{00000000-0004-0000-0300-000002000000}"/>
    <hyperlink ref="C4" location="'9B'!A1" display="9B" xr:uid="{00000000-0004-0000-0300-000003000000}"/>
    <hyperlink ref="B5" location="'5C'!A1" display="5C" xr:uid="{00000000-0004-0000-0300-000004000000}"/>
    <hyperlink ref="C5" location="'9C'!A1" display="9C" xr:uid="{00000000-0004-0000-0300-000005000000}"/>
    <hyperlink ref="B6" location="'5D'!A1" display="5D" xr:uid="{00000000-0004-0000-0300-000006000000}"/>
    <hyperlink ref="C6" location="'9D'!A1" display="9D" xr:uid="{00000000-0004-0000-0300-000007000000}"/>
    <hyperlink ref="B7" location="'TOTAL 5ANO'!A1" display="TOTAL 5ANO" xr:uid="{00000000-0004-0000-0300-000008000000}"/>
    <hyperlink ref="C7" location="'TOTAL 9ANO'!A1" display="TOTAL 9ANO" xr:uid="{00000000-0004-0000-0300-000009000000}"/>
    <hyperlink ref="B8" location="'QUESTÕES 5ANO'!A1" display="QUESTÕES 5ANO" xr:uid="{00000000-0004-0000-0300-00000A000000}"/>
    <hyperlink ref="C8" location="'QUESTÕES 9ANO'!A1" display="QUESTÕES 9ANO" xr:uid="{00000000-0004-0000-0300-00000B000000}"/>
    <hyperlink ref="B9" location="GERAL!A1" display="TOTAL DE ALUNOS" xr:uid="{00000000-0004-0000-0300-00000C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59"/>
  <sheetViews>
    <sheetView workbookViewId="0">
      <pane xSplit="5" ySplit="1" topLeftCell="F2" activePane="bottomRight" state="frozen"/>
      <selection pane="topRight" activeCell="C1" sqref="C1"/>
      <selection pane="bottomLeft" activeCell="A6" sqref="A6"/>
      <selection pane="bottomRight" activeCell="B26" sqref="B26"/>
    </sheetView>
  </sheetViews>
  <sheetFormatPr defaultColWidth="12.6640625" defaultRowHeight="15.75" customHeight="1" x14ac:dyDescent="0.25"/>
  <cols>
    <col min="4" max="4" width="5.109375" customWidth="1"/>
    <col min="5" max="5" width="39.5546875" bestFit="1" customWidth="1"/>
    <col min="6" max="28" width="5.109375" customWidth="1"/>
  </cols>
  <sheetData>
    <row r="1" spans="1:27" ht="22.5" customHeight="1" x14ac:dyDescent="0.25">
      <c r="A1" t="s">
        <v>261</v>
      </c>
      <c r="B1" t="s">
        <v>262</v>
      </c>
      <c r="C1" t="s">
        <v>263</v>
      </c>
      <c r="D1" s="42" t="s">
        <v>259</v>
      </c>
      <c r="E1" s="38" t="s">
        <v>260</v>
      </c>
      <c r="F1" s="43">
        <v>1</v>
      </c>
      <c r="G1" s="44">
        <v>2</v>
      </c>
      <c r="H1" s="44">
        <v>3</v>
      </c>
      <c r="I1" s="44">
        <v>4</v>
      </c>
      <c r="J1" s="44">
        <v>5</v>
      </c>
      <c r="K1" s="44">
        <v>6</v>
      </c>
      <c r="L1" s="44">
        <v>7</v>
      </c>
      <c r="M1" s="44">
        <v>8</v>
      </c>
      <c r="N1" s="44">
        <v>9</v>
      </c>
      <c r="O1" s="44">
        <v>10</v>
      </c>
      <c r="P1" s="44">
        <v>11</v>
      </c>
      <c r="Q1" s="44">
        <v>12</v>
      </c>
      <c r="R1" s="44">
        <v>13</v>
      </c>
      <c r="S1" s="44">
        <v>14</v>
      </c>
      <c r="T1" s="44">
        <v>15</v>
      </c>
      <c r="U1" s="44">
        <v>16</v>
      </c>
      <c r="V1" s="44">
        <v>17</v>
      </c>
      <c r="W1" s="44">
        <v>18</v>
      </c>
      <c r="X1" s="44">
        <v>19</v>
      </c>
      <c r="Y1" s="44">
        <v>20</v>
      </c>
      <c r="Z1" s="44">
        <v>21</v>
      </c>
      <c r="AA1" s="45">
        <v>22</v>
      </c>
    </row>
    <row r="2" spans="1:27" ht="14.4" x14ac:dyDescent="0.25">
      <c r="A2">
        <v>1</v>
      </c>
      <c r="B2">
        <v>1</v>
      </c>
      <c r="C2">
        <v>2</v>
      </c>
      <c r="D2" s="46">
        <v>1</v>
      </c>
      <c r="E2" s="47" t="s">
        <v>51</v>
      </c>
      <c r="F2" s="48" t="s">
        <v>52</v>
      </c>
      <c r="G2" s="48" t="s">
        <v>53</v>
      </c>
      <c r="H2" s="48" t="s">
        <v>54</v>
      </c>
      <c r="I2" s="48" t="s">
        <v>53</v>
      </c>
      <c r="J2" s="48" t="s">
        <v>52</v>
      </c>
      <c r="K2" s="48" t="s">
        <v>54</v>
      </c>
      <c r="L2" s="48" t="s">
        <v>54</v>
      </c>
      <c r="M2" s="48" t="s">
        <v>55</v>
      </c>
      <c r="N2" s="48" t="s">
        <v>54</v>
      </c>
      <c r="O2" s="48" t="s">
        <v>54</v>
      </c>
      <c r="P2" s="48" t="s">
        <v>53</v>
      </c>
      <c r="Q2" s="48" t="s">
        <v>55</v>
      </c>
      <c r="R2" s="48" t="s">
        <v>53</v>
      </c>
      <c r="S2" s="48" t="s">
        <v>52</v>
      </c>
      <c r="T2" s="48" t="s">
        <v>54</v>
      </c>
      <c r="U2" s="48" t="s">
        <v>53</v>
      </c>
      <c r="V2" s="48" t="s">
        <v>52</v>
      </c>
      <c r="W2" s="48" t="s">
        <v>54</v>
      </c>
      <c r="X2" s="48" t="s">
        <v>54</v>
      </c>
      <c r="Y2" s="48" t="s">
        <v>52</v>
      </c>
      <c r="Z2" s="48" t="s">
        <v>55</v>
      </c>
      <c r="AA2" s="48" t="s">
        <v>54</v>
      </c>
    </row>
    <row r="3" spans="1:27" ht="14.4" x14ac:dyDescent="0.25">
      <c r="A3">
        <v>1</v>
      </c>
      <c r="B3">
        <v>1</v>
      </c>
      <c r="C3">
        <v>2</v>
      </c>
      <c r="D3" s="46">
        <v>2</v>
      </c>
      <c r="E3" s="50" t="s">
        <v>56</v>
      </c>
      <c r="F3" s="51" t="s">
        <v>53</v>
      </c>
      <c r="G3" s="51" t="s">
        <v>53</v>
      </c>
      <c r="H3" s="51" t="s">
        <v>52</v>
      </c>
      <c r="I3" s="51" t="s">
        <v>55</v>
      </c>
      <c r="J3" s="51" t="s">
        <v>52</v>
      </c>
      <c r="K3" s="51" t="s">
        <v>53</v>
      </c>
      <c r="L3" s="51" t="s">
        <v>53</v>
      </c>
      <c r="M3" s="51" t="s">
        <v>52</v>
      </c>
      <c r="N3" s="51" t="s">
        <v>54</v>
      </c>
      <c r="O3" s="51" t="s">
        <v>55</v>
      </c>
      <c r="P3" s="51" t="s">
        <v>53</v>
      </c>
      <c r="Q3" s="51" t="s">
        <v>55</v>
      </c>
      <c r="R3" s="51" t="s">
        <v>53</v>
      </c>
      <c r="S3" s="51" t="s">
        <v>54</v>
      </c>
      <c r="T3" s="51" t="s">
        <v>52</v>
      </c>
      <c r="U3" s="51" t="s">
        <v>53</v>
      </c>
      <c r="V3" s="51" t="s">
        <v>55</v>
      </c>
      <c r="W3" s="51" t="s">
        <v>52</v>
      </c>
      <c r="X3" s="51" t="s">
        <v>55</v>
      </c>
      <c r="Y3" s="51" t="s">
        <v>52</v>
      </c>
      <c r="Z3" s="51" t="s">
        <v>54</v>
      </c>
      <c r="AA3" s="51" t="s">
        <v>53</v>
      </c>
    </row>
    <row r="4" spans="1:27" ht="14.4" x14ac:dyDescent="0.25">
      <c r="A4">
        <v>1</v>
      </c>
      <c r="B4">
        <v>1</v>
      </c>
      <c r="C4">
        <v>2</v>
      </c>
      <c r="D4" s="46">
        <v>3</v>
      </c>
      <c r="E4" s="50" t="s">
        <v>57</v>
      </c>
      <c r="F4" s="51" t="s">
        <v>53</v>
      </c>
      <c r="G4" s="51" t="s">
        <v>53</v>
      </c>
      <c r="H4" s="51" t="s">
        <v>52</v>
      </c>
      <c r="I4" s="51" t="s">
        <v>53</v>
      </c>
      <c r="J4" s="51" t="s">
        <v>52</v>
      </c>
      <c r="K4" s="51" t="s">
        <v>52</v>
      </c>
      <c r="L4" s="51" t="s">
        <v>55</v>
      </c>
      <c r="M4" s="51" t="s">
        <v>53</v>
      </c>
      <c r="N4" s="51" t="s">
        <v>54</v>
      </c>
      <c r="O4" s="51" t="s">
        <v>54</v>
      </c>
      <c r="P4" s="51" t="s">
        <v>55</v>
      </c>
      <c r="Q4" s="51" t="s">
        <v>54</v>
      </c>
      <c r="R4" s="51" t="s">
        <v>53</v>
      </c>
      <c r="S4" s="51" t="s">
        <v>54</v>
      </c>
      <c r="T4" s="51" t="s">
        <v>55</v>
      </c>
      <c r="U4" s="51" t="s">
        <v>53</v>
      </c>
      <c r="V4" s="51" t="s">
        <v>53</v>
      </c>
      <c r="W4" s="51" t="s">
        <v>55</v>
      </c>
      <c r="X4" s="51" t="s">
        <v>55</v>
      </c>
      <c r="Y4" s="51" t="s">
        <v>52</v>
      </c>
      <c r="Z4" s="51" t="s">
        <v>55</v>
      </c>
      <c r="AA4" s="51" t="s">
        <v>54</v>
      </c>
    </row>
    <row r="5" spans="1:27" ht="14.4" x14ac:dyDescent="0.25">
      <c r="A5">
        <v>1</v>
      </c>
      <c r="B5">
        <v>1</v>
      </c>
      <c r="C5">
        <v>2</v>
      </c>
      <c r="D5" s="46">
        <v>4</v>
      </c>
      <c r="E5" s="50" t="s">
        <v>58</v>
      </c>
      <c r="F5" s="51" t="s">
        <v>53</v>
      </c>
      <c r="G5" s="51" t="s">
        <v>55</v>
      </c>
      <c r="H5" s="51" t="s">
        <v>52</v>
      </c>
      <c r="I5" s="51" t="s">
        <v>52</v>
      </c>
      <c r="J5" s="51" t="s">
        <v>52</v>
      </c>
      <c r="K5" s="51" t="s">
        <v>52</v>
      </c>
      <c r="L5" s="51" t="s">
        <v>55</v>
      </c>
      <c r="M5" s="51" t="s">
        <v>53</v>
      </c>
      <c r="N5" s="51" t="s">
        <v>54</v>
      </c>
      <c r="O5" s="51" t="s">
        <v>54</v>
      </c>
      <c r="P5" s="51" t="s">
        <v>54</v>
      </c>
      <c r="Q5" s="51" t="s">
        <v>54</v>
      </c>
      <c r="R5" s="51" t="s">
        <v>53</v>
      </c>
      <c r="S5" s="51" t="s">
        <v>55</v>
      </c>
      <c r="T5" s="51" t="s">
        <v>52</v>
      </c>
      <c r="U5" s="51" t="s">
        <v>53</v>
      </c>
      <c r="V5" s="51" t="s">
        <v>54</v>
      </c>
      <c r="W5" s="51" t="s">
        <v>54</v>
      </c>
      <c r="X5" s="51" t="s">
        <v>54</v>
      </c>
      <c r="Y5" s="51" t="s">
        <v>52</v>
      </c>
      <c r="Z5" s="51" t="s">
        <v>55</v>
      </c>
      <c r="AA5" s="51" t="s">
        <v>54</v>
      </c>
    </row>
    <row r="6" spans="1:27" ht="14.4" x14ac:dyDescent="0.25">
      <c r="A6">
        <v>1</v>
      </c>
      <c r="B6">
        <v>1</v>
      </c>
      <c r="C6">
        <v>2</v>
      </c>
      <c r="D6" s="46">
        <v>5</v>
      </c>
      <c r="E6" s="50" t="s">
        <v>59</v>
      </c>
      <c r="F6" s="51" t="s">
        <v>53</v>
      </c>
      <c r="G6" s="51" t="s">
        <v>53</v>
      </c>
      <c r="H6" s="51" t="s">
        <v>52</v>
      </c>
      <c r="I6" s="51" t="s">
        <v>54</v>
      </c>
      <c r="J6" s="51" t="s">
        <v>52</v>
      </c>
      <c r="K6" s="51" t="s">
        <v>54</v>
      </c>
      <c r="L6" s="51" t="s">
        <v>55</v>
      </c>
      <c r="M6" s="51" t="s">
        <v>52</v>
      </c>
      <c r="N6" s="51" t="s">
        <v>54</v>
      </c>
      <c r="O6" s="51" t="s">
        <v>53</v>
      </c>
      <c r="P6" s="51" t="s">
        <v>53</v>
      </c>
      <c r="Q6" s="51" t="s">
        <v>55</v>
      </c>
      <c r="R6" s="51" t="s">
        <v>53</v>
      </c>
      <c r="S6" s="51" t="s">
        <v>54</v>
      </c>
      <c r="T6" s="51" t="s">
        <v>55</v>
      </c>
      <c r="U6" s="51" t="s">
        <v>53</v>
      </c>
      <c r="V6" s="51" t="s">
        <v>53</v>
      </c>
      <c r="W6" s="51" t="s">
        <v>54</v>
      </c>
      <c r="X6" s="51" t="s">
        <v>55</v>
      </c>
      <c r="Y6" s="51" t="s">
        <v>55</v>
      </c>
      <c r="Z6" s="51" t="s">
        <v>55</v>
      </c>
      <c r="AA6" s="51" t="s">
        <v>55</v>
      </c>
    </row>
    <row r="7" spans="1:27" ht="14.4" x14ac:dyDescent="0.25">
      <c r="A7">
        <v>1</v>
      </c>
      <c r="B7">
        <v>1</v>
      </c>
      <c r="C7">
        <v>2</v>
      </c>
      <c r="D7" s="46">
        <v>6</v>
      </c>
      <c r="E7" s="50" t="s">
        <v>60</v>
      </c>
      <c r="F7" s="51" t="s">
        <v>52</v>
      </c>
      <c r="G7" s="51" t="s">
        <v>53</v>
      </c>
      <c r="H7" s="51" t="s">
        <v>55</v>
      </c>
      <c r="I7" s="51" t="s">
        <v>55</v>
      </c>
      <c r="J7" s="51" t="s">
        <v>52</v>
      </c>
      <c r="K7" s="51" t="s">
        <v>52</v>
      </c>
      <c r="L7" s="51" t="s">
        <v>54</v>
      </c>
      <c r="M7" s="51" t="s">
        <v>52</v>
      </c>
      <c r="N7" s="51" t="s">
        <v>53</v>
      </c>
      <c r="O7" s="51" t="s">
        <v>55</v>
      </c>
      <c r="P7" s="51" t="s">
        <v>53</v>
      </c>
      <c r="Q7" s="51" t="s">
        <v>55</v>
      </c>
      <c r="R7" s="51" t="s">
        <v>53</v>
      </c>
      <c r="S7" s="51" t="s">
        <v>55</v>
      </c>
      <c r="T7" s="51" t="s">
        <v>52</v>
      </c>
      <c r="U7" s="51" t="s">
        <v>53</v>
      </c>
      <c r="V7" s="51" t="s">
        <v>53</v>
      </c>
      <c r="W7" s="51" t="s">
        <v>54</v>
      </c>
      <c r="X7" s="51" t="s">
        <v>55</v>
      </c>
      <c r="Y7" s="51" t="s">
        <v>55</v>
      </c>
      <c r="Z7" s="51" t="s">
        <v>53</v>
      </c>
      <c r="AA7" s="51" t="s">
        <v>54</v>
      </c>
    </row>
    <row r="8" spans="1:27" ht="14.4" x14ac:dyDescent="0.25">
      <c r="A8">
        <v>1</v>
      </c>
      <c r="B8">
        <v>1</v>
      </c>
      <c r="C8">
        <v>2</v>
      </c>
      <c r="D8" s="46">
        <v>7</v>
      </c>
      <c r="E8" s="50" t="s">
        <v>61</v>
      </c>
      <c r="F8" s="51" t="s">
        <v>53</v>
      </c>
      <c r="G8" s="51" t="s">
        <v>53</v>
      </c>
      <c r="H8" s="51" t="s">
        <v>52</v>
      </c>
      <c r="I8" s="51" t="s">
        <v>54</v>
      </c>
      <c r="J8" s="51" t="s">
        <v>52</v>
      </c>
      <c r="K8" s="51" t="s">
        <v>52</v>
      </c>
      <c r="L8" s="51" t="s">
        <v>55</v>
      </c>
      <c r="M8" s="51" t="s">
        <v>53</v>
      </c>
      <c r="N8" s="51" t="s">
        <v>54</v>
      </c>
      <c r="O8" s="51" t="s">
        <v>54</v>
      </c>
      <c r="P8" s="51" t="s">
        <v>54</v>
      </c>
      <c r="Q8" s="51" t="s">
        <v>54</v>
      </c>
      <c r="R8" s="51" t="s">
        <v>53</v>
      </c>
      <c r="S8" s="51" t="s">
        <v>54</v>
      </c>
      <c r="T8" s="51" t="s">
        <v>55</v>
      </c>
      <c r="U8" s="51" t="s">
        <v>53</v>
      </c>
      <c r="V8" s="51" t="s">
        <v>55</v>
      </c>
      <c r="W8" s="51" t="s">
        <v>55</v>
      </c>
      <c r="X8" s="51" t="s">
        <v>55</v>
      </c>
      <c r="Y8" s="51" t="s">
        <v>52</v>
      </c>
      <c r="Z8" s="51" t="s">
        <v>55</v>
      </c>
      <c r="AA8" s="51" t="s">
        <v>55</v>
      </c>
    </row>
    <row r="9" spans="1:27" ht="14.4" x14ac:dyDescent="0.25">
      <c r="A9">
        <v>1</v>
      </c>
      <c r="B9">
        <v>1</v>
      </c>
      <c r="C9">
        <v>2</v>
      </c>
      <c r="D9" s="46">
        <v>8</v>
      </c>
      <c r="E9" s="50" t="s">
        <v>62</v>
      </c>
      <c r="F9" s="51" t="s">
        <v>53</v>
      </c>
      <c r="G9" s="51" t="s">
        <v>53</v>
      </c>
      <c r="H9" s="51" t="s">
        <v>52</v>
      </c>
      <c r="I9" s="51" t="s">
        <v>53</v>
      </c>
      <c r="J9" s="51" t="s">
        <v>52</v>
      </c>
      <c r="K9" s="51" t="s">
        <v>52</v>
      </c>
      <c r="L9" s="51" t="s">
        <v>55</v>
      </c>
      <c r="M9" s="51" t="s">
        <v>53</v>
      </c>
      <c r="N9" s="51" t="s">
        <v>54</v>
      </c>
      <c r="O9" s="51" t="s">
        <v>54</v>
      </c>
      <c r="P9" s="51" t="s">
        <v>55</v>
      </c>
      <c r="Q9" s="51" t="s">
        <v>54</v>
      </c>
      <c r="R9" s="51" t="s">
        <v>53</v>
      </c>
      <c r="S9" s="51" t="s">
        <v>54</v>
      </c>
      <c r="T9" s="51" t="s">
        <v>55</v>
      </c>
      <c r="U9" s="51" t="s">
        <v>53</v>
      </c>
      <c r="V9" s="51" t="s">
        <v>53</v>
      </c>
      <c r="W9" s="51" t="s">
        <v>55</v>
      </c>
      <c r="X9" s="51" t="s">
        <v>55</v>
      </c>
      <c r="Y9" s="51" t="s">
        <v>52</v>
      </c>
      <c r="Z9" s="51" t="s">
        <v>55</v>
      </c>
      <c r="AA9" s="51" t="s">
        <v>54</v>
      </c>
    </row>
    <row r="10" spans="1:27" ht="14.4" x14ac:dyDescent="0.25">
      <c r="A10">
        <v>1</v>
      </c>
      <c r="B10">
        <v>1</v>
      </c>
      <c r="C10">
        <v>2</v>
      </c>
      <c r="D10" s="46">
        <v>9</v>
      </c>
      <c r="E10" s="50" t="s">
        <v>63</v>
      </c>
      <c r="F10" s="51" t="s">
        <v>53</v>
      </c>
      <c r="G10" s="51" t="s">
        <v>53</v>
      </c>
      <c r="H10" s="51" t="s">
        <v>52</v>
      </c>
      <c r="I10" s="51" t="s">
        <v>53</v>
      </c>
      <c r="J10" s="51" t="s">
        <v>52</v>
      </c>
      <c r="K10" s="51" t="s">
        <v>52</v>
      </c>
      <c r="L10" s="51" t="s">
        <v>55</v>
      </c>
      <c r="M10" s="51" t="s">
        <v>53</v>
      </c>
      <c r="N10" s="51" t="s">
        <v>54</v>
      </c>
      <c r="O10" s="51" t="s">
        <v>54</v>
      </c>
      <c r="P10" s="51" t="s">
        <v>53</v>
      </c>
      <c r="Q10" s="51" t="s">
        <v>54</v>
      </c>
      <c r="R10" s="51" t="s">
        <v>53</v>
      </c>
      <c r="S10" s="51" t="s">
        <v>54</v>
      </c>
      <c r="T10" s="51" t="s">
        <v>55</v>
      </c>
      <c r="U10" s="51" t="s">
        <v>53</v>
      </c>
      <c r="V10" s="51" t="s">
        <v>53</v>
      </c>
      <c r="W10" s="51" t="s">
        <v>54</v>
      </c>
      <c r="X10" s="51" t="s">
        <v>55</v>
      </c>
      <c r="Y10" s="51" t="s">
        <v>52</v>
      </c>
      <c r="Z10" s="51" t="s">
        <v>55</v>
      </c>
      <c r="AA10" s="51" t="s">
        <v>54</v>
      </c>
    </row>
    <row r="11" spans="1:27" ht="14.4" x14ac:dyDescent="0.25">
      <c r="A11">
        <v>1</v>
      </c>
      <c r="B11">
        <v>1</v>
      </c>
      <c r="C11">
        <v>2</v>
      </c>
      <c r="D11" s="46">
        <v>10</v>
      </c>
      <c r="E11" s="50" t="s">
        <v>64</v>
      </c>
      <c r="F11" s="51" t="s">
        <v>52</v>
      </c>
      <c r="G11" s="51" t="s">
        <v>53</v>
      </c>
      <c r="H11" s="51" t="s">
        <v>52</v>
      </c>
      <c r="I11" s="51" t="s">
        <v>53</v>
      </c>
      <c r="J11" s="51" t="s">
        <v>55</v>
      </c>
      <c r="K11" s="51" t="s">
        <v>54</v>
      </c>
      <c r="L11" s="51" t="s">
        <v>52</v>
      </c>
      <c r="M11" s="51" t="s">
        <v>55</v>
      </c>
      <c r="N11" s="51" t="s">
        <v>54</v>
      </c>
      <c r="O11" s="51" t="s">
        <v>54</v>
      </c>
      <c r="P11" s="51" t="s">
        <v>54</v>
      </c>
      <c r="Q11" s="51" t="s">
        <v>55</v>
      </c>
      <c r="R11" s="51" t="s">
        <v>53</v>
      </c>
      <c r="S11" s="51" t="s">
        <v>55</v>
      </c>
      <c r="T11" s="51" t="s">
        <v>52</v>
      </c>
      <c r="U11" s="51" t="s">
        <v>53</v>
      </c>
      <c r="V11" s="51" t="s">
        <v>53</v>
      </c>
      <c r="W11" s="51" t="s">
        <v>54</v>
      </c>
      <c r="X11" s="51" t="s">
        <v>55</v>
      </c>
      <c r="Y11" s="51" t="s">
        <v>52</v>
      </c>
      <c r="Z11" s="51" t="s">
        <v>53</v>
      </c>
      <c r="AA11" s="51" t="s">
        <v>52</v>
      </c>
    </row>
    <row r="12" spans="1:27" ht="14.4" x14ac:dyDescent="0.25">
      <c r="A12">
        <v>1</v>
      </c>
      <c r="B12">
        <v>1</v>
      </c>
      <c r="C12">
        <v>2</v>
      </c>
      <c r="D12" s="46">
        <v>11</v>
      </c>
      <c r="E12" s="50" t="s">
        <v>65</v>
      </c>
      <c r="F12" s="51" t="s">
        <v>52</v>
      </c>
      <c r="G12" s="51" t="s">
        <v>54</v>
      </c>
      <c r="H12" s="51" t="s">
        <v>52</v>
      </c>
      <c r="I12" s="51" t="s">
        <v>53</v>
      </c>
      <c r="J12" s="51" t="s">
        <v>52</v>
      </c>
      <c r="K12" s="51" t="s">
        <v>53</v>
      </c>
      <c r="L12" s="51" t="s">
        <v>53</v>
      </c>
      <c r="M12" s="51" t="s">
        <v>53</v>
      </c>
      <c r="N12" s="51" t="s">
        <v>52</v>
      </c>
      <c r="O12" s="51" t="s">
        <v>53</v>
      </c>
      <c r="P12" s="51" t="s">
        <v>54</v>
      </c>
      <c r="Q12" s="51" t="s">
        <v>55</v>
      </c>
      <c r="R12" s="51" t="s">
        <v>55</v>
      </c>
      <c r="S12" s="51" t="s">
        <v>53</v>
      </c>
      <c r="T12" s="51" t="s">
        <v>53</v>
      </c>
      <c r="U12" s="51" t="s">
        <v>55</v>
      </c>
      <c r="V12" s="51" t="s">
        <v>54</v>
      </c>
      <c r="W12" s="51" t="s">
        <v>53</v>
      </c>
      <c r="X12" s="51" t="s">
        <v>54</v>
      </c>
      <c r="Y12" s="51" t="s">
        <v>55</v>
      </c>
      <c r="Z12" s="51" t="s">
        <v>52</v>
      </c>
      <c r="AA12" s="51" t="s">
        <v>55</v>
      </c>
    </row>
    <row r="13" spans="1:27" ht="14.4" x14ac:dyDescent="0.25">
      <c r="A13">
        <v>1</v>
      </c>
      <c r="B13">
        <v>1</v>
      </c>
      <c r="C13">
        <v>2</v>
      </c>
      <c r="D13" s="46">
        <v>12</v>
      </c>
      <c r="E13" s="50" t="s">
        <v>66</v>
      </c>
      <c r="F13" s="51" t="s">
        <v>53</v>
      </c>
      <c r="G13" s="51" t="s">
        <v>52</v>
      </c>
      <c r="H13" s="51" t="s">
        <v>52</v>
      </c>
      <c r="I13" s="51" t="s">
        <v>53</v>
      </c>
      <c r="J13" s="51" t="s">
        <v>52</v>
      </c>
      <c r="K13" s="51" t="s">
        <v>52</v>
      </c>
      <c r="L13" s="51" t="s">
        <v>55</v>
      </c>
      <c r="M13" s="51" t="s">
        <v>53</v>
      </c>
      <c r="N13" s="51" t="s">
        <v>54</v>
      </c>
      <c r="O13" s="51" t="s">
        <v>54</v>
      </c>
      <c r="P13" s="51" t="s">
        <v>53</v>
      </c>
      <c r="Q13" s="51" t="s">
        <v>54</v>
      </c>
      <c r="R13" s="51" t="s">
        <v>53</v>
      </c>
      <c r="S13" s="51" t="s">
        <v>52</v>
      </c>
      <c r="T13" s="51" t="s">
        <v>55</v>
      </c>
      <c r="U13" s="51" t="s">
        <v>53</v>
      </c>
      <c r="V13" s="51" t="s">
        <v>53</v>
      </c>
      <c r="W13" s="51" t="s">
        <v>55</v>
      </c>
      <c r="X13" s="51" t="s">
        <v>55</v>
      </c>
      <c r="Y13" s="51" t="s">
        <v>52</v>
      </c>
      <c r="Z13" s="51" t="s">
        <v>55</v>
      </c>
      <c r="AA13" s="51" t="s">
        <v>54</v>
      </c>
    </row>
    <row r="14" spans="1:27" ht="14.4" x14ac:dyDescent="0.25">
      <c r="A14">
        <v>1</v>
      </c>
      <c r="B14">
        <v>1</v>
      </c>
      <c r="C14">
        <v>2</v>
      </c>
      <c r="D14" s="46">
        <v>13</v>
      </c>
      <c r="E14" s="50" t="s">
        <v>67</v>
      </c>
      <c r="F14" s="51" t="s">
        <v>53</v>
      </c>
      <c r="G14" s="51" t="s">
        <v>53</v>
      </c>
      <c r="H14" s="51" t="s">
        <v>52</v>
      </c>
      <c r="I14" s="51" t="s">
        <v>53</v>
      </c>
      <c r="J14" s="51" t="s">
        <v>52</v>
      </c>
      <c r="K14" s="51" t="s">
        <v>54</v>
      </c>
      <c r="L14" s="51" t="s">
        <v>52</v>
      </c>
      <c r="M14" s="51" t="s">
        <v>53</v>
      </c>
      <c r="N14" s="51" t="s">
        <v>54</v>
      </c>
      <c r="O14" s="51" t="s">
        <v>54</v>
      </c>
      <c r="P14" s="51" t="s">
        <v>53</v>
      </c>
      <c r="Q14" s="51" t="s">
        <v>54</v>
      </c>
      <c r="R14" s="51" t="s">
        <v>53</v>
      </c>
      <c r="S14" s="51" t="s">
        <v>54</v>
      </c>
      <c r="T14" s="51" t="s">
        <v>55</v>
      </c>
      <c r="U14" s="51" t="s">
        <v>53</v>
      </c>
      <c r="V14" s="51" t="s">
        <v>53</v>
      </c>
      <c r="W14" s="51" t="s">
        <v>55</v>
      </c>
      <c r="X14" s="51" t="s">
        <v>55</v>
      </c>
      <c r="Y14" s="51" t="s">
        <v>52</v>
      </c>
      <c r="Z14" s="51" t="s">
        <v>55</v>
      </c>
      <c r="AA14" s="51" t="s">
        <v>55</v>
      </c>
    </row>
    <row r="15" spans="1:27" ht="14.4" x14ac:dyDescent="0.25">
      <c r="A15">
        <v>1</v>
      </c>
      <c r="B15">
        <v>1</v>
      </c>
      <c r="C15">
        <v>2</v>
      </c>
      <c r="D15" s="46">
        <v>14</v>
      </c>
      <c r="E15" s="50" t="s">
        <v>68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spans="1:27" ht="14.4" x14ac:dyDescent="0.25">
      <c r="A16">
        <v>1</v>
      </c>
      <c r="B16">
        <v>1</v>
      </c>
      <c r="C16">
        <v>2</v>
      </c>
      <c r="D16" s="46">
        <v>15</v>
      </c>
      <c r="E16" s="50" t="s">
        <v>69</v>
      </c>
      <c r="F16" s="51" t="s">
        <v>52</v>
      </c>
      <c r="G16" s="51" t="s">
        <v>53</v>
      </c>
      <c r="H16" s="51" t="s">
        <v>52</v>
      </c>
      <c r="I16" s="51" t="s">
        <v>53</v>
      </c>
      <c r="J16" s="51" t="s">
        <v>52</v>
      </c>
      <c r="K16" s="51" t="s">
        <v>54</v>
      </c>
      <c r="L16" s="51" t="s">
        <v>55</v>
      </c>
      <c r="M16" s="51" t="s">
        <v>53</v>
      </c>
      <c r="N16" s="51" t="s">
        <v>54</v>
      </c>
      <c r="O16" s="51" t="s">
        <v>54</v>
      </c>
      <c r="P16" s="51" t="s">
        <v>53</v>
      </c>
      <c r="Q16" s="51" t="s">
        <v>54</v>
      </c>
      <c r="R16" s="51" t="s">
        <v>53</v>
      </c>
      <c r="S16" s="51" t="s">
        <v>52</v>
      </c>
      <c r="T16" s="51" t="s">
        <v>55</v>
      </c>
      <c r="U16" s="51" t="s">
        <v>53</v>
      </c>
      <c r="V16" s="51" t="s">
        <v>53</v>
      </c>
      <c r="W16" s="51" t="s">
        <v>55</v>
      </c>
      <c r="X16" s="51" t="s">
        <v>55</v>
      </c>
      <c r="Y16" s="51" t="s">
        <v>52</v>
      </c>
      <c r="Z16" s="51" t="s">
        <v>55</v>
      </c>
      <c r="AA16" s="51" t="s">
        <v>54</v>
      </c>
    </row>
    <row r="17" spans="1:27" ht="14.4" x14ac:dyDescent="0.25">
      <c r="A17">
        <v>1</v>
      </c>
      <c r="B17">
        <v>1</v>
      </c>
      <c r="C17">
        <v>2</v>
      </c>
      <c r="D17" s="46">
        <v>16</v>
      </c>
      <c r="E17" s="50" t="s">
        <v>70</v>
      </c>
      <c r="F17" s="51" t="s">
        <v>53</v>
      </c>
      <c r="G17" s="51" t="s">
        <v>53</v>
      </c>
      <c r="H17" s="51" t="s">
        <v>55</v>
      </c>
      <c r="I17" s="51" t="s">
        <v>52</v>
      </c>
      <c r="J17" s="51" t="s">
        <v>55</v>
      </c>
      <c r="K17" s="51" t="s">
        <v>52</v>
      </c>
      <c r="L17" s="51" t="s">
        <v>55</v>
      </c>
      <c r="M17" s="51" t="s">
        <v>52</v>
      </c>
      <c r="N17" s="51" t="s">
        <v>52</v>
      </c>
      <c r="O17" s="51" t="s">
        <v>54</v>
      </c>
      <c r="P17" s="51" t="s">
        <v>55</v>
      </c>
      <c r="Q17" s="51" t="s">
        <v>55</v>
      </c>
      <c r="R17" s="51" t="s">
        <v>53</v>
      </c>
      <c r="S17" s="51" t="s">
        <v>54</v>
      </c>
      <c r="T17" s="51" t="s">
        <v>55</v>
      </c>
      <c r="U17" s="51" t="s">
        <v>55</v>
      </c>
      <c r="V17" s="51" t="s">
        <v>55</v>
      </c>
      <c r="W17" s="51" t="s">
        <v>55</v>
      </c>
      <c r="X17" s="51" t="s">
        <v>52</v>
      </c>
      <c r="Y17" s="51" t="s">
        <v>52</v>
      </c>
      <c r="Z17" s="51" t="s">
        <v>55</v>
      </c>
      <c r="AA17" s="51" t="s">
        <v>55</v>
      </c>
    </row>
    <row r="18" spans="1:27" ht="14.4" x14ac:dyDescent="0.25">
      <c r="A18">
        <v>1</v>
      </c>
      <c r="B18">
        <v>1</v>
      </c>
      <c r="C18">
        <v>2</v>
      </c>
      <c r="D18" s="46">
        <v>17</v>
      </c>
      <c r="E18" s="50" t="s">
        <v>71</v>
      </c>
      <c r="F18" s="51" t="s">
        <v>55</v>
      </c>
      <c r="G18" s="51" t="s">
        <v>53</v>
      </c>
      <c r="H18" s="51" t="s">
        <v>52</v>
      </c>
      <c r="I18" s="51" t="s">
        <v>53</v>
      </c>
      <c r="J18" s="51" t="s">
        <v>52</v>
      </c>
      <c r="K18" s="51" t="s">
        <v>55</v>
      </c>
      <c r="L18" s="51" t="s">
        <v>54</v>
      </c>
      <c r="M18" s="51" t="s">
        <v>55</v>
      </c>
      <c r="N18" s="51" t="s">
        <v>54</v>
      </c>
      <c r="O18" s="51" t="s">
        <v>55</v>
      </c>
      <c r="P18" s="51" t="s">
        <v>53</v>
      </c>
      <c r="Q18" s="51" t="s">
        <v>52</v>
      </c>
      <c r="R18" s="51" t="s">
        <v>55</v>
      </c>
      <c r="S18" s="51" t="s">
        <v>55</v>
      </c>
      <c r="T18" s="51" t="s">
        <v>53</v>
      </c>
      <c r="U18" s="51" t="s">
        <v>54</v>
      </c>
      <c r="V18" s="51" t="s">
        <v>55</v>
      </c>
      <c r="W18" s="51" t="s">
        <v>55</v>
      </c>
      <c r="X18" s="51" t="s">
        <v>55</v>
      </c>
      <c r="Y18" s="51" t="s">
        <v>52</v>
      </c>
      <c r="Z18" s="51" t="s">
        <v>53</v>
      </c>
      <c r="AA18" s="51" t="s">
        <v>53</v>
      </c>
    </row>
    <row r="19" spans="1:27" ht="14.4" x14ac:dyDescent="0.25">
      <c r="A19">
        <v>1</v>
      </c>
      <c r="B19">
        <v>1</v>
      </c>
      <c r="C19">
        <v>2</v>
      </c>
      <c r="D19" s="46">
        <v>18</v>
      </c>
      <c r="E19" s="52" t="s">
        <v>72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spans="1:27" ht="14.4" x14ac:dyDescent="0.25">
      <c r="A20">
        <v>1</v>
      </c>
      <c r="B20">
        <v>1</v>
      </c>
      <c r="C20">
        <v>2</v>
      </c>
      <c r="D20" s="46">
        <v>19</v>
      </c>
      <c r="E20" s="50" t="s">
        <v>73</v>
      </c>
      <c r="F20" s="51" t="s">
        <v>53</v>
      </c>
      <c r="G20" s="51" t="s">
        <v>53</v>
      </c>
      <c r="H20" s="51" t="s">
        <v>52</v>
      </c>
      <c r="I20" s="51" t="s">
        <v>53</v>
      </c>
      <c r="J20" s="51" t="s">
        <v>52</v>
      </c>
      <c r="K20" s="51" t="s">
        <v>54</v>
      </c>
      <c r="L20" s="51" t="s">
        <v>55</v>
      </c>
      <c r="M20" s="51" t="s">
        <v>53</v>
      </c>
      <c r="N20" s="51" t="s">
        <v>54</v>
      </c>
      <c r="O20" s="51" t="s">
        <v>54</v>
      </c>
      <c r="P20" s="51" t="s">
        <v>53</v>
      </c>
      <c r="Q20" s="51" t="s">
        <v>54</v>
      </c>
      <c r="R20" s="51" t="s">
        <v>53</v>
      </c>
      <c r="S20" s="51" t="s">
        <v>52</v>
      </c>
      <c r="T20" s="51" t="s">
        <v>54</v>
      </c>
      <c r="U20" s="51" t="s">
        <v>53</v>
      </c>
      <c r="V20" s="51" t="s">
        <v>53</v>
      </c>
      <c r="W20" s="51" t="s">
        <v>54</v>
      </c>
      <c r="X20" s="51" t="s">
        <v>55</v>
      </c>
      <c r="Y20" s="51" t="s">
        <v>52</v>
      </c>
      <c r="Z20" s="51" t="s">
        <v>55</v>
      </c>
      <c r="AA20" s="51" t="s">
        <v>54</v>
      </c>
    </row>
    <row r="21" spans="1:27" ht="14.4" x14ac:dyDescent="0.25">
      <c r="A21">
        <v>1</v>
      </c>
      <c r="B21">
        <v>1</v>
      </c>
      <c r="C21">
        <v>2</v>
      </c>
      <c r="D21" s="46">
        <v>20</v>
      </c>
      <c r="E21" s="50" t="s">
        <v>74</v>
      </c>
      <c r="F21" s="51" t="s">
        <v>53</v>
      </c>
      <c r="G21" s="51" t="s">
        <v>53</v>
      </c>
      <c r="H21" s="51" t="s">
        <v>52</v>
      </c>
      <c r="I21" s="51" t="s">
        <v>52</v>
      </c>
      <c r="J21" s="51" t="s">
        <v>52</v>
      </c>
      <c r="K21" s="51" t="s">
        <v>54</v>
      </c>
      <c r="L21" s="51" t="s">
        <v>55</v>
      </c>
      <c r="M21" s="51" t="s">
        <v>53</v>
      </c>
      <c r="N21" s="51" t="s">
        <v>54</v>
      </c>
      <c r="O21" s="51" t="s">
        <v>54</v>
      </c>
      <c r="P21" s="51" t="s">
        <v>54</v>
      </c>
      <c r="Q21" s="51" t="s">
        <v>54</v>
      </c>
      <c r="R21" s="51" t="s">
        <v>53</v>
      </c>
      <c r="S21" s="51" t="s">
        <v>54</v>
      </c>
      <c r="T21" s="51" t="s">
        <v>55</v>
      </c>
      <c r="U21" s="51" t="s">
        <v>53</v>
      </c>
      <c r="V21" s="51" t="s">
        <v>55</v>
      </c>
      <c r="W21" s="51" t="s">
        <v>55</v>
      </c>
      <c r="X21" s="51" t="s">
        <v>55</v>
      </c>
      <c r="Y21" s="51" t="s">
        <v>52</v>
      </c>
      <c r="Z21" s="51" t="s">
        <v>55</v>
      </c>
      <c r="AA21" s="51" t="s">
        <v>55</v>
      </c>
    </row>
    <row r="22" spans="1:27" ht="14.4" x14ac:dyDescent="0.25">
      <c r="A22">
        <v>1</v>
      </c>
      <c r="B22">
        <v>1</v>
      </c>
      <c r="C22">
        <v>2</v>
      </c>
      <c r="D22" s="46">
        <v>21</v>
      </c>
      <c r="E22" s="50" t="s">
        <v>75</v>
      </c>
      <c r="F22" s="51" t="s">
        <v>53</v>
      </c>
      <c r="G22" s="51" t="s">
        <v>55</v>
      </c>
      <c r="H22" s="51" t="s">
        <v>52</v>
      </c>
      <c r="I22" s="51" t="s">
        <v>52</v>
      </c>
      <c r="J22" s="51" t="s">
        <v>52</v>
      </c>
      <c r="K22" s="51" t="s">
        <v>55</v>
      </c>
      <c r="L22" s="51" t="s">
        <v>53</v>
      </c>
      <c r="M22" s="51" t="s">
        <v>52</v>
      </c>
      <c r="N22" s="51" t="s">
        <v>52</v>
      </c>
      <c r="O22" s="51" t="s">
        <v>54</v>
      </c>
      <c r="P22" s="51" t="s">
        <v>52</v>
      </c>
      <c r="Q22" s="51" t="s">
        <v>53</v>
      </c>
      <c r="R22" s="51" t="s">
        <v>53</v>
      </c>
      <c r="S22" s="51" t="s">
        <v>54</v>
      </c>
      <c r="T22" s="51" t="s">
        <v>55</v>
      </c>
      <c r="U22" s="51" t="s">
        <v>53</v>
      </c>
      <c r="V22" s="51" t="s">
        <v>53</v>
      </c>
      <c r="W22" s="51" t="s">
        <v>52</v>
      </c>
      <c r="X22" s="51" t="s">
        <v>55</v>
      </c>
      <c r="Y22" s="51" t="s">
        <v>54</v>
      </c>
      <c r="Z22" s="51" t="s">
        <v>52</v>
      </c>
      <c r="AA22" s="51" t="s">
        <v>54</v>
      </c>
    </row>
    <row r="23" spans="1:27" ht="14.4" x14ac:dyDescent="0.25">
      <c r="A23">
        <v>1</v>
      </c>
      <c r="B23">
        <v>1</v>
      </c>
      <c r="C23">
        <v>2</v>
      </c>
      <c r="D23" s="46">
        <v>22</v>
      </c>
      <c r="E23" s="50" t="s">
        <v>76</v>
      </c>
      <c r="F23" s="51" t="s">
        <v>53</v>
      </c>
      <c r="G23" s="51" t="s">
        <v>53</v>
      </c>
      <c r="H23" s="51" t="s">
        <v>52</v>
      </c>
      <c r="I23" s="51" t="s">
        <v>53</v>
      </c>
      <c r="J23" s="51" t="s">
        <v>52</v>
      </c>
      <c r="K23" s="51" t="s">
        <v>52</v>
      </c>
      <c r="L23" s="51" t="s">
        <v>55</v>
      </c>
      <c r="M23" s="51" t="s">
        <v>53</v>
      </c>
      <c r="N23" s="51" t="s">
        <v>54</v>
      </c>
      <c r="O23" s="51" t="s">
        <v>54</v>
      </c>
      <c r="P23" s="51" t="s">
        <v>55</v>
      </c>
      <c r="Q23" s="51" t="s">
        <v>54</v>
      </c>
      <c r="R23" s="51" t="s">
        <v>53</v>
      </c>
      <c r="S23" s="51" t="s">
        <v>54</v>
      </c>
      <c r="T23" s="51" t="s">
        <v>55</v>
      </c>
      <c r="U23" s="51" t="s">
        <v>53</v>
      </c>
      <c r="V23" s="51" t="s">
        <v>53</v>
      </c>
      <c r="W23" s="51" t="s">
        <v>55</v>
      </c>
      <c r="X23" s="51" t="s">
        <v>55</v>
      </c>
      <c r="Y23" s="51" t="s">
        <v>52</v>
      </c>
      <c r="Z23" s="51" t="s">
        <v>55</v>
      </c>
      <c r="AA23" s="51" t="s">
        <v>54</v>
      </c>
    </row>
    <row r="24" spans="1:27" ht="14.4" x14ac:dyDescent="0.25">
      <c r="A24">
        <v>1</v>
      </c>
      <c r="B24">
        <v>1</v>
      </c>
      <c r="C24">
        <v>2</v>
      </c>
      <c r="D24" s="46">
        <v>23</v>
      </c>
      <c r="E24" s="50" t="s">
        <v>77</v>
      </c>
      <c r="F24" s="51" t="s">
        <v>53</v>
      </c>
      <c r="G24" s="51" t="s">
        <v>53</v>
      </c>
      <c r="H24" s="51" t="s">
        <v>52</v>
      </c>
      <c r="I24" s="51" t="s">
        <v>52</v>
      </c>
      <c r="J24" s="51" t="s">
        <v>54</v>
      </c>
      <c r="K24" s="51" t="s">
        <v>54</v>
      </c>
      <c r="L24" s="51" t="s">
        <v>52</v>
      </c>
      <c r="M24" s="51" t="s">
        <v>53</v>
      </c>
      <c r="N24" s="51" t="s">
        <v>54</v>
      </c>
      <c r="O24" s="51" t="s">
        <v>54</v>
      </c>
      <c r="P24" s="51" t="s">
        <v>52</v>
      </c>
      <c r="Q24" s="51" t="s">
        <v>54</v>
      </c>
      <c r="R24" s="51" t="s">
        <v>53</v>
      </c>
      <c r="S24" s="51" t="s">
        <v>54</v>
      </c>
      <c r="T24" s="51" t="s">
        <v>55</v>
      </c>
      <c r="U24" s="51" t="s">
        <v>53</v>
      </c>
      <c r="V24" s="51" t="s">
        <v>55</v>
      </c>
      <c r="W24" s="51" t="s">
        <v>53</v>
      </c>
      <c r="X24" s="51" t="s">
        <v>55</v>
      </c>
      <c r="Y24" s="51" t="s">
        <v>55</v>
      </c>
      <c r="Z24" s="51" t="s">
        <v>55</v>
      </c>
      <c r="AA24" s="51" t="s">
        <v>55</v>
      </c>
    </row>
    <row r="25" spans="1:27" ht="14.4" x14ac:dyDescent="0.25">
      <c r="A25">
        <v>1</v>
      </c>
      <c r="B25">
        <v>1</v>
      </c>
      <c r="C25">
        <v>2</v>
      </c>
      <c r="D25" s="46">
        <v>24</v>
      </c>
      <c r="E25" s="50" t="s">
        <v>78</v>
      </c>
      <c r="F25" s="51" t="s">
        <v>53</v>
      </c>
      <c r="G25" s="51" t="s">
        <v>53</v>
      </c>
      <c r="H25" s="51" t="s">
        <v>52</v>
      </c>
      <c r="I25" s="51" t="s">
        <v>52</v>
      </c>
      <c r="J25" s="51" t="s">
        <v>52</v>
      </c>
      <c r="K25" s="51" t="s">
        <v>52</v>
      </c>
      <c r="L25" s="51" t="s">
        <v>55</v>
      </c>
      <c r="M25" s="51" t="s">
        <v>53</v>
      </c>
      <c r="N25" s="51" t="s">
        <v>54</v>
      </c>
      <c r="O25" s="51" t="s">
        <v>54</v>
      </c>
      <c r="P25" s="51" t="s">
        <v>53</v>
      </c>
      <c r="Q25" s="51" t="s">
        <v>54</v>
      </c>
      <c r="R25" s="51" t="s">
        <v>53</v>
      </c>
      <c r="S25" s="51" t="s">
        <v>54</v>
      </c>
      <c r="T25" s="51" t="s">
        <v>55</v>
      </c>
      <c r="U25" s="51" t="s">
        <v>53</v>
      </c>
      <c r="V25" s="51" t="s">
        <v>53</v>
      </c>
      <c r="W25" s="51" t="s">
        <v>54</v>
      </c>
      <c r="X25" s="51" t="s">
        <v>55</v>
      </c>
      <c r="Y25" s="51" t="s">
        <v>52</v>
      </c>
      <c r="Z25" s="51" t="s">
        <v>55</v>
      </c>
      <c r="AA25" s="51" t="s">
        <v>54</v>
      </c>
    </row>
    <row r="26" spans="1:27" ht="14.4" x14ac:dyDescent="0.25">
      <c r="A26">
        <v>1</v>
      </c>
      <c r="B26">
        <v>1</v>
      </c>
      <c r="C26">
        <v>2</v>
      </c>
      <c r="D26" s="46">
        <v>25</v>
      </c>
      <c r="E26" s="50" t="s">
        <v>79</v>
      </c>
      <c r="F26" s="51" t="s">
        <v>53</v>
      </c>
      <c r="G26" s="51" t="s">
        <v>53</v>
      </c>
      <c r="H26" s="51" t="s">
        <v>52</v>
      </c>
      <c r="I26" s="51" t="s">
        <v>52</v>
      </c>
      <c r="J26" s="51" t="s">
        <v>52</v>
      </c>
      <c r="K26" s="51" t="s">
        <v>54</v>
      </c>
      <c r="L26" s="51" t="s">
        <v>53</v>
      </c>
      <c r="M26" s="51" t="s">
        <v>53</v>
      </c>
      <c r="N26" s="51" t="s">
        <v>54</v>
      </c>
      <c r="O26" s="51" t="s">
        <v>54</v>
      </c>
      <c r="P26" s="51" t="s">
        <v>52</v>
      </c>
      <c r="Q26" s="51" t="s">
        <v>55</v>
      </c>
      <c r="R26" s="51" t="s">
        <v>53</v>
      </c>
      <c r="S26" s="51" t="s">
        <v>54</v>
      </c>
      <c r="T26" s="51" t="s">
        <v>55</v>
      </c>
      <c r="U26" s="51" t="s">
        <v>53</v>
      </c>
      <c r="V26" s="51" t="s">
        <v>53</v>
      </c>
      <c r="W26" s="51" t="s">
        <v>55</v>
      </c>
      <c r="X26" s="51" t="s">
        <v>55</v>
      </c>
      <c r="Y26" s="51" t="s">
        <v>52</v>
      </c>
      <c r="Z26" s="51" t="s">
        <v>55</v>
      </c>
      <c r="AA26" s="51" t="s">
        <v>55</v>
      </c>
    </row>
    <row r="27" spans="1:27" ht="13.2" x14ac:dyDescent="0.25"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3.2" x14ac:dyDescent="0.25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3.2" x14ac:dyDescent="0.25"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3.2" x14ac:dyDescent="0.25"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3.2" x14ac:dyDescent="0.25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13.2" x14ac:dyDescent="0.25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4:27" ht="13.2" x14ac:dyDescent="0.25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4:27" ht="13.2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4:27" ht="13.2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4:27" ht="13.2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4:27" ht="13.2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4:27" ht="13.2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4:27" ht="13.2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4:27" ht="13.2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4:27" ht="13.2" x14ac:dyDescent="0.25"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4:27" ht="13.2" x14ac:dyDescent="0.25"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4:27" ht="13.2" x14ac:dyDescent="0.25"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4:27" ht="13.2" x14ac:dyDescent="0.25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4:27" ht="13.2" x14ac:dyDescent="0.25"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4:27" ht="13.2" x14ac:dyDescent="0.2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4:27" ht="13.2" x14ac:dyDescent="0.25"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4:27" ht="13.2" x14ac:dyDescent="0.25"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4:27" ht="13.2" x14ac:dyDescent="0.25"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4:27" ht="13.2" x14ac:dyDescent="0.2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4:27" ht="13.2" x14ac:dyDescent="0.25"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4:27" ht="13.2" x14ac:dyDescent="0.25"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4:27" ht="13.2" x14ac:dyDescent="0.25"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4:27" ht="13.2" x14ac:dyDescent="0.25"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4:27" ht="13.2" x14ac:dyDescent="0.25"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4:27" ht="13.2" x14ac:dyDescent="0.25"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4:27" ht="13.2" x14ac:dyDescent="0.25"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4:27" ht="13.2" x14ac:dyDescent="0.25"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4:27" ht="13.2" x14ac:dyDescent="0.25"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4:27" ht="13.2" x14ac:dyDescent="0.25"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4:27" ht="13.2" x14ac:dyDescent="0.25"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4:27" ht="13.2" x14ac:dyDescent="0.25"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4:27" ht="13.2" x14ac:dyDescent="0.25"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4:27" ht="13.2" x14ac:dyDescent="0.25"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4:27" ht="13.2" x14ac:dyDescent="0.25"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4:27" ht="13.2" x14ac:dyDescent="0.25"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4:27" ht="13.2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4:27" ht="13.2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4:27" ht="13.2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4:27" ht="13.2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4:27" ht="13.2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4:27" ht="13.2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4:27" ht="13.2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4:27" ht="13.2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4:27" ht="13.2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4:27" ht="13.2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4:27" ht="13.2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4:27" ht="13.2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4:27" ht="13.2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4:27" ht="13.2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4:27" ht="13.2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4:27" ht="13.2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4:27" ht="13.2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4:27" ht="13.2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4:27" ht="13.2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4:27" ht="13.2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4:27" ht="13.2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4:27" ht="13.2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4:27" ht="13.2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4:27" ht="13.2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4:27" ht="13.2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4:27" ht="13.2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4:27" ht="13.2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4:27" ht="13.2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4:27" ht="13.2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4:27" ht="13.2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4:27" ht="13.2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4:27" ht="13.2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4:27" ht="13.2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4:27" ht="13.2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4:27" ht="13.2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4:27" ht="13.2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4:27" ht="13.2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4:27" ht="13.2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4:27" ht="13.2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4:27" ht="13.2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4:27" ht="13.2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4:27" ht="13.2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4:27" ht="13.2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4:27" ht="13.2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4:27" ht="13.2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4:27" ht="13.2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4:27" ht="13.2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4:27" ht="13.2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4:27" ht="13.2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4:27" ht="13.2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4:27" ht="13.2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4:27" ht="13.2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4:27" ht="13.2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4:27" ht="13.2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4:27" ht="13.2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4:27" ht="13.2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4:27" ht="13.2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4:27" ht="13.2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4:27" ht="13.2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4:27" ht="13.2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4:27" ht="13.2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4:27" ht="13.2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4:27" ht="13.2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4:27" ht="13.2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4:27" ht="13.2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4:27" ht="13.2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4:27" ht="13.2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4:27" ht="13.2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4:27" ht="13.2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4:27" ht="13.2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4:27" ht="13.2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4:27" ht="13.2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4:27" ht="13.2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4:27" ht="13.2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4:27" ht="13.2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4:27" ht="13.2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4:27" ht="13.2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4:27" ht="13.2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4:27" ht="13.2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4:27" ht="13.2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4:27" ht="13.2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4:27" ht="13.2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4:27" ht="13.2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4:27" ht="13.2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4:27" ht="13.2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4:27" ht="13.2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4:27" ht="13.2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4:27" ht="13.2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4:27" ht="13.2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4:27" ht="13.2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4:27" ht="13.2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4:27" ht="13.2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4:27" ht="13.2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4:27" ht="13.2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4:27" ht="13.2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4:27" ht="13.2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4:27" ht="13.2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4:27" ht="13.2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4:27" ht="13.2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4:27" ht="13.2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4:27" ht="13.2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4:27" ht="13.2" x14ac:dyDescent="0.25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4:27" ht="13.2" x14ac:dyDescent="0.25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4:27" ht="13.2" x14ac:dyDescent="0.25"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4:27" ht="13.2" x14ac:dyDescent="0.25"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4:27" ht="13.2" x14ac:dyDescent="0.25"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4:27" ht="13.2" x14ac:dyDescent="0.25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4:27" ht="13.2" x14ac:dyDescent="0.25"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4:27" ht="13.2" x14ac:dyDescent="0.25"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4:27" ht="13.2" x14ac:dyDescent="0.25"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4:27" ht="13.2" x14ac:dyDescent="0.25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4:27" ht="13.2" x14ac:dyDescent="0.25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4:27" ht="13.2" x14ac:dyDescent="0.25"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4:27" ht="13.2" x14ac:dyDescent="0.25"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4:27" ht="13.2" x14ac:dyDescent="0.25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4:27" ht="13.2" x14ac:dyDescent="0.25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4:27" ht="13.2" x14ac:dyDescent="0.25"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4:27" ht="13.2" x14ac:dyDescent="0.25"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4:27" ht="13.2" x14ac:dyDescent="0.25"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4:27" ht="13.2" x14ac:dyDescent="0.25"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4:27" ht="13.2" x14ac:dyDescent="0.25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4:27" ht="13.2" x14ac:dyDescent="0.25"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4:27" ht="13.2" x14ac:dyDescent="0.25"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4:27" ht="13.2" x14ac:dyDescent="0.25"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4:27" ht="13.2" x14ac:dyDescent="0.25"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4:27" ht="13.2" x14ac:dyDescent="0.25"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4:27" ht="13.2" x14ac:dyDescent="0.25"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4:27" ht="13.2" x14ac:dyDescent="0.25"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4:27" ht="13.2" x14ac:dyDescent="0.25"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4:27" ht="13.2" x14ac:dyDescent="0.25"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4:27" ht="13.2" x14ac:dyDescent="0.25"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4:27" ht="13.2" x14ac:dyDescent="0.25"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4:27" ht="13.2" x14ac:dyDescent="0.25"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4:27" ht="13.2" x14ac:dyDescent="0.25"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4:27" ht="13.2" x14ac:dyDescent="0.25"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4:27" ht="13.2" x14ac:dyDescent="0.25"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4:27" ht="13.2" x14ac:dyDescent="0.25"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4:27" ht="13.2" x14ac:dyDescent="0.25"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4:27" ht="13.2" x14ac:dyDescent="0.25"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4:27" ht="13.2" x14ac:dyDescent="0.25"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4:27" ht="13.2" x14ac:dyDescent="0.25"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4:27" ht="13.2" x14ac:dyDescent="0.25"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4:27" ht="13.2" x14ac:dyDescent="0.25"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4:27" ht="13.2" x14ac:dyDescent="0.25"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4:27" ht="13.2" x14ac:dyDescent="0.25"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4:27" ht="13.2" x14ac:dyDescent="0.25"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4:27" ht="13.2" x14ac:dyDescent="0.25"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4:27" ht="13.2" x14ac:dyDescent="0.25"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4:27" ht="13.2" x14ac:dyDescent="0.25"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4:27" ht="13.2" x14ac:dyDescent="0.25"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4:27" ht="13.2" x14ac:dyDescent="0.25"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4:27" ht="13.2" x14ac:dyDescent="0.25"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4:27" ht="13.2" x14ac:dyDescent="0.25"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4:27" ht="13.2" x14ac:dyDescent="0.25"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4:27" ht="13.2" x14ac:dyDescent="0.25"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4:27" ht="13.2" x14ac:dyDescent="0.25"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4:27" ht="13.2" x14ac:dyDescent="0.25"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4:27" ht="13.2" x14ac:dyDescent="0.25"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4:27" ht="13.2" x14ac:dyDescent="0.25"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4:27" ht="13.2" x14ac:dyDescent="0.25"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4:27" ht="13.2" x14ac:dyDescent="0.25"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4:27" ht="13.2" x14ac:dyDescent="0.25"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4:27" ht="13.2" x14ac:dyDescent="0.25"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4:27" ht="13.2" x14ac:dyDescent="0.25"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4:27" ht="13.2" x14ac:dyDescent="0.25"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4:27" ht="13.2" x14ac:dyDescent="0.25"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4:27" ht="13.2" x14ac:dyDescent="0.25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4:27" ht="13.2" x14ac:dyDescent="0.25"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4:27" ht="13.2" x14ac:dyDescent="0.25"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4:27" ht="13.2" x14ac:dyDescent="0.25"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4:27" ht="13.2" x14ac:dyDescent="0.25"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4:27" ht="13.2" x14ac:dyDescent="0.25"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4:27" ht="13.2" x14ac:dyDescent="0.25"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4:27" ht="13.2" x14ac:dyDescent="0.25"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4:27" ht="13.2" x14ac:dyDescent="0.25"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4:27" ht="13.2" x14ac:dyDescent="0.25"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4:27" ht="13.2" x14ac:dyDescent="0.25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4:27" ht="13.2" x14ac:dyDescent="0.25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4:27" ht="13.2" x14ac:dyDescent="0.25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4:27" ht="13.2" x14ac:dyDescent="0.25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4:27" ht="13.2" x14ac:dyDescent="0.25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4:27" ht="13.2" x14ac:dyDescent="0.25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4:27" ht="13.2" x14ac:dyDescent="0.25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4:27" ht="13.2" x14ac:dyDescent="0.25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4:27" ht="13.2" x14ac:dyDescent="0.25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4:27" ht="13.2" x14ac:dyDescent="0.25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4:27" ht="13.2" x14ac:dyDescent="0.25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4:27" ht="13.2" x14ac:dyDescent="0.25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4:27" ht="13.2" x14ac:dyDescent="0.25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4:27" ht="13.2" x14ac:dyDescent="0.25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4:27" ht="13.2" x14ac:dyDescent="0.25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4:27" ht="13.2" x14ac:dyDescent="0.25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4:27" ht="13.2" x14ac:dyDescent="0.25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4:27" ht="13.2" x14ac:dyDescent="0.25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4:27" ht="13.2" x14ac:dyDescent="0.25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4:27" ht="13.2" x14ac:dyDescent="0.25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4:27" ht="13.2" x14ac:dyDescent="0.25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4:27" ht="13.2" x14ac:dyDescent="0.25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4:27" ht="13.2" x14ac:dyDescent="0.25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4:27" ht="13.2" x14ac:dyDescent="0.25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4:27" ht="13.2" x14ac:dyDescent="0.25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4:27" ht="13.2" x14ac:dyDescent="0.25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4:27" ht="13.2" x14ac:dyDescent="0.25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4:27" ht="13.2" x14ac:dyDescent="0.25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4:27" ht="13.2" x14ac:dyDescent="0.25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4:27" ht="13.2" x14ac:dyDescent="0.25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4:27" ht="13.2" x14ac:dyDescent="0.25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4:27" ht="13.2" x14ac:dyDescent="0.25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4:27" ht="13.2" x14ac:dyDescent="0.25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4:27" ht="13.2" x14ac:dyDescent="0.25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4:27" ht="13.2" x14ac:dyDescent="0.25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4:27" ht="13.2" x14ac:dyDescent="0.25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4:27" ht="13.2" x14ac:dyDescent="0.25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4:27" ht="13.2" x14ac:dyDescent="0.25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4:27" ht="13.2" x14ac:dyDescent="0.25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4:27" ht="13.2" x14ac:dyDescent="0.25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4:27" ht="13.2" x14ac:dyDescent="0.25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4:27" ht="13.2" x14ac:dyDescent="0.25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4:27" ht="13.2" x14ac:dyDescent="0.25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4:27" ht="13.2" x14ac:dyDescent="0.25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4:27" ht="13.2" x14ac:dyDescent="0.25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4:27" ht="13.2" x14ac:dyDescent="0.25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4:27" ht="13.2" x14ac:dyDescent="0.25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4:27" ht="13.2" x14ac:dyDescent="0.25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4:27" ht="13.2" x14ac:dyDescent="0.25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4:27" ht="13.2" x14ac:dyDescent="0.25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4:27" ht="13.2" x14ac:dyDescent="0.25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4:27" ht="13.2" x14ac:dyDescent="0.25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4:27" ht="13.2" x14ac:dyDescent="0.25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4:27" ht="13.2" x14ac:dyDescent="0.25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4:27" ht="13.2" x14ac:dyDescent="0.25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4:27" ht="13.2" x14ac:dyDescent="0.25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4:27" ht="13.2" x14ac:dyDescent="0.25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4:27" ht="13.2" x14ac:dyDescent="0.25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4:27" ht="13.2" x14ac:dyDescent="0.25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4:27" ht="13.2" x14ac:dyDescent="0.25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4:27" ht="13.2" x14ac:dyDescent="0.25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4:27" ht="13.2" x14ac:dyDescent="0.25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4:27" ht="13.2" x14ac:dyDescent="0.25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4:27" ht="13.2" x14ac:dyDescent="0.25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4:27" ht="13.2" x14ac:dyDescent="0.25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4:27" ht="13.2" x14ac:dyDescent="0.25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4:27" ht="13.2" x14ac:dyDescent="0.25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4:27" ht="13.2" x14ac:dyDescent="0.25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4:27" ht="13.2" x14ac:dyDescent="0.25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4:27" ht="13.2" x14ac:dyDescent="0.25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4:27" ht="13.2" x14ac:dyDescent="0.25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4:27" ht="13.2" x14ac:dyDescent="0.25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4:27" ht="13.2" x14ac:dyDescent="0.25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4:27" ht="13.2" x14ac:dyDescent="0.25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4:27" ht="13.2" x14ac:dyDescent="0.25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4:27" ht="13.2" x14ac:dyDescent="0.25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4:27" ht="13.2" x14ac:dyDescent="0.25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4:27" ht="13.2" x14ac:dyDescent="0.25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4:27" ht="13.2" x14ac:dyDescent="0.25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4:27" ht="13.2" x14ac:dyDescent="0.25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4:27" ht="13.2" x14ac:dyDescent="0.25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4:27" ht="13.2" x14ac:dyDescent="0.25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4:27" ht="13.2" x14ac:dyDescent="0.25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4:27" ht="13.2" x14ac:dyDescent="0.25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4:27" ht="13.2" x14ac:dyDescent="0.25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4:27" ht="13.2" x14ac:dyDescent="0.25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4:27" ht="13.2" x14ac:dyDescent="0.25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4:27" ht="13.2" x14ac:dyDescent="0.25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4:27" ht="13.2" x14ac:dyDescent="0.25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4:27" ht="13.2" x14ac:dyDescent="0.25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4:27" ht="13.2" x14ac:dyDescent="0.25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4:27" ht="13.2" x14ac:dyDescent="0.25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4:27" ht="13.2" x14ac:dyDescent="0.25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4:27" ht="13.2" x14ac:dyDescent="0.25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4:27" ht="13.2" x14ac:dyDescent="0.25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4:27" ht="13.2" x14ac:dyDescent="0.25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4:27" ht="13.2" x14ac:dyDescent="0.25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4:27" ht="13.2" x14ac:dyDescent="0.25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4:27" ht="13.2" x14ac:dyDescent="0.25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4:27" ht="13.2" x14ac:dyDescent="0.25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4:27" ht="13.2" x14ac:dyDescent="0.25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4:27" ht="13.2" x14ac:dyDescent="0.25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4:27" ht="13.2" x14ac:dyDescent="0.25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4:27" ht="13.2" x14ac:dyDescent="0.25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4:27" ht="13.2" x14ac:dyDescent="0.25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4:27" ht="13.2" x14ac:dyDescent="0.25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4:27" ht="13.2" x14ac:dyDescent="0.25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4:27" ht="13.2" x14ac:dyDescent="0.25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4:27" ht="13.2" x14ac:dyDescent="0.25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4:27" ht="13.2" x14ac:dyDescent="0.25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4:27" ht="13.2" x14ac:dyDescent="0.25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4:27" ht="13.2" x14ac:dyDescent="0.25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4:27" ht="13.2" x14ac:dyDescent="0.25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4:27" ht="13.2" x14ac:dyDescent="0.25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4:27" ht="13.2" x14ac:dyDescent="0.25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4:27" ht="13.2" x14ac:dyDescent="0.25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4:27" ht="13.2" x14ac:dyDescent="0.25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4:27" ht="13.2" x14ac:dyDescent="0.25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4:27" ht="13.2" x14ac:dyDescent="0.25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4:27" ht="13.2" x14ac:dyDescent="0.25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4:27" ht="13.2" x14ac:dyDescent="0.25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4:27" ht="13.2" x14ac:dyDescent="0.25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4:27" ht="13.2" x14ac:dyDescent="0.25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4:27" ht="13.2" x14ac:dyDescent="0.25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4:27" ht="13.2" x14ac:dyDescent="0.25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4:27" ht="13.2" x14ac:dyDescent="0.25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4:27" ht="13.2" x14ac:dyDescent="0.25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4:27" ht="13.2" x14ac:dyDescent="0.25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4:27" ht="13.2" x14ac:dyDescent="0.25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4:27" ht="13.2" x14ac:dyDescent="0.25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4:27" ht="13.2" x14ac:dyDescent="0.25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4:27" ht="13.2" x14ac:dyDescent="0.25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4:27" ht="13.2" x14ac:dyDescent="0.2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4:27" ht="13.2" x14ac:dyDescent="0.25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4:27" ht="13.2" x14ac:dyDescent="0.25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4:27" ht="13.2" x14ac:dyDescent="0.25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4:27" ht="13.2" x14ac:dyDescent="0.25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4:27" ht="13.2" x14ac:dyDescent="0.25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4:27" ht="13.2" x14ac:dyDescent="0.25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4:27" ht="13.2" x14ac:dyDescent="0.25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4:27" ht="13.2" x14ac:dyDescent="0.25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4:27" ht="13.2" x14ac:dyDescent="0.25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4:27" ht="13.2" x14ac:dyDescent="0.25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4:27" ht="13.2" x14ac:dyDescent="0.25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4:27" ht="13.2" x14ac:dyDescent="0.25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4:27" ht="13.2" x14ac:dyDescent="0.25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4:27" ht="13.2" x14ac:dyDescent="0.25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4:27" ht="13.2" x14ac:dyDescent="0.25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4:27" ht="13.2" x14ac:dyDescent="0.25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4:27" ht="13.2" x14ac:dyDescent="0.25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4:27" ht="13.2" x14ac:dyDescent="0.25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4:27" ht="13.2" x14ac:dyDescent="0.25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4:27" ht="13.2" x14ac:dyDescent="0.25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4:27" ht="13.2" x14ac:dyDescent="0.25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4:27" ht="13.2" x14ac:dyDescent="0.25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4:27" ht="13.2" x14ac:dyDescent="0.25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4:27" ht="13.2" x14ac:dyDescent="0.25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4:27" ht="13.2" x14ac:dyDescent="0.25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4:27" ht="13.2" x14ac:dyDescent="0.25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4:27" ht="13.2" x14ac:dyDescent="0.25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4:27" ht="13.2" x14ac:dyDescent="0.25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4:27" ht="13.2" x14ac:dyDescent="0.25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4:27" ht="13.2" x14ac:dyDescent="0.25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4:27" ht="13.2" x14ac:dyDescent="0.25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4:27" ht="13.2" x14ac:dyDescent="0.25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4:27" ht="13.2" x14ac:dyDescent="0.25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4:27" ht="13.2" x14ac:dyDescent="0.25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4:27" ht="13.2" x14ac:dyDescent="0.25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4:27" ht="13.2" x14ac:dyDescent="0.25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4:27" ht="13.2" x14ac:dyDescent="0.25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4:27" ht="13.2" x14ac:dyDescent="0.25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4:27" ht="13.2" x14ac:dyDescent="0.25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4:27" ht="13.2" x14ac:dyDescent="0.25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4:27" ht="13.2" x14ac:dyDescent="0.25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4:27" ht="13.2" x14ac:dyDescent="0.25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4:27" ht="13.2" x14ac:dyDescent="0.25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4:27" ht="13.2" x14ac:dyDescent="0.25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4:27" ht="13.2" x14ac:dyDescent="0.25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4:27" ht="13.2" x14ac:dyDescent="0.25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4:27" ht="13.2" x14ac:dyDescent="0.25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4:27" ht="13.2" x14ac:dyDescent="0.25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4:27" ht="13.2" x14ac:dyDescent="0.25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4:27" ht="13.2" x14ac:dyDescent="0.25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4:27" ht="13.2" x14ac:dyDescent="0.25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4:27" ht="13.2" x14ac:dyDescent="0.25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4:27" ht="13.2" x14ac:dyDescent="0.25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4:27" ht="13.2" x14ac:dyDescent="0.25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4:27" ht="13.2" x14ac:dyDescent="0.25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4:27" ht="13.2" x14ac:dyDescent="0.25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4:27" ht="13.2" x14ac:dyDescent="0.25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4:27" ht="13.2" x14ac:dyDescent="0.25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4:27" ht="13.2" x14ac:dyDescent="0.25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4:27" ht="13.2" x14ac:dyDescent="0.2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4:27" ht="13.2" x14ac:dyDescent="0.25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4:27" ht="13.2" x14ac:dyDescent="0.25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4:27" ht="13.2" x14ac:dyDescent="0.25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4:27" ht="13.2" x14ac:dyDescent="0.25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4:27" ht="13.2" x14ac:dyDescent="0.25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4:27" ht="13.2" x14ac:dyDescent="0.25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4:27" ht="13.2" x14ac:dyDescent="0.25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4:27" ht="13.2" x14ac:dyDescent="0.25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4:27" ht="13.2" x14ac:dyDescent="0.25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4:27" ht="13.2" x14ac:dyDescent="0.25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4:27" ht="13.2" x14ac:dyDescent="0.25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4:27" ht="13.2" x14ac:dyDescent="0.25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4:27" ht="13.2" x14ac:dyDescent="0.25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4:27" ht="13.2" x14ac:dyDescent="0.25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4:27" ht="13.2" x14ac:dyDescent="0.25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4:27" ht="13.2" x14ac:dyDescent="0.25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4:27" ht="13.2" x14ac:dyDescent="0.25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4:27" ht="13.2" x14ac:dyDescent="0.25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4:27" ht="13.2" x14ac:dyDescent="0.25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4:27" ht="13.2" x14ac:dyDescent="0.25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4:27" ht="13.2" x14ac:dyDescent="0.25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4:27" ht="13.2" x14ac:dyDescent="0.25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4:27" ht="13.2" x14ac:dyDescent="0.25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4:27" ht="13.2" x14ac:dyDescent="0.25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4:27" ht="13.2" x14ac:dyDescent="0.25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4:27" ht="13.2" x14ac:dyDescent="0.25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4:27" ht="13.2" x14ac:dyDescent="0.25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4:27" ht="13.2" x14ac:dyDescent="0.25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4:27" ht="13.2" x14ac:dyDescent="0.25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4:27" ht="13.2" x14ac:dyDescent="0.25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4:27" ht="13.2" x14ac:dyDescent="0.25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4:27" ht="13.2" x14ac:dyDescent="0.25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4:27" ht="13.2" x14ac:dyDescent="0.25"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4:27" ht="13.2" x14ac:dyDescent="0.25"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4:27" ht="13.2" x14ac:dyDescent="0.25"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4:27" ht="13.2" x14ac:dyDescent="0.25"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4:27" ht="13.2" x14ac:dyDescent="0.25"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4:27" ht="13.2" x14ac:dyDescent="0.25"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4:27" ht="13.2" x14ac:dyDescent="0.25"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4:27" ht="13.2" x14ac:dyDescent="0.25"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4:27" ht="13.2" x14ac:dyDescent="0.25"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4:27" ht="13.2" x14ac:dyDescent="0.25"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4:27" ht="13.2" x14ac:dyDescent="0.25"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4:27" ht="13.2" x14ac:dyDescent="0.25"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4:27" ht="13.2" x14ac:dyDescent="0.25"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4:27" ht="13.2" x14ac:dyDescent="0.25"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4:27" ht="13.2" x14ac:dyDescent="0.25"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4:27" ht="13.2" x14ac:dyDescent="0.25"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4:27" ht="13.2" x14ac:dyDescent="0.25"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4:27" ht="13.2" x14ac:dyDescent="0.25"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4:27" ht="13.2" x14ac:dyDescent="0.25"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4:27" ht="13.2" x14ac:dyDescent="0.25"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4:27" ht="13.2" x14ac:dyDescent="0.25"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4:27" ht="13.2" x14ac:dyDescent="0.25"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4:27" ht="13.2" x14ac:dyDescent="0.25"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4:27" ht="13.2" x14ac:dyDescent="0.25"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4:27" ht="13.2" x14ac:dyDescent="0.25"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4:27" ht="13.2" x14ac:dyDescent="0.25"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4:27" ht="13.2" x14ac:dyDescent="0.25"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4:27" ht="13.2" x14ac:dyDescent="0.25"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4:27" ht="13.2" x14ac:dyDescent="0.25"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4:27" ht="13.2" x14ac:dyDescent="0.25"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4:27" ht="13.2" x14ac:dyDescent="0.25"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4:27" ht="13.2" x14ac:dyDescent="0.25"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4:27" ht="13.2" x14ac:dyDescent="0.25"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4:27" ht="13.2" x14ac:dyDescent="0.25"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4:27" ht="13.2" x14ac:dyDescent="0.25"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4:27" ht="13.2" x14ac:dyDescent="0.25"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4:27" ht="13.2" x14ac:dyDescent="0.25"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4:27" ht="13.2" x14ac:dyDescent="0.25"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4:27" ht="13.2" x14ac:dyDescent="0.25"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4:27" ht="13.2" x14ac:dyDescent="0.25"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4:27" ht="13.2" x14ac:dyDescent="0.25"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4:27" ht="13.2" x14ac:dyDescent="0.25"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4:27" ht="13.2" x14ac:dyDescent="0.25"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4:27" ht="13.2" x14ac:dyDescent="0.25"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4:27" ht="13.2" x14ac:dyDescent="0.25"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4:27" ht="13.2" x14ac:dyDescent="0.25"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4:27" ht="13.2" x14ac:dyDescent="0.25"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4:27" ht="13.2" x14ac:dyDescent="0.25"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4:27" ht="13.2" x14ac:dyDescent="0.25"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4:27" ht="13.2" x14ac:dyDescent="0.25"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4:27" ht="13.2" x14ac:dyDescent="0.25"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4:27" ht="13.2" x14ac:dyDescent="0.25"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4:27" ht="13.2" x14ac:dyDescent="0.25"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4:27" ht="13.2" x14ac:dyDescent="0.25"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4:27" ht="13.2" x14ac:dyDescent="0.25"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4:27" ht="13.2" x14ac:dyDescent="0.25"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4:27" ht="13.2" x14ac:dyDescent="0.25"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4:27" ht="13.2" x14ac:dyDescent="0.25"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4:27" ht="13.2" x14ac:dyDescent="0.25"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4:27" ht="13.2" x14ac:dyDescent="0.25"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4:27" ht="13.2" x14ac:dyDescent="0.25"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4:27" ht="13.2" x14ac:dyDescent="0.25"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4:27" ht="13.2" x14ac:dyDescent="0.25"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4:27" ht="13.2" x14ac:dyDescent="0.25"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4:27" ht="13.2" x14ac:dyDescent="0.25"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4:27" ht="13.2" x14ac:dyDescent="0.25"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4:27" ht="13.2" x14ac:dyDescent="0.25"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4:27" ht="13.2" x14ac:dyDescent="0.25"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4:27" ht="13.2" x14ac:dyDescent="0.25"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4:27" ht="13.2" x14ac:dyDescent="0.25"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4:27" ht="13.2" x14ac:dyDescent="0.25"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4:27" ht="13.2" x14ac:dyDescent="0.25"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4:27" ht="13.2" x14ac:dyDescent="0.25"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4:27" ht="13.2" x14ac:dyDescent="0.25"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4:27" ht="13.2" x14ac:dyDescent="0.25"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4:27" ht="13.2" x14ac:dyDescent="0.25"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4:27" ht="13.2" x14ac:dyDescent="0.25"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4:27" ht="13.2" x14ac:dyDescent="0.25"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4:27" ht="13.2" x14ac:dyDescent="0.25"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4:27" ht="13.2" x14ac:dyDescent="0.25"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4:27" ht="13.2" x14ac:dyDescent="0.25"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4:27" ht="13.2" x14ac:dyDescent="0.25"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4:27" ht="13.2" x14ac:dyDescent="0.25"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4:27" ht="13.2" x14ac:dyDescent="0.25"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4:27" ht="13.2" x14ac:dyDescent="0.25"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4:27" ht="13.2" x14ac:dyDescent="0.25"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4:27" ht="13.2" x14ac:dyDescent="0.25"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4:27" ht="13.2" x14ac:dyDescent="0.25"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4:27" ht="13.2" x14ac:dyDescent="0.25"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4:27" ht="13.2" x14ac:dyDescent="0.25"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4:27" ht="13.2" x14ac:dyDescent="0.25"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4:27" ht="13.2" x14ac:dyDescent="0.25"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4:27" ht="13.2" x14ac:dyDescent="0.25"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4:27" ht="13.2" x14ac:dyDescent="0.25"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4:27" ht="13.2" x14ac:dyDescent="0.25"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4:27" ht="13.2" x14ac:dyDescent="0.25"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4:27" ht="13.2" x14ac:dyDescent="0.25"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4:27" ht="13.2" x14ac:dyDescent="0.25"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4:27" ht="13.2" x14ac:dyDescent="0.25"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4:27" ht="13.2" x14ac:dyDescent="0.25"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4:27" ht="13.2" x14ac:dyDescent="0.25"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4:27" ht="13.2" x14ac:dyDescent="0.25"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4:27" ht="13.2" x14ac:dyDescent="0.25"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4:27" ht="13.2" x14ac:dyDescent="0.25"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4:27" ht="13.2" x14ac:dyDescent="0.25"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4:27" ht="13.2" x14ac:dyDescent="0.25"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4:27" ht="13.2" x14ac:dyDescent="0.25"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4:27" ht="13.2" x14ac:dyDescent="0.25"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4:27" ht="13.2" x14ac:dyDescent="0.25"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4:27" ht="13.2" x14ac:dyDescent="0.25"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4:27" ht="13.2" x14ac:dyDescent="0.25"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4:27" ht="13.2" x14ac:dyDescent="0.25"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4:27" ht="13.2" x14ac:dyDescent="0.25"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4:27" ht="13.2" x14ac:dyDescent="0.25"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4:27" ht="13.2" x14ac:dyDescent="0.25"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4:27" ht="13.2" x14ac:dyDescent="0.25"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4:27" ht="13.2" x14ac:dyDescent="0.25"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4:27" ht="13.2" x14ac:dyDescent="0.25"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4:27" ht="13.2" x14ac:dyDescent="0.25"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4:27" ht="13.2" x14ac:dyDescent="0.25"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4:27" ht="13.2" x14ac:dyDescent="0.25"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4:27" ht="13.2" x14ac:dyDescent="0.25"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4:27" ht="13.2" x14ac:dyDescent="0.25"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4:27" ht="13.2" x14ac:dyDescent="0.25"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4:27" ht="13.2" x14ac:dyDescent="0.25"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4:27" ht="13.2" x14ac:dyDescent="0.25"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4:27" ht="13.2" x14ac:dyDescent="0.25"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4:27" ht="13.2" x14ac:dyDescent="0.25"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4:27" ht="13.2" x14ac:dyDescent="0.25"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4:27" ht="13.2" x14ac:dyDescent="0.25"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4:27" ht="13.2" x14ac:dyDescent="0.25"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4:27" ht="13.2" x14ac:dyDescent="0.25"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4:27" ht="13.2" x14ac:dyDescent="0.25"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4:27" ht="13.2" x14ac:dyDescent="0.25"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4:27" ht="13.2" x14ac:dyDescent="0.25"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4:27" ht="13.2" x14ac:dyDescent="0.25"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4:27" ht="13.2" x14ac:dyDescent="0.25"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4:27" ht="13.2" x14ac:dyDescent="0.25"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4:27" ht="13.2" x14ac:dyDescent="0.25"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4:27" ht="13.2" x14ac:dyDescent="0.25"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4:27" ht="13.2" x14ac:dyDescent="0.25"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4:27" ht="13.2" x14ac:dyDescent="0.25"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4:27" ht="13.2" x14ac:dyDescent="0.25"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4:27" ht="13.2" x14ac:dyDescent="0.25"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4:27" ht="13.2" x14ac:dyDescent="0.25"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4:27" ht="13.2" x14ac:dyDescent="0.25"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4:27" ht="13.2" x14ac:dyDescent="0.25"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4:27" ht="13.2" x14ac:dyDescent="0.25"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4:27" ht="13.2" x14ac:dyDescent="0.25"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4:27" ht="13.2" x14ac:dyDescent="0.25"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4:27" ht="13.2" x14ac:dyDescent="0.25"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4:27" ht="13.2" x14ac:dyDescent="0.25"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4:27" ht="13.2" x14ac:dyDescent="0.25"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4:27" ht="13.2" x14ac:dyDescent="0.25"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4:27" ht="13.2" x14ac:dyDescent="0.25"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4:27" ht="13.2" x14ac:dyDescent="0.25"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4:27" ht="13.2" x14ac:dyDescent="0.25"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4:27" ht="13.2" x14ac:dyDescent="0.25"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4:27" ht="13.2" x14ac:dyDescent="0.25"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4:27" ht="13.2" x14ac:dyDescent="0.25"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4:27" ht="13.2" x14ac:dyDescent="0.25"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4:27" ht="13.2" x14ac:dyDescent="0.25"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4:27" ht="13.2" x14ac:dyDescent="0.25"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4:27" ht="13.2" x14ac:dyDescent="0.25"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4:27" ht="13.2" x14ac:dyDescent="0.25"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4:27" ht="13.2" x14ac:dyDescent="0.25"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4:27" ht="13.2" x14ac:dyDescent="0.25"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4:27" ht="13.2" x14ac:dyDescent="0.25"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4:27" ht="13.2" x14ac:dyDescent="0.25"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4:27" ht="13.2" x14ac:dyDescent="0.25"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4:27" ht="13.2" x14ac:dyDescent="0.25"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4:27" ht="13.2" x14ac:dyDescent="0.25"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4:27" ht="13.2" x14ac:dyDescent="0.25"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4:27" ht="13.2" x14ac:dyDescent="0.25"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4:27" ht="13.2" x14ac:dyDescent="0.25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4:27" ht="13.2" x14ac:dyDescent="0.25"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4:27" ht="13.2" x14ac:dyDescent="0.25"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4:27" ht="13.2" x14ac:dyDescent="0.25"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4:27" ht="13.2" x14ac:dyDescent="0.25"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4:27" ht="13.2" x14ac:dyDescent="0.25"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4:27" ht="13.2" x14ac:dyDescent="0.25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4:27" ht="13.2" x14ac:dyDescent="0.25"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4:27" ht="13.2" x14ac:dyDescent="0.25"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4:27" ht="13.2" x14ac:dyDescent="0.25"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4:27" ht="13.2" x14ac:dyDescent="0.25"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4:27" ht="13.2" x14ac:dyDescent="0.25"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4:27" ht="13.2" x14ac:dyDescent="0.25"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4:27" ht="13.2" x14ac:dyDescent="0.25"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4:27" ht="13.2" x14ac:dyDescent="0.25"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4:27" ht="13.2" x14ac:dyDescent="0.25"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4:27" ht="13.2" x14ac:dyDescent="0.25"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4:27" ht="13.2" x14ac:dyDescent="0.25"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4:27" ht="13.2" x14ac:dyDescent="0.25"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4:27" ht="13.2" x14ac:dyDescent="0.25"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4:27" ht="13.2" x14ac:dyDescent="0.25"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4:27" ht="13.2" x14ac:dyDescent="0.25"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4:27" ht="13.2" x14ac:dyDescent="0.25"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4:27" ht="13.2" x14ac:dyDescent="0.25"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4:27" ht="13.2" x14ac:dyDescent="0.25"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4:27" ht="13.2" x14ac:dyDescent="0.25"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4:27" ht="13.2" x14ac:dyDescent="0.25"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4:27" ht="13.2" x14ac:dyDescent="0.25"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4:27" ht="13.2" x14ac:dyDescent="0.25"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4:27" ht="13.2" x14ac:dyDescent="0.25"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4:27" ht="13.2" x14ac:dyDescent="0.25"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4:27" ht="13.2" x14ac:dyDescent="0.25"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4:27" ht="13.2" x14ac:dyDescent="0.25"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4:27" ht="13.2" x14ac:dyDescent="0.25"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4:27" ht="13.2" x14ac:dyDescent="0.25"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4:27" ht="13.2" x14ac:dyDescent="0.25"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4:27" ht="13.2" x14ac:dyDescent="0.25"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4:27" ht="13.2" x14ac:dyDescent="0.25"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4:27" ht="13.2" x14ac:dyDescent="0.25"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4:27" ht="13.2" x14ac:dyDescent="0.25"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4:27" ht="13.2" x14ac:dyDescent="0.25"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4:27" ht="13.2" x14ac:dyDescent="0.25"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4:27" ht="13.2" x14ac:dyDescent="0.25"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4:27" ht="13.2" x14ac:dyDescent="0.25"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4:27" ht="13.2" x14ac:dyDescent="0.25"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4:27" ht="13.2" x14ac:dyDescent="0.25"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4:27" ht="13.2" x14ac:dyDescent="0.25"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4:27" ht="13.2" x14ac:dyDescent="0.25"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4:27" ht="13.2" x14ac:dyDescent="0.25"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4:27" ht="13.2" x14ac:dyDescent="0.25"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4:27" ht="13.2" x14ac:dyDescent="0.25"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4:27" ht="13.2" x14ac:dyDescent="0.25"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4:27" ht="13.2" x14ac:dyDescent="0.25"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4:27" ht="13.2" x14ac:dyDescent="0.25"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4:27" ht="13.2" x14ac:dyDescent="0.25"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4:27" ht="13.2" x14ac:dyDescent="0.25"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4:27" ht="13.2" x14ac:dyDescent="0.25"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4:27" ht="13.2" x14ac:dyDescent="0.25"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4:27" ht="13.2" x14ac:dyDescent="0.25"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4:27" ht="13.2" x14ac:dyDescent="0.25"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4:27" ht="13.2" x14ac:dyDescent="0.25"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4:27" ht="13.2" x14ac:dyDescent="0.25"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4:27" ht="13.2" x14ac:dyDescent="0.25"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4:27" ht="13.2" x14ac:dyDescent="0.25"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4:27" ht="13.2" x14ac:dyDescent="0.25"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4:27" ht="13.2" x14ac:dyDescent="0.25"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4:27" ht="13.2" x14ac:dyDescent="0.25"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4:27" ht="13.2" x14ac:dyDescent="0.25"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4:27" ht="13.2" x14ac:dyDescent="0.25"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4:27" ht="13.2" x14ac:dyDescent="0.25"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4:27" ht="13.2" x14ac:dyDescent="0.25"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4:27" ht="13.2" x14ac:dyDescent="0.25"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4:27" ht="13.2" x14ac:dyDescent="0.25"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4:27" ht="13.2" x14ac:dyDescent="0.25"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4:27" ht="13.2" x14ac:dyDescent="0.25"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4:27" ht="13.2" x14ac:dyDescent="0.25"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4:27" ht="13.2" x14ac:dyDescent="0.25"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4:27" ht="13.2" x14ac:dyDescent="0.25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4:27" ht="13.2" x14ac:dyDescent="0.25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4:27" ht="13.2" x14ac:dyDescent="0.25"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4:27" ht="13.2" x14ac:dyDescent="0.25"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4:27" ht="13.2" x14ac:dyDescent="0.25"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4:27" ht="13.2" x14ac:dyDescent="0.25"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4:27" ht="13.2" x14ac:dyDescent="0.25"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4:27" ht="13.2" x14ac:dyDescent="0.25"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4:27" ht="13.2" x14ac:dyDescent="0.25"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4:27" ht="13.2" x14ac:dyDescent="0.25"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4:27" ht="13.2" x14ac:dyDescent="0.25"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4:27" ht="13.2" x14ac:dyDescent="0.25"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4:27" ht="13.2" x14ac:dyDescent="0.25"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4:27" ht="13.2" x14ac:dyDescent="0.25"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4:27" ht="13.2" x14ac:dyDescent="0.25"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4:27" ht="13.2" x14ac:dyDescent="0.25"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4:27" ht="13.2" x14ac:dyDescent="0.25"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4:27" ht="13.2" x14ac:dyDescent="0.25"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4:27" ht="13.2" x14ac:dyDescent="0.25"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4:27" ht="13.2" x14ac:dyDescent="0.25"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4:27" ht="13.2" x14ac:dyDescent="0.25"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4:27" ht="13.2" x14ac:dyDescent="0.25"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4:27" ht="13.2" x14ac:dyDescent="0.25"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4:27" ht="13.2" x14ac:dyDescent="0.25"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4:27" ht="13.2" x14ac:dyDescent="0.25"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4:27" ht="13.2" x14ac:dyDescent="0.25"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4:27" ht="13.2" x14ac:dyDescent="0.25"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4:27" ht="13.2" x14ac:dyDescent="0.25"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4:27" ht="13.2" x14ac:dyDescent="0.25"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4:27" ht="13.2" x14ac:dyDescent="0.25"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4:27" ht="13.2" x14ac:dyDescent="0.25"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4:27" ht="13.2" x14ac:dyDescent="0.25"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4:27" ht="13.2" x14ac:dyDescent="0.25"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4:27" ht="13.2" x14ac:dyDescent="0.25"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4:27" ht="13.2" x14ac:dyDescent="0.25"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4:27" ht="13.2" x14ac:dyDescent="0.25"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4:27" ht="13.2" x14ac:dyDescent="0.25"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4:27" ht="13.2" x14ac:dyDescent="0.25"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4:27" ht="13.2" x14ac:dyDescent="0.25"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4:27" ht="13.2" x14ac:dyDescent="0.25"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4:27" ht="13.2" x14ac:dyDescent="0.25"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4:27" ht="13.2" x14ac:dyDescent="0.25"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4:27" ht="13.2" x14ac:dyDescent="0.25"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4:27" ht="13.2" x14ac:dyDescent="0.25"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4:27" ht="13.2" x14ac:dyDescent="0.25"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4:27" ht="13.2" x14ac:dyDescent="0.25"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4:27" ht="13.2" x14ac:dyDescent="0.25"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4:27" ht="13.2" x14ac:dyDescent="0.25"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4:27" ht="13.2" x14ac:dyDescent="0.25"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4:27" ht="13.2" x14ac:dyDescent="0.25"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4:27" ht="13.2" x14ac:dyDescent="0.25"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4:27" ht="13.2" x14ac:dyDescent="0.25"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4:27" ht="13.2" x14ac:dyDescent="0.25"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4:27" ht="13.2" x14ac:dyDescent="0.25"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4:27" ht="13.2" x14ac:dyDescent="0.25"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4:27" ht="13.2" x14ac:dyDescent="0.25"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4:27" ht="13.2" x14ac:dyDescent="0.25"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4:27" ht="13.2" x14ac:dyDescent="0.25"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4:27" ht="13.2" x14ac:dyDescent="0.25"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4:27" ht="13.2" x14ac:dyDescent="0.25"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4:27" ht="13.2" x14ac:dyDescent="0.25"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4:27" ht="13.2" x14ac:dyDescent="0.25"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4:27" ht="13.2" x14ac:dyDescent="0.25"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4:27" ht="13.2" x14ac:dyDescent="0.25"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4:27" ht="13.2" x14ac:dyDescent="0.25"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4:27" ht="13.2" x14ac:dyDescent="0.25"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4:27" ht="13.2" x14ac:dyDescent="0.25"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4:27" ht="13.2" x14ac:dyDescent="0.25"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4:27" ht="13.2" x14ac:dyDescent="0.25"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4:27" ht="13.2" x14ac:dyDescent="0.25"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4:27" ht="13.2" x14ac:dyDescent="0.25"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4:27" ht="13.2" x14ac:dyDescent="0.25"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4:27" ht="13.2" x14ac:dyDescent="0.25"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4:27" ht="13.2" x14ac:dyDescent="0.25"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4:27" ht="13.2" x14ac:dyDescent="0.25"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4:27" ht="13.2" x14ac:dyDescent="0.25"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4:27" ht="13.2" x14ac:dyDescent="0.25"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4:27" ht="13.2" x14ac:dyDescent="0.25"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4:27" ht="13.2" x14ac:dyDescent="0.25"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4:27" ht="13.2" x14ac:dyDescent="0.25"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4:27" ht="13.2" x14ac:dyDescent="0.25"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4:27" ht="13.2" x14ac:dyDescent="0.25"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4:27" ht="13.2" x14ac:dyDescent="0.25"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4:27" ht="13.2" x14ac:dyDescent="0.25"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4:27" ht="13.2" x14ac:dyDescent="0.25"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4:27" ht="13.2" x14ac:dyDescent="0.25"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4:27" ht="13.2" x14ac:dyDescent="0.25"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4:27" ht="13.2" x14ac:dyDescent="0.25"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4:27" ht="13.2" x14ac:dyDescent="0.25"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4:27" ht="13.2" x14ac:dyDescent="0.25"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4:27" ht="13.2" x14ac:dyDescent="0.25"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4:27" ht="13.2" x14ac:dyDescent="0.25"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4:27" ht="13.2" x14ac:dyDescent="0.25"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4:27" ht="13.2" x14ac:dyDescent="0.25"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4:27" ht="13.2" x14ac:dyDescent="0.25"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4:27" ht="13.2" x14ac:dyDescent="0.25"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4:27" ht="13.2" x14ac:dyDescent="0.25"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4:27" ht="13.2" x14ac:dyDescent="0.25"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4:27" ht="13.2" x14ac:dyDescent="0.25"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4:27" ht="13.2" x14ac:dyDescent="0.25"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4:27" ht="13.2" x14ac:dyDescent="0.25"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4:27" ht="13.2" x14ac:dyDescent="0.25"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4:27" ht="13.2" x14ac:dyDescent="0.25"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4:27" ht="13.2" x14ac:dyDescent="0.25"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4:27" ht="13.2" x14ac:dyDescent="0.25"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4:27" ht="13.2" x14ac:dyDescent="0.25"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4:27" ht="13.2" x14ac:dyDescent="0.25"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4:27" ht="13.2" x14ac:dyDescent="0.25"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4:27" ht="13.2" x14ac:dyDescent="0.25"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4:27" ht="13.2" x14ac:dyDescent="0.25"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4:27" ht="13.2" x14ac:dyDescent="0.25"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4:27" ht="13.2" x14ac:dyDescent="0.25"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4:27" ht="13.2" x14ac:dyDescent="0.25"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4:27" ht="13.2" x14ac:dyDescent="0.25"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4:27" ht="13.2" x14ac:dyDescent="0.25"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4:27" ht="13.2" x14ac:dyDescent="0.25"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4:27" ht="13.2" x14ac:dyDescent="0.25"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4:27" ht="13.2" x14ac:dyDescent="0.25"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4:27" ht="13.2" x14ac:dyDescent="0.25"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4:27" ht="13.2" x14ac:dyDescent="0.25"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4:27" ht="13.2" x14ac:dyDescent="0.25"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4:27" ht="13.2" x14ac:dyDescent="0.25"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4:27" ht="13.2" x14ac:dyDescent="0.25"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4:27" ht="13.2" x14ac:dyDescent="0.25"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4:27" ht="13.2" x14ac:dyDescent="0.25"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4:27" ht="13.2" x14ac:dyDescent="0.25"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4:27" ht="13.2" x14ac:dyDescent="0.25"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4:27" ht="13.2" x14ac:dyDescent="0.25"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4:27" ht="13.2" x14ac:dyDescent="0.25"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4:27" ht="13.2" x14ac:dyDescent="0.25"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4:27" ht="13.2" x14ac:dyDescent="0.25"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4:27" ht="13.2" x14ac:dyDescent="0.25"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4:27" ht="13.2" x14ac:dyDescent="0.25"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4:27" ht="13.2" x14ac:dyDescent="0.25"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4:27" ht="13.2" x14ac:dyDescent="0.25"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4:27" ht="13.2" x14ac:dyDescent="0.25"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4:27" ht="13.2" x14ac:dyDescent="0.25"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4:27" ht="13.2" x14ac:dyDescent="0.25"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4:27" ht="13.2" x14ac:dyDescent="0.25"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4:27" ht="13.2" x14ac:dyDescent="0.25"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4:27" ht="13.2" x14ac:dyDescent="0.25"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4:27" ht="13.2" x14ac:dyDescent="0.25"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4:27" ht="13.2" x14ac:dyDescent="0.25"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4:27" ht="13.2" x14ac:dyDescent="0.25"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4:27" ht="13.2" x14ac:dyDescent="0.25"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4:27" ht="13.2" x14ac:dyDescent="0.25"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4:27" ht="13.2" x14ac:dyDescent="0.25"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4:27" ht="13.2" x14ac:dyDescent="0.25"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4:27" ht="13.2" x14ac:dyDescent="0.25"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4:27" ht="13.2" x14ac:dyDescent="0.25"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4:27" ht="13.2" x14ac:dyDescent="0.25"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4:27" ht="13.2" x14ac:dyDescent="0.25"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4:27" ht="13.2" x14ac:dyDescent="0.25"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4:27" ht="13.2" x14ac:dyDescent="0.25"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4:27" ht="13.2" x14ac:dyDescent="0.25"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4:27" ht="13.2" x14ac:dyDescent="0.25"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4:27" ht="13.2" x14ac:dyDescent="0.25"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4:27" ht="13.2" x14ac:dyDescent="0.25"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4:27" ht="13.2" x14ac:dyDescent="0.25"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4:27" ht="13.2" x14ac:dyDescent="0.25"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4:27" ht="13.2" x14ac:dyDescent="0.25"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4:27" ht="13.2" x14ac:dyDescent="0.25"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4:27" ht="13.2" x14ac:dyDescent="0.25"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4:27" ht="13.2" x14ac:dyDescent="0.25"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4:27" ht="13.2" x14ac:dyDescent="0.25"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4:27" ht="13.2" x14ac:dyDescent="0.25"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4:27" ht="13.2" x14ac:dyDescent="0.25"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4:27" ht="13.2" x14ac:dyDescent="0.25"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4:27" ht="13.2" x14ac:dyDescent="0.25"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4:27" ht="13.2" x14ac:dyDescent="0.25"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4:27" ht="13.2" x14ac:dyDescent="0.25"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4:27" ht="13.2" x14ac:dyDescent="0.25"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4:27" ht="13.2" x14ac:dyDescent="0.25"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4:27" ht="13.2" x14ac:dyDescent="0.25"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4:27" ht="13.2" x14ac:dyDescent="0.25"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4:27" ht="13.2" x14ac:dyDescent="0.25"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4:27" ht="13.2" x14ac:dyDescent="0.25"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4:27" ht="13.2" x14ac:dyDescent="0.25"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4:27" ht="13.2" x14ac:dyDescent="0.25"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4:27" ht="13.2" x14ac:dyDescent="0.25"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4:27" ht="13.2" x14ac:dyDescent="0.25"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4:27" ht="13.2" x14ac:dyDescent="0.25"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4:27" ht="13.2" x14ac:dyDescent="0.25"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4:27" ht="13.2" x14ac:dyDescent="0.25"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4:27" ht="13.2" x14ac:dyDescent="0.25"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4:27" ht="13.2" x14ac:dyDescent="0.25"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4:27" ht="13.2" x14ac:dyDescent="0.25"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4:27" ht="13.2" x14ac:dyDescent="0.25"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4:27" ht="13.2" x14ac:dyDescent="0.25"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4:27" ht="13.2" x14ac:dyDescent="0.25"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4:27" ht="13.2" x14ac:dyDescent="0.25"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4:27" ht="13.2" x14ac:dyDescent="0.25"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4:27" ht="13.2" x14ac:dyDescent="0.25"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4:27" ht="13.2" x14ac:dyDescent="0.25"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4:27" ht="13.2" x14ac:dyDescent="0.25"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4:27" ht="13.2" x14ac:dyDescent="0.25"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4:27" ht="13.2" x14ac:dyDescent="0.25"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4:27" ht="13.2" x14ac:dyDescent="0.25"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4:27" ht="13.2" x14ac:dyDescent="0.25"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4:27" ht="13.2" x14ac:dyDescent="0.25"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4:27" ht="13.2" x14ac:dyDescent="0.25"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4:27" ht="13.2" x14ac:dyDescent="0.25"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4:27" ht="13.2" x14ac:dyDescent="0.25"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4:27" ht="13.2" x14ac:dyDescent="0.25"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4:27" ht="13.2" x14ac:dyDescent="0.25"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4:27" ht="13.2" x14ac:dyDescent="0.25"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4:27" ht="13.2" x14ac:dyDescent="0.25"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4:27" ht="13.2" x14ac:dyDescent="0.25"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4:27" ht="13.2" x14ac:dyDescent="0.25"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4:27" ht="13.2" x14ac:dyDescent="0.25"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4:27" ht="13.2" x14ac:dyDescent="0.25"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4:27" ht="13.2" x14ac:dyDescent="0.25"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4:27" ht="13.2" x14ac:dyDescent="0.25"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4:27" ht="13.2" x14ac:dyDescent="0.25"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4:27" ht="13.2" x14ac:dyDescent="0.25"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4:27" ht="13.2" x14ac:dyDescent="0.25"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4:27" ht="13.2" x14ac:dyDescent="0.25"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4:27" ht="13.2" x14ac:dyDescent="0.25"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4:27" ht="13.2" x14ac:dyDescent="0.25"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4:27" ht="13.2" x14ac:dyDescent="0.25"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4:27" ht="13.2" x14ac:dyDescent="0.25"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4:27" ht="13.2" x14ac:dyDescent="0.25"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4:27" ht="13.2" x14ac:dyDescent="0.25"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4:27" ht="13.2" x14ac:dyDescent="0.25"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4:27" ht="13.2" x14ac:dyDescent="0.25"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4:27" ht="13.2" x14ac:dyDescent="0.25"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4:27" ht="13.2" x14ac:dyDescent="0.25"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4:27" ht="13.2" x14ac:dyDescent="0.25"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4:27" ht="13.2" x14ac:dyDescent="0.25"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4:27" ht="13.2" x14ac:dyDescent="0.25"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4:27" ht="13.2" x14ac:dyDescent="0.25"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4:27" ht="13.2" x14ac:dyDescent="0.25"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4:27" ht="13.2" x14ac:dyDescent="0.25"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4:27" ht="13.2" x14ac:dyDescent="0.25"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4:27" ht="13.2" x14ac:dyDescent="0.25"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4:27" ht="13.2" x14ac:dyDescent="0.25"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4:27" ht="13.2" x14ac:dyDescent="0.25"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4:27" ht="13.2" x14ac:dyDescent="0.25"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4:27" ht="13.2" x14ac:dyDescent="0.25"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4:27" ht="13.2" x14ac:dyDescent="0.25"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4:27" ht="13.2" x14ac:dyDescent="0.25"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</sheetData>
  <conditionalFormatting sqref="F2:AA26">
    <cfRule type="containsBlanks" dxfId="31" priority="1">
      <formula>LEN(TRIM(F2))=0</formula>
    </cfRule>
    <cfRule type="cellIs" dxfId="30" priority="2" operator="equal">
      <formula>#REF!</formula>
    </cfRule>
    <cfRule type="cellIs" dxfId="29" priority="3" operator="notEqual">
      <formula>#REF!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64"/>
  <sheetViews>
    <sheetView tabSelected="1" workbookViewId="0">
      <pane xSplit="5" ySplit="1" topLeftCell="F6" activePane="bottomRight" state="frozen"/>
      <selection pane="topRight" activeCell="C1" sqref="C1"/>
      <selection pane="bottomLeft" activeCell="A6" sqref="A6"/>
      <selection pane="bottomRight" activeCell="B26" sqref="B26"/>
    </sheetView>
  </sheetViews>
  <sheetFormatPr defaultColWidth="12.6640625" defaultRowHeight="15.75" customHeight="1" x14ac:dyDescent="0.25"/>
  <cols>
    <col min="4" max="4" width="5.109375" customWidth="1"/>
    <col min="5" max="5" width="32.6640625" customWidth="1"/>
    <col min="6" max="28" width="5.109375" customWidth="1"/>
  </cols>
  <sheetData>
    <row r="1" spans="1:27" ht="22.5" customHeight="1" x14ac:dyDescent="0.25">
      <c r="A1" t="s">
        <v>261</v>
      </c>
      <c r="B1" t="s">
        <v>262</v>
      </c>
      <c r="C1" t="s">
        <v>263</v>
      </c>
      <c r="D1" s="42" t="s">
        <v>259</v>
      </c>
      <c r="E1" s="38" t="s">
        <v>260</v>
      </c>
      <c r="F1" s="43">
        <v>1</v>
      </c>
      <c r="G1" s="44">
        <v>2</v>
      </c>
      <c r="H1" s="44">
        <v>3</v>
      </c>
      <c r="I1" s="44">
        <v>4</v>
      </c>
      <c r="J1" s="44">
        <v>5</v>
      </c>
      <c r="K1" s="44">
        <v>6</v>
      </c>
      <c r="L1" s="44">
        <v>7</v>
      </c>
      <c r="M1" s="44">
        <v>8</v>
      </c>
      <c r="N1" s="44">
        <v>9</v>
      </c>
      <c r="O1" s="44">
        <v>10</v>
      </c>
      <c r="P1" s="44">
        <v>11</v>
      </c>
      <c r="Q1" s="44">
        <v>12</v>
      </c>
      <c r="R1" s="44">
        <v>13</v>
      </c>
      <c r="S1" s="44">
        <v>14</v>
      </c>
      <c r="T1" s="44">
        <v>15</v>
      </c>
      <c r="U1" s="44">
        <v>16</v>
      </c>
      <c r="V1" s="44">
        <v>17</v>
      </c>
      <c r="W1" s="44">
        <v>18</v>
      </c>
      <c r="X1" s="44">
        <v>19</v>
      </c>
      <c r="Y1" s="44">
        <v>20</v>
      </c>
      <c r="Z1" s="44">
        <v>21</v>
      </c>
      <c r="AA1" s="45">
        <v>22</v>
      </c>
    </row>
    <row r="2" spans="1:27" ht="14.4" x14ac:dyDescent="0.25">
      <c r="A2">
        <v>2</v>
      </c>
      <c r="B2">
        <v>1</v>
      </c>
      <c r="C2">
        <v>2</v>
      </c>
      <c r="D2" s="46">
        <v>1</v>
      </c>
      <c r="E2" s="47" t="s">
        <v>92</v>
      </c>
      <c r="F2" s="48" t="s">
        <v>93</v>
      </c>
      <c r="G2" s="48" t="s">
        <v>94</v>
      </c>
      <c r="H2" s="48" t="s">
        <v>93</v>
      </c>
      <c r="I2" s="48" t="s">
        <v>94</v>
      </c>
      <c r="J2" s="48" t="s">
        <v>93</v>
      </c>
      <c r="K2" s="48" t="s">
        <v>93</v>
      </c>
      <c r="L2" s="48" t="s">
        <v>95</v>
      </c>
      <c r="M2" s="48" t="s">
        <v>94</v>
      </c>
      <c r="N2" s="48" t="s">
        <v>96</v>
      </c>
      <c r="O2" s="48" t="s">
        <v>96</v>
      </c>
      <c r="P2" s="48" t="s">
        <v>94</v>
      </c>
      <c r="Q2" s="48" t="s">
        <v>96</v>
      </c>
      <c r="R2" s="48" t="s">
        <v>94</v>
      </c>
      <c r="S2" s="48" t="s">
        <v>96</v>
      </c>
      <c r="T2" s="48" t="s">
        <v>95</v>
      </c>
      <c r="U2" s="48" t="s">
        <v>94</v>
      </c>
      <c r="V2" s="48" t="s">
        <v>94</v>
      </c>
      <c r="W2" s="48" t="s">
        <v>95</v>
      </c>
      <c r="X2" s="48" t="s">
        <v>95</v>
      </c>
      <c r="Y2" s="48" t="s">
        <v>93</v>
      </c>
      <c r="Z2" s="48" t="s">
        <v>95</v>
      </c>
      <c r="AA2" s="48" t="s">
        <v>96</v>
      </c>
    </row>
    <row r="3" spans="1:27" ht="14.4" x14ac:dyDescent="0.25">
      <c r="A3">
        <v>2</v>
      </c>
      <c r="B3">
        <v>1</v>
      </c>
      <c r="C3">
        <v>2</v>
      </c>
      <c r="D3" s="46">
        <v>2</v>
      </c>
      <c r="E3" s="47" t="s">
        <v>97</v>
      </c>
      <c r="F3" s="51" t="s">
        <v>94</v>
      </c>
      <c r="G3" s="51" t="s">
        <v>94</v>
      </c>
      <c r="H3" s="51" t="s">
        <v>93</v>
      </c>
      <c r="I3" s="51" t="s">
        <v>93</v>
      </c>
      <c r="J3" s="51" t="s">
        <v>93</v>
      </c>
      <c r="K3" s="51" t="s">
        <v>96</v>
      </c>
      <c r="L3" s="51" t="s">
        <v>95</v>
      </c>
      <c r="M3" s="51" t="s">
        <v>94</v>
      </c>
      <c r="N3" s="51" t="s">
        <v>96</v>
      </c>
      <c r="O3" s="51" t="s">
        <v>96</v>
      </c>
      <c r="P3" s="51" t="s">
        <v>94</v>
      </c>
      <c r="Q3" s="51" t="s">
        <v>96</v>
      </c>
      <c r="R3" s="51" t="s">
        <v>94</v>
      </c>
      <c r="S3" s="51" t="s">
        <v>96</v>
      </c>
      <c r="T3" s="51" t="s">
        <v>95</v>
      </c>
      <c r="U3" s="51" t="s">
        <v>94</v>
      </c>
      <c r="V3" s="51" t="s">
        <v>94</v>
      </c>
      <c r="W3" s="51" t="s">
        <v>95</v>
      </c>
      <c r="X3" s="51" t="s">
        <v>96</v>
      </c>
      <c r="Y3" s="51" t="s">
        <v>93</v>
      </c>
      <c r="Z3" s="51" t="s">
        <v>95</v>
      </c>
      <c r="AA3" s="51" t="s">
        <v>96</v>
      </c>
    </row>
    <row r="4" spans="1:27" ht="14.4" x14ac:dyDescent="0.25">
      <c r="A4">
        <v>2</v>
      </c>
      <c r="B4">
        <v>1</v>
      </c>
      <c r="C4">
        <v>2</v>
      </c>
      <c r="D4" s="46">
        <v>3</v>
      </c>
      <c r="E4" s="47" t="s">
        <v>98</v>
      </c>
      <c r="F4" s="51" t="s">
        <v>93</v>
      </c>
      <c r="G4" s="51" t="s">
        <v>94</v>
      </c>
      <c r="H4" s="51" t="s">
        <v>96</v>
      </c>
      <c r="I4" s="51" t="s">
        <v>93</v>
      </c>
      <c r="J4" s="51" t="s">
        <v>93</v>
      </c>
      <c r="K4" s="51" t="s">
        <v>93</v>
      </c>
      <c r="L4" s="51" t="s">
        <v>95</v>
      </c>
      <c r="M4" s="51" t="s">
        <v>94</v>
      </c>
      <c r="N4" s="51" t="s">
        <v>96</v>
      </c>
      <c r="O4" s="51" t="s">
        <v>96</v>
      </c>
      <c r="P4" s="51" t="s">
        <v>95</v>
      </c>
      <c r="Q4" s="51" t="s">
        <v>96</v>
      </c>
      <c r="R4" s="51" t="s">
        <v>94</v>
      </c>
      <c r="S4" s="51" t="s">
        <v>95</v>
      </c>
      <c r="T4" s="51" t="s">
        <v>94</v>
      </c>
      <c r="U4" s="51" t="s">
        <v>94</v>
      </c>
      <c r="V4" s="51" t="s">
        <v>96</v>
      </c>
      <c r="W4" s="51" t="s">
        <v>93</v>
      </c>
      <c r="X4" s="51" t="s">
        <v>93</v>
      </c>
      <c r="Y4" s="51" t="s">
        <v>93</v>
      </c>
      <c r="Z4" s="51" t="s">
        <v>95</v>
      </c>
      <c r="AA4" s="51" t="s">
        <v>96</v>
      </c>
    </row>
    <row r="5" spans="1:27" ht="14.4" x14ac:dyDescent="0.25">
      <c r="A5">
        <v>2</v>
      </c>
      <c r="B5">
        <v>1</v>
      </c>
      <c r="C5">
        <v>2</v>
      </c>
      <c r="D5" s="46">
        <v>4</v>
      </c>
      <c r="E5" s="47" t="s">
        <v>99</v>
      </c>
      <c r="F5" s="51" t="s">
        <v>94</v>
      </c>
      <c r="G5" s="51" t="s">
        <v>94</v>
      </c>
      <c r="H5" s="51" t="s">
        <v>93</v>
      </c>
      <c r="I5" s="51" t="s">
        <v>95</v>
      </c>
      <c r="J5" s="51" t="s">
        <v>93</v>
      </c>
      <c r="K5" s="51" t="s">
        <v>93</v>
      </c>
      <c r="L5" s="51" t="s">
        <v>95</v>
      </c>
      <c r="M5" s="51" t="s">
        <v>94</v>
      </c>
      <c r="N5" s="51" t="s">
        <v>93</v>
      </c>
      <c r="O5" s="51" t="s">
        <v>96</v>
      </c>
      <c r="P5" s="51" t="s">
        <v>94</v>
      </c>
      <c r="Q5" s="51" t="s">
        <v>96</v>
      </c>
      <c r="R5" s="51" t="s">
        <v>94</v>
      </c>
      <c r="S5" s="51" t="s">
        <v>94</v>
      </c>
      <c r="T5" s="51" t="s">
        <v>95</v>
      </c>
      <c r="U5" s="51" t="s">
        <v>94</v>
      </c>
      <c r="V5" s="51" t="s">
        <v>94</v>
      </c>
      <c r="W5" s="51" t="s">
        <v>95</v>
      </c>
      <c r="X5" s="51" t="s">
        <v>95</v>
      </c>
      <c r="Y5" s="51" t="s">
        <v>93</v>
      </c>
      <c r="Z5" s="51" t="s">
        <v>94</v>
      </c>
      <c r="AA5" s="51" t="s">
        <v>96</v>
      </c>
    </row>
    <row r="6" spans="1:27" ht="14.4" x14ac:dyDescent="0.25">
      <c r="A6">
        <v>2</v>
      </c>
      <c r="B6">
        <v>1</v>
      </c>
      <c r="C6">
        <v>2</v>
      </c>
      <c r="D6" s="46">
        <v>5</v>
      </c>
      <c r="E6" s="63" t="s">
        <v>100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 spans="1:27" ht="14.4" x14ac:dyDescent="0.25">
      <c r="A7">
        <v>2</v>
      </c>
      <c r="B7">
        <v>1</v>
      </c>
      <c r="C7">
        <v>2</v>
      </c>
      <c r="D7" s="46">
        <v>6</v>
      </c>
      <c r="E7" s="63" t="s">
        <v>101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 spans="1:27" ht="14.4" x14ac:dyDescent="0.25">
      <c r="A8">
        <v>2</v>
      </c>
      <c r="B8">
        <v>1</v>
      </c>
      <c r="C8">
        <v>2</v>
      </c>
      <c r="D8" s="46">
        <v>7</v>
      </c>
      <c r="E8" s="47" t="s">
        <v>102</v>
      </c>
      <c r="F8" s="51" t="s">
        <v>96</v>
      </c>
      <c r="G8" s="51" t="s">
        <v>96</v>
      </c>
      <c r="H8" s="51" t="s">
        <v>94</v>
      </c>
      <c r="I8" s="51" t="s">
        <v>94</v>
      </c>
      <c r="J8" s="51" t="s">
        <v>93</v>
      </c>
      <c r="K8" s="51" t="s">
        <v>93</v>
      </c>
      <c r="L8" s="51" t="s">
        <v>94</v>
      </c>
      <c r="M8" s="51" t="s">
        <v>94</v>
      </c>
      <c r="N8" s="51" t="s">
        <v>94</v>
      </c>
      <c r="O8" s="51" t="s">
        <v>94</v>
      </c>
      <c r="P8" s="51" t="s">
        <v>95</v>
      </c>
      <c r="Q8" s="51" t="s">
        <v>96</v>
      </c>
      <c r="R8" s="51" t="s">
        <v>94</v>
      </c>
      <c r="S8" s="51" t="s">
        <v>96</v>
      </c>
      <c r="T8" s="51" t="s">
        <v>95</v>
      </c>
      <c r="U8" s="51" t="s">
        <v>94</v>
      </c>
      <c r="V8" s="51" t="s">
        <v>94</v>
      </c>
      <c r="W8" s="51" t="s">
        <v>94</v>
      </c>
      <c r="X8" s="51" t="s">
        <v>95</v>
      </c>
      <c r="Y8" s="51" t="s">
        <v>93</v>
      </c>
      <c r="Z8" s="51" t="s">
        <v>95</v>
      </c>
      <c r="AA8" s="51" t="s">
        <v>96</v>
      </c>
    </row>
    <row r="9" spans="1:27" ht="14.4" x14ac:dyDescent="0.25">
      <c r="A9">
        <v>2</v>
      </c>
      <c r="B9">
        <v>1</v>
      </c>
      <c r="C9">
        <v>2</v>
      </c>
      <c r="D9" s="46">
        <v>8</v>
      </c>
      <c r="E9" s="47" t="s">
        <v>103</v>
      </c>
      <c r="F9" s="51" t="s">
        <v>94</v>
      </c>
      <c r="G9" s="51" t="s">
        <v>94</v>
      </c>
      <c r="H9" s="51" t="s">
        <v>93</v>
      </c>
      <c r="I9" s="51" t="s">
        <v>94</v>
      </c>
      <c r="J9" s="51" t="s">
        <v>93</v>
      </c>
      <c r="K9" s="51" t="s">
        <v>93</v>
      </c>
      <c r="L9" s="51" t="s">
        <v>95</v>
      </c>
      <c r="M9" s="51" t="s">
        <v>95</v>
      </c>
      <c r="N9" s="51" t="s">
        <v>96</v>
      </c>
      <c r="O9" s="51" t="s">
        <v>96</v>
      </c>
      <c r="P9" s="51" t="s">
        <v>94</v>
      </c>
      <c r="Q9" s="51" t="s">
        <v>96</v>
      </c>
      <c r="R9" s="51" t="s">
        <v>94</v>
      </c>
      <c r="S9" s="51" t="s">
        <v>96</v>
      </c>
      <c r="T9" s="51" t="s">
        <v>95</v>
      </c>
      <c r="U9" s="51" t="s">
        <v>94</v>
      </c>
      <c r="V9" s="51" t="s">
        <v>94</v>
      </c>
      <c r="W9" s="51" t="s">
        <v>95</v>
      </c>
      <c r="X9" s="51" t="s">
        <v>93</v>
      </c>
      <c r="Y9" s="51" t="s">
        <v>93</v>
      </c>
      <c r="Z9" s="51" t="s">
        <v>95</v>
      </c>
      <c r="AA9" s="51" t="s">
        <v>96</v>
      </c>
    </row>
    <row r="10" spans="1:27" ht="14.4" x14ac:dyDescent="0.25">
      <c r="A10">
        <v>2</v>
      </c>
      <c r="B10">
        <v>1</v>
      </c>
      <c r="C10">
        <v>2</v>
      </c>
      <c r="D10" s="46">
        <v>9</v>
      </c>
      <c r="E10" s="47" t="s">
        <v>104</v>
      </c>
      <c r="F10" s="51" t="s">
        <v>96</v>
      </c>
      <c r="G10" s="51" t="s">
        <v>95</v>
      </c>
      <c r="H10" s="51" t="s">
        <v>94</v>
      </c>
      <c r="I10" s="51" t="s">
        <v>93</v>
      </c>
      <c r="J10" s="51" t="s">
        <v>96</v>
      </c>
      <c r="K10" s="51" t="s">
        <v>96</v>
      </c>
      <c r="L10" s="51" t="s">
        <v>93</v>
      </c>
      <c r="M10" s="51" t="s">
        <v>93</v>
      </c>
      <c r="N10" s="51" t="s">
        <v>96</v>
      </c>
      <c r="O10" s="51" t="s">
        <v>93</v>
      </c>
      <c r="P10" s="51" t="s">
        <v>94</v>
      </c>
      <c r="Q10" s="51" t="s">
        <v>95</v>
      </c>
      <c r="R10" s="51" t="s">
        <v>94</v>
      </c>
      <c r="S10" s="51" t="s">
        <v>95</v>
      </c>
      <c r="T10" s="51" t="s">
        <v>96</v>
      </c>
      <c r="U10" s="51" t="s">
        <v>94</v>
      </c>
      <c r="V10" s="51" t="s">
        <v>96</v>
      </c>
      <c r="W10" s="51" t="s">
        <v>93</v>
      </c>
      <c r="X10" s="51" t="s">
        <v>96</v>
      </c>
      <c r="Y10" s="51" t="s">
        <v>94</v>
      </c>
      <c r="Z10" s="51" t="s">
        <v>95</v>
      </c>
      <c r="AA10" s="51" t="s">
        <v>94</v>
      </c>
    </row>
    <row r="11" spans="1:27" ht="14.4" x14ac:dyDescent="0.25">
      <c r="A11">
        <v>2</v>
      </c>
      <c r="B11">
        <v>1</v>
      </c>
      <c r="C11">
        <v>2</v>
      </c>
      <c r="D11" s="46">
        <v>10</v>
      </c>
      <c r="E11" s="47" t="s">
        <v>105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T11" s="51"/>
      <c r="U11" s="51"/>
      <c r="V11" s="51"/>
      <c r="W11" s="51"/>
      <c r="X11" s="51"/>
      <c r="Y11" s="51"/>
      <c r="Z11" s="51"/>
      <c r="AA11" s="51"/>
    </row>
    <row r="12" spans="1:27" ht="14.4" x14ac:dyDescent="0.25">
      <c r="A12">
        <v>2</v>
      </c>
      <c r="B12">
        <v>1</v>
      </c>
      <c r="C12">
        <v>2</v>
      </c>
      <c r="D12" s="46">
        <v>11</v>
      </c>
      <c r="E12" s="47" t="s">
        <v>106</v>
      </c>
      <c r="F12" s="51" t="s">
        <v>94</v>
      </c>
      <c r="G12" s="51" t="s">
        <v>94</v>
      </c>
      <c r="H12" s="51" t="s">
        <v>93</v>
      </c>
      <c r="I12" s="51" t="s">
        <v>94</v>
      </c>
      <c r="J12" s="51" t="s">
        <v>93</v>
      </c>
      <c r="K12" s="51" t="s">
        <v>93</v>
      </c>
      <c r="L12" s="51" t="s">
        <v>95</v>
      </c>
      <c r="M12" s="51" t="s">
        <v>94</v>
      </c>
      <c r="N12" s="51" t="s">
        <v>96</v>
      </c>
      <c r="O12" s="51" t="s">
        <v>96</v>
      </c>
      <c r="P12" s="51" t="s">
        <v>94</v>
      </c>
      <c r="Q12" s="51" t="s">
        <v>96</v>
      </c>
      <c r="R12" s="51" t="s">
        <v>94</v>
      </c>
      <c r="S12" s="51" t="s">
        <v>96</v>
      </c>
      <c r="T12" s="51" t="s">
        <v>95</v>
      </c>
      <c r="U12" s="51" t="s">
        <v>94</v>
      </c>
      <c r="V12" s="51" t="s">
        <v>96</v>
      </c>
      <c r="W12" s="51" t="s">
        <v>95</v>
      </c>
      <c r="X12" s="51" t="s">
        <v>95</v>
      </c>
      <c r="Y12" s="51" t="s">
        <v>93</v>
      </c>
      <c r="Z12" s="51" t="s">
        <v>95</v>
      </c>
      <c r="AA12" s="51" t="s">
        <v>96</v>
      </c>
    </row>
    <row r="13" spans="1:27" ht="14.4" x14ac:dyDescent="0.25">
      <c r="A13">
        <v>2</v>
      </c>
      <c r="B13">
        <v>1</v>
      </c>
      <c r="C13">
        <v>2</v>
      </c>
      <c r="D13" s="46">
        <v>12</v>
      </c>
      <c r="E13" s="64" t="s">
        <v>107</v>
      </c>
      <c r="F13" s="51" t="s">
        <v>94</v>
      </c>
      <c r="G13" s="51" t="s">
        <v>94</v>
      </c>
      <c r="H13" s="51" t="s">
        <v>93</v>
      </c>
      <c r="I13" s="51" t="s">
        <v>94</v>
      </c>
      <c r="J13" s="51" t="s">
        <v>93</v>
      </c>
      <c r="K13" s="51" t="s">
        <v>96</v>
      </c>
      <c r="L13" s="51" t="s">
        <v>94</v>
      </c>
      <c r="M13" s="51" t="s">
        <v>94</v>
      </c>
      <c r="N13" s="51" t="s">
        <v>96</v>
      </c>
      <c r="O13" s="51" t="s">
        <v>96</v>
      </c>
      <c r="P13" s="51" t="s">
        <v>94</v>
      </c>
      <c r="Q13" s="51" t="s">
        <v>95</v>
      </c>
      <c r="R13" s="51" t="s">
        <v>94</v>
      </c>
      <c r="S13" s="51" t="s">
        <v>93</v>
      </c>
      <c r="T13" s="51" t="s">
        <v>93</v>
      </c>
      <c r="U13" s="51" t="s">
        <v>94</v>
      </c>
      <c r="V13" s="51" t="s">
        <v>94</v>
      </c>
      <c r="W13" s="51" t="s">
        <v>94</v>
      </c>
      <c r="X13" s="51" t="s">
        <v>95</v>
      </c>
      <c r="Y13" s="51" t="s">
        <v>93</v>
      </c>
      <c r="Z13" s="51" t="s">
        <v>95</v>
      </c>
      <c r="AA13" s="51" t="s">
        <v>96</v>
      </c>
    </row>
    <row r="14" spans="1:27" ht="14.4" x14ac:dyDescent="0.25">
      <c r="A14">
        <v>2</v>
      </c>
      <c r="B14">
        <v>1</v>
      </c>
      <c r="C14">
        <v>2</v>
      </c>
      <c r="D14" s="46">
        <v>13</v>
      </c>
      <c r="E14" s="47" t="s">
        <v>108</v>
      </c>
      <c r="F14" s="51" t="s">
        <v>94</v>
      </c>
      <c r="G14" s="51" t="s">
        <v>94</v>
      </c>
      <c r="H14" s="51" t="s">
        <v>93</v>
      </c>
      <c r="I14" s="51" t="s">
        <v>94</v>
      </c>
      <c r="J14" s="51" t="s">
        <v>93</v>
      </c>
      <c r="K14" s="51" t="s">
        <v>93</v>
      </c>
      <c r="L14" s="51" t="s">
        <v>95</v>
      </c>
      <c r="M14" s="51" t="s">
        <v>94</v>
      </c>
      <c r="N14" s="51" t="s">
        <v>96</v>
      </c>
      <c r="O14" s="51" t="s">
        <v>96</v>
      </c>
      <c r="P14" s="51" t="s">
        <v>94</v>
      </c>
      <c r="Q14" s="51" t="s">
        <v>96</v>
      </c>
      <c r="R14" s="51" t="s">
        <v>94</v>
      </c>
      <c r="S14" s="51" t="s">
        <v>96</v>
      </c>
      <c r="T14" s="51" t="s">
        <v>93</v>
      </c>
      <c r="U14" s="51" t="s">
        <v>94</v>
      </c>
      <c r="V14" s="51" t="s">
        <v>94</v>
      </c>
      <c r="W14" s="51" t="s">
        <v>95</v>
      </c>
      <c r="X14" s="51" t="s">
        <v>95</v>
      </c>
      <c r="Y14" s="51" t="s">
        <v>93</v>
      </c>
      <c r="Z14" s="51" t="s">
        <v>95</v>
      </c>
      <c r="AA14" s="51" t="s">
        <v>96</v>
      </c>
    </row>
    <row r="15" spans="1:27" ht="14.4" x14ac:dyDescent="0.25">
      <c r="A15">
        <v>2</v>
      </c>
      <c r="B15">
        <v>1</v>
      </c>
      <c r="C15">
        <v>2</v>
      </c>
      <c r="D15" s="46">
        <v>14</v>
      </c>
      <c r="E15" s="47" t="s">
        <v>109</v>
      </c>
      <c r="F15" s="51" t="s">
        <v>94</v>
      </c>
      <c r="G15" s="51" t="s">
        <v>94</v>
      </c>
      <c r="H15" s="51" t="s">
        <v>93</v>
      </c>
      <c r="I15" s="51" t="s">
        <v>95</v>
      </c>
      <c r="J15" s="51" t="s">
        <v>93</v>
      </c>
      <c r="K15" s="51" t="s">
        <v>93</v>
      </c>
      <c r="L15" s="51" t="s">
        <v>95</v>
      </c>
      <c r="M15" s="51" t="s">
        <v>95</v>
      </c>
      <c r="N15" s="51" t="s">
        <v>96</v>
      </c>
      <c r="O15" s="51" t="s">
        <v>96</v>
      </c>
      <c r="P15" s="51" t="s">
        <v>94</v>
      </c>
      <c r="Q15" s="51" t="s">
        <v>96</v>
      </c>
      <c r="R15" s="51" t="s">
        <v>94</v>
      </c>
      <c r="S15" s="51" t="s">
        <v>93</v>
      </c>
      <c r="T15" s="51" t="s">
        <v>95</v>
      </c>
      <c r="U15" s="51" t="s">
        <v>94</v>
      </c>
      <c r="V15" s="51" t="s">
        <v>95</v>
      </c>
      <c r="W15" s="51" t="s">
        <v>96</v>
      </c>
      <c r="X15" s="51" t="s">
        <v>95</v>
      </c>
      <c r="Y15" s="51" t="s">
        <v>93</v>
      </c>
      <c r="Z15" s="51" t="s">
        <v>95</v>
      </c>
      <c r="AA15" s="51" t="s">
        <v>95</v>
      </c>
    </row>
    <row r="16" spans="1:27" ht="14.4" x14ac:dyDescent="0.25">
      <c r="A16">
        <v>2</v>
      </c>
      <c r="B16">
        <v>1</v>
      </c>
      <c r="C16">
        <v>2</v>
      </c>
      <c r="D16" s="46">
        <v>15</v>
      </c>
      <c r="E16" s="47" t="s">
        <v>110</v>
      </c>
      <c r="F16" s="51" t="s">
        <v>93</v>
      </c>
      <c r="G16" s="51" t="s">
        <v>94</v>
      </c>
      <c r="H16" s="51" t="s">
        <v>93</v>
      </c>
      <c r="I16" s="51" t="s">
        <v>94</v>
      </c>
      <c r="J16" s="51" t="s">
        <v>93</v>
      </c>
      <c r="K16" s="51" t="s">
        <v>93</v>
      </c>
      <c r="L16" s="51" t="s">
        <v>95</v>
      </c>
      <c r="M16" s="51" t="s">
        <v>94</v>
      </c>
      <c r="N16" s="51" t="s">
        <v>96</v>
      </c>
      <c r="O16" s="51" t="s">
        <v>96</v>
      </c>
      <c r="P16" s="51" t="s">
        <v>96</v>
      </c>
      <c r="Q16" s="51" t="s">
        <v>96</v>
      </c>
      <c r="R16" s="51" t="s">
        <v>94</v>
      </c>
      <c r="S16" s="51" t="s">
        <v>96</v>
      </c>
      <c r="T16" s="51" t="s">
        <v>95</v>
      </c>
      <c r="U16" s="51" t="s">
        <v>94</v>
      </c>
      <c r="V16" s="51" t="s">
        <v>94</v>
      </c>
      <c r="W16" s="51" t="s">
        <v>95</v>
      </c>
      <c r="X16" s="51" t="s">
        <v>95</v>
      </c>
      <c r="Y16" s="51" t="s">
        <v>93</v>
      </c>
      <c r="Z16" s="51" t="s">
        <v>95</v>
      </c>
      <c r="AA16" s="51" t="s">
        <v>96</v>
      </c>
    </row>
    <row r="17" spans="1:27" ht="14.4" x14ac:dyDescent="0.25">
      <c r="A17">
        <v>2</v>
      </c>
      <c r="B17">
        <v>1</v>
      </c>
      <c r="C17">
        <v>2</v>
      </c>
      <c r="D17" s="46">
        <v>16</v>
      </c>
      <c r="E17" s="47" t="s">
        <v>111</v>
      </c>
      <c r="F17" s="51" t="s">
        <v>94</v>
      </c>
      <c r="G17" s="51" t="s">
        <v>94</v>
      </c>
      <c r="H17" s="51" t="s">
        <v>93</v>
      </c>
      <c r="I17" s="51" t="s">
        <v>93</v>
      </c>
      <c r="J17" s="51" t="s">
        <v>93</v>
      </c>
      <c r="K17" s="51" t="s">
        <v>96</v>
      </c>
      <c r="L17" s="51" t="s">
        <v>95</v>
      </c>
      <c r="M17" s="51" t="s">
        <v>95</v>
      </c>
      <c r="N17" s="51" t="s">
        <v>96</v>
      </c>
      <c r="O17" s="51" t="s">
        <v>96</v>
      </c>
      <c r="P17" s="51" t="s">
        <v>93</v>
      </c>
      <c r="Q17" s="51" t="s">
        <v>96</v>
      </c>
      <c r="R17" s="51" t="s">
        <v>94</v>
      </c>
      <c r="S17" s="51" t="s">
        <v>96</v>
      </c>
      <c r="T17" s="51" t="s">
        <v>96</v>
      </c>
      <c r="U17" s="51" t="s">
        <v>94</v>
      </c>
      <c r="V17" s="51" t="s">
        <v>95</v>
      </c>
      <c r="W17" s="51" t="s">
        <v>95</v>
      </c>
      <c r="X17" s="51" t="s">
        <v>95</v>
      </c>
      <c r="Y17" s="51" t="s">
        <v>93</v>
      </c>
      <c r="Z17" s="51" t="s">
        <v>95</v>
      </c>
      <c r="AA17" s="51" t="s">
        <v>96</v>
      </c>
    </row>
    <row r="18" spans="1:27" ht="14.4" x14ac:dyDescent="0.25">
      <c r="A18">
        <v>2</v>
      </c>
      <c r="B18">
        <v>1</v>
      </c>
      <c r="C18">
        <v>2</v>
      </c>
      <c r="D18" s="46">
        <v>17</v>
      </c>
      <c r="E18" s="47" t="s">
        <v>112</v>
      </c>
      <c r="F18" s="51" t="s">
        <v>94</v>
      </c>
      <c r="G18" s="51" t="s">
        <v>95</v>
      </c>
      <c r="H18" s="51"/>
      <c r="I18" s="51" t="s">
        <v>94</v>
      </c>
      <c r="J18" s="51" t="s">
        <v>93</v>
      </c>
      <c r="K18" s="51" t="s">
        <v>93</v>
      </c>
      <c r="L18" s="51" t="s">
        <v>95</v>
      </c>
      <c r="M18" s="51" t="s">
        <v>93</v>
      </c>
      <c r="N18" s="51" t="s">
        <v>96</v>
      </c>
      <c r="O18" s="51" t="s">
        <v>93</v>
      </c>
      <c r="P18" s="51" t="s">
        <v>96</v>
      </c>
      <c r="Q18" s="51" t="s">
        <v>95</v>
      </c>
      <c r="R18" s="51" t="s">
        <v>94</v>
      </c>
      <c r="S18" s="51" t="s">
        <v>95</v>
      </c>
      <c r="T18" s="51" t="s">
        <v>93</v>
      </c>
      <c r="U18" s="51" t="s">
        <v>94</v>
      </c>
      <c r="V18" s="51" t="s">
        <v>94</v>
      </c>
      <c r="W18" s="51" t="s">
        <v>94</v>
      </c>
      <c r="X18" s="51" t="s">
        <v>93</v>
      </c>
      <c r="Y18" s="51" t="s">
        <v>94</v>
      </c>
      <c r="Z18" s="51" t="s">
        <v>94</v>
      </c>
      <c r="AA18" s="51" t="s">
        <v>96</v>
      </c>
    </row>
    <row r="19" spans="1:27" ht="14.4" x14ac:dyDescent="0.25">
      <c r="A19">
        <v>2</v>
      </c>
      <c r="B19">
        <v>1</v>
      </c>
      <c r="C19">
        <v>2</v>
      </c>
      <c r="D19" s="46">
        <v>18</v>
      </c>
      <c r="E19" s="47" t="s">
        <v>113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spans="1:27" ht="14.4" x14ac:dyDescent="0.25">
      <c r="A20">
        <v>2</v>
      </c>
      <c r="B20">
        <v>1</v>
      </c>
      <c r="C20">
        <v>2</v>
      </c>
      <c r="D20" s="46">
        <v>19</v>
      </c>
      <c r="E20" s="47" t="s">
        <v>114</v>
      </c>
      <c r="F20" s="51" t="s">
        <v>94</v>
      </c>
      <c r="G20" s="51" t="s">
        <v>94</v>
      </c>
      <c r="H20" s="51" t="s">
        <v>93</v>
      </c>
      <c r="I20" s="51" t="s">
        <v>94</v>
      </c>
      <c r="J20" s="51" t="s">
        <v>93</v>
      </c>
      <c r="K20" s="51" t="s">
        <v>93</v>
      </c>
      <c r="L20" s="51" t="s">
        <v>95</v>
      </c>
      <c r="M20" s="51" t="s">
        <v>94</v>
      </c>
      <c r="N20" s="51" t="s">
        <v>96</v>
      </c>
      <c r="O20" s="51" t="s">
        <v>96</v>
      </c>
      <c r="P20" s="51" t="s">
        <v>94</v>
      </c>
      <c r="Q20" s="51" t="s">
        <v>96</v>
      </c>
      <c r="R20" s="51" t="s">
        <v>94</v>
      </c>
      <c r="S20" s="51" t="s">
        <v>96</v>
      </c>
      <c r="T20" s="51" t="s">
        <v>93</v>
      </c>
      <c r="U20" s="51" t="s">
        <v>94</v>
      </c>
      <c r="V20" s="51" t="s">
        <v>94</v>
      </c>
      <c r="W20" s="51" t="s">
        <v>95</v>
      </c>
      <c r="X20" s="51" t="s">
        <v>95</v>
      </c>
      <c r="Y20" s="51" t="s">
        <v>93</v>
      </c>
      <c r="Z20" s="51" t="s">
        <v>95</v>
      </c>
      <c r="AA20" s="51" t="s">
        <v>96</v>
      </c>
    </row>
    <row r="21" spans="1:27" ht="14.4" x14ac:dyDescent="0.25">
      <c r="A21">
        <v>2</v>
      </c>
      <c r="B21">
        <v>1</v>
      </c>
      <c r="C21">
        <v>2</v>
      </c>
      <c r="D21" s="46">
        <v>20</v>
      </c>
      <c r="E21" s="63" t="s">
        <v>115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 spans="1:27" ht="14.4" x14ac:dyDescent="0.25">
      <c r="A22">
        <v>2</v>
      </c>
      <c r="B22">
        <v>1</v>
      </c>
      <c r="C22">
        <v>2</v>
      </c>
      <c r="D22" s="46">
        <v>21</v>
      </c>
      <c r="E22" s="47" t="s">
        <v>116</v>
      </c>
      <c r="F22" s="51" t="s">
        <v>94</v>
      </c>
      <c r="G22" s="51" t="s">
        <v>94</v>
      </c>
      <c r="H22" s="51" t="s">
        <v>93</v>
      </c>
      <c r="I22" s="51" t="s">
        <v>94</v>
      </c>
      <c r="J22" s="51" t="s">
        <v>93</v>
      </c>
      <c r="K22" s="51" t="s">
        <v>96</v>
      </c>
      <c r="L22" s="51" t="s">
        <v>94</v>
      </c>
      <c r="M22" s="51" t="s">
        <v>93</v>
      </c>
      <c r="N22" s="51" t="s">
        <v>93</v>
      </c>
      <c r="O22" s="51" t="s">
        <v>96</v>
      </c>
      <c r="P22" s="51" t="s">
        <v>93</v>
      </c>
      <c r="Q22" s="51" t="s">
        <v>96</v>
      </c>
      <c r="R22" s="51" t="s">
        <v>94</v>
      </c>
      <c r="S22" s="51" t="s">
        <v>96</v>
      </c>
      <c r="T22" s="51" t="s">
        <v>95</v>
      </c>
      <c r="U22" s="51" t="s">
        <v>94</v>
      </c>
      <c r="V22" s="51" t="s">
        <v>94</v>
      </c>
      <c r="W22" s="51" t="s">
        <v>96</v>
      </c>
      <c r="X22" s="51" t="s">
        <v>95</v>
      </c>
      <c r="Y22" s="51" t="s">
        <v>93</v>
      </c>
      <c r="Z22" s="51" t="s">
        <v>95</v>
      </c>
      <c r="AA22" s="51" t="s">
        <v>95</v>
      </c>
    </row>
    <row r="23" spans="1:27" ht="14.4" x14ac:dyDescent="0.25">
      <c r="A23">
        <v>2</v>
      </c>
      <c r="B23">
        <v>1</v>
      </c>
      <c r="C23">
        <v>2</v>
      </c>
      <c r="D23" s="46">
        <v>22</v>
      </c>
      <c r="E23" s="47" t="s">
        <v>117</v>
      </c>
      <c r="F23" s="51" t="s">
        <v>93</v>
      </c>
      <c r="G23" s="51" t="s">
        <v>94</v>
      </c>
      <c r="H23" s="51" t="s">
        <v>94</v>
      </c>
      <c r="I23" s="51" t="s">
        <v>94</v>
      </c>
      <c r="J23" s="51" t="s">
        <v>93</v>
      </c>
      <c r="K23" s="51" t="s">
        <v>95</v>
      </c>
      <c r="L23" s="51" t="s">
        <v>95</v>
      </c>
      <c r="M23" s="51" t="s">
        <v>96</v>
      </c>
      <c r="N23" s="51" t="s">
        <v>96</v>
      </c>
      <c r="O23" s="51" t="s">
        <v>96</v>
      </c>
      <c r="P23" s="51" t="s">
        <v>95</v>
      </c>
      <c r="Q23" s="51" t="s">
        <v>96</v>
      </c>
      <c r="R23" s="51" t="s">
        <v>94</v>
      </c>
      <c r="S23" s="51" t="s">
        <v>93</v>
      </c>
      <c r="T23" s="51" t="s">
        <v>95</v>
      </c>
      <c r="U23" s="51" t="s">
        <v>94</v>
      </c>
      <c r="V23" s="51" t="s">
        <v>95</v>
      </c>
      <c r="W23" s="51" t="s">
        <v>96</v>
      </c>
      <c r="X23" s="51" t="s">
        <v>95</v>
      </c>
      <c r="Y23" s="51" t="s">
        <v>96</v>
      </c>
      <c r="Z23" s="51" t="s">
        <v>95</v>
      </c>
      <c r="AA23" s="51" t="s">
        <v>96</v>
      </c>
    </row>
    <row r="24" spans="1:27" ht="14.4" x14ac:dyDescent="0.25">
      <c r="A24">
        <v>2</v>
      </c>
      <c r="B24">
        <v>1</v>
      </c>
      <c r="C24">
        <v>2</v>
      </c>
      <c r="D24" s="46">
        <v>23</v>
      </c>
      <c r="E24" s="63" t="s">
        <v>118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 spans="1:27" ht="14.4" x14ac:dyDescent="0.25">
      <c r="A25">
        <v>2</v>
      </c>
      <c r="B25">
        <v>1</v>
      </c>
      <c r="C25">
        <v>2</v>
      </c>
      <c r="D25" s="46">
        <v>24</v>
      </c>
      <c r="E25" s="47" t="s">
        <v>119</v>
      </c>
      <c r="F25" s="51" t="s">
        <v>94</v>
      </c>
      <c r="G25" s="51" t="s">
        <v>94</v>
      </c>
      <c r="H25" s="51" t="s">
        <v>93</v>
      </c>
      <c r="I25" s="51" t="s">
        <v>94</v>
      </c>
      <c r="J25" s="51" t="s">
        <v>93</v>
      </c>
      <c r="K25" s="51" t="s">
        <v>96</v>
      </c>
      <c r="L25" s="51" t="s">
        <v>94</v>
      </c>
      <c r="M25" s="51" t="s">
        <v>94</v>
      </c>
      <c r="N25" s="51" t="s">
        <v>95</v>
      </c>
      <c r="O25" s="51" t="s">
        <v>94</v>
      </c>
      <c r="P25" s="51" t="s">
        <v>95</v>
      </c>
      <c r="Q25" s="51" t="s">
        <v>94</v>
      </c>
      <c r="R25" s="51" t="s">
        <v>94</v>
      </c>
      <c r="S25" s="51" t="s">
        <v>93</v>
      </c>
      <c r="T25" s="51" t="s">
        <v>93</v>
      </c>
      <c r="U25" s="51" t="s">
        <v>94</v>
      </c>
      <c r="V25" s="51" t="s">
        <v>94</v>
      </c>
      <c r="W25" s="51" t="s">
        <v>96</v>
      </c>
      <c r="X25" s="51" t="s">
        <v>95</v>
      </c>
      <c r="Y25" s="51" t="s">
        <v>93</v>
      </c>
      <c r="Z25" s="51" t="s">
        <v>95</v>
      </c>
      <c r="AA25" s="51" t="s">
        <v>93</v>
      </c>
    </row>
    <row r="26" spans="1:27" ht="14.4" x14ac:dyDescent="0.25">
      <c r="A26">
        <v>2</v>
      </c>
      <c r="B26">
        <v>1</v>
      </c>
      <c r="C26">
        <v>2</v>
      </c>
      <c r="D26" s="46">
        <v>25</v>
      </c>
      <c r="E26" s="47" t="s">
        <v>120</v>
      </c>
      <c r="F26" s="51" t="s">
        <v>94</v>
      </c>
      <c r="G26" s="51" t="s">
        <v>94</v>
      </c>
      <c r="H26" s="51" t="s">
        <v>94</v>
      </c>
      <c r="I26" s="51" t="s">
        <v>96</v>
      </c>
      <c r="J26" s="51" t="s">
        <v>93</v>
      </c>
      <c r="K26" s="51" t="s">
        <v>93</v>
      </c>
      <c r="L26" s="51" t="s">
        <v>95</v>
      </c>
      <c r="M26" s="51" t="s">
        <v>94</v>
      </c>
      <c r="N26" s="51" t="s">
        <v>96</v>
      </c>
      <c r="O26" s="51" t="s">
        <v>93</v>
      </c>
      <c r="P26" s="51" t="s">
        <v>94</v>
      </c>
      <c r="Q26" s="51" t="s">
        <v>96</v>
      </c>
      <c r="R26" s="51" t="s">
        <v>94</v>
      </c>
      <c r="S26" s="51" t="s">
        <v>95</v>
      </c>
      <c r="T26" s="51" t="s">
        <v>95</v>
      </c>
      <c r="U26" s="51" t="s">
        <v>94</v>
      </c>
      <c r="V26" s="51" t="s">
        <v>96</v>
      </c>
      <c r="W26" s="51" t="s">
        <v>95</v>
      </c>
      <c r="X26" s="51" t="s">
        <v>95</v>
      </c>
      <c r="Y26" s="51" t="s">
        <v>93</v>
      </c>
      <c r="Z26" s="51" t="s">
        <v>94</v>
      </c>
      <c r="AA26" s="51" t="s">
        <v>96</v>
      </c>
    </row>
    <row r="27" spans="1:27" ht="14.4" x14ac:dyDescent="0.25">
      <c r="A27">
        <v>2</v>
      </c>
      <c r="B27">
        <v>1</v>
      </c>
      <c r="C27">
        <v>2</v>
      </c>
      <c r="D27" s="46">
        <v>26</v>
      </c>
      <c r="E27" s="47" t="s">
        <v>121</v>
      </c>
      <c r="F27" s="51" t="s">
        <v>94</v>
      </c>
      <c r="G27" s="51" t="s">
        <v>95</v>
      </c>
      <c r="H27" s="51" t="s">
        <v>93</v>
      </c>
      <c r="I27" s="51" t="s">
        <v>94</v>
      </c>
      <c r="J27" s="51" t="s">
        <v>94</v>
      </c>
      <c r="K27" s="51" t="s">
        <v>93</v>
      </c>
      <c r="L27" s="51" t="s">
        <v>95</v>
      </c>
      <c r="M27" s="51" t="s">
        <v>93</v>
      </c>
      <c r="N27" s="51" t="s">
        <v>93</v>
      </c>
      <c r="O27" s="51" t="s">
        <v>96</v>
      </c>
      <c r="P27" s="51" t="s">
        <v>94</v>
      </c>
      <c r="Q27" s="51" t="s">
        <v>95</v>
      </c>
      <c r="R27" s="51" t="s">
        <v>94</v>
      </c>
      <c r="S27" s="51" t="s">
        <v>94</v>
      </c>
      <c r="T27" s="51" t="s">
        <v>95</v>
      </c>
      <c r="U27" s="51" t="s">
        <v>95</v>
      </c>
      <c r="V27" s="51" t="s">
        <v>94</v>
      </c>
      <c r="W27" s="51" t="s">
        <v>94</v>
      </c>
      <c r="X27" s="51" t="s">
        <v>95</v>
      </c>
      <c r="Y27" s="51" t="s">
        <v>93</v>
      </c>
      <c r="Z27" s="51" t="s">
        <v>94</v>
      </c>
      <c r="AA27" s="51" t="s">
        <v>95</v>
      </c>
    </row>
    <row r="28" spans="1:27" ht="14.4" x14ac:dyDescent="0.25">
      <c r="A28">
        <v>2</v>
      </c>
      <c r="B28">
        <v>1</v>
      </c>
      <c r="C28">
        <v>2</v>
      </c>
      <c r="D28" s="46">
        <v>27</v>
      </c>
      <c r="E28" s="47" t="s">
        <v>122</v>
      </c>
      <c r="F28" s="51" t="s">
        <v>94</v>
      </c>
      <c r="G28" s="51" t="s">
        <v>94</v>
      </c>
      <c r="H28" s="51" t="s">
        <v>93</v>
      </c>
      <c r="I28" s="51" t="s">
        <v>94</v>
      </c>
      <c r="J28" s="51" t="s">
        <v>93</v>
      </c>
      <c r="K28" s="51" t="s">
        <v>96</v>
      </c>
      <c r="L28" s="51" t="s">
        <v>95</v>
      </c>
      <c r="M28" s="51" t="s">
        <v>95</v>
      </c>
      <c r="N28" s="51" t="s">
        <v>94</v>
      </c>
      <c r="O28" s="51" t="s">
        <v>96</v>
      </c>
      <c r="P28" s="51" t="s">
        <v>96</v>
      </c>
      <c r="Q28" s="51" t="s">
        <v>96</v>
      </c>
      <c r="R28" s="51" t="s">
        <v>94</v>
      </c>
      <c r="S28" s="51" t="s">
        <v>96</v>
      </c>
      <c r="T28" s="51" t="s">
        <v>95</v>
      </c>
      <c r="U28" s="51" t="s">
        <v>94</v>
      </c>
      <c r="V28" s="51" t="s">
        <v>96</v>
      </c>
      <c r="W28" s="51" t="s">
        <v>96</v>
      </c>
      <c r="X28" s="51" t="s">
        <v>95</v>
      </c>
      <c r="Y28" s="51" t="s">
        <v>93</v>
      </c>
      <c r="Z28" s="51" t="s">
        <v>93</v>
      </c>
      <c r="AA28" s="51" t="s">
        <v>96</v>
      </c>
    </row>
    <row r="29" spans="1:27" ht="14.4" x14ac:dyDescent="0.25">
      <c r="A29">
        <v>2</v>
      </c>
      <c r="B29">
        <v>1</v>
      </c>
      <c r="C29">
        <v>2</v>
      </c>
      <c r="D29" s="46">
        <v>28</v>
      </c>
      <c r="E29" s="63" t="s">
        <v>123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1:27" ht="14.4" x14ac:dyDescent="0.25">
      <c r="A30">
        <v>2</v>
      </c>
      <c r="B30">
        <v>1</v>
      </c>
      <c r="C30">
        <v>2</v>
      </c>
      <c r="D30" s="46">
        <v>29</v>
      </c>
      <c r="E30" s="47" t="s">
        <v>124</v>
      </c>
      <c r="F30" s="48" t="s">
        <v>94</v>
      </c>
      <c r="G30" s="48" t="s">
        <v>95</v>
      </c>
      <c r="H30" s="48" t="s">
        <v>93</v>
      </c>
      <c r="I30" s="48" t="s">
        <v>94</v>
      </c>
      <c r="J30" s="48" t="s">
        <v>93</v>
      </c>
      <c r="K30" s="48" t="s">
        <v>96</v>
      </c>
      <c r="L30" s="48" t="s">
        <v>95</v>
      </c>
      <c r="M30" s="48" t="s">
        <v>94</v>
      </c>
      <c r="N30" s="48" t="s">
        <v>93</v>
      </c>
      <c r="O30" s="48" t="s">
        <v>96</v>
      </c>
      <c r="P30" s="48" t="s">
        <v>94</v>
      </c>
      <c r="Q30" s="48" t="s">
        <v>96</v>
      </c>
      <c r="R30" s="48" t="s">
        <v>94</v>
      </c>
      <c r="S30" s="48" t="s">
        <v>96</v>
      </c>
      <c r="T30" s="48" t="s">
        <v>96</v>
      </c>
      <c r="U30" s="48" t="s">
        <v>94</v>
      </c>
      <c r="V30" s="48" t="s">
        <v>96</v>
      </c>
      <c r="W30" s="48" t="s">
        <v>96</v>
      </c>
      <c r="X30" s="48" t="s">
        <v>96</v>
      </c>
      <c r="Y30" s="48" t="s">
        <v>93</v>
      </c>
      <c r="Z30" s="48" t="s">
        <v>96</v>
      </c>
      <c r="AA30" s="48" t="s">
        <v>94</v>
      </c>
    </row>
    <row r="31" spans="1:27" ht="13.2" x14ac:dyDescent="0.25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13.2" x14ac:dyDescent="0.25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4:27" ht="13.2" x14ac:dyDescent="0.25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4:27" ht="13.2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4:27" ht="13.2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4:27" ht="13.2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4:27" ht="13.2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4:27" ht="13.2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4:27" ht="13.2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4:27" ht="13.2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4:27" ht="13.2" x14ac:dyDescent="0.25"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4:27" ht="13.2" x14ac:dyDescent="0.25"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4:27" ht="13.2" x14ac:dyDescent="0.25"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4:27" ht="13.2" x14ac:dyDescent="0.25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4:27" ht="13.2" x14ac:dyDescent="0.25"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4:27" ht="13.2" x14ac:dyDescent="0.2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4:27" ht="13.2" x14ac:dyDescent="0.25"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4:27" ht="13.2" x14ac:dyDescent="0.25"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4:27" ht="13.2" x14ac:dyDescent="0.25"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4:27" ht="13.2" x14ac:dyDescent="0.2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4:27" ht="13.2" x14ac:dyDescent="0.25"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4:27" ht="13.2" x14ac:dyDescent="0.25"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4:27" ht="13.2" x14ac:dyDescent="0.25"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4:27" ht="13.2" x14ac:dyDescent="0.25"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4:27" ht="13.2" x14ac:dyDescent="0.25"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4:27" ht="13.2" x14ac:dyDescent="0.25"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4:27" ht="13.2" x14ac:dyDescent="0.25"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4:27" ht="13.2" x14ac:dyDescent="0.25"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4:27" ht="13.2" x14ac:dyDescent="0.25"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4:27" ht="13.2" x14ac:dyDescent="0.25"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4:27" ht="13.2" x14ac:dyDescent="0.25"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4:27" ht="13.2" x14ac:dyDescent="0.25"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4:27" ht="13.2" x14ac:dyDescent="0.25"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4:27" ht="13.2" x14ac:dyDescent="0.25"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4:27" ht="13.2" x14ac:dyDescent="0.25"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4:27" ht="13.2" x14ac:dyDescent="0.25"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4:27" ht="13.2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4:27" ht="13.2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4:27" ht="13.2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4:27" ht="13.2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4:27" ht="13.2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4:27" ht="13.2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4:27" ht="13.2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4:27" ht="13.2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4:27" ht="13.2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4:27" ht="13.2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4:27" ht="13.2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4:27" ht="13.2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4:27" ht="13.2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4:27" ht="13.2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4:27" ht="13.2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4:27" ht="13.2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4:27" ht="13.2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4:27" ht="13.2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4:27" ht="13.2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4:27" ht="13.2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4:27" ht="13.2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4:27" ht="13.2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4:27" ht="13.2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4:27" ht="13.2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4:27" ht="13.2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4:27" ht="13.2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4:27" ht="13.2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4:27" ht="13.2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4:27" ht="13.2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4:27" ht="13.2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4:27" ht="13.2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4:27" ht="13.2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4:27" ht="13.2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4:27" ht="13.2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4:27" ht="13.2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4:27" ht="13.2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4:27" ht="13.2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4:27" ht="13.2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4:27" ht="13.2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4:27" ht="13.2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4:27" ht="13.2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4:27" ht="13.2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4:27" ht="13.2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4:27" ht="13.2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4:27" ht="13.2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4:27" ht="13.2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4:27" ht="13.2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4:27" ht="13.2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4:27" ht="13.2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4:27" ht="13.2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4:27" ht="13.2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4:27" ht="13.2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4:27" ht="13.2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4:27" ht="13.2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4:27" ht="13.2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4:27" ht="13.2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4:27" ht="13.2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4:27" ht="13.2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4:27" ht="13.2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4:27" ht="13.2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4:27" ht="13.2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4:27" ht="13.2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4:27" ht="13.2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4:27" ht="13.2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4:27" ht="13.2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4:27" ht="13.2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4:27" ht="13.2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4:27" ht="13.2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4:27" ht="13.2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4:27" ht="13.2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4:27" ht="13.2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4:27" ht="13.2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4:27" ht="13.2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4:27" ht="13.2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4:27" ht="13.2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4:27" ht="13.2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4:27" ht="13.2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4:27" ht="13.2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4:27" ht="13.2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4:27" ht="13.2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4:27" ht="13.2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4:27" ht="13.2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4:27" ht="13.2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4:27" ht="13.2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4:27" ht="13.2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4:27" ht="13.2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4:27" ht="13.2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4:27" ht="13.2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4:27" ht="13.2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4:27" ht="13.2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4:27" ht="13.2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4:27" ht="13.2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4:27" ht="13.2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4:27" ht="13.2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4:27" ht="13.2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4:27" ht="13.2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4:27" ht="13.2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4:27" ht="13.2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4:27" ht="13.2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4:27" ht="13.2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4:27" ht="13.2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4:27" ht="13.2" x14ac:dyDescent="0.25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4:27" ht="13.2" x14ac:dyDescent="0.25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4:27" ht="13.2" x14ac:dyDescent="0.25"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4:27" ht="13.2" x14ac:dyDescent="0.25"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4:27" ht="13.2" x14ac:dyDescent="0.25"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4:27" ht="13.2" x14ac:dyDescent="0.25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4:27" ht="13.2" x14ac:dyDescent="0.25"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4:27" ht="13.2" x14ac:dyDescent="0.25"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4:27" ht="13.2" x14ac:dyDescent="0.25"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4:27" ht="13.2" x14ac:dyDescent="0.25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4:27" ht="13.2" x14ac:dyDescent="0.25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4:27" ht="13.2" x14ac:dyDescent="0.25"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4:27" ht="13.2" x14ac:dyDescent="0.25"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4:27" ht="13.2" x14ac:dyDescent="0.25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4:27" ht="13.2" x14ac:dyDescent="0.25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4:27" ht="13.2" x14ac:dyDescent="0.25"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4:27" ht="13.2" x14ac:dyDescent="0.25"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4:27" ht="13.2" x14ac:dyDescent="0.25"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4:27" ht="13.2" x14ac:dyDescent="0.25"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4:27" ht="13.2" x14ac:dyDescent="0.25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4:27" ht="13.2" x14ac:dyDescent="0.25"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4:27" ht="13.2" x14ac:dyDescent="0.25"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4:27" ht="13.2" x14ac:dyDescent="0.25"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4:27" ht="13.2" x14ac:dyDescent="0.25"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4:27" ht="13.2" x14ac:dyDescent="0.25"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4:27" ht="13.2" x14ac:dyDescent="0.25"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4:27" ht="13.2" x14ac:dyDescent="0.25"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4:27" ht="13.2" x14ac:dyDescent="0.25"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4:27" ht="13.2" x14ac:dyDescent="0.25"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4:27" ht="13.2" x14ac:dyDescent="0.25"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4:27" ht="13.2" x14ac:dyDescent="0.25"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4:27" ht="13.2" x14ac:dyDescent="0.25"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4:27" ht="13.2" x14ac:dyDescent="0.25"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4:27" ht="13.2" x14ac:dyDescent="0.25"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4:27" ht="13.2" x14ac:dyDescent="0.25"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4:27" ht="13.2" x14ac:dyDescent="0.25"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4:27" ht="13.2" x14ac:dyDescent="0.25"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4:27" ht="13.2" x14ac:dyDescent="0.25"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4:27" ht="13.2" x14ac:dyDescent="0.25"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4:27" ht="13.2" x14ac:dyDescent="0.25"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4:27" ht="13.2" x14ac:dyDescent="0.25"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4:27" ht="13.2" x14ac:dyDescent="0.25"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4:27" ht="13.2" x14ac:dyDescent="0.25"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4:27" ht="13.2" x14ac:dyDescent="0.25"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4:27" ht="13.2" x14ac:dyDescent="0.25"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4:27" ht="13.2" x14ac:dyDescent="0.25"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4:27" ht="13.2" x14ac:dyDescent="0.25"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4:27" ht="13.2" x14ac:dyDescent="0.25"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4:27" ht="13.2" x14ac:dyDescent="0.25"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4:27" ht="13.2" x14ac:dyDescent="0.25"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4:27" ht="13.2" x14ac:dyDescent="0.25"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4:27" ht="13.2" x14ac:dyDescent="0.25"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4:27" ht="13.2" x14ac:dyDescent="0.25"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4:27" ht="13.2" x14ac:dyDescent="0.25"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4:27" ht="13.2" x14ac:dyDescent="0.25"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4:27" ht="13.2" x14ac:dyDescent="0.25"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4:27" ht="13.2" x14ac:dyDescent="0.25"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4:27" ht="13.2" x14ac:dyDescent="0.25"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4:27" ht="13.2" x14ac:dyDescent="0.25"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4:27" ht="13.2" x14ac:dyDescent="0.25"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4:27" ht="13.2" x14ac:dyDescent="0.25"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4:27" ht="13.2" x14ac:dyDescent="0.25"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4:27" ht="13.2" x14ac:dyDescent="0.25"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4:27" ht="13.2" x14ac:dyDescent="0.25"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4:27" ht="13.2" x14ac:dyDescent="0.25"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4:27" ht="13.2" x14ac:dyDescent="0.25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4:27" ht="13.2" x14ac:dyDescent="0.25"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4:27" ht="13.2" x14ac:dyDescent="0.25"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4:27" ht="13.2" x14ac:dyDescent="0.25"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4:27" ht="13.2" x14ac:dyDescent="0.25"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4:27" ht="13.2" x14ac:dyDescent="0.25"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4:27" ht="13.2" x14ac:dyDescent="0.25"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4:27" ht="13.2" x14ac:dyDescent="0.25"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4:27" ht="13.2" x14ac:dyDescent="0.25"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4:27" ht="13.2" x14ac:dyDescent="0.25"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4:27" ht="13.2" x14ac:dyDescent="0.25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4:27" ht="13.2" x14ac:dyDescent="0.25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4:27" ht="13.2" x14ac:dyDescent="0.25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4:27" ht="13.2" x14ac:dyDescent="0.25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4:27" ht="13.2" x14ac:dyDescent="0.25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4:27" ht="13.2" x14ac:dyDescent="0.25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4:27" ht="13.2" x14ac:dyDescent="0.25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4:27" ht="13.2" x14ac:dyDescent="0.25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4:27" ht="13.2" x14ac:dyDescent="0.25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4:27" ht="13.2" x14ac:dyDescent="0.25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4:27" ht="13.2" x14ac:dyDescent="0.25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4:27" ht="13.2" x14ac:dyDescent="0.25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4:27" ht="13.2" x14ac:dyDescent="0.25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4:27" ht="13.2" x14ac:dyDescent="0.25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4:27" ht="13.2" x14ac:dyDescent="0.25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4:27" ht="13.2" x14ac:dyDescent="0.25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4:27" ht="13.2" x14ac:dyDescent="0.25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4:27" ht="13.2" x14ac:dyDescent="0.25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4:27" ht="13.2" x14ac:dyDescent="0.25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4:27" ht="13.2" x14ac:dyDescent="0.25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4:27" ht="13.2" x14ac:dyDescent="0.25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4:27" ht="13.2" x14ac:dyDescent="0.25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4:27" ht="13.2" x14ac:dyDescent="0.25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4:27" ht="13.2" x14ac:dyDescent="0.25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4:27" ht="13.2" x14ac:dyDescent="0.25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4:27" ht="13.2" x14ac:dyDescent="0.25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4:27" ht="13.2" x14ac:dyDescent="0.25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4:27" ht="13.2" x14ac:dyDescent="0.25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4:27" ht="13.2" x14ac:dyDescent="0.25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4:27" ht="13.2" x14ac:dyDescent="0.25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4:27" ht="13.2" x14ac:dyDescent="0.25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4:27" ht="13.2" x14ac:dyDescent="0.25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4:27" ht="13.2" x14ac:dyDescent="0.25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4:27" ht="13.2" x14ac:dyDescent="0.25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4:27" ht="13.2" x14ac:dyDescent="0.25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4:27" ht="13.2" x14ac:dyDescent="0.25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4:27" ht="13.2" x14ac:dyDescent="0.25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4:27" ht="13.2" x14ac:dyDescent="0.25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4:27" ht="13.2" x14ac:dyDescent="0.25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4:27" ht="13.2" x14ac:dyDescent="0.25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4:27" ht="13.2" x14ac:dyDescent="0.25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4:27" ht="13.2" x14ac:dyDescent="0.25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4:27" ht="13.2" x14ac:dyDescent="0.25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4:27" ht="13.2" x14ac:dyDescent="0.25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4:27" ht="13.2" x14ac:dyDescent="0.25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4:27" ht="13.2" x14ac:dyDescent="0.25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4:27" ht="13.2" x14ac:dyDescent="0.25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4:27" ht="13.2" x14ac:dyDescent="0.25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4:27" ht="13.2" x14ac:dyDescent="0.25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4:27" ht="13.2" x14ac:dyDescent="0.25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4:27" ht="13.2" x14ac:dyDescent="0.25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4:27" ht="13.2" x14ac:dyDescent="0.25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4:27" ht="13.2" x14ac:dyDescent="0.25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4:27" ht="13.2" x14ac:dyDescent="0.25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4:27" ht="13.2" x14ac:dyDescent="0.25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4:27" ht="13.2" x14ac:dyDescent="0.25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4:27" ht="13.2" x14ac:dyDescent="0.25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4:27" ht="13.2" x14ac:dyDescent="0.25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4:27" ht="13.2" x14ac:dyDescent="0.25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4:27" ht="13.2" x14ac:dyDescent="0.25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4:27" ht="13.2" x14ac:dyDescent="0.25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4:27" ht="13.2" x14ac:dyDescent="0.25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4:27" ht="13.2" x14ac:dyDescent="0.25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4:27" ht="13.2" x14ac:dyDescent="0.25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4:27" ht="13.2" x14ac:dyDescent="0.25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4:27" ht="13.2" x14ac:dyDescent="0.25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4:27" ht="13.2" x14ac:dyDescent="0.25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4:27" ht="13.2" x14ac:dyDescent="0.25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4:27" ht="13.2" x14ac:dyDescent="0.25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4:27" ht="13.2" x14ac:dyDescent="0.25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4:27" ht="13.2" x14ac:dyDescent="0.25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4:27" ht="13.2" x14ac:dyDescent="0.25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4:27" ht="13.2" x14ac:dyDescent="0.25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4:27" ht="13.2" x14ac:dyDescent="0.25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4:27" ht="13.2" x14ac:dyDescent="0.25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4:27" ht="13.2" x14ac:dyDescent="0.25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4:27" ht="13.2" x14ac:dyDescent="0.25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4:27" ht="13.2" x14ac:dyDescent="0.25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4:27" ht="13.2" x14ac:dyDescent="0.25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4:27" ht="13.2" x14ac:dyDescent="0.25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4:27" ht="13.2" x14ac:dyDescent="0.25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4:27" ht="13.2" x14ac:dyDescent="0.25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4:27" ht="13.2" x14ac:dyDescent="0.25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4:27" ht="13.2" x14ac:dyDescent="0.25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4:27" ht="13.2" x14ac:dyDescent="0.25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4:27" ht="13.2" x14ac:dyDescent="0.25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4:27" ht="13.2" x14ac:dyDescent="0.25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4:27" ht="13.2" x14ac:dyDescent="0.25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4:27" ht="13.2" x14ac:dyDescent="0.25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4:27" ht="13.2" x14ac:dyDescent="0.25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4:27" ht="13.2" x14ac:dyDescent="0.25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4:27" ht="13.2" x14ac:dyDescent="0.25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4:27" ht="13.2" x14ac:dyDescent="0.25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4:27" ht="13.2" x14ac:dyDescent="0.25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4:27" ht="13.2" x14ac:dyDescent="0.25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4:27" ht="13.2" x14ac:dyDescent="0.25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4:27" ht="13.2" x14ac:dyDescent="0.25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4:27" ht="13.2" x14ac:dyDescent="0.25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4:27" ht="13.2" x14ac:dyDescent="0.25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4:27" ht="13.2" x14ac:dyDescent="0.25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4:27" ht="13.2" x14ac:dyDescent="0.25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4:27" ht="13.2" x14ac:dyDescent="0.25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4:27" ht="13.2" x14ac:dyDescent="0.25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4:27" ht="13.2" x14ac:dyDescent="0.25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4:27" ht="13.2" x14ac:dyDescent="0.25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4:27" ht="13.2" x14ac:dyDescent="0.25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4:27" ht="13.2" x14ac:dyDescent="0.25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4:27" ht="13.2" x14ac:dyDescent="0.25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4:27" ht="13.2" x14ac:dyDescent="0.25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4:27" ht="13.2" x14ac:dyDescent="0.25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4:27" ht="13.2" x14ac:dyDescent="0.25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4:27" ht="13.2" x14ac:dyDescent="0.25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4:27" ht="13.2" x14ac:dyDescent="0.25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4:27" ht="13.2" x14ac:dyDescent="0.25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4:27" ht="13.2" x14ac:dyDescent="0.25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4:27" ht="13.2" x14ac:dyDescent="0.25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4:27" ht="13.2" x14ac:dyDescent="0.25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4:27" ht="13.2" x14ac:dyDescent="0.25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4:27" ht="13.2" x14ac:dyDescent="0.25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4:27" ht="13.2" x14ac:dyDescent="0.25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4:27" ht="13.2" x14ac:dyDescent="0.25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4:27" ht="13.2" x14ac:dyDescent="0.25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4:27" ht="13.2" x14ac:dyDescent="0.25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4:27" ht="13.2" x14ac:dyDescent="0.25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4:27" ht="13.2" x14ac:dyDescent="0.25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4:27" ht="13.2" x14ac:dyDescent="0.25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4:27" ht="13.2" x14ac:dyDescent="0.25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4:27" ht="13.2" x14ac:dyDescent="0.25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4:27" ht="13.2" x14ac:dyDescent="0.25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4:27" ht="13.2" x14ac:dyDescent="0.25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4:27" ht="13.2" x14ac:dyDescent="0.25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4:27" ht="13.2" x14ac:dyDescent="0.25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4:27" ht="13.2" x14ac:dyDescent="0.2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4:27" ht="13.2" x14ac:dyDescent="0.25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4:27" ht="13.2" x14ac:dyDescent="0.25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4:27" ht="13.2" x14ac:dyDescent="0.25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4:27" ht="13.2" x14ac:dyDescent="0.25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4:27" ht="13.2" x14ac:dyDescent="0.25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4:27" ht="13.2" x14ac:dyDescent="0.25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4:27" ht="13.2" x14ac:dyDescent="0.25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4:27" ht="13.2" x14ac:dyDescent="0.25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4:27" ht="13.2" x14ac:dyDescent="0.25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4:27" ht="13.2" x14ac:dyDescent="0.25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4:27" ht="13.2" x14ac:dyDescent="0.25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4:27" ht="13.2" x14ac:dyDescent="0.25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4:27" ht="13.2" x14ac:dyDescent="0.25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4:27" ht="13.2" x14ac:dyDescent="0.25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4:27" ht="13.2" x14ac:dyDescent="0.25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4:27" ht="13.2" x14ac:dyDescent="0.25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4:27" ht="13.2" x14ac:dyDescent="0.25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4:27" ht="13.2" x14ac:dyDescent="0.25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4:27" ht="13.2" x14ac:dyDescent="0.25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4:27" ht="13.2" x14ac:dyDescent="0.25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4:27" ht="13.2" x14ac:dyDescent="0.25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4:27" ht="13.2" x14ac:dyDescent="0.25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4:27" ht="13.2" x14ac:dyDescent="0.25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4:27" ht="13.2" x14ac:dyDescent="0.25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4:27" ht="13.2" x14ac:dyDescent="0.25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4:27" ht="13.2" x14ac:dyDescent="0.25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4:27" ht="13.2" x14ac:dyDescent="0.25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4:27" ht="13.2" x14ac:dyDescent="0.25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4:27" ht="13.2" x14ac:dyDescent="0.25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4:27" ht="13.2" x14ac:dyDescent="0.25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4:27" ht="13.2" x14ac:dyDescent="0.25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4:27" ht="13.2" x14ac:dyDescent="0.25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4:27" ht="13.2" x14ac:dyDescent="0.25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4:27" ht="13.2" x14ac:dyDescent="0.25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4:27" ht="13.2" x14ac:dyDescent="0.25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4:27" ht="13.2" x14ac:dyDescent="0.25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4:27" ht="13.2" x14ac:dyDescent="0.25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4:27" ht="13.2" x14ac:dyDescent="0.25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4:27" ht="13.2" x14ac:dyDescent="0.25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4:27" ht="13.2" x14ac:dyDescent="0.25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4:27" ht="13.2" x14ac:dyDescent="0.25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4:27" ht="13.2" x14ac:dyDescent="0.25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4:27" ht="13.2" x14ac:dyDescent="0.25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4:27" ht="13.2" x14ac:dyDescent="0.25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4:27" ht="13.2" x14ac:dyDescent="0.25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4:27" ht="13.2" x14ac:dyDescent="0.25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4:27" ht="13.2" x14ac:dyDescent="0.25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4:27" ht="13.2" x14ac:dyDescent="0.25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4:27" ht="13.2" x14ac:dyDescent="0.25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4:27" ht="13.2" x14ac:dyDescent="0.25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4:27" ht="13.2" x14ac:dyDescent="0.25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4:27" ht="13.2" x14ac:dyDescent="0.25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4:27" ht="13.2" x14ac:dyDescent="0.25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4:27" ht="13.2" x14ac:dyDescent="0.25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4:27" ht="13.2" x14ac:dyDescent="0.25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4:27" ht="13.2" x14ac:dyDescent="0.25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4:27" ht="13.2" x14ac:dyDescent="0.25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4:27" ht="13.2" x14ac:dyDescent="0.25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4:27" ht="13.2" x14ac:dyDescent="0.25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4:27" ht="13.2" x14ac:dyDescent="0.2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4:27" ht="13.2" x14ac:dyDescent="0.25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4:27" ht="13.2" x14ac:dyDescent="0.25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4:27" ht="13.2" x14ac:dyDescent="0.25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4:27" ht="13.2" x14ac:dyDescent="0.25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4:27" ht="13.2" x14ac:dyDescent="0.25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4:27" ht="13.2" x14ac:dyDescent="0.25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4:27" ht="13.2" x14ac:dyDescent="0.25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4:27" ht="13.2" x14ac:dyDescent="0.25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4:27" ht="13.2" x14ac:dyDescent="0.25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4:27" ht="13.2" x14ac:dyDescent="0.25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4:27" ht="13.2" x14ac:dyDescent="0.25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4:27" ht="13.2" x14ac:dyDescent="0.25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4:27" ht="13.2" x14ac:dyDescent="0.25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4:27" ht="13.2" x14ac:dyDescent="0.25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4:27" ht="13.2" x14ac:dyDescent="0.25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4:27" ht="13.2" x14ac:dyDescent="0.25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4:27" ht="13.2" x14ac:dyDescent="0.25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4:27" ht="13.2" x14ac:dyDescent="0.25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4:27" ht="13.2" x14ac:dyDescent="0.25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4:27" ht="13.2" x14ac:dyDescent="0.25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4:27" ht="13.2" x14ac:dyDescent="0.25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4:27" ht="13.2" x14ac:dyDescent="0.25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4:27" ht="13.2" x14ac:dyDescent="0.25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4:27" ht="13.2" x14ac:dyDescent="0.25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4:27" ht="13.2" x14ac:dyDescent="0.25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4:27" ht="13.2" x14ac:dyDescent="0.25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4:27" ht="13.2" x14ac:dyDescent="0.25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4:27" ht="13.2" x14ac:dyDescent="0.25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4:27" ht="13.2" x14ac:dyDescent="0.25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4:27" ht="13.2" x14ac:dyDescent="0.25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4:27" ht="13.2" x14ac:dyDescent="0.25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4:27" ht="13.2" x14ac:dyDescent="0.25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4:27" ht="13.2" x14ac:dyDescent="0.25"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4:27" ht="13.2" x14ac:dyDescent="0.25"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4:27" ht="13.2" x14ac:dyDescent="0.25"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4:27" ht="13.2" x14ac:dyDescent="0.25"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4:27" ht="13.2" x14ac:dyDescent="0.25"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4:27" ht="13.2" x14ac:dyDescent="0.25"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4:27" ht="13.2" x14ac:dyDescent="0.25"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4:27" ht="13.2" x14ac:dyDescent="0.25"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4:27" ht="13.2" x14ac:dyDescent="0.25"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4:27" ht="13.2" x14ac:dyDescent="0.25"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4:27" ht="13.2" x14ac:dyDescent="0.25"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4:27" ht="13.2" x14ac:dyDescent="0.25"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4:27" ht="13.2" x14ac:dyDescent="0.25"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4:27" ht="13.2" x14ac:dyDescent="0.25"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4:27" ht="13.2" x14ac:dyDescent="0.25"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4:27" ht="13.2" x14ac:dyDescent="0.25"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4:27" ht="13.2" x14ac:dyDescent="0.25"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4:27" ht="13.2" x14ac:dyDescent="0.25"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4:27" ht="13.2" x14ac:dyDescent="0.25"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4:27" ht="13.2" x14ac:dyDescent="0.25"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4:27" ht="13.2" x14ac:dyDescent="0.25"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4:27" ht="13.2" x14ac:dyDescent="0.25"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4:27" ht="13.2" x14ac:dyDescent="0.25"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4:27" ht="13.2" x14ac:dyDescent="0.25"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4:27" ht="13.2" x14ac:dyDescent="0.25"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4:27" ht="13.2" x14ac:dyDescent="0.25"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4:27" ht="13.2" x14ac:dyDescent="0.25"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4:27" ht="13.2" x14ac:dyDescent="0.25"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4:27" ht="13.2" x14ac:dyDescent="0.25"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4:27" ht="13.2" x14ac:dyDescent="0.25"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4:27" ht="13.2" x14ac:dyDescent="0.25"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4:27" ht="13.2" x14ac:dyDescent="0.25"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4:27" ht="13.2" x14ac:dyDescent="0.25"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4:27" ht="13.2" x14ac:dyDescent="0.25"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4:27" ht="13.2" x14ac:dyDescent="0.25"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4:27" ht="13.2" x14ac:dyDescent="0.25"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4:27" ht="13.2" x14ac:dyDescent="0.25"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4:27" ht="13.2" x14ac:dyDescent="0.25"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4:27" ht="13.2" x14ac:dyDescent="0.25"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4:27" ht="13.2" x14ac:dyDescent="0.25"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4:27" ht="13.2" x14ac:dyDescent="0.25"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4:27" ht="13.2" x14ac:dyDescent="0.25"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4:27" ht="13.2" x14ac:dyDescent="0.25"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4:27" ht="13.2" x14ac:dyDescent="0.25"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4:27" ht="13.2" x14ac:dyDescent="0.25"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4:27" ht="13.2" x14ac:dyDescent="0.25"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4:27" ht="13.2" x14ac:dyDescent="0.25"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4:27" ht="13.2" x14ac:dyDescent="0.25"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4:27" ht="13.2" x14ac:dyDescent="0.25"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4:27" ht="13.2" x14ac:dyDescent="0.25"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4:27" ht="13.2" x14ac:dyDescent="0.25"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4:27" ht="13.2" x14ac:dyDescent="0.25"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4:27" ht="13.2" x14ac:dyDescent="0.25"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4:27" ht="13.2" x14ac:dyDescent="0.25"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4:27" ht="13.2" x14ac:dyDescent="0.25"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4:27" ht="13.2" x14ac:dyDescent="0.25"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4:27" ht="13.2" x14ac:dyDescent="0.25"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4:27" ht="13.2" x14ac:dyDescent="0.25"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4:27" ht="13.2" x14ac:dyDescent="0.25"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4:27" ht="13.2" x14ac:dyDescent="0.25"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4:27" ht="13.2" x14ac:dyDescent="0.25"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4:27" ht="13.2" x14ac:dyDescent="0.25"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4:27" ht="13.2" x14ac:dyDescent="0.25"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4:27" ht="13.2" x14ac:dyDescent="0.25"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4:27" ht="13.2" x14ac:dyDescent="0.25"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4:27" ht="13.2" x14ac:dyDescent="0.25"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4:27" ht="13.2" x14ac:dyDescent="0.25"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4:27" ht="13.2" x14ac:dyDescent="0.25"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4:27" ht="13.2" x14ac:dyDescent="0.25"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4:27" ht="13.2" x14ac:dyDescent="0.25"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4:27" ht="13.2" x14ac:dyDescent="0.25"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4:27" ht="13.2" x14ac:dyDescent="0.25"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4:27" ht="13.2" x14ac:dyDescent="0.25"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4:27" ht="13.2" x14ac:dyDescent="0.25"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4:27" ht="13.2" x14ac:dyDescent="0.25"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4:27" ht="13.2" x14ac:dyDescent="0.25"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4:27" ht="13.2" x14ac:dyDescent="0.25"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4:27" ht="13.2" x14ac:dyDescent="0.25"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4:27" ht="13.2" x14ac:dyDescent="0.25"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4:27" ht="13.2" x14ac:dyDescent="0.25"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4:27" ht="13.2" x14ac:dyDescent="0.25"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4:27" ht="13.2" x14ac:dyDescent="0.25"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4:27" ht="13.2" x14ac:dyDescent="0.25"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4:27" ht="13.2" x14ac:dyDescent="0.25"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4:27" ht="13.2" x14ac:dyDescent="0.25"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4:27" ht="13.2" x14ac:dyDescent="0.25"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4:27" ht="13.2" x14ac:dyDescent="0.25"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4:27" ht="13.2" x14ac:dyDescent="0.25"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4:27" ht="13.2" x14ac:dyDescent="0.25"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4:27" ht="13.2" x14ac:dyDescent="0.25"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4:27" ht="13.2" x14ac:dyDescent="0.25"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4:27" ht="13.2" x14ac:dyDescent="0.25"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4:27" ht="13.2" x14ac:dyDescent="0.25"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4:27" ht="13.2" x14ac:dyDescent="0.25"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4:27" ht="13.2" x14ac:dyDescent="0.25"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4:27" ht="13.2" x14ac:dyDescent="0.25"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4:27" ht="13.2" x14ac:dyDescent="0.25"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4:27" ht="13.2" x14ac:dyDescent="0.25"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4:27" ht="13.2" x14ac:dyDescent="0.25"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4:27" ht="13.2" x14ac:dyDescent="0.25"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4:27" ht="13.2" x14ac:dyDescent="0.25"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4:27" ht="13.2" x14ac:dyDescent="0.25"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4:27" ht="13.2" x14ac:dyDescent="0.25"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4:27" ht="13.2" x14ac:dyDescent="0.25"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4:27" ht="13.2" x14ac:dyDescent="0.25"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4:27" ht="13.2" x14ac:dyDescent="0.25"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4:27" ht="13.2" x14ac:dyDescent="0.25"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4:27" ht="13.2" x14ac:dyDescent="0.25"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4:27" ht="13.2" x14ac:dyDescent="0.25"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4:27" ht="13.2" x14ac:dyDescent="0.25"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4:27" ht="13.2" x14ac:dyDescent="0.25"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4:27" ht="13.2" x14ac:dyDescent="0.25"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4:27" ht="13.2" x14ac:dyDescent="0.25"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4:27" ht="13.2" x14ac:dyDescent="0.25"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4:27" ht="13.2" x14ac:dyDescent="0.25"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4:27" ht="13.2" x14ac:dyDescent="0.25"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4:27" ht="13.2" x14ac:dyDescent="0.25"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4:27" ht="13.2" x14ac:dyDescent="0.25"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4:27" ht="13.2" x14ac:dyDescent="0.25"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4:27" ht="13.2" x14ac:dyDescent="0.25"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4:27" ht="13.2" x14ac:dyDescent="0.25"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4:27" ht="13.2" x14ac:dyDescent="0.25"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4:27" ht="13.2" x14ac:dyDescent="0.25"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4:27" ht="13.2" x14ac:dyDescent="0.25"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4:27" ht="13.2" x14ac:dyDescent="0.25"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4:27" ht="13.2" x14ac:dyDescent="0.25"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4:27" ht="13.2" x14ac:dyDescent="0.25"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4:27" ht="13.2" x14ac:dyDescent="0.25"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4:27" ht="13.2" x14ac:dyDescent="0.25"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4:27" ht="13.2" x14ac:dyDescent="0.25"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4:27" ht="13.2" x14ac:dyDescent="0.25"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4:27" ht="13.2" x14ac:dyDescent="0.25"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4:27" ht="13.2" x14ac:dyDescent="0.25"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4:27" ht="13.2" x14ac:dyDescent="0.25"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4:27" ht="13.2" x14ac:dyDescent="0.25"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4:27" ht="13.2" x14ac:dyDescent="0.25"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4:27" ht="13.2" x14ac:dyDescent="0.25"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4:27" ht="13.2" x14ac:dyDescent="0.25"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4:27" ht="13.2" x14ac:dyDescent="0.25"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4:27" ht="13.2" x14ac:dyDescent="0.25"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4:27" ht="13.2" x14ac:dyDescent="0.25"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4:27" ht="13.2" x14ac:dyDescent="0.25"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4:27" ht="13.2" x14ac:dyDescent="0.25"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4:27" ht="13.2" x14ac:dyDescent="0.25"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4:27" ht="13.2" x14ac:dyDescent="0.25"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4:27" ht="13.2" x14ac:dyDescent="0.25"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4:27" ht="13.2" x14ac:dyDescent="0.25"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4:27" ht="13.2" x14ac:dyDescent="0.25"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4:27" ht="13.2" x14ac:dyDescent="0.25"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4:27" ht="13.2" x14ac:dyDescent="0.25"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4:27" ht="13.2" x14ac:dyDescent="0.25"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4:27" ht="13.2" x14ac:dyDescent="0.25"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4:27" ht="13.2" x14ac:dyDescent="0.25"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4:27" ht="13.2" x14ac:dyDescent="0.25"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4:27" ht="13.2" x14ac:dyDescent="0.25"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4:27" ht="13.2" x14ac:dyDescent="0.25"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4:27" ht="13.2" x14ac:dyDescent="0.25"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4:27" ht="13.2" x14ac:dyDescent="0.25"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4:27" ht="13.2" x14ac:dyDescent="0.25"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4:27" ht="13.2" x14ac:dyDescent="0.25"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4:27" ht="13.2" x14ac:dyDescent="0.25"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4:27" ht="13.2" x14ac:dyDescent="0.25"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4:27" ht="13.2" x14ac:dyDescent="0.25"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4:27" ht="13.2" x14ac:dyDescent="0.25"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4:27" ht="13.2" x14ac:dyDescent="0.25"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4:27" ht="13.2" x14ac:dyDescent="0.25"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4:27" ht="13.2" x14ac:dyDescent="0.25"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4:27" ht="13.2" x14ac:dyDescent="0.25"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4:27" ht="13.2" x14ac:dyDescent="0.25"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4:27" ht="13.2" x14ac:dyDescent="0.25"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4:27" ht="13.2" x14ac:dyDescent="0.25"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4:27" ht="13.2" x14ac:dyDescent="0.25"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4:27" ht="13.2" x14ac:dyDescent="0.25"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4:27" ht="13.2" x14ac:dyDescent="0.25"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4:27" ht="13.2" x14ac:dyDescent="0.25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4:27" ht="13.2" x14ac:dyDescent="0.25"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4:27" ht="13.2" x14ac:dyDescent="0.25"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4:27" ht="13.2" x14ac:dyDescent="0.25"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4:27" ht="13.2" x14ac:dyDescent="0.25"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4:27" ht="13.2" x14ac:dyDescent="0.25"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4:27" ht="13.2" x14ac:dyDescent="0.25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4:27" ht="13.2" x14ac:dyDescent="0.25"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4:27" ht="13.2" x14ac:dyDescent="0.25"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4:27" ht="13.2" x14ac:dyDescent="0.25"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4:27" ht="13.2" x14ac:dyDescent="0.25"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4:27" ht="13.2" x14ac:dyDescent="0.25"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4:27" ht="13.2" x14ac:dyDescent="0.25"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4:27" ht="13.2" x14ac:dyDescent="0.25"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4:27" ht="13.2" x14ac:dyDescent="0.25"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4:27" ht="13.2" x14ac:dyDescent="0.25"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4:27" ht="13.2" x14ac:dyDescent="0.25"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4:27" ht="13.2" x14ac:dyDescent="0.25"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4:27" ht="13.2" x14ac:dyDescent="0.25"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4:27" ht="13.2" x14ac:dyDescent="0.25"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4:27" ht="13.2" x14ac:dyDescent="0.25"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4:27" ht="13.2" x14ac:dyDescent="0.25"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4:27" ht="13.2" x14ac:dyDescent="0.25"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4:27" ht="13.2" x14ac:dyDescent="0.25"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4:27" ht="13.2" x14ac:dyDescent="0.25"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4:27" ht="13.2" x14ac:dyDescent="0.25"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4:27" ht="13.2" x14ac:dyDescent="0.25"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4:27" ht="13.2" x14ac:dyDescent="0.25"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4:27" ht="13.2" x14ac:dyDescent="0.25"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4:27" ht="13.2" x14ac:dyDescent="0.25"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4:27" ht="13.2" x14ac:dyDescent="0.25"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4:27" ht="13.2" x14ac:dyDescent="0.25"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4:27" ht="13.2" x14ac:dyDescent="0.25"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4:27" ht="13.2" x14ac:dyDescent="0.25"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4:27" ht="13.2" x14ac:dyDescent="0.25"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4:27" ht="13.2" x14ac:dyDescent="0.25"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4:27" ht="13.2" x14ac:dyDescent="0.25"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4:27" ht="13.2" x14ac:dyDescent="0.25"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4:27" ht="13.2" x14ac:dyDescent="0.25"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4:27" ht="13.2" x14ac:dyDescent="0.25"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4:27" ht="13.2" x14ac:dyDescent="0.25"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4:27" ht="13.2" x14ac:dyDescent="0.25"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4:27" ht="13.2" x14ac:dyDescent="0.25"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4:27" ht="13.2" x14ac:dyDescent="0.25"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4:27" ht="13.2" x14ac:dyDescent="0.25"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4:27" ht="13.2" x14ac:dyDescent="0.25"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4:27" ht="13.2" x14ac:dyDescent="0.25"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4:27" ht="13.2" x14ac:dyDescent="0.25"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4:27" ht="13.2" x14ac:dyDescent="0.25"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4:27" ht="13.2" x14ac:dyDescent="0.25"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4:27" ht="13.2" x14ac:dyDescent="0.25"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4:27" ht="13.2" x14ac:dyDescent="0.25"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4:27" ht="13.2" x14ac:dyDescent="0.25"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4:27" ht="13.2" x14ac:dyDescent="0.25"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4:27" ht="13.2" x14ac:dyDescent="0.25"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4:27" ht="13.2" x14ac:dyDescent="0.25"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4:27" ht="13.2" x14ac:dyDescent="0.25"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4:27" ht="13.2" x14ac:dyDescent="0.25"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4:27" ht="13.2" x14ac:dyDescent="0.25"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4:27" ht="13.2" x14ac:dyDescent="0.25"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4:27" ht="13.2" x14ac:dyDescent="0.25"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4:27" ht="13.2" x14ac:dyDescent="0.25"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4:27" ht="13.2" x14ac:dyDescent="0.25"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4:27" ht="13.2" x14ac:dyDescent="0.25"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4:27" ht="13.2" x14ac:dyDescent="0.25"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4:27" ht="13.2" x14ac:dyDescent="0.25"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4:27" ht="13.2" x14ac:dyDescent="0.25"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4:27" ht="13.2" x14ac:dyDescent="0.25"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4:27" ht="13.2" x14ac:dyDescent="0.25"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4:27" ht="13.2" x14ac:dyDescent="0.25"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4:27" ht="13.2" x14ac:dyDescent="0.25"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4:27" ht="13.2" x14ac:dyDescent="0.25"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4:27" ht="13.2" x14ac:dyDescent="0.25"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4:27" ht="13.2" x14ac:dyDescent="0.25"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4:27" ht="13.2" x14ac:dyDescent="0.25"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4:27" ht="13.2" x14ac:dyDescent="0.25"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4:27" ht="13.2" x14ac:dyDescent="0.25"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4:27" ht="13.2" x14ac:dyDescent="0.25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4:27" ht="13.2" x14ac:dyDescent="0.25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4:27" ht="13.2" x14ac:dyDescent="0.25"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4:27" ht="13.2" x14ac:dyDescent="0.25"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4:27" ht="13.2" x14ac:dyDescent="0.25"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4:27" ht="13.2" x14ac:dyDescent="0.25"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4:27" ht="13.2" x14ac:dyDescent="0.25"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4:27" ht="13.2" x14ac:dyDescent="0.25"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4:27" ht="13.2" x14ac:dyDescent="0.25"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4:27" ht="13.2" x14ac:dyDescent="0.25"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4:27" ht="13.2" x14ac:dyDescent="0.25"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4:27" ht="13.2" x14ac:dyDescent="0.25"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4:27" ht="13.2" x14ac:dyDescent="0.25"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4:27" ht="13.2" x14ac:dyDescent="0.25"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4:27" ht="13.2" x14ac:dyDescent="0.25"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4:27" ht="13.2" x14ac:dyDescent="0.25"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4:27" ht="13.2" x14ac:dyDescent="0.25"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4:27" ht="13.2" x14ac:dyDescent="0.25"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4:27" ht="13.2" x14ac:dyDescent="0.25"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4:27" ht="13.2" x14ac:dyDescent="0.25"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4:27" ht="13.2" x14ac:dyDescent="0.25"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4:27" ht="13.2" x14ac:dyDescent="0.25"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4:27" ht="13.2" x14ac:dyDescent="0.25"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4:27" ht="13.2" x14ac:dyDescent="0.25"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4:27" ht="13.2" x14ac:dyDescent="0.25"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4:27" ht="13.2" x14ac:dyDescent="0.25"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4:27" ht="13.2" x14ac:dyDescent="0.25"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4:27" ht="13.2" x14ac:dyDescent="0.25"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4:27" ht="13.2" x14ac:dyDescent="0.25"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4:27" ht="13.2" x14ac:dyDescent="0.25"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4:27" ht="13.2" x14ac:dyDescent="0.25"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4:27" ht="13.2" x14ac:dyDescent="0.25"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4:27" ht="13.2" x14ac:dyDescent="0.25"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4:27" ht="13.2" x14ac:dyDescent="0.25"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4:27" ht="13.2" x14ac:dyDescent="0.25"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4:27" ht="13.2" x14ac:dyDescent="0.25"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4:27" ht="13.2" x14ac:dyDescent="0.25"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4:27" ht="13.2" x14ac:dyDescent="0.25"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4:27" ht="13.2" x14ac:dyDescent="0.25"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4:27" ht="13.2" x14ac:dyDescent="0.25"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4:27" ht="13.2" x14ac:dyDescent="0.25"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4:27" ht="13.2" x14ac:dyDescent="0.25"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4:27" ht="13.2" x14ac:dyDescent="0.25"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4:27" ht="13.2" x14ac:dyDescent="0.25"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4:27" ht="13.2" x14ac:dyDescent="0.25"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4:27" ht="13.2" x14ac:dyDescent="0.25"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4:27" ht="13.2" x14ac:dyDescent="0.25"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4:27" ht="13.2" x14ac:dyDescent="0.25"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4:27" ht="13.2" x14ac:dyDescent="0.25"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4:27" ht="13.2" x14ac:dyDescent="0.25"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4:27" ht="13.2" x14ac:dyDescent="0.25"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4:27" ht="13.2" x14ac:dyDescent="0.25"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4:27" ht="13.2" x14ac:dyDescent="0.25"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4:27" ht="13.2" x14ac:dyDescent="0.25"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4:27" ht="13.2" x14ac:dyDescent="0.25"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4:27" ht="13.2" x14ac:dyDescent="0.25"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4:27" ht="13.2" x14ac:dyDescent="0.25"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4:27" ht="13.2" x14ac:dyDescent="0.25"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4:27" ht="13.2" x14ac:dyDescent="0.25"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4:27" ht="13.2" x14ac:dyDescent="0.25"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4:27" ht="13.2" x14ac:dyDescent="0.25"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4:27" ht="13.2" x14ac:dyDescent="0.25"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4:27" ht="13.2" x14ac:dyDescent="0.25"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4:27" ht="13.2" x14ac:dyDescent="0.25"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4:27" ht="13.2" x14ac:dyDescent="0.25"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4:27" ht="13.2" x14ac:dyDescent="0.25"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4:27" ht="13.2" x14ac:dyDescent="0.25"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4:27" ht="13.2" x14ac:dyDescent="0.25"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4:27" ht="13.2" x14ac:dyDescent="0.25"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4:27" ht="13.2" x14ac:dyDescent="0.25"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4:27" ht="13.2" x14ac:dyDescent="0.25"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4:27" ht="13.2" x14ac:dyDescent="0.25"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4:27" ht="13.2" x14ac:dyDescent="0.25"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4:27" ht="13.2" x14ac:dyDescent="0.25"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4:27" ht="13.2" x14ac:dyDescent="0.25"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4:27" ht="13.2" x14ac:dyDescent="0.25"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4:27" ht="13.2" x14ac:dyDescent="0.25"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4:27" ht="13.2" x14ac:dyDescent="0.25"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4:27" ht="13.2" x14ac:dyDescent="0.25"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4:27" ht="13.2" x14ac:dyDescent="0.25"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4:27" ht="13.2" x14ac:dyDescent="0.25"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4:27" ht="13.2" x14ac:dyDescent="0.25"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4:27" ht="13.2" x14ac:dyDescent="0.25"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4:27" ht="13.2" x14ac:dyDescent="0.25"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4:27" ht="13.2" x14ac:dyDescent="0.25"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4:27" ht="13.2" x14ac:dyDescent="0.25"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4:27" ht="13.2" x14ac:dyDescent="0.25"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4:27" ht="13.2" x14ac:dyDescent="0.25"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4:27" ht="13.2" x14ac:dyDescent="0.25"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4:27" ht="13.2" x14ac:dyDescent="0.25"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4:27" ht="13.2" x14ac:dyDescent="0.25"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4:27" ht="13.2" x14ac:dyDescent="0.25"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4:27" ht="13.2" x14ac:dyDescent="0.25"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4:27" ht="13.2" x14ac:dyDescent="0.25"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4:27" ht="13.2" x14ac:dyDescent="0.25"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4:27" ht="13.2" x14ac:dyDescent="0.25"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4:27" ht="13.2" x14ac:dyDescent="0.25"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4:27" ht="13.2" x14ac:dyDescent="0.25"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4:27" ht="13.2" x14ac:dyDescent="0.25"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4:27" ht="13.2" x14ac:dyDescent="0.25"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4:27" ht="13.2" x14ac:dyDescent="0.25"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4:27" ht="13.2" x14ac:dyDescent="0.25"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4:27" ht="13.2" x14ac:dyDescent="0.25"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4:27" ht="13.2" x14ac:dyDescent="0.25"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4:27" ht="13.2" x14ac:dyDescent="0.25"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4:27" ht="13.2" x14ac:dyDescent="0.25"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4:27" ht="13.2" x14ac:dyDescent="0.25"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4:27" ht="13.2" x14ac:dyDescent="0.25"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4:27" ht="13.2" x14ac:dyDescent="0.25"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4:27" ht="13.2" x14ac:dyDescent="0.25"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4:27" ht="13.2" x14ac:dyDescent="0.25"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4:27" ht="13.2" x14ac:dyDescent="0.25"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4:27" ht="13.2" x14ac:dyDescent="0.25"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4:27" ht="13.2" x14ac:dyDescent="0.25"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4:27" ht="13.2" x14ac:dyDescent="0.25"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4:27" ht="13.2" x14ac:dyDescent="0.25"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4:27" ht="13.2" x14ac:dyDescent="0.25"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4:27" ht="13.2" x14ac:dyDescent="0.25"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4:27" ht="13.2" x14ac:dyDescent="0.25"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4:27" ht="13.2" x14ac:dyDescent="0.25"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4:27" ht="13.2" x14ac:dyDescent="0.25"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4:27" ht="13.2" x14ac:dyDescent="0.25"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4:27" ht="13.2" x14ac:dyDescent="0.25"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4:27" ht="13.2" x14ac:dyDescent="0.25"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4:27" ht="13.2" x14ac:dyDescent="0.25"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4:27" ht="13.2" x14ac:dyDescent="0.25"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4:27" ht="13.2" x14ac:dyDescent="0.25"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4:27" ht="13.2" x14ac:dyDescent="0.25"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4:27" ht="13.2" x14ac:dyDescent="0.25"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4:27" ht="13.2" x14ac:dyDescent="0.25"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4:27" ht="13.2" x14ac:dyDescent="0.25"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4:27" ht="13.2" x14ac:dyDescent="0.25"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4:27" ht="13.2" x14ac:dyDescent="0.25"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4:27" ht="13.2" x14ac:dyDescent="0.25"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4:27" ht="13.2" x14ac:dyDescent="0.25"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4:27" ht="13.2" x14ac:dyDescent="0.25"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4:27" ht="13.2" x14ac:dyDescent="0.25"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4:27" ht="13.2" x14ac:dyDescent="0.25"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4:27" ht="13.2" x14ac:dyDescent="0.25"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4:27" ht="13.2" x14ac:dyDescent="0.25"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4:27" ht="13.2" x14ac:dyDescent="0.25"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4:27" ht="13.2" x14ac:dyDescent="0.25"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4:27" ht="13.2" x14ac:dyDescent="0.25"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4:27" ht="13.2" x14ac:dyDescent="0.25"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4:27" ht="13.2" x14ac:dyDescent="0.25"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4:27" ht="13.2" x14ac:dyDescent="0.25"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4:27" ht="13.2" x14ac:dyDescent="0.25"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4:27" ht="13.2" x14ac:dyDescent="0.25"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4:27" ht="13.2" x14ac:dyDescent="0.25"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4:27" ht="13.2" x14ac:dyDescent="0.25"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4:27" ht="13.2" x14ac:dyDescent="0.25"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4:27" ht="13.2" x14ac:dyDescent="0.25"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4:27" ht="13.2" x14ac:dyDescent="0.25"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4:27" ht="13.2" x14ac:dyDescent="0.25"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4:27" ht="13.2" x14ac:dyDescent="0.25"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4:27" ht="13.2" x14ac:dyDescent="0.25"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4:27" ht="13.2" x14ac:dyDescent="0.25"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4:27" ht="13.2" x14ac:dyDescent="0.25"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4:27" ht="13.2" x14ac:dyDescent="0.25"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4:27" ht="13.2" x14ac:dyDescent="0.25"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4:27" ht="13.2" x14ac:dyDescent="0.25"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4:27" ht="13.2" x14ac:dyDescent="0.25"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4:27" ht="13.2" x14ac:dyDescent="0.25"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4:27" ht="13.2" x14ac:dyDescent="0.25"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4:27" ht="13.2" x14ac:dyDescent="0.25"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4:27" ht="13.2" x14ac:dyDescent="0.25"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4:27" ht="13.2" x14ac:dyDescent="0.25"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4:27" ht="13.2" x14ac:dyDescent="0.25"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4:27" ht="13.2" x14ac:dyDescent="0.25"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4:27" ht="13.2" x14ac:dyDescent="0.25"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4:27" ht="13.2" x14ac:dyDescent="0.25"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4:27" ht="13.2" x14ac:dyDescent="0.25"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4:27" ht="13.2" x14ac:dyDescent="0.25"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4:27" ht="13.2" x14ac:dyDescent="0.25"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4:27" ht="13.2" x14ac:dyDescent="0.25"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4:27" ht="13.2" x14ac:dyDescent="0.25"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4:27" ht="13.2" x14ac:dyDescent="0.25"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4:27" ht="13.2" x14ac:dyDescent="0.25"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4:27" ht="13.2" x14ac:dyDescent="0.25"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4:27" ht="13.2" x14ac:dyDescent="0.25"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4:27" ht="13.2" x14ac:dyDescent="0.25"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4:27" ht="13.2" x14ac:dyDescent="0.25"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4:27" ht="13.2" x14ac:dyDescent="0.25"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4:27" ht="13.2" x14ac:dyDescent="0.25"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4:27" ht="13.2" x14ac:dyDescent="0.25"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4:27" ht="13.2" x14ac:dyDescent="0.25"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4:27" ht="13.2" x14ac:dyDescent="0.25"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4:27" ht="13.2" x14ac:dyDescent="0.25"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4:27" ht="13.2" x14ac:dyDescent="0.25"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4:27" ht="13.2" x14ac:dyDescent="0.25"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4:27" ht="13.2" x14ac:dyDescent="0.25"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4:27" ht="13.2" x14ac:dyDescent="0.25"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4:27" ht="13.2" x14ac:dyDescent="0.25"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4:27" ht="13.2" x14ac:dyDescent="0.25"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4:27" ht="13.2" x14ac:dyDescent="0.25"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4:27" ht="13.2" x14ac:dyDescent="0.25"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4:27" ht="13.2" x14ac:dyDescent="0.25"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4:27" ht="13.2" x14ac:dyDescent="0.25"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4:27" ht="13.2" x14ac:dyDescent="0.25"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4:27" ht="13.2" x14ac:dyDescent="0.25"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4:27" ht="13.2" x14ac:dyDescent="0.25"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4:27" ht="13.2" x14ac:dyDescent="0.25"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4:27" ht="13.2" x14ac:dyDescent="0.25"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4:27" ht="13.2" x14ac:dyDescent="0.25"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4:27" ht="13.2" x14ac:dyDescent="0.25"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4:27" ht="13.2" x14ac:dyDescent="0.25"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4:27" ht="13.2" x14ac:dyDescent="0.25"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4:27" ht="13.2" x14ac:dyDescent="0.25"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4:27" ht="13.2" x14ac:dyDescent="0.25"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4:27" ht="13.2" x14ac:dyDescent="0.25"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4:27" ht="13.2" x14ac:dyDescent="0.25"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4:27" ht="13.2" x14ac:dyDescent="0.25"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4:27" ht="13.2" x14ac:dyDescent="0.25"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4:27" ht="13.2" x14ac:dyDescent="0.25"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4:27" ht="13.2" x14ac:dyDescent="0.25"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4:27" ht="13.2" x14ac:dyDescent="0.25"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4:27" ht="13.2" x14ac:dyDescent="0.25"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4:27" ht="13.2" x14ac:dyDescent="0.25"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4:27" ht="13.2" x14ac:dyDescent="0.25"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4:27" ht="13.2" x14ac:dyDescent="0.25"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4:27" ht="13.2" x14ac:dyDescent="0.25"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4:27" ht="13.2" x14ac:dyDescent="0.25"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4:27" ht="13.2" x14ac:dyDescent="0.25"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4:27" ht="13.2" x14ac:dyDescent="0.25"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4:27" ht="13.2" x14ac:dyDescent="0.25"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4:27" ht="13.2" x14ac:dyDescent="0.25"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4:27" ht="13.2" x14ac:dyDescent="0.25"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4:27" ht="13.2" x14ac:dyDescent="0.25"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4:27" ht="13.2" x14ac:dyDescent="0.25"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4:27" ht="13.2" x14ac:dyDescent="0.25"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4:27" ht="13.2" x14ac:dyDescent="0.25"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4:27" ht="13.2" x14ac:dyDescent="0.25"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4:27" ht="13.2" x14ac:dyDescent="0.25"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4:27" ht="13.2" x14ac:dyDescent="0.25"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4:27" ht="13.2" x14ac:dyDescent="0.25"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4:27" ht="13.2" x14ac:dyDescent="0.25"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4:27" ht="13.2" x14ac:dyDescent="0.25"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4:27" ht="13.2" x14ac:dyDescent="0.25"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4:27" ht="13.2" x14ac:dyDescent="0.25"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4:27" ht="13.2" x14ac:dyDescent="0.25"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4:27" ht="13.2" x14ac:dyDescent="0.25"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4:27" ht="13.2" x14ac:dyDescent="0.25"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4:27" ht="13.2" x14ac:dyDescent="0.25"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4:27" ht="13.2" x14ac:dyDescent="0.25"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4:27" ht="13.2" x14ac:dyDescent="0.25"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4:27" ht="13.2" x14ac:dyDescent="0.25"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</sheetData>
  <conditionalFormatting sqref="F2:AA30">
    <cfRule type="containsBlanks" dxfId="28" priority="1">
      <formula>LEN(TRIM(F2))=0</formula>
    </cfRule>
    <cfRule type="cellIs" dxfId="27" priority="2" operator="equal">
      <formula>#REF!</formula>
    </cfRule>
    <cfRule type="cellIs" dxfId="26" priority="3" operator="notEqual">
      <formula>#REF!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2.6640625" defaultRowHeight="15.75" customHeight="1" x14ac:dyDescent="0.25"/>
  <cols>
    <col min="1" max="1" width="5.109375" customWidth="1"/>
    <col min="2" max="2" width="32.6640625" customWidth="1"/>
    <col min="3" max="24" width="5.109375" customWidth="1"/>
    <col min="25" max="25" width="7.6640625" customWidth="1"/>
    <col min="26" max="26" width="5.109375" customWidth="1"/>
  </cols>
  <sheetData>
    <row r="1" spans="1:25" ht="22.5" customHeight="1" x14ac:dyDescent="0.25">
      <c r="A1" s="35" t="s">
        <v>45</v>
      </c>
      <c r="B1" s="36" t="s">
        <v>46</v>
      </c>
      <c r="C1" s="131" t="str">
        <f>BASE!C7</f>
        <v>EMEB PROF AGENOR VEDOVELLO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32"/>
    </row>
    <row r="2" spans="1:25" ht="22.5" customHeight="1" x14ac:dyDescent="0.25">
      <c r="A2" s="133" t="s">
        <v>36</v>
      </c>
      <c r="B2" s="37" t="s">
        <v>47</v>
      </c>
      <c r="C2" s="136" t="str">
        <f>BASE!C9</f>
        <v>MATEMÁTICA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37"/>
    </row>
    <row r="3" spans="1:25" ht="22.5" customHeight="1" x14ac:dyDescent="0.25">
      <c r="A3" s="134"/>
      <c r="B3" s="37" t="s">
        <v>48</v>
      </c>
      <c r="C3" s="138" t="s">
        <v>125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39"/>
    </row>
    <row r="4" spans="1:25" ht="22.5" customHeight="1" x14ac:dyDescent="0.25">
      <c r="A4" s="134"/>
      <c r="B4" s="38" t="s">
        <v>12</v>
      </c>
      <c r="C4" s="39" t="str">
        <f ca="1">IFERROR(__xludf.DUMMYFUNCTION("IMPORTRANGE(BASE!C4, BASE!C12)"),"A")</f>
        <v>A</v>
      </c>
      <c r="D4" s="40" t="str">
        <f ca="1">IFERROR(__xludf.DUMMYFUNCTION("""COMPUTED_VALUE"""),"A")</f>
        <v>A</v>
      </c>
      <c r="E4" s="40" t="str">
        <f ca="1">IFERROR(__xludf.DUMMYFUNCTION("""COMPUTED_VALUE"""),"C")</f>
        <v>C</v>
      </c>
      <c r="F4" s="40" t="str">
        <f ca="1">IFERROR(__xludf.DUMMYFUNCTION("""COMPUTED_VALUE"""),"A")</f>
        <v>A</v>
      </c>
      <c r="G4" s="40" t="str">
        <f ca="1">IFERROR(__xludf.DUMMYFUNCTION("""COMPUTED_VALUE"""),"C")</f>
        <v>C</v>
      </c>
      <c r="H4" s="40" t="str">
        <f ca="1">IFERROR(__xludf.DUMMYFUNCTION("""COMPUTED_VALUE"""),"C")</f>
        <v>C</v>
      </c>
      <c r="I4" s="40" t="str">
        <f ca="1">IFERROR(__xludf.DUMMYFUNCTION("""COMPUTED_VALUE"""),"D")</f>
        <v>D</v>
      </c>
      <c r="J4" s="40" t="str">
        <f ca="1">IFERROR(__xludf.DUMMYFUNCTION("""COMPUTED_VALUE"""),"A")</f>
        <v>A</v>
      </c>
      <c r="K4" s="40" t="str">
        <f ca="1">IFERROR(__xludf.DUMMYFUNCTION("""COMPUTED_VALUE"""),"B")</f>
        <v>B</v>
      </c>
      <c r="L4" s="40" t="str">
        <f ca="1">IFERROR(__xludf.DUMMYFUNCTION("""COMPUTED_VALUE"""),"B")</f>
        <v>B</v>
      </c>
      <c r="M4" s="40" t="str">
        <f ca="1">IFERROR(__xludf.DUMMYFUNCTION("""COMPUTED_VALUE"""),"A")</f>
        <v>A</v>
      </c>
      <c r="N4" s="40" t="str">
        <f ca="1">IFERROR(__xludf.DUMMYFUNCTION("""COMPUTED_VALUE"""),"B")</f>
        <v>B</v>
      </c>
      <c r="O4" s="40" t="str">
        <f ca="1">IFERROR(__xludf.DUMMYFUNCTION("""COMPUTED_VALUE"""),"A")</f>
        <v>A</v>
      </c>
      <c r="P4" s="40" t="str">
        <f ca="1">IFERROR(__xludf.DUMMYFUNCTION("""COMPUTED_VALUE"""),"C")</f>
        <v>C</v>
      </c>
      <c r="Q4" s="40" t="str">
        <f ca="1">IFERROR(__xludf.DUMMYFUNCTION("""COMPUTED_VALUE"""),"D")</f>
        <v>D</v>
      </c>
      <c r="R4" s="40" t="str">
        <f ca="1">IFERROR(__xludf.DUMMYFUNCTION("""COMPUTED_VALUE"""),"A")</f>
        <v>A</v>
      </c>
      <c r="S4" s="40" t="str">
        <f ca="1">IFERROR(__xludf.DUMMYFUNCTION("""COMPUTED_VALUE"""),"A")</f>
        <v>A</v>
      </c>
      <c r="T4" s="40" t="str">
        <f ca="1">IFERROR(__xludf.DUMMYFUNCTION("""COMPUTED_VALUE"""),"D")</f>
        <v>D</v>
      </c>
      <c r="U4" s="40" t="str">
        <f ca="1">IFERROR(__xludf.DUMMYFUNCTION("""COMPUTED_VALUE"""),"D")</f>
        <v>D</v>
      </c>
      <c r="V4" s="40" t="str">
        <f ca="1">IFERROR(__xludf.DUMMYFUNCTION("""COMPUTED_VALUE"""),"C")</f>
        <v>C</v>
      </c>
      <c r="W4" s="40" t="str">
        <f ca="1">IFERROR(__xludf.DUMMYFUNCTION("""COMPUTED_VALUE"""),"D")</f>
        <v>D</v>
      </c>
      <c r="X4" s="65" t="str">
        <f ca="1">IFERROR(__xludf.DUMMYFUNCTION("""COMPUTED_VALUE"""),"B")</f>
        <v>B</v>
      </c>
      <c r="Y4" s="140" t="s">
        <v>49</v>
      </c>
    </row>
    <row r="5" spans="1:25" ht="22.5" customHeight="1" x14ac:dyDescent="0.25">
      <c r="A5" s="135"/>
      <c r="B5" s="38" t="s">
        <v>50</v>
      </c>
      <c r="C5" s="43">
        <f ca="1">IFERROR(__xludf.DUMMYFUNCTION("IMPORTRANGE(BASE!C4, BASE!C13)"),1)</f>
        <v>1</v>
      </c>
      <c r="D5" s="44">
        <f ca="1">IFERROR(__xludf.DUMMYFUNCTION("""COMPUTED_VALUE"""),2)</f>
        <v>2</v>
      </c>
      <c r="E5" s="44">
        <f ca="1">IFERROR(__xludf.DUMMYFUNCTION("""COMPUTED_VALUE"""),3)</f>
        <v>3</v>
      </c>
      <c r="F5" s="44">
        <f ca="1">IFERROR(__xludf.DUMMYFUNCTION("""COMPUTED_VALUE"""),4)</f>
        <v>4</v>
      </c>
      <c r="G5" s="44">
        <f ca="1">IFERROR(__xludf.DUMMYFUNCTION("""COMPUTED_VALUE"""),5)</f>
        <v>5</v>
      </c>
      <c r="H5" s="44">
        <f ca="1">IFERROR(__xludf.DUMMYFUNCTION("""COMPUTED_VALUE"""),6)</f>
        <v>6</v>
      </c>
      <c r="I5" s="44">
        <f ca="1">IFERROR(__xludf.DUMMYFUNCTION("""COMPUTED_VALUE"""),7)</f>
        <v>7</v>
      </c>
      <c r="J5" s="44">
        <f ca="1">IFERROR(__xludf.DUMMYFUNCTION("""COMPUTED_VALUE"""),8)</f>
        <v>8</v>
      </c>
      <c r="K5" s="44">
        <f ca="1">IFERROR(__xludf.DUMMYFUNCTION("""COMPUTED_VALUE"""),9)</f>
        <v>9</v>
      </c>
      <c r="L5" s="44">
        <f ca="1">IFERROR(__xludf.DUMMYFUNCTION("""COMPUTED_VALUE"""),10)</f>
        <v>10</v>
      </c>
      <c r="M5" s="44">
        <f ca="1">IFERROR(__xludf.DUMMYFUNCTION("""COMPUTED_VALUE"""),11)</f>
        <v>11</v>
      </c>
      <c r="N5" s="44">
        <f ca="1">IFERROR(__xludf.DUMMYFUNCTION("""COMPUTED_VALUE"""),12)</f>
        <v>12</v>
      </c>
      <c r="O5" s="44">
        <f ca="1">IFERROR(__xludf.DUMMYFUNCTION("""COMPUTED_VALUE"""),13)</f>
        <v>13</v>
      </c>
      <c r="P5" s="44">
        <f ca="1">IFERROR(__xludf.DUMMYFUNCTION("""COMPUTED_VALUE"""),14)</f>
        <v>14</v>
      </c>
      <c r="Q5" s="44">
        <f ca="1">IFERROR(__xludf.DUMMYFUNCTION("""COMPUTED_VALUE"""),15)</f>
        <v>15</v>
      </c>
      <c r="R5" s="44">
        <f ca="1">IFERROR(__xludf.DUMMYFUNCTION("""COMPUTED_VALUE"""),16)</f>
        <v>16</v>
      </c>
      <c r="S5" s="44">
        <f ca="1">IFERROR(__xludf.DUMMYFUNCTION("""COMPUTED_VALUE"""),17)</f>
        <v>17</v>
      </c>
      <c r="T5" s="44">
        <f ca="1">IFERROR(__xludf.DUMMYFUNCTION("""COMPUTED_VALUE"""),18)</f>
        <v>18</v>
      </c>
      <c r="U5" s="44">
        <f ca="1">IFERROR(__xludf.DUMMYFUNCTION("""COMPUTED_VALUE"""),19)</f>
        <v>19</v>
      </c>
      <c r="V5" s="44">
        <f ca="1">IFERROR(__xludf.DUMMYFUNCTION("""COMPUTED_VALUE"""),20)</f>
        <v>20</v>
      </c>
      <c r="W5" s="44">
        <f ca="1">IFERROR(__xludf.DUMMYFUNCTION("""COMPUTED_VALUE"""),21)</f>
        <v>21</v>
      </c>
      <c r="X5" s="66">
        <f ca="1">IFERROR(__xludf.DUMMYFUNCTION("""COMPUTED_VALUE"""),22)</f>
        <v>22</v>
      </c>
      <c r="Y5" s="141"/>
    </row>
    <row r="6" spans="1:25" ht="14.4" x14ac:dyDescent="0.25">
      <c r="A6" s="46">
        <v>1</v>
      </c>
      <c r="B6" s="67" t="s">
        <v>126</v>
      </c>
      <c r="C6" s="48" t="s">
        <v>55</v>
      </c>
      <c r="D6" s="48" t="s">
        <v>53</v>
      </c>
      <c r="E6" s="48" t="s">
        <v>54</v>
      </c>
      <c r="F6" s="48" t="s">
        <v>54</v>
      </c>
      <c r="G6" s="48" t="s">
        <v>55</v>
      </c>
      <c r="H6" s="48" t="s">
        <v>52</v>
      </c>
      <c r="I6" s="48" t="s">
        <v>53</v>
      </c>
      <c r="J6" s="48" t="s">
        <v>53</v>
      </c>
      <c r="K6" s="48" t="s">
        <v>55</v>
      </c>
      <c r="L6" s="48" t="s">
        <v>53</v>
      </c>
      <c r="M6" s="48" t="s">
        <v>55</v>
      </c>
      <c r="N6" s="48" t="s">
        <v>52</v>
      </c>
      <c r="O6" s="48" t="s">
        <v>53</v>
      </c>
      <c r="P6" s="48" t="s">
        <v>54</v>
      </c>
      <c r="Q6" s="48" t="s">
        <v>55</v>
      </c>
      <c r="R6" s="48" t="s">
        <v>53</v>
      </c>
      <c r="S6" s="48" t="s">
        <v>52</v>
      </c>
      <c r="T6" s="48" t="s">
        <v>53</v>
      </c>
      <c r="U6" s="48" t="s">
        <v>55</v>
      </c>
      <c r="V6" s="48" t="s">
        <v>54</v>
      </c>
      <c r="W6" s="48" t="s">
        <v>54</v>
      </c>
      <c r="X6" s="48" t="s">
        <v>55</v>
      </c>
      <c r="Y6" s="49">
        <f ca="1">IF(COUNTBLANK(C6:X6) = BASE!$C$11, "", SUMPRODUCT(EXACT(LOWER(C6:X6),LOWER($C$4:$X$4))))</f>
        <v>0</v>
      </c>
    </row>
    <row r="7" spans="1:25" ht="14.4" x14ac:dyDescent="0.25">
      <c r="A7" s="46">
        <v>2</v>
      </c>
      <c r="B7" s="68" t="s">
        <v>127</v>
      </c>
      <c r="C7" s="51" t="s">
        <v>53</v>
      </c>
      <c r="D7" s="51" t="s">
        <v>53</v>
      </c>
      <c r="E7" s="51" t="s">
        <v>52</v>
      </c>
      <c r="F7" s="51" t="s">
        <v>52</v>
      </c>
      <c r="G7" s="51" t="s">
        <v>53</v>
      </c>
      <c r="H7" s="51" t="s">
        <v>54</v>
      </c>
      <c r="I7" s="51" t="s">
        <v>54</v>
      </c>
      <c r="J7" s="51" t="s">
        <v>52</v>
      </c>
      <c r="K7" s="51" t="s">
        <v>54</v>
      </c>
      <c r="L7" s="51" t="s">
        <v>54</v>
      </c>
      <c r="M7" s="51" t="s">
        <v>53</v>
      </c>
      <c r="N7" s="51" t="s">
        <v>54</v>
      </c>
      <c r="O7" s="51" t="s">
        <v>53</v>
      </c>
      <c r="P7" s="51" t="s">
        <v>54</v>
      </c>
      <c r="Q7" s="51" t="s">
        <v>54</v>
      </c>
      <c r="R7" s="51" t="s">
        <v>53</v>
      </c>
      <c r="S7" s="51" t="s">
        <v>55</v>
      </c>
      <c r="T7" s="51" t="s">
        <v>52</v>
      </c>
      <c r="U7" s="51" t="s">
        <v>55</v>
      </c>
      <c r="V7" s="51" t="s">
        <v>52</v>
      </c>
      <c r="W7" s="51" t="s">
        <v>53</v>
      </c>
      <c r="X7" s="51" t="s">
        <v>55</v>
      </c>
      <c r="Y7" s="49">
        <f ca="1">IF(COUNTBLANK(C7:X7) = BASE!$C$11, "", SUMPRODUCT(EXACT(LOWER(C7:X7),LOWER($C$4:$X$4))))</f>
        <v>0</v>
      </c>
    </row>
    <row r="8" spans="1:25" ht="14.4" x14ac:dyDescent="0.25">
      <c r="A8" s="46">
        <v>3</v>
      </c>
      <c r="B8" s="68" t="s">
        <v>128</v>
      </c>
      <c r="C8" s="51" t="s">
        <v>52</v>
      </c>
      <c r="D8" s="51" t="s">
        <v>52</v>
      </c>
      <c r="E8" s="51" t="s">
        <v>52</v>
      </c>
      <c r="F8" s="51" t="s">
        <v>54</v>
      </c>
      <c r="G8" s="51" t="s">
        <v>52</v>
      </c>
      <c r="H8" s="51" t="s">
        <v>52</v>
      </c>
      <c r="I8" s="51" t="s">
        <v>55</v>
      </c>
      <c r="J8" s="51" t="s">
        <v>55</v>
      </c>
      <c r="K8" s="51" t="s">
        <v>54</v>
      </c>
      <c r="L8" s="51" t="s">
        <v>54</v>
      </c>
      <c r="M8" s="51" t="s">
        <v>52</v>
      </c>
      <c r="N8" s="51" t="s">
        <v>55</v>
      </c>
      <c r="O8" s="51" t="s">
        <v>54</v>
      </c>
      <c r="P8" s="51" t="s">
        <v>54</v>
      </c>
      <c r="Q8" s="51" t="s">
        <v>55</v>
      </c>
      <c r="R8" s="51" t="s">
        <v>53</v>
      </c>
      <c r="S8" s="51" t="s">
        <v>52</v>
      </c>
      <c r="T8" s="51" t="s">
        <v>55</v>
      </c>
      <c r="U8" s="51" t="s">
        <v>55</v>
      </c>
      <c r="V8" s="51" t="s">
        <v>54</v>
      </c>
      <c r="W8" s="51" t="s">
        <v>52</v>
      </c>
      <c r="X8" s="51" t="s">
        <v>54</v>
      </c>
      <c r="Y8" s="49">
        <f ca="1">IF(COUNTBLANK(C8:X8) = BASE!$C$11, "", SUMPRODUCT(EXACT(LOWER(C8:X8),LOWER($C$4:$X$4))))</f>
        <v>0</v>
      </c>
    </row>
    <row r="9" spans="1:25" ht="14.4" x14ac:dyDescent="0.25">
      <c r="A9" s="46">
        <v>4</v>
      </c>
      <c r="B9" s="68" t="s">
        <v>129</v>
      </c>
      <c r="C9" s="51" t="s">
        <v>54</v>
      </c>
      <c r="D9" s="51" t="s">
        <v>53</v>
      </c>
      <c r="E9" s="51" t="s">
        <v>54</v>
      </c>
      <c r="F9" s="51" t="s">
        <v>52</v>
      </c>
      <c r="G9" s="51" t="s">
        <v>52</v>
      </c>
      <c r="H9" s="51" t="s">
        <v>52</v>
      </c>
      <c r="I9" s="51" t="s">
        <v>55</v>
      </c>
      <c r="J9" s="51" t="s">
        <v>52</v>
      </c>
      <c r="K9" s="51" t="s">
        <v>54</v>
      </c>
      <c r="L9" s="51" t="s">
        <v>52</v>
      </c>
      <c r="M9" s="51" t="s">
        <v>53</v>
      </c>
      <c r="N9" s="51" t="s">
        <v>55</v>
      </c>
      <c r="O9" s="51" t="s">
        <v>53</v>
      </c>
      <c r="P9" s="51" t="s">
        <v>54</v>
      </c>
      <c r="Q9" s="51" t="s">
        <v>55</v>
      </c>
      <c r="R9" s="51" t="s">
        <v>53</v>
      </c>
      <c r="S9" s="51" t="s">
        <v>52</v>
      </c>
      <c r="T9" s="51" t="s">
        <v>54</v>
      </c>
      <c r="U9" s="51" t="s">
        <v>55</v>
      </c>
      <c r="V9" s="51" t="s">
        <v>52</v>
      </c>
      <c r="W9" s="51" t="s">
        <v>55</v>
      </c>
      <c r="X9" s="51" t="s">
        <v>52</v>
      </c>
      <c r="Y9" s="49">
        <f ca="1">IF(COUNTBLANK(C9:X9) = BASE!$C$11, "", SUMPRODUCT(EXACT(LOWER(C9:X9),LOWER($C$4:$X$4))))</f>
        <v>0</v>
      </c>
    </row>
    <row r="10" spans="1:25" ht="14.4" x14ac:dyDescent="0.25">
      <c r="A10" s="46">
        <v>5</v>
      </c>
      <c r="B10" s="68" t="s">
        <v>130</v>
      </c>
      <c r="C10" s="51" t="s">
        <v>53</v>
      </c>
      <c r="D10" s="51" t="s">
        <v>53</v>
      </c>
      <c r="E10" s="51" t="s">
        <v>52</v>
      </c>
      <c r="F10" s="51" t="s">
        <v>54</v>
      </c>
      <c r="G10" s="51" t="s">
        <v>52</v>
      </c>
      <c r="H10" s="51" t="s">
        <v>54</v>
      </c>
      <c r="I10" s="51" t="s">
        <v>54</v>
      </c>
      <c r="J10" s="51" t="s">
        <v>53</v>
      </c>
      <c r="K10" s="51" t="s">
        <v>55</v>
      </c>
      <c r="L10" s="51" t="s">
        <v>53</v>
      </c>
      <c r="M10" s="51" t="s">
        <v>53</v>
      </c>
      <c r="N10" s="51" t="s">
        <v>54</v>
      </c>
      <c r="O10" s="51" t="s">
        <v>53</v>
      </c>
      <c r="P10" s="51" t="s">
        <v>54</v>
      </c>
      <c r="Q10" s="51" t="s">
        <v>55</v>
      </c>
      <c r="R10" s="51" t="s">
        <v>53</v>
      </c>
      <c r="S10" s="51" t="s">
        <v>53</v>
      </c>
      <c r="T10" s="51" t="s">
        <v>54</v>
      </c>
      <c r="U10" s="51" t="s">
        <v>55</v>
      </c>
      <c r="V10" s="51" t="s">
        <v>52</v>
      </c>
      <c r="W10" s="51" t="s">
        <v>55</v>
      </c>
      <c r="X10" s="51" t="s">
        <v>54</v>
      </c>
      <c r="Y10" s="49">
        <f ca="1">IF(COUNTBLANK(C10:X10) = BASE!$C$11, "", SUMPRODUCT(EXACT(LOWER(C10:X10),LOWER($C$4:$X$4))))</f>
        <v>0</v>
      </c>
    </row>
    <row r="11" spans="1:25" ht="14.4" x14ac:dyDescent="0.25">
      <c r="A11" s="46">
        <v>6</v>
      </c>
      <c r="B11" s="68" t="s">
        <v>131</v>
      </c>
      <c r="C11" s="51" t="s">
        <v>52</v>
      </c>
      <c r="D11" s="51" t="s">
        <v>53</v>
      </c>
      <c r="E11" s="51" t="s">
        <v>52</v>
      </c>
      <c r="F11" s="51" t="s">
        <v>53</v>
      </c>
      <c r="G11" s="51" t="s">
        <v>52</v>
      </c>
      <c r="H11" s="51" t="s">
        <v>52</v>
      </c>
      <c r="I11" s="51" t="s">
        <v>55</v>
      </c>
      <c r="J11" s="51" t="s">
        <v>53</v>
      </c>
      <c r="K11" s="51" t="s">
        <v>54</v>
      </c>
      <c r="L11" s="51" t="s">
        <v>54</v>
      </c>
      <c r="M11" s="51" t="s">
        <v>54</v>
      </c>
      <c r="N11" s="51" t="s">
        <v>54</v>
      </c>
      <c r="O11" s="51" t="s">
        <v>53</v>
      </c>
      <c r="P11" s="51" t="s">
        <v>54</v>
      </c>
      <c r="Q11" s="51" t="s">
        <v>55</v>
      </c>
      <c r="R11" s="51" t="s">
        <v>53</v>
      </c>
      <c r="S11" s="51" t="s">
        <v>53</v>
      </c>
      <c r="T11" s="51" t="s">
        <v>55</v>
      </c>
      <c r="U11" s="51" t="s">
        <v>55</v>
      </c>
      <c r="V11" s="51" t="s">
        <v>52</v>
      </c>
      <c r="W11" s="51" t="s">
        <v>55</v>
      </c>
      <c r="X11" s="51" t="s">
        <v>55</v>
      </c>
      <c r="Y11" s="49">
        <f ca="1">IF(COUNTBLANK(C11:X11) = BASE!$C$11, "", SUMPRODUCT(EXACT(LOWER(C11:X11),LOWER($C$4:$X$4))))</f>
        <v>0</v>
      </c>
    </row>
    <row r="12" spans="1:25" ht="14.4" x14ac:dyDescent="0.25">
      <c r="A12" s="46">
        <v>7</v>
      </c>
      <c r="B12" s="68" t="s">
        <v>132</v>
      </c>
      <c r="C12" s="51" t="s">
        <v>53</v>
      </c>
      <c r="D12" s="51" t="s">
        <v>53</v>
      </c>
      <c r="E12" s="51" t="s">
        <v>52</v>
      </c>
      <c r="F12" s="51" t="s">
        <v>52</v>
      </c>
      <c r="G12" s="51" t="s">
        <v>52</v>
      </c>
      <c r="H12" s="51" t="s">
        <v>52</v>
      </c>
      <c r="I12" s="51" t="s">
        <v>55</v>
      </c>
      <c r="J12" s="51" t="s">
        <v>55</v>
      </c>
      <c r="K12" s="51" t="s">
        <v>54</v>
      </c>
      <c r="L12" s="51" t="s">
        <v>54</v>
      </c>
      <c r="M12" s="51" t="s">
        <v>53</v>
      </c>
      <c r="N12" s="51" t="s">
        <v>55</v>
      </c>
      <c r="O12" s="51" t="s">
        <v>53</v>
      </c>
      <c r="P12" s="51" t="s">
        <v>54</v>
      </c>
      <c r="Q12" s="51" t="s">
        <v>55</v>
      </c>
      <c r="R12" s="51" t="s">
        <v>53</v>
      </c>
      <c r="S12" s="51" t="s">
        <v>55</v>
      </c>
      <c r="T12" s="51" t="s">
        <v>52</v>
      </c>
      <c r="U12" s="51" t="s">
        <v>55</v>
      </c>
      <c r="V12" s="51" t="s">
        <v>52</v>
      </c>
      <c r="W12" s="51" t="s">
        <v>55</v>
      </c>
      <c r="X12" s="51" t="s">
        <v>55</v>
      </c>
      <c r="Y12" s="49">
        <f ca="1">IF(COUNTBLANK(C12:X12) = BASE!$C$11, "", SUMPRODUCT(EXACT(LOWER(C12:X12),LOWER($C$4:$X$4))))</f>
        <v>0</v>
      </c>
    </row>
    <row r="13" spans="1:25" ht="14.4" x14ac:dyDescent="0.25">
      <c r="A13" s="46">
        <v>8</v>
      </c>
      <c r="B13" s="68" t="s">
        <v>133</v>
      </c>
      <c r="C13" s="51" t="s">
        <v>52</v>
      </c>
      <c r="D13" s="51" t="s">
        <v>53</v>
      </c>
      <c r="E13" s="51" t="s">
        <v>52</v>
      </c>
      <c r="F13" s="51" t="s">
        <v>52</v>
      </c>
      <c r="G13" s="51" t="s">
        <v>52</v>
      </c>
      <c r="H13" s="51" t="s">
        <v>54</v>
      </c>
      <c r="I13" s="51" t="s">
        <v>55</v>
      </c>
      <c r="J13" s="51" t="s">
        <v>55</v>
      </c>
      <c r="K13" s="51" t="s">
        <v>54</v>
      </c>
      <c r="L13" s="51" t="s">
        <v>54</v>
      </c>
      <c r="M13" s="51" t="s">
        <v>53</v>
      </c>
      <c r="N13" s="51" t="s">
        <v>54</v>
      </c>
      <c r="O13" s="51" t="s">
        <v>53</v>
      </c>
      <c r="P13" s="51" t="s">
        <v>54</v>
      </c>
      <c r="Q13" s="51" t="s">
        <v>55</v>
      </c>
      <c r="R13" s="51" t="s">
        <v>53</v>
      </c>
      <c r="S13" s="51" t="s">
        <v>53</v>
      </c>
      <c r="T13" s="51" t="s">
        <v>54</v>
      </c>
      <c r="U13" s="51" t="s">
        <v>55</v>
      </c>
      <c r="V13" s="51" t="s">
        <v>52</v>
      </c>
      <c r="W13" s="51" t="s">
        <v>55</v>
      </c>
      <c r="X13" s="51" t="s">
        <v>54</v>
      </c>
      <c r="Y13" s="49">
        <f ca="1">IF(COUNTBLANK(C13:X13) = BASE!$C$11, "", SUMPRODUCT(EXACT(LOWER(C13:X13),LOWER($C$4:$X$4))))</f>
        <v>0</v>
      </c>
    </row>
    <row r="14" spans="1:25" ht="14.4" x14ac:dyDescent="0.25">
      <c r="A14" s="46">
        <v>9</v>
      </c>
      <c r="B14" s="69" t="s">
        <v>134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49" t="str">
        <f ca="1">IF(COUNTBLANK(C14:X14) = BASE!$C$11, "", SUMPRODUCT(EXACT(LOWER(C14:X14),LOWER($C$4:$X$4))))</f>
        <v/>
      </c>
    </row>
    <row r="15" spans="1:25" ht="14.4" x14ac:dyDescent="0.25">
      <c r="A15" s="46">
        <v>10</v>
      </c>
      <c r="B15" s="68" t="s">
        <v>135</v>
      </c>
      <c r="C15" s="51" t="s">
        <v>53</v>
      </c>
      <c r="D15" s="51" t="s">
        <v>53</v>
      </c>
      <c r="E15" s="51" t="s">
        <v>52</v>
      </c>
      <c r="F15" s="51" t="s">
        <v>53</v>
      </c>
      <c r="G15" s="51" t="s">
        <v>54</v>
      </c>
      <c r="H15" s="51" t="s">
        <v>52</v>
      </c>
      <c r="I15" s="51" t="s">
        <v>55</v>
      </c>
      <c r="J15" s="51" t="s">
        <v>53</v>
      </c>
      <c r="K15" s="51" t="s">
        <v>54</v>
      </c>
      <c r="L15" s="51" t="s">
        <v>54</v>
      </c>
      <c r="M15" s="51" t="s">
        <v>54</v>
      </c>
      <c r="N15" s="51" t="s">
        <v>54</v>
      </c>
      <c r="O15" s="51" t="s">
        <v>53</v>
      </c>
      <c r="P15" s="51" t="s">
        <v>54</v>
      </c>
      <c r="Q15" s="51" t="s">
        <v>55</v>
      </c>
      <c r="R15" s="51" t="s">
        <v>53</v>
      </c>
      <c r="S15" s="51" t="s">
        <v>53</v>
      </c>
      <c r="T15" s="51" t="s">
        <v>55</v>
      </c>
      <c r="U15" s="51" t="s">
        <v>55</v>
      </c>
      <c r="V15" s="51" t="s">
        <v>52</v>
      </c>
      <c r="W15" s="51" t="s">
        <v>55</v>
      </c>
      <c r="X15" s="51" t="s">
        <v>53</v>
      </c>
      <c r="Y15" s="49">
        <f ca="1">IF(COUNTBLANK(C15:X15) = BASE!$C$11, "", SUMPRODUCT(EXACT(LOWER(C15:X15),LOWER($C$4:$X$4))))</f>
        <v>0</v>
      </c>
    </row>
    <row r="16" spans="1:25" ht="14.4" x14ac:dyDescent="0.25">
      <c r="A16" s="46">
        <v>11</v>
      </c>
      <c r="B16" s="68" t="s">
        <v>136</v>
      </c>
      <c r="C16" s="51" t="s">
        <v>53</v>
      </c>
      <c r="D16" s="51" t="s">
        <v>53</v>
      </c>
      <c r="E16" s="51" t="s">
        <v>52</v>
      </c>
      <c r="F16" s="51" t="s">
        <v>55</v>
      </c>
      <c r="G16" s="51" t="s">
        <v>53</v>
      </c>
      <c r="H16" s="51" t="s">
        <v>55</v>
      </c>
      <c r="I16" s="51" t="s">
        <v>53</v>
      </c>
      <c r="J16" s="51" t="s">
        <v>53</v>
      </c>
      <c r="K16" s="51" t="s">
        <v>54</v>
      </c>
      <c r="L16" s="51" t="s">
        <v>55</v>
      </c>
      <c r="M16" s="51" t="s">
        <v>53</v>
      </c>
      <c r="N16" s="51" t="s">
        <v>54</v>
      </c>
      <c r="O16" s="51" t="s">
        <v>53</v>
      </c>
      <c r="P16" s="51" t="s">
        <v>55</v>
      </c>
      <c r="Q16" s="51" t="s">
        <v>53</v>
      </c>
      <c r="R16" s="51" t="s">
        <v>53</v>
      </c>
      <c r="S16" s="51" t="s">
        <v>53</v>
      </c>
      <c r="T16" s="51" t="s">
        <v>53</v>
      </c>
      <c r="U16" s="51" t="s">
        <v>55</v>
      </c>
      <c r="V16" s="51" t="s">
        <v>52</v>
      </c>
      <c r="W16" s="51" t="s">
        <v>54</v>
      </c>
      <c r="X16" s="51" t="s">
        <v>52</v>
      </c>
      <c r="Y16" s="49">
        <f ca="1">IF(COUNTBLANK(C16:X16) = BASE!$C$11, "", SUMPRODUCT(EXACT(LOWER(C16:X16),LOWER($C$4:$X$4))))</f>
        <v>0</v>
      </c>
    </row>
    <row r="17" spans="1:25" ht="14.4" x14ac:dyDescent="0.25">
      <c r="A17" s="46">
        <v>12</v>
      </c>
      <c r="B17" s="68" t="s">
        <v>137</v>
      </c>
      <c r="C17" s="51" t="s">
        <v>53</v>
      </c>
      <c r="D17" s="51" t="s">
        <v>53</v>
      </c>
      <c r="E17" s="51" t="s">
        <v>55</v>
      </c>
      <c r="F17" s="51" t="s">
        <v>53</v>
      </c>
      <c r="G17" s="51" t="s">
        <v>55</v>
      </c>
      <c r="H17" s="51" t="s">
        <v>52</v>
      </c>
      <c r="I17" s="51" t="s">
        <v>54</v>
      </c>
      <c r="J17" s="51" t="s">
        <v>52</v>
      </c>
      <c r="K17" s="51" t="s">
        <v>54</v>
      </c>
      <c r="L17" s="51" t="s">
        <v>54</v>
      </c>
      <c r="M17" s="51" t="s">
        <v>52</v>
      </c>
      <c r="N17" s="51" t="s">
        <v>55</v>
      </c>
      <c r="O17" s="51" t="s">
        <v>53</v>
      </c>
      <c r="P17" s="51" t="s">
        <v>53</v>
      </c>
      <c r="Q17" s="51" t="s">
        <v>55</v>
      </c>
      <c r="R17" s="51" t="s">
        <v>53</v>
      </c>
      <c r="S17" s="51" t="s">
        <v>53</v>
      </c>
      <c r="T17" s="51" t="s">
        <v>53</v>
      </c>
      <c r="U17" s="51" t="s">
        <v>55</v>
      </c>
      <c r="V17" s="51" t="s">
        <v>53</v>
      </c>
      <c r="W17" s="51" t="s">
        <v>54</v>
      </c>
      <c r="X17" s="51" t="s">
        <v>55</v>
      </c>
      <c r="Y17" s="49">
        <f ca="1">IF(COUNTBLANK(C17:X17) = BASE!$C$11, "", SUMPRODUCT(EXACT(LOWER(C17:X17),LOWER($C$4:$X$4))))</f>
        <v>0</v>
      </c>
    </row>
    <row r="18" spans="1:25" ht="14.4" x14ac:dyDescent="0.25">
      <c r="A18" s="46">
        <v>13</v>
      </c>
      <c r="B18" s="68" t="s">
        <v>138</v>
      </c>
      <c r="C18" s="51" t="s">
        <v>53</v>
      </c>
      <c r="D18" s="51" t="s">
        <v>53</v>
      </c>
      <c r="E18" s="51" t="s">
        <v>53</v>
      </c>
      <c r="F18" s="51" t="s">
        <v>55</v>
      </c>
      <c r="G18" s="51" t="s">
        <v>53</v>
      </c>
      <c r="H18" s="51" t="s">
        <v>54</v>
      </c>
      <c r="I18" s="51" t="s">
        <v>54</v>
      </c>
      <c r="J18" s="51" t="s">
        <v>55</v>
      </c>
      <c r="K18" s="51" t="s">
        <v>53</v>
      </c>
      <c r="L18" s="51" t="s">
        <v>53</v>
      </c>
      <c r="M18" s="51" t="s">
        <v>55</v>
      </c>
      <c r="N18" s="51" t="s">
        <v>55</v>
      </c>
      <c r="O18" s="51" t="s">
        <v>53</v>
      </c>
      <c r="P18" s="51" t="s">
        <v>55</v>
      </c>
      <c r="Q18" s="51" t="s">
        <v>52</v>
      </c>
      <c r="R18" s="51" t="s">
        <v>52</v>
      </c>
      <c r="S18" s="51" t="s">
        <v>53</v>
      </c>
      <c r="T18" s="51" t="s">
        <v>53</v>
      </c>
      <c r="U18" s="51" t="s">
        <v>55</v>
      </c>
      <c r="V18" s="51" t="s">
        <v>53</v>
      </c>
      <c r="W18" s="51" t="s">
        <v>53</v>
      </c>
      <c r="X18" s="51" t="s">
        <v>53</v>
      </c>
      <c r="Y18" s="49">
        <f ca="1">IF(COUNTBLANK(C18:X18) = BASE!$C$11, "", SUMPRODUCT(EXACT(LOWER(C18:X18),LOWER($C$4:$X$4))))</f>
        <v>0</v>
      </c>
    </row>
    <row r="19" spans="1:25" ht="14.4" x14ac:dyDescent="0.25">
      <c r="A19" s="46">
        <v>14</v>
      </c>
      <c r="B19" s="68" t="s">
        <v>139</v>
      </c>
      <c r="C19" s="51" t="s">
        <v>53</v>
      </c>
      <c r="D19" s="51" t="s">
        <v>53</v>
      </c>
      <c r="E19" s="51" t="s">
        <v>52</v>
      </c>
      <c r="F19" s="51" t="s">
        <v>52</v>
      </c>
      <c r="G19" s="51" t="s">
        <v>52</v>
      </c>
      <c r="H19" s="51" t="s">
        <v>52</v>
      </c>
      <c r="I19" s="51" t="s">
        <v>53</v>
      </c>
      <c r="J19" s="51" t="s">
        <v>55</v>
      </c>
      <c r="K19" s="51" t="s">
        <v>53</v>
      </c>
      <c r="L19" s="51" t="s">
        <v>53</v>
      </c>
      <c r="M19" s="51" t="s">
        <v>53</v>
      </c>
      <c r="N19" s="51" t="s">
        <v>54</v>
      </c>
      <c r="O19" s="51" t="s">
        <v>53</v>
      </c>
      <c r="P19" s="51" t="s">
        <v>54</v>
      </c>
      <c r="Q19" s="51" t="s">
        <v>52</v>
      </c>
      <c r="R19" s="51" t="s">
        <v>53</v>
      </c>
      <c r="S19" s="51" t="s">
        <v>54</v>
      </c>
      <c r="T19" s="51" t="s">
        <v>54</v>
      </c>
      <c r="U19" s="51" t="s">
        <v>55</v>
      </c>
      <c r="V19" s="51" t="s">
        <v>52</v>
      </c>
      <c r="W19" s="51" t="s">
        <v>55</v>
      </c>
      <c r="X19" s="51" t="s">
        <v>52</v>
      </c>
      <c r="Y19" s="49">
        <f ca="1">IF(COUNTBLANK(C19:X19) = BASE!$C$11, "", SUMPRODUCT(EXACT(LOWER(C19:X19),LOWER($C$4:$X$4))))</f>
        <v>0</v>
      </c>
    </row>
    <row r="20" spans="1:25" ht="14.4" x14ac:dyDescent="0.25">
      <c r="A20" s="46">
        <v>15</v>
      </c>
      <c r="B20" s="68" t="s">
        <v>140</v>
      </c>
      <c r="C20" s="51" t="s">
        <v>53</v>
      </c>
      <c r="D20" s="51" t="s">
        <v>53</v>
      </c>
      <c r="E20" s="51" t="s">
        <v>53</v>
      </c>
      <c r="F20" s="51" t="s">
        <v>54</v>
      </c>
      <c r="G20" s="51" t="s">
        <v>52</v>
      </c>
      <c r="H20" s="51" t="s">
        <v>52</v>
      </c>
      <c r="I20" s="51" t="s">
        <v>55</v>
      </c>
      <c r="J20" s="51" t="s">
        <v>55</v>
      </c>
      <c r="K20" s="51" t="s">
        <v>54</v>
      </c>
      <c r="L20" s="51" t="s">
        <v>54</v>
      </c>
      <c r="M20" s="51" t="s">
        <v>53</v>
      </c>
      <c r="N20" s="51" t="s">
        <v>54</v>
      </c>
      <c r="O20" s="51" t="s">
        <v>53</v>
      </c>
      <c r="P20" s="51" t="s">
        <v>54</v>
      </c>
      <c r="Q20" s="51" t="s">
        <v>55</v>
      </c>
      <c r="R20" s="51" t="s">
        <v>53</v>
      </c>
      <c r="S20" s="51" t="s">
        <v>53</v>
      </c>
      <c r="T20" s="51" t="s">
        <v>55</v>
      </c>
      <c r="U20" s="51" t="s">
        <v>55</v>
      </c>
      <c r="V20" s="51" t="s">
        <v>52</v>
      </c>
      <c r="W20" s="51" t="s">
        <v>55</v>
      </c>
      <c r="X20" s="51" t="s">
        <v>55</v>
      </c>
      <c r="Y20" s="49">
        <f ca="1">IF(COUNTBLANK(C20:X20) = BASE!$C$11, "", SUMPRODUCT(EXACT(LOWER(C20:X20),LOWER($C$4:$X$4))))</f>
        <v>0</v>
      </c>
    </row>
    <row r="21" spans="1:25" ht="14.4" x14ac:dyDescent="0.25">
      <c r="A21" s="46">
        <v>16</v>
      </c>
      <c r="B21" s="69" t="s">
        <v>124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49" t="str">
        <f ca="1">IF(COUNTBLANK(C21:X21) = BASE!$C$11, "", SUMPRODUCT(EXACT(LOWER(C21:X21),LOWER($C$4:$X$4))))</f>
        <v/>
      </c>
    </row>
    <row r="22" spans="1:25" ht="14.4" x14ac:dyDescent="0.25">
      <c r="A22" s="46">
        <v>17</v>
      </c>
      <c r="B22" s="68" t="s">
        <v>141</v>
      </c>
      <c r="C22" s="51" t="s">
        <v>53</v>
      </c>
      <c r="D22" s="51" t="s">
        <v>53</v>
      </c>
      <c r="E22" s="51" t="s">
        <v>54</v>
      </c>
      <c r="F22" s="51" t="s">
        <v>55</v>
      </c>
      <c r="G22" s="51" t="s">
        <v>52</v>
      </c>
      <c r="H22" s="51" t="s">
        <v>52</v>
      </c>
      <c r="I22" s="51" t="s">
        <v>55</v>
      </c>
      <c r="J22" s="51" t="s">
        <v>52</v>
      </c>
      <c r="K22" s="51" t="s">
        <v>55</v>
      </c>
      <c r="L22" s="51" t="s">
        <v>52</v>
      </c>
      <c r="M22" s="51" t="s">
        <v>54</v>
      </c>
      <c r="N22" s="51" t="s">
        <v>55</v>
      </c>
      <c r="O22" s="51" t="s">
        <v>53</v>
      </c>
      <c r="P22" s="51" t="s">
        <v>55</v>
      </c>
      <c r="Q22" s="51" t="s">
        <v>55</v>
      </c>
      <c r="R22" s="51" t="s">
        <v>53</v>
      </c>
      <c r="S22" s="51" t="s">
        <v>53</v>
      </c>
      <c r="T22" s="51" t="s">
        <v>53</v>
      </c>
      <c r="U22" s="51" t="s">
        <v>55</v>
      </c>
      <c r="V22" s="51" t="s">
        <v>54</v>
      </c>
      <c r="W22" s="51" t="s">
        <v>53</v>
      </c>
      <c r="X22" s="51" t="s">
        <v>52</v>
      </c>
      <c r="Y22" s="49">
        <f ca="1">IF(COUNTBLANK(C22:X22) = BASE!$C$11, "", SUMPRODUCT(EXACT(LOWER(C22:X22),LOWER($C$4:$X$4))))</f>
        <v>0</v>
      </c>
    </row>
    <row r="23" spans="1:25" ht="14.4" x14ac:dyDescent="0.25">
      <c r="A23" s="46">
        <v>18</v>
      </c>
      <c r="B23" s="68" t="s">
        <v>142</v>
      </c>
      <c r="C23" s="51" t="s">
        <v>54</v>
      </c>
      <c r="D23" s="51" t="s">
        <v>53</v>
      </c>
      <c r="E23" s="51" t="s">
        <v>53</v>
      </c>
      <c r="F23" s="51" t="s">
        <v>53</v>
      </c>
      <c r="G23" s="51" t="s">
        <v>52</v>
      </c>
      <c r="H23" s="51" t="s">
        <v>52</v>
      </c>
      <c r="I23" s="51" t="s">
        <v>52</v>
      </c>
      <c r="J23" s="51" t="s">
        <v>53</v>
      </c>
      <c r="K23" s="51" t="s">
        <v>55</v>
      </c>
      <c r="L23" s="51" t="s">
        <v>53</v>
      </c>
      <c r="M23" s="51" t="s">
        <v>53</v>
      </c>
      <c r="N23" s="51" t="s">
        <v>55</v>
      </c>
      <c r="O23" s="51" t="s">
        <v>53</v>
      </c>
      <c r="P23" s="51" t="s">
        <v>52</v>
      </c>
      <c r="Q23" s="51" t="s">
        <v>52</v>
      </c>
      <c r="R23" s="51" t="s">
        <v>55</v>
      </c>
      <c r="S23" s="51" t="s">
        <v>54</v>
      </c>
      <c r="T23" s="51" t="s">
        <v>52</v>
      </c>
      <c r="U23" s="51" t="s">
        <v>55</v>
      </c>
      <c r="V23" s="51" t="s">
        <v>52</v>
      </c>
      <c r="W23" s="51" t="s">
        <v>53</v>
      </c>
      <c r="X23" s="51" t="s">
        <v>52</v>
      </c>
      <c r="Y23" s="49">
        <f ca="1">IF(COUNTBLANK(C23:X23) = BASE!$C$11, "", SUMPRODUCT(EXACT(LOWER(C23:X23),LOWER($C$4:$X$4))))</f>
        <v>0</v>
      </c>
    </row>
    <row r="24" spans="1:25" ht="14.4" x14ac:dyDescent="0.25">
      <c r="A24" s="46">
        <v>19</v>
      </c>
      <c r="B24" s="69" t="s">
        <v>143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49" t="str">
        <f ca="1">IF(COUNTBLANK(C24:X24) = BASE!$C$11, "", SUMPRODUCT(EXACT(LOWER(C24:X24),LOWER($C$4:$X$4))))</f>
        <v/>
      </c>
    </row>
    <row r="25" spans="1:25" ht="14.4" x14ac:dyDescent="0.25">
      <c r="A25" s="46">
        <v>20</v>
      </c>
      <c r="B25" s="69" t="s">
        <v>144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49" t="str">
        <f ca="1">IF(COUNTBLANK(C25:X25) = BASE!$C$11, "", SUMPRODUCT(EXACT(LOWER(C25:X25),LOWER($C$4:$X$4))))</f>
        <v/>
      </c>
    </row>
    <row r="26" spans="1:25" ht="14.4" x14ac:dyDescent="0.25">
      <c r="A26" s="46">
        <v>21</v>
      </c>
      <c r="B26" s="68" t="s">
        <v>145</v>
      </c>
      <c r="C26" s="51" t="s">
        <v>52</v>
      </c>
      <c r="D26" s="51" t="s">
        <v>53</v>
      </c>
      <c r="E26" s="51" t="s">
        <v>54</v>
      </c>
      <c r="F26" s="51" t="s">
        <v>54</v>
      </c>
      <c r="G26" s="51" t="s">
        <v>54</v>
      </c>
      <c r="H26" s="51" t="s">
        <v>52</v>
      </c>
      <c r="I26" s="51" t="s">
        <v>55</v>
      </c>
      <c r="J26" s="51" t="s">
        <v>55</v>
      </c>
      <c r="K26" s="51" t="s">
        <v>53</v>
      </c>
      <c r="L26" s="51" t="s">
        <v>53</v>
      </c>
      <c r="M26" s="51" t="s">
        <v>54</v>
      </c>
      <c r="N26" s="51" t="s">
        <v>55</v>
      </c>
      <c r="O26" s="51" t="s">
        <v>53</v>
      </c>
      <c r="P26" s="51" t="s">
        <v>54</v>
      </c>
      <c r="Q26" s="51" t="s">
        <v>52</v>
      </c>
      <c r="R26" s="51" t="s">
        <v>53</v>
      </c>
      <c r="S26" s="51" t="s">
        <v>54</v>
      </c>
      <c r="T26" s="51" t="s">
        <v>54</v>
      </c>
      <c r="U26" s="51" t="s">
        <v>54</v>
      </c>
      <c r="V26" s="51" t="s">
        <v>54</v>
      </c>
      <c r="W26" s="51" t="s">
        <v>54</v>
      </c>
      <c r="X26" s="51" t="s">
        <v>53</v>
      </c>
      <c r="Y26" s="49">
        <f ca="1">IF(COUNTBLANK(C26:X26) = BASE!$C$11, "", SUMPRODUCT(EXACT(LOWER(C26:X26),LOWER($C$4:$X$4))))</f>
        <v>0</v>
      </c>
    </row>
    <row r="27" spans="1:25" ht="14.4" x14ac:dyDescent="0.25">
      <c r="A27" s="46">
        <v>22</v>
      </c>
      <c r="B27" s="68" t="s">
        <v>146</v>
      </c>
      <c r="C27" s="51" t="s">
        <v>53</v>
      </c>
      <c r="D27" s="51" t="s">
        <v>53</v>
      </c>
      <c r="E27" s="51" t="s">
        <v>52</v>
      </c>
      <c r="F27" s="51" t="s">
        <v>53</v>
      </c>
      <c r="G27" s="51" t="s">
        <v>52</v>
      </c>
      <c r="H27" s="51" t="s">
        <v>54</v>
      </c>
      <c r="I27" s="51" t="s">
        <v>55</v>
      </c>
      <c r="J27" s="51" t="s">
        <v>55</v>
      </c>
      <c r="K27" s="51" t="s">
        <v>54</v>
      </c>
      <c r="L27" s="51" t="s">
        <v>54</v>
      </c>
      <c r="M27" s="51" t="s">
        <v>54</v>
      </c>
      <c r="N27" s="51" t="s">
        <v>54</v>
      </c>
      <c r="O27" s="51" t="s">
        <v>53</v>
      </c>
      <c r="P27" s="51" t="s">
        <v>54</v>
      </c>
      <c r="Q27" s="51" t="s">
        <v>55</v>
      </c>
      <c r="R27" s="51" t="s">
        <v>53</v>
      </c>
      <c r="S27" s="51" t="s">
        <v>53</v>
      </c>
      <c r="T27" s="51" t="s">
        <v>52</v>
      </c>
      <c r="U27" s="51" t="s">
        <v>55</v>
      </c>
      <c r="V27" s="51" t="s">
        <v>52</v>
      </c>
      <c r="W27" s="51" t="s">
        <v>55</v>
      </c>
      <c r="X27" s="51" t="s">
        <v>55</v>
      </c>
      <c r="Y27" s="49">
        <f ca="1">IF(COUNTBLANK(C27:X27) = BASE!$C$11, "", SUMPRODUCT(EXACT(LOWER(C27:X27),LOWER($C$4:$X$4))))</f>
        <v>0</v>
      </c>
    </row>
    <row r="28" spans="1:25" ht="14.4" x14ac:dyDescent="0.25">
      <c r="A28" s="46">
        <v>23</v>
      </c>
      <c r="B28" s="68" t="s">
        <v>147</v>
      </c>
      <c r="C28" s="51" t="s">
        <v>53</v>
      </c>
      <c r="D28" s="51" t="s">
        <v>52</v>
      </c>
      <c r="E28" s="51" t="s">
        <v>52</v>
      </c>
      <c r="F28" s="51" t="s">
        <v>53</v>
      </c>
      <c r="G28" s="51" t="s">
        <v>52</v>
      </c>
      <c r="H28" s="51" t="s">
        <v>55</v>
      </c>
      <c r="I28" s="51" t="s">
        <v>52</v>
      </c>
      <c r="J28" s="51" t="s">
        <v>53</v>
      </c>
      <c r="K28" s="51" t="s">
        <v>54</v>
      </c>
      <c r="L28" s="51" t="s">
        <v>53</v>
      </c>
      <c r="M28" s="51" t="s">
        <v>54</v>
      </c>
      <c r="N28" s="51" t="s">
        <v>54</v>
      </c>
      <c r="O28" s="51" t="s">
        <v>53</v>
      </c>
      <c r="P28" s="51" t="s">
        <v>54</v>
      </c>
      <c r="Q28" s="51" t="s">
        <v>52</v>
      </c>
      <c r="R28" s="51" t="s">
        <v>54</v>
      </c>
      <c r="S28" s="51" t="s">
        <v>55</v>
      </c>
      <c r="T28" s="51" t="s">
        <v>53</v>
      </c>
      <c r="U28" s="51" t="s">
        <v>55</v>
      </c>
      <c r="V28" s="51" t="s">
        <v>52</v>
      </c>
      <c r="W28" s="51" t="s">
        <v>55</v>
      </c>
      <c r="X28" s="51" t="s">
        <v>55</v>
      </c>
      <c r="Y28" s="49">
        <f ca="1">IF(COUNTBLANK(C28:X28) = BASE!$C$11, "", SUMPRODUCT(EXACT(LOWER(C28:X28),LOWER($C$4:$X$4))))</f>
        <v>0</v>
      </c>
    </row>
    <row r="29" spans="1:25" ht="14.4" x14ac:dyDescent="0.25">
      <c r="A29" s="46">
        <v>24</v>
      </c>
      <c r="B29" s="68" t="s">
        <v>148</v>
      </c>
      <c r="C29" s="51" t="s">
        <v>53</v>
      </c>
      <c r="D29" s="51" t="s">
        <v>53</v>
      </c>
      <c r="E29" s="51" t="s">
        <v>52</v>
      </c>
      <c r="F29" s="51" t="s">
        <v>52</v>
      </c>
      <c r="G29" s="51" t="s">
        <v>52</v>
      </c>
      <c r="H29" s="51" t="s">
        <v>52</v>
      </c>
      <c r="I29" s="51" t="s">
        <v>55</v>
      </c>
      <c r="J29" s="51" t="s">
        <v>55</v>
      </c>
      <c r="K29" s="51" t="s">
        <v>54</v>
      </c>
      <c r="L29" s="51" t="s">
        <v>54</v>
      </c>
      <c r="M29" s="51" t="s">
        <v>53</v>
      </c>
      <c r="N29" s="51" t="s">
        <v>54</v>
      </c>
      <c r="O29" s="51" t="s">
        <v>53</v>
      </c>
      <c r="P29" s="51" t="s">
        <v>52</v>
      </c>
      <c r="Q29" s="51" t="s">
        <v>53</v>
      </c>
      <c r="R29" s="51" t="s">
        <v>53</v>
      </c>
      <c r="S29" s="51" t="s">
        <v>53</v>
      </c>
      <c r="T29" s="51" t="s">
        <v>54</v>
      </c>
      <c r="U29" s="51" t="s">
        <v>55</v>
      </c>
      <c r="V29" s="51" t="s">
        <v>52</v>
      </c>
      <c r="W29" s="51" t="s">
        <v>55</v>
      </c>
      <c r="X29" s="51" t="s">
        <v>55</v>
      </c>
      <c r="Y29" s="49">
        <f ca="1">IF(COUNTBLANK(C29:X29) = BASE!$C$11, "", SUMPRODUCT(EXACT(LOWER(C29:X29),LOWER($C$4:$X$4))))</f>
        <v>0</v>
      </c>
    </row>
    <row r="30" spans="1:25" ht="14.4" x14ac:dyDescent="0.25">
      <c r="A30" s="46">
        <v>25</v>
      </c>
      <c r="B30" s="68" t="s">
        <v>149</v>
      </c>
      <c r="C30" s="51" t="s">
        <v>54</v>
      </c>
      <c r="D30" s="51" t="s">
        <v>55</v>
      </c>
      <c r="E30" s="51" t="s">
        <v>52</v>
      </c>
      <c r="F30" s="51" t="s">
        <v>55</v>
      </c>
      <c r="G30" s="51" t="s">
        <v>53</v>
      </c>
      <c r="H30" s="51" t="s">
        <v>54</v>
      </c>
      <c r="I30" s="51" t="s">
        <v>55</v>
      </c>
      <c r="J30" s="51" t="s">
        <v>52</v>
      </c>
      <c r="K30" s="51" t="s">
        <v>53</v>
      </c>
      <c r="L30" s="51" t="s">
        <v>53</v>
      </c>
      <c r="M30" s="51" t="s">
        <v>53</v>
      </c>
      <c r="N30" s="51" t="s">
        <v>55</v>
      </c>
      <c r="O30" s="51" t="s">
        <v>53</v>
      </c>
      <c r="P30" s="51" t="s">
        <v>55</v>
      </c>
      <c r="Q30" s="51" t="s">
        <v>55</v>
      </c>
      <c r="R30" s="51" t="s">
        <v>55</v>
      </c>
      <c r="S30" s="51" t="s">
        <v>54</v>
      </c>
      <c r="T30" s="51" t="s">
        <v>53</v>
      </c>
      <c r="U30" s="51" t="s">
        <v>55</v>
      </c>
      <c r="V30" s="51" t="s">
        <v>53</v>
      </c>
      <c r="W30" s="51" t="s">
        <v>55</v>
      </c>
      <c r="X30" s="51" t="s">
        <v>53</v>
      </c>
      <c r="Y30" s="49">
        <f ca="1">IF(COUNTBLANK(C30:X30) = BASE!$C$11, "", SUMPRODUCT(EXACT(LOWER(C30:X30),LOWER($C$4:$X$4))))</f>
        <v>0</v>
      </c>
    </row>
    <row r="31" spans="1:25" ht="14.4" x14ac:dyDescent="0.25">
      <c r="A31" s="46">
        <v>26</v>
      </c>
      <c r="B31" s="68" t="s">
        <v>150</v>
      </c>
      <c r="C31" s="51" t="s">
        <v>55</v>
      </c>
      <c r="D31" s="51" t="s">
        <v>54</v>
      </c>
      <c r="E31" s="51" t="s">
        <v>52</v>
      </c>
      <c r="F31" s="51" t="s">
        <v>55</v>
      </c>
      <c r="G31" s="51" t="s">
        <v>52</v>
      </c>
      <c r="H31" s="51" t="s">
        <v>52</v>
      </c>
      <c r="I31" s="51" t="s">
        <v>55</v>
      </c>
      <c r="J31" s="51" t="s">
        <v>55</v>
      </c>
      <c r="K31" s="51" t="s">
        <v>55</v>
      </c>
      <c r="L31" s="51" t="s">
        <v>54</v>
      </c>
      <c r="M31" s="51" t="s">
        <v>53</v>
      </c>
      <c r="N31" s="51" t="s">
        <v>55</v>
      </c>
      <c r="O31" s="51" t="s">
        <v>53</v>
      </c>
      <c r="P31" s="51" t="s">
        <v>54</v>
      </c>
      <c r="Q31" s="51" t="s">
        <v>54</v>
      </c>
      <c r="R31" s="51" t="s">
        <v>53</v>
      </c>
      <c r="S31" s="51" t="s">
        <v>55</v>
      </c>
      <c r="T31" s="51" t="s">
        <v>55</v>
      </c>
      <c r="U31" s="51" t="s">
        <v>55</v>
      </c>
      <c r="V31" s="51" t="s">
        <v>52</v>
      </c>
      <c r="W31" s="51" t="s">
        <v>55</v>
      </c>
      <c r="X31" s="51" t="s">
        <v>55</v>
      </c>
      <c r="Y31" s="49">
        <f ca="1">IF(COUNTBLANK(C31:X31) = BASE!$C$11, "", SUMPRODUCT(EXACT(LOWER(C31:X31),LOWER($C$4:$X$4))))</f>
        <v>0</v>
      </c>
    </row>
    <row r="32" spans="1:25" ht="14.4" x14ac:dyDescent="0.25">
      <c r="A32" s="46">
        <v>27</v>
      </c>
      <c r="B32" s="68" t="s">
        <v>151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49" t="str">
        <f ca="1">IF(COUNTBLANK(C32:X32) = BASE!$C$11, "", SUMPRODUCT(EXACT(LOWER(C32:X32),LOWER($C$4:$X$4))))</f>
        <v/>
      </c>
    </row>
    <row r="33" spans="1:25" ht="14.4" x14ac:dyDescent="0.25">
      <c r="A33" s="46">
        <v>28</v>
      </c>
      <c r="B33" s="68" t="s">
        <v>152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 t="str">
        <f ca="1">IF(COUNTBLANK(C33:X33) = BASE!$C$11, "", SUMPRODUCT(EXACT(LOWER(C33:X33),LOWER($C$4:$X$4))))</f>
        <v/>
      </c>
    </row>
    <row r="34" spans="1:25" ht="14.4" x14ac:dyDescent="0.25">
      <c r="A34" s="46">
        <v>29</v>
      </c>
      <c r="B34" s="70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 t="str">
        <f ca="1">IF(COUNTBLANK(C34:X34) = BASE!$C$11, "", SUMPRODUCT(EXACT(LOWER(C34:X34),LOWER($C$4:$X$4))))</f>
        <v/>
      </c>
    </row>
    <row r="35" spans="1:25" ht="14.4" x14ac:dyDescent="0.25">
      <c r="A35" s="46">
        <v>30</v>
      </c>
      <c r="B35" s="70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 t="str">
        <f ca="1">IF(COUNTBLANK(C35:X35) = BASE!$C$11, "", SUMPRODUCT(EXACT(LOWER(C35:X35),LOWER($C$4:$X$4))))</f>
        <v/>
      </c>
    </row>
    <row r="36" spans="1:25" ht="14.4" x14ac:dyDescent="0.25">
      <c r="A36" s="46">
        <v>31</v>
      </c>
      <c r="B36" s="70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 t="str">
        <f ca="1">IF(COUNTBLANK(C36:X36) = BASE!$C$11, "", SUMPRODUCT(EXACT(LOWER(C36:X36),LOWER($C$4:$X$4))))</f>
        <v/>
      </c>
    </row>
    <row r="37" spans="1:25" ht="14.4" x14ac:dyDescent="0.25">
      <c r="A37" s="46">
        <v>32</v>
      </c>
      <c r="B37" s="70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 t="str">
        <f ca="1">IF(COUNTBLANK(C37:X37) = BASE!$C$11, "", SUMPRODUCT(EXACT(LOWER(C37:X37),LOWER($C$4:$X$4))))</f>
        <v/>
      </c>
    </row>
    <row r="38" spans="1:25" ht="14.4" x14ac:dyDescent="0.25">
      <c r="A38" s="46">
        <v>33</v>
      </c>
      <c r="B38" s="70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 t="str">
        <f ca="1">IF(COUNTBLANK(C38:X38) = BASE!$C$11, "", SUMPRODUCT(EXACT(LOWER(C38:X38),LOWER($C$4:$X$4))))</f>
        <v/>
      </c>
    </row>
    <row r="39" spans="1:25" ht="14.4" x14ac:dyDescent="0.25">
      <c r="A39" s="46">
        <v>34</v>
      </c>
      <c r="B39" s="70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 t="str">
        <f ca="1">IF(COUNTBLANK(C39:X39) = BASE!$C$11, "", SUMPRODUCT(EXACT(LOWER(C39:X39),LOWER($C$4:$X$4))))</f>
        <v/>
      </c>
    </row>
    <row r="40" spans="1:25" ht="14.4" x14ac:dyDescent="0.25">
      <c r="A40" s="46">
        <v>35</v>
      </c>
      <c r="B40" s="70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 t="str">
        <f ca="1">IF(COUNTBLANK(C40:X40) = BASE!$C$11, "", SUMPRODUCT(EXACT(LOWER(C40:X40),LOWER($C$4:$X$4))))</f>
        <v/>
      </c>
    </row>
    <row r="41" spans="1:25" ht="14.4" x14ac:dyDescent="0.25">
      <c r="A41" s="46">
        <v>36</v>
      </c>
      <c r="B41" s="70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 t="str">
        <f ca="1">IF(COUNTBLANK(C41:X41) = BASE!$C$11, "", SUMPRODUCT(EXACT(LOWER(C41:X41),LOWER($C$4:$X$4))))</f>
        <v/>
      </c>
    </row>
    <row r="42" spans="1:25" ht="14.4" x14ac:dyDescent="0.25">
      <c r="A42" s="46">
        <v>37</v>
      </c>
      <c r="B42" s="70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 t="str">
        <f ca="1">IF(COUNTBLANK(C42:X42) = BASE!$C$11, "", SUMPRODUCT(EXACT(LOWER(C42:X42),LOWER($C$4:$X$4))))</f>
        <v/>
      </c>
    </row>
    <row r="43" spans="1:25" ht="14.4" x14ac:dyDescent="0.25">
      <c r="A43" s="46">
        <v>38</v>
      </c>
      <c r="B43" s="70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 t="str">
        <f ca="1">IF(COUNTBLANK(C43:X43) = BASE!$C$11, "", SUMPRODUCT(EXACT(LOWER(C43:X43),LOWER($C$4:$X$4))))</f>
        <v/>
      </c>
    </row>
    <row r="44" spans="1:25" ht="14.4" x14ac:dyDescent="0.25">
      <c r="A44" s="46">
        <v>39</v>
      </c>
      <c r="B44" s="5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9" t="str">
        <f ca="1">IF(COUNTBLANK(C44:X44) = BASE!$C$11, "", SUMPRODUCT(EXACT(LOWER(C44:X44),LOWER($C$4:$X$4))))</f>
        <v/>
      </c>
    </row>
    <row r="45" spans="1:25" ht="14.4" x14ac:dyDescent="0.25">
      <c r="A45" s="46">
        <v>40</v>
      </c>
      <c r="B45" s="5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9" t="str">
        <f ca="1">IF(COUNTBLANK(C45:X45) = BASE!$C$11, "", SUMPRODUCT(EXACT(LOWER(C45:X45),LOWER($C$4:$X$4))))</f>
        <v/>
      </c>
    </row>
    <row r="46" spans="1:25" ht="14.4" x14ac:dyDescent="0.25">
      <c r="A46" s="46">
        <v>41</v>
      </c>
      <c r="B46" s="5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9" t="str">
        <f ca="1">IF(COUNTBLANK(C46:X46) = BASE!$C$11, "", SUMPRODUCT(EXACT(LOWER(C46:X46),LOWER($C$4:$X$4))))</f>
        <v/>
      </c>
    </row>
    <row r="47" spans="1:25" ht="14.4" x14ac:dyDescent="0.25">
      <c r="A47" s="46">
        <v>42</v>
      </c>
      <c r="B47" s="53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9" t="str">
        <f ca="1">IF(COUNTBLANK(C47:X47) = BASE!$C$11, "", SUMPRODUCT(EXACT(LOWER(C47:X47),LOWER($C$4:$X$4))))</f>
        <v/>
      </c>
    </row>
    <row r="48" spans="1:25" ht="14.4" x14ac:dyDescent="0.25">
      <c r="A48" s="46">
        <v>43</v>
      </c>
      <c r="B48" s="53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9" t="str">
        <f ca="1">IF(COUNTBLANK(C48:X48) = BASE!$C$11, "", SUMPRODUCT(EXACT(LOWER(C48:X48),LOWER($C$4:$X$4))))</f>
        <v/>
      </c>
    </row>
    <row r="49" spans="1:26" ht="14.4" x14ac:dyDescent="0.25">
      <c r="A49" s="46">
        <v>44</v>
      </c>
      <c r="B49" s="53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9" t="str">
        <f ca="1">IF(COUNTBLANK(C49:X49) = BASE!$C$11, "", SUMPRODUCT(EXACT(LOWER(C49:X49),LOWER($C$4:$X$4))))</f>
        <v/>
      </c>
    </row>
    <row r="50" spans="1:26" ht="14.4" x14ac:dyDescent="0.25">
      <c r="A50" s="46">
        <v>45</v>
      </c>
      <c r="B50" s="5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9" t="str">
        <f ca="1">IF(COUNTBLANK(C50:X50) = BASE!$C$11, "", SUMPRODUCT(EXACT(LOWER(C50:X50),LOWER($C$4:$X$4))))</f>
        <v/>
      </c>
    </row>
    <row r="51" spans="1:26" ht="14.4" x14ac:dyDescent="0.25">
      <c r="A51" s="46">
        <v>46</v>
      </c>
      <c r="B51" s="53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9" t="str">
        <f ca="1">IF(COUNTBLANK(C51:X51) = BASE!$C$11, "", SUMPRODUCT(EXACT(LOWER(C51:X51),LOWER($C$4:$X$4))))</f>
        <v/>
      </c>
    </row>
    <row r="52" spans="1:26" ht="14.4" x14ac:dyDescent="0.25">
      <c r="A52" s="46">
        <v>47</v>
      </c>
      <c r="B52" s="53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9" t="str">
        <f ca="1">IF(COUNTBLANK(C52:X52) = BASE!$C$11, "", SUMPRODUCT(EXACT(LOWER(C52:X52),LOWER($C$4:$X$4))))</f>
        <v/>
      </c>
    </row>
    <row r="53" spans="1:26" ht="14.4" x14ac:dyDescent="0.25">
      <c r="A53" s="46">
        <v>48</v>
      </c>
      <c r="B53" s="53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9" t="str">
        <f ca="1">IF(COUNTBLANK(C53:X53) = BASE!$C$11, "", SUMPRODUCT(EXACT(LOWER(C53:X53),LOWER($C$4:$X$4))))</f>
        <v/>
      </c>
    </row>
    <row r="54" spans="1:26" ht="14.4" x14ac:dyDescent="0.25">
      <c r="A54" s="46">
        <v>49</v>
      </c>
      <c r="B54" s="53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9" t="str">
        <f ca="1">IF(COUNTBLANK(C54:X54) = BASE!$C$11, "", SUMPRODUCT(EXACT(LOWER(C54:X54),LOWER($C$4:$X$4))))</f>
        <v/>
      </c>
    </row>
    <row r="55" spans="1:26" ht="14.4" x14ac:dyDescent="0.25">
      <c r="A55" s="46">
        <v>50</v>
      </c>
      <c r="B55" s="53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9" t="str">
        <f ca="1">IF(COUNTBLANK(C55:X55) = BASE!$C$11, "", SUMPRODUCT(EXACT(LOWER(C55:X55),LOWER($C$4:$X$4))))</f>
        <v/>
      </c>
    </row>
    <row r="56" spans="1:26" ht="14.4" x14ac:dyDescent="0.25">
      <c r="A56" s="142" t="s">
        <v>80</v>
      </c>
      <c r="B56" s="137"/>
      <c r="C56" s="54">
        <f t="shared" ref="C56:X56" ca="1" si="0">IFERROR((C57/$Q$58),"")</f>
        <v>0.59090909090909094</v>
      </c>
      <c r="D56" s="54">
        <f t="shared" ca="1" si="0"/>
        <v>0.81818181818181823</v>
      </c>
      <c r="E56" s="54">
        <f t="shared" ca="1" si="0"/>
        <v>0.63636363636363635</v>
      </c>
      <c r="F56" s="54">
        <f t="shared" ca="1" si="0"/>
        <v>0.27272727272727271</v>
      </c>
      <c r="G56" s="54">
        <f t="shared" ca="1" si="0"/>
        <v>0.63636363636363635</v>
      </c>
      <c r="H56" s="54">
        <f t="shared" ca="1" si="0"/>
        <v>0.63636363636363635</v>
      </c>
      <c r="I56" s="54">
        <f t="shared" ca="1" si="0"/>
        <v>0.59090909090909094</v>
      </c>
      <c r="J56" s="54">
        <f t="shared" ca="1" si="0"/>
        <v>0.31818181818181818</v>
      </c>
      <c r="K56" s="54">
        <f t="shared" ca="1" si="0"/>
        <v>0.59090909090909094</v>
      </c>
      <c r="L56" s="54">
        <f t="shared" ca="1" si="0"/>
        <v>0.5</v>
      </c>
      <c r="M56" s="54">
        <f t="shared" ca="1" si="0"/>
        <v>0.54545454545454541</v>
      </c>
      <c r="N56" s="54">
        <f t="shared" ca="1" si="0"/>
        <v>0.5</v>
      </c>
      <c r="O56" s="54">
        <f t="shared" ca="1" si="0"/>
        <v>0.95454545454545459</v>
      </c>
      <c r="P56" s="54">
        <f t="shared" ca="1" si="0"/>
        <v>9.0909090909090912E-2</v>
      </c>
      <c r="Q56" s="54">
        <f t="shared" ca="1" si="0"/>
        <v>0.59090909090909094</v>
      </c>
      <c r="R56" s="54">
        <f t="shared" ca="1" si="0"/>
        <v>0.81818181818181823</v>
      </c>
      <c r="S56" s="54">
        <f t="shared" ca="1" si="0"/>
        <v>0.5</v>
      </c>
      <c r="T56" s="54">
        <f t="shared" ca="1" si="0"/>
        <v>0.22727272727272727</v>
      </c>
      <c r="U56" s="54">
        <f t="shared" ca="1" si="0"/>
        <v>0.95454545454545459</v>
      </c>
      <c r="V56" s="54">
        <f t="shared" ca="1" si="0"/>
        <v>0.68181818181818177</v>
      </c>
      <c r="W56" s="54">
        <f t="shared" ca="1" si="0"/>
        <v>0.59090909090909094</v>
      </c>
      <c r="X56" s="54">
        <f t="shared" ca="1" si="0"/>
        <v>0.13636363636363635</v>
      </c>
      <c r="Y56" s="55" t="s">
        <v>81</v>
      </c>
    </row>
    <row r="57" spans="1:26" ht="15.6" x14ac:dyDescent="0.25">
      <c r="A57" s="142" t="s">
        <v>82</v>
      </c>
      <c r="B57" s="137"/>
      <c r="C57" s="55">
        <f t="shared" ref="C57:X57" ca="1" si="1">COUNTIF(C6:C55,C4)</f>
        <v>13</v>
      </c>
      <c r="D57" s="55">
        <f t="shared" ca="1" si="1"/>
        <v>18</v>
      </c>
      <c r="E57" s="55">
        <f t="shared" ca="1" si="1"/>
        <v>14</v>
      </c>
      <c r="F57" s="55">
        <f t="shared" ca="1" si="1"/>
        <v>6</v>
      </c>
      <c r="G57" s="55">
        <f t="shared" ca="1" si="1"/>
        <v>14</v>
      </c>
      <c r="H57" s="55">
        <f t="shared" ca="1" si="1"/>
        <v>14</v>
      </c>
      <c r="I57" s="55">
        <f t="shared" ca="1" si="1"/>
        <v>13</v>
      </c>
      <c r="J57" s="55">
        <f t="shared" ca="1" si="1"/>
        <v>7</v>
      </c>
      <c r="K57" s="55">
        <f t="shared" ca="1" si="1"/>
        <v>13</v>
      </c>
      <c r="L57" s="55">
        <f t="shared" ca="1" si="1"/>
        <v>11</v>
      </c>
      <c r="M57" s="55">
        <f t="shared" ca="1" si="1"/>
        <v>12</v>
      </c>
      <c r="N57" s="55">
        <f t="shared" ca="1" si="1"/>
        <v>11</v>
      </c>
      <c r="O57" s="55">
        <f t="shared" ca="1" si="1"/>
        <v>21</v>
      </c>
      <c r="P57" s="55">
        <f t="shared" ca="1" si="1"/>
        <v>2</v>
      </c>
      <c r="Q57" s="55">
        <f t="shared" ca="1" si="1"/>
        <v>13</v>
      </c>
      <c r="R57" s="55">
        <f t="shared" ca="1" si="1"/>
        <v>18</v>
      </c>
      <c r="S57" s="55">
        <f t="shared" ca="1" si="1"/>
        <v>11</v>
      </c>
      <c r="T57" s="55">
        <f t="shared" ca="1" si="1"/>
        <v>5</v>
      </c>
      <c r="U57" s="55">
        <f t="shared" ca="1" si="1"/>
        <v>21</v>
      </c>
      <c r="V57" s="55">
        <f t="shared" ca="1" si="1"/>
        <v>15</v>
      </c>
      <c r="W57" s="55">
        <f t="shared" ca="1" si="1"/>
        <v>13</v>
      </c>
      <c r="X57" s="55">
        <f t="shared" ca="1" si="1"/>
        <v>3</v>
      </c>
      <c r="Y57" s="56" t="s">
        <v>83</v>
      </c>
    </row>
    <row r="58" spans="1:26" ht="15.6" x14ac:dyDescent="0.25">
      <c r="A58" s="144" t="s">
        <v>84</v>
      </c>
      <c r="B58" s="137"/>
      <c r="C58" s="145" t="str">
        <f>C2</f>
        <v>MATEMÁTICA</v>
      </c>
      <c r="D58" s="114"/>
      <c r="E58" s="114"/>
      <c r="F58" s="114"/>
      <c r="G58" s="114"/>
      <c r="H58" s="137"/>
      <c r="I58" s="145" t="s">
        <v>85</v>
      </c>
      <c r="J58" s="137"/>
      <c r="K58" s="57" t="str">
        <f>A2</f>
        <v>5C</v>
      </c>
      <c r="L58" s="145" t="s">
        <v>86</v>
      </c>
      <c r="M58" s="114"/>
      <c r="N58" s="114"/>
      <c r="O58" s="114"/>
      <c r="P58" s="137"/>
      <c r="Q58" s="57">
        <f ca="1">IFERROR(__xludf.DUMMYFUNCTION("ARRAYFORMULA(IFERROR(COUNTIF(FILTER(Y6:Y55, Y6:Y55&lt;&gt;""""),""&gt;=0"")))"),22)</f>
        <v>22</v>
      </c>
      <c r="R58" s="145" t="s">
        <v>87</v>
      </c>
      <c r="S58" s="114"/>
      <c r="T58" s="114"/>
      <c r="U58" s="114"/>
      <c r="V58" s="114"/>
      <c r="W58" s="114"/>
      <c r="X58" s="137"/>
      <c r="Y58" s="58">
        <f ca="1">IFERROR(SUM(Y6:Y55)/Q58, "")</f>
        <v>0</v>
      </c>
      <c r="Z58" s="59"/>
    </row>
    <row r="59" spans="1:26" ht="14.4" x14ac:dyDescent="0.25">
      <c r="A59" s="146"/>
      <c r="B59" s="137"/>
      <c r="C59" s="146" t="s">
        <v>88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37"/>
      <c r="Y59" s="60" t="s">
        <v>89</v>
      </c>
    </row>
    <row r="60" spans="1:26" ht="14.4" x14ac:dyDescent="0.25">
      <c r="A60" s="143" t="s">
        <v>53</v>
      </c>
      <c r="B60" s="137"/>
      <c r="C60" s="51">
        <f t="shared" ref="C60:X60" si="2">COUNTIF(C6:C55,$A$60)</f>
        <v>13</v>
      </c>
      <c r="D60" s="51">
        <f t="shared" si="2"/>
        <v>18</v>
      </c>
      <c r="E60" s="51">
        <f t="shared" si="2"/>
        <v>3</v>
      </c>
      <c r="F60" s="51">
        <f t="shared" si="2"/>
        <v>6</v>
      </c>
      <c r="G60" s="51">
        <f t="shared" si="2"/>
        <v>4</v>
      </c>
      <c r="H60" s="51">
        <f t="shared" si="2"/>
        <v>0</v>
      </c>
      <c r="I60" s="51">
        <f t="shared" si="2"/>
        <v>3</v>
      </c>
      <c r="J60" s="51">
        <f t="shared" si="2"/>
        <v>7</v>
      </c>
      <c r="K60" s="51">
        <f t="shared" si="2"/>
        <v>4</v>
      </c>
      <c r="L60" s="51">
        <f t="shared" si="2"/>
        <v>8</v>
      </c>
      <c r="M60" s="51">
        <f t="shared" si="2"/>
        <v>12</v>
      </c>
      <c r="N60" s="51">
        <f t="shared" si="2"/>
        <v>0</v>
      </c>
      <c r="O60" s="51">
        <f t="shared" si="2"/>
        <v>21</v>
      </c>
      <c r="P60" s="51">
        <f t="shared" si="2"/>
        <v>1</v>
      </c>
      <c r="Q60" s="51">
        <f t="shared" si="2"/>
        <v>2</v>
      </c>
      <c r="R60" s="51">
        <f t="shared" si="2"/>
        <v>18</v>
      </c>
      <c r="S60" s="51">
        <f t="shared" si="2"/>
        <v>11</v>
      </c>
      <c r="T60" s="51">
        <f t="shared" si="2"/>
        <v>7</v>
      </c>
      <c r="U60" s="51">
        <f t="shared" si="2"/>
        <v>0</v>
      </c>
      <c r="V60" s="51">
        <f t="shared" si="2"/>
        <v>3</v>
      </c>
      <c r="W60" s="51">
        <f t="shared" si="2"/>
        <v>4</v>
      </c>
      <c r="X60" s="51">
        <f t="shared" si="2"/>
        <v>4</v>
      </c>
      <c r="Y60" s="61">
        <f t="shared" ref="Y60:Y64" si="3">AVERAGE(C60:X60)</f>
        <v>6.7727272727272725</v>
      </c>
    </row>
    <row r="61" spans="1:26" ht="14.4" x14ac:dyDescent="0.25">
      <c r="A61" s="143" t="s">
        <v>54</v>
      </c>
      <c r="B61" s="137"/>
      <c r="C61" s="51">
        <f t="shared" ref="C61:X61" si="4">COUNTIF(C6:C55,$A$61)</f>
        <v>3</v>
      </c>
      <c r="D61" s="51">
        <f t="shared" si="4"/>
        <v>1</v>
      </c>
      <c r="E61" s="51">
        <f t="shared" si="4"/>
        <v>4</v>
      </c>
      <c r="F61" s="51">
        <f t="shared" si="4"/>
        <v>5</v>
      </c>
      <c r="G61" s="51">
        <f t="shared" si="4"/>
        <v>2</v>
      </c>
      <c r="H61" s="51">
        <f t="shared" si="4"/>
        <v>6</v>
      </c>
      <c r="I61" s="51">
        <f t="shared" si="4"/>
        <v>4</v>
      </c>
      <c r="J61" s="51">
        <f t="shared" si="4"/>
        <v>0</v>
      </c>
      <c r="K61" s="51">
        <f t="shared" si="4"/>
        <v>13</v>
      </c>
      <c r="L61" s="51">
        <f t="shared" si="4"/>
        <v>11</v>
      </c>
      <c r="M61" s="51">
        <f t="shared" si="4"/>
        <v>6</v>
      </c>
      <c r="N61" s="51">
        <f t="shared" si="4"/>
        <v>11</v>
      </c>
      <c r="O61" s="51">
        <f t="shared" si="4"/>
        <v>1</v>
      </c>
      <c r="P61" s="51">
        <f t="shared" si="4"/>
        <v>15</v>
      </c>
      <c r="Q61" s="51">
        <f t="shared" si="4"/>
        <v>2</v>
      </c>
      <c r="R61" s="51">
        <f t="shared" si="4"/>
        <v>1</v>
      </c>
      <c r="S61" s="51">
        <f t="shared" si="4"/>
        <v>4</v>
      </c>
      <c r="T61" s="51">
        <f t="shared" si="4"/>
        <v>6</v>
      </c>
      <c r="U61" s="51">
        <f t="shared" si="4"/>
        <v>1</v>
      </c>
      <c r="V61" s="51">
        <f t="shared" si="4"/>
        <v>4</v>
      </c>
      <c r="W61" s="51">
        <f t="shared" si="4"/>
        <v>4</v>
      </c>
      <c r="X61" s="51">
        <f t="shared" si="4"/>
        <v>3</v>
      </c>
      <c r="Y61" s="61">
        <f t="shared" si="3"/>
        <v>4.8636363636363633</v>
      </c>
    </row>
    <row r="62" spans="1:26" ht="14.4" x14ac:dyDescent="0.25">
      <c r="A62" s="143" t="s">
        <v>52</v>
      </c>
      <c r="B62" s="137"/>
      <c r="C62" s="51">
        <f t="shared" ref="C62:X62" si="5">COUNTIF(C6:C55,$A$62)</f>
        <v>4</v>
      </c>
      <c r="D62" s="51">
        <f t="shared" si="5"/>
        <v>2</v>
      </c>
      <c r="E62" s="51">
        <f t="shared" si="5"/>
        <v>14</v>
      </c>
      <c r="F62" s="51">
        <f t="shared" si="5"/>
        <v>6</v>
      </c>
      <c r="G62" s="51">
        <f t="shared" si="5"/>
        <v>14</v>
      </c>
      <c r="H62" s="51">
        <f t="shared" si="5"/>
        <v>14</v>
      </c>
      <c r="I62" s="51">
        <f t="shared" si="5"/>
        <v>2</v>
      </c>
      <c r="J62" s="51">
        <f t="shared" si="5"/>
        <v>5</v>
      </c>
      <c r="K62" s="51">
        <f t="shared" si="5"/>
        <v>0</v>
      </c>
      <c r="L62" s="51">
        <f t="shared" si="5"/>
        <v>2</v>
      </c>
      <c r="M62" s="51">
        <f t="shared" si="5"/>
        <v>2</v>
      </c>
      <c r="N62" s="51">
        <f t="shared" si="5"/>
        <v>1</v>
      </c>
      <c r="O62" s="51">
        <f t="shared" si="5"/>
        <v>0</v>
      </c>
      <c r="P62" s="51">
        <f t="shared" si="5"/>
        <v>2</v>
      </c>
      <c r="Q62" s="51">
        <f t="shared" si="5"/>
        <v>5</v>
      </c>
      <c r="R62" s="51">
        <f t="shared" si="5"/>
        <v>1</v>
      </c>
      <c r="S62" s="51">
        <f t="shared" si="5"/>
        <v>3</v>
      </c>
      <c r="T62" s="51">
        <f t="shared" si="5"/>
        <v>4</v>
      </c>
      <c r="U62" s="51">
        <f t="shared" si="5"/>
        <v>0</v>
      </c>
      <c r="V62" s="51">
        <f t="shared" si="5"/>
        <v>15</v>
      </c>
      <c r="W62" s="51">
        <f t="shared" si="5"/>
        <v>1</v>
      </c>
      <c r="X62" s="51">
        <f t="shared" si="5"/>
        <v>5</v>
      </c>
      <c r="Y62" s="61">
        <f t="shared" si="3"/>
        <v>4.6363636363636367</v>
      </c>
    </row>
    <row r="63" spans="1:26" ht="14.4" x14ac:dyDescent="0.25">
      <c r="A63" s="143" t="s">
        <v>55</v>
      </c>
      <c r="B63" s="137"/>
      <c r="C63" s="51">
        <f t="shared" ref="C63:X63" si="6">COUNTIF(C6:C55,$A$63)</f>
        <v>2</v>
      </c>
      <c r="D63" s="51">
        <f t="shared" si="6"/>
        <v>1</v>
      </c>
      <c r="E63" s="51">
        <f t="shared" si="6"/>
        <v>1</v>
      </c>
      <c r="F63" s="51">
        <f t="shared" si="6"/>
        <v>5</v>
      </c>
      <c r="G63" s="51">
        <f t="shared" si="6"/>
        <v>2</v>
      </c>
      <c r="H63" s="51">
        <f t="shared" si="6"/>
        <v>2</v>
      </c>
      <c r="I63" s="51">
        <f t="shared" si="6"/>
        <v>13</v>
      </c>
      <c r="J63" s="51">
        <f t="shared" si="6"/>
        <v>10</v>
      </c>
      <c r="K63" s="51">
        <f t="shared" si="6"/>
        <v>5</v>
      </c>
      <c r="L63" s="51">
        <f t="shared" si="6"/>
        <v>1</v>
      </c>
      <c r="M63" s="51">
        <f t="shared" si="6"/>
        <v>2</v>
      </c>
      <c r="N63" s="51">
        <f t="shared" si="6"/>
        <v>10</v>
      </c>
      <c r="O63" s="51">
        <f t="shared" si="6"/>
        <v>0</v>
      </c>
      <c r="P63" s="51">
        <f t="shared" si="6"/>
        <v>4</v>
      </c>
      <c r="Q63" s="51">
        <f t="shared" si="6"/>
        <v>13</v>
      </c>
      <c r="R63" s="51">
        <f t="shared" si="6"/>
        <v>2</v>
      </c>
      <c r="S63" s="51">
        <f t="shared" si="6"/>
        <v>4</v>
      </c>
      <c r="T63" s="51">
        <f t="shared" si="6"/>
        <v>5</v>
      </c>
      <c r="U63" s="51">
        <f t="shared" si="6"/>
        <v>21</v>
      </c>
      <c r="V63" s="51">
        <f t="shared" si="6"/>
        <v>0</v>
      </c>
      <c r="W63" s="51">
        <f t="shared" si="6"/>
        <v>13</v>
      </c>
      <c r="X63" s="51">
        <f t="shared" si="6"/>
        <v>10</v>
      </c>
      <c r="Y63" s="61">
        <f t="shared" si="3"/>
        <v>5.7272727272727275</v>
      </c>
    </row>
    <row r="64" spans="1:26" ht="14.4" x14ac:dyDescent="0.25">
      <c r="A64" s="143" t="s">
        <v>90</v>
      </c>
      <c r="B64" s="137"/>
      <c r="C64" s="51">
        <f t="shared" ref="C64:X64" si="7">COUNTIF(C6:C55,$A$64)</f>
        <v>0</v>
      </c>
      <c r="D64" s="51">
        <f t="shared" si="7"/>
        <v>0</v>
      </c>
      <c r="E64" s="51">
        <f t="shared" si="7"/>
        <v>0</v>
      </c>
      <c r="F64" s="51">
        <f t="shared" si="7"/>
        <v>0</v>
      </c>
      <c r="G64" s="51">
        <f t="shared" si="7"/>
        <v>0</v>
      </c>
      <c r="H64" s="51">
        <f t="shared" si="7"/>
        <v>0</v>
      </c>
      <c r="I64" s="51">
        <f t="shared" si="7"/>
        <v>0</v>
      </c>
      <c r="J64" s="51">
        <f t="shared" si="7"/>
        <v>0</v>
      </c>
      <c r="K64" s="51">
        <f t="shared" si="7"/>
        <v>0</v>
      </c>
      <c r="L64" s="51">
        <f t="shared" si="7"/>
        <v>0</v>
      </c>
      <c r="M64" s="51">
        <f t="shared" si="7"/>
        <v>0</v>
      </c>
      <c r="N64" s="51">
        <f t="shared" si="7"/>
        <v>0</v>
      </c>
      <c r="O64" s="51">
        <f t="shared" si="7"/>
        <v>0</v>
      </c>
      <c r="P64" s="51">
        <f t="shared" si="7"/>
        <v>0</v>
      </c>
      <c r="Q64" s="51">
        <f t="shared" si="7"/>
        <v>0</v>
      </c>
      <c r="R64" s="51">
        <f t="shared" si="7"/>
        <v>0</v>
      </c>
      <c r="S64" s="51">
        <f t="shared" si="7"/>
        <v>0</v>
      </c>
      <c r="T64" s="51">
        <f t="shared" si="7"/>
        <v>0</v>
      </c>
      <c r="U64" s="51">
        <f t="shared" si="7"/>
        <v>0</v>
      </c>
      <c r="V64" s="51">
        <f t="shared" si="7"/>
        <v>0</v>
      </c>
      <c r="W64" s="51">
        <f t="shared" si="7"/>
        <v>0</v>
      </c>
      <c r="X64" s="51">
        <f t="shared" si="7"/>
        <v>0</v>
      </c>
      <c r="Y64" s="61">
        <f t="shared" si="3"/>
        <v>0</v>
      </c>
    </row>
    <row r="65" spans="1:25" ht="14.4" x14ac:dyDescent="0.25">
      <c r="A65" s="143" t="s">
        <v>91</v>
      </c>
      <c r="B65" s="137"/>
      <c r="C65" s="62">
        <f t="shared" ref="C65:X65" si="8">SUM(C60:C64)</f>
        <v>22</v>
      </c>
      <c r="D65" s="62">
        <f t="shared" si="8"/>
        <v>22</v>
      </c>
      <c r="E65" s="62">
        <f t="shared" si="8"/>
        <v>22</v>
      </c>
      <c r="F65" s="62">
        <f t="shared" si="8"/>
        <v>22</v>
      </c>
      <c r="G65" s="62">
        <f t="shared" si="8"/>
        <v>22</v>
      </c>
      <c r="H65" s="62">
        <f t="shared" si="8"/>
        <v>22</v>
      </c>
      <c r="I65" s="62">
        <f t="shared" si="8"/>
        <v>22</v>
      </c>
      <c r="J65" s="62">
        <f t="shared" si="8"/>
        <v>22</v>
      </c>
      <c r="K65" s="62">
        <f t="shared" si="8"/>
        <v>22</v>
      </c>
      <c r="L65" s="62">
        <f t="shared" si="8"/>
        <v>22</v>
      </c>
      <c r="M65" s="62">
        <f t="shared" si="8"/>
        <v>22</v>
      </c>
      <c r="N65" s="62">
        <f t="shared" si="8"/>
        <v>22</v>
      </c>
      <c r="O65" s="62">
        <f t="shared" si="8"/>
        <v>22</v>
      </c>
      <c r="P65" s="62">
        <f t="shared" si="8"/>
        <v>22</v>
      </c>
      <c r="Q65" s="62">
        <f t="shared" si="8"/>
        <v>22</v>
      </c>
      <c r="R65" s="62">
        <f t="shared" si="8"/>
        <v>22</v>
      </c>
      <c r="S65" s="62">
        <f t="shared" si="8"/>
        <v>22</v>
      </c>
      <c r="T65" s="62">
        <f t="shared" si="8"/>
        <v>22</v>
      </c>
      <c r="U65" s="62">
        <f t="shared" si="8"/>
        <v>22</v>
      </c>
      <c r="V65" s="62">
        <f t="shared" si="8"/>
        <v>22</v>
      </c>
      <c r="W65" s="62">
        <f t="shared" si="8"/>
        <v>22</v>
      </c>
      <c r="X65" s="62">
        <f t="shared" si="8"/>
        <v>22</v>
      </c>
      <c r="Y65" s="61" t="s">
        <v>83</v>
      </c>
    </row>
    <row r="66" spans="1:25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1:25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1:25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1:25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1:25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1:25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1:25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1:25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1:25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1:25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1:25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1:25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1:25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1:25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1:25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1:25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1:25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1:25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1:25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1:25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1:25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1:25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1:25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1:25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1:25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1:25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1:25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1:25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1:25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1:25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1:25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1:25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1:25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1:25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1:25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1:25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1:25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1:25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1:25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1:25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1:25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1:25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1:25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1:25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1:25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1:25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1:25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1:25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1:25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1:25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1:25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1:25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1:25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1:25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1:25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1:25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1:25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1:25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1:25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1:25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1:25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1:25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1:25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1:25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1:25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1:25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1:25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1:25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1:25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1:25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1:25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1:25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1:25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1:25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1:25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1:25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1:25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1:25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1:25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1:25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1:25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1:25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1:25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1:25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1:25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1:25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1:25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1:25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1:25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1:25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1:25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1:25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1:25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1:25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1:25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1:25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1:25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1:25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1:25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1:25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1:25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1:25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1:25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1:25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1:25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1:25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1:25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1:25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1:25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1:25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1:25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1:25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1:25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1:25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1:25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1:25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1:25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1:25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1:25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1:25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1:25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1:25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1:25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1:25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1:25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1:25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1:25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1:25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1:25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1:25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1:25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1:25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1:25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1:25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1:25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1:25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1:25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1:25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1:25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1:25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1:25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1:25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1:25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1:25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1:25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1:25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1:25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1:25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1:25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1:25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1:25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1:25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1:25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1:25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1:25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1:25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1:25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1:25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1:25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1:25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1:25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1:25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1:25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1:25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1:25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1:25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1:25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1:25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1:25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1:25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1:25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1:25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1:25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1:25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1:25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1:25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1:25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1:25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1:25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1:25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1:25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1:25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1:25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1:25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1:25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1:25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1:25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1:25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1:25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1:25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1:25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1:25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1:25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1:25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1:25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1:25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1:25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1:25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1:25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1:25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1:25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1:25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1:25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1:25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1:25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1:25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1:25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1:25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1:25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1:25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1:25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1:25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1:25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1:25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1:25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1:25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1:25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1:25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1:25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1:25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1:25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1:25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1:25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1:25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1:25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1:25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1:25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1:25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1:25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1:25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1:25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1:25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1:25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1:25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1:25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1:25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1:25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1:25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1:25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1:25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1:25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1:25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1:25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1:25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1:25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1:25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1:25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1:25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1:25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1:25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1:25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1:25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1:25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1:25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1:25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1:25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1:25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1:25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1:25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1:25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1:25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1:25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1:25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1:25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1:25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1:25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1:25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1:25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1:25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1:25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1:25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1:25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1:25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1:25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1:25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1:25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1:25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1:25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1:25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1:25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1:25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1:25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1:25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1:25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1:25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1:25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1:25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1:25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1:25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1:25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1:25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1:25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1:25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1:25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1:25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1:25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1:25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1:25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1:25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1:25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1:25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1:25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1:25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1:25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1:25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1:25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1:25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1:25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1:25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1:25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1:25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1:25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1:25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1:25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1:25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1:25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1:25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1:25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1:25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1:25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1:25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1:25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1:25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1:25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1:25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1:25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1:25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1:25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1:25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1:25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1:25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1:25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1:25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1:25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1:25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1:25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1:25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1:25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1:25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1:25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1:25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1:25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1:25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1:25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1:25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1:25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1:25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1:25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1:25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1:25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1:25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1:25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1:25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1:25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1:25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1:25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1:25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1:25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1:25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1:25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1:25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1:25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1:25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1:25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1:25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1:25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1:25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1:25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1:25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1:25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1:25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1:25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1:25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1:25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1:25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1:25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1:25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1:25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1:25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1:25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1:25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1:25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1:25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1:25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1:25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1:25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1:25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1:25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1:25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1:25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1:25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1:25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1:25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1:25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1:25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1:25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1:25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1:25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1:25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1:25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1:25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1:25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1:25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1:25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1:25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1:25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1:25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1:25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1:25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1:25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1:25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1:25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1:25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1:25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1:25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1:25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1:25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1:25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1:25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1:25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1:25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1:25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1:25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1:25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1:25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1:25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1:25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1:25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1:25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1:25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1:25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1:25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1:25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1:25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1:25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1:25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1:25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1:25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1:25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1:25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1:25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1:25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1:25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1:25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1:25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1:25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1:25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1:25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1:25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1:25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1:25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1:25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1:25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1:25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1:25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1:25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1:25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1:25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1:25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1:25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1:25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1:25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1:25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1:25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1:25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1:25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1:25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1:25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1:25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1:25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1:25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1:25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1:25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1:25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1:25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1:25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1:25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1:25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1:25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1:25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1:25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1:25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1:25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1:25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1:25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1:25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1:25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1:25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1:25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1:25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1:25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1:25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1:25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1:25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1:25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1:25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1:25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1:25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1:25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1:25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1:25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1:25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1:25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1:25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1:25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1:25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1:25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1:25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1:25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1:25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1:25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1:25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1:25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1:25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1:25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1:25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1:25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1:25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1:25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1:25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1:25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1:25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1:25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1:25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1:25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1:25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1:25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1:25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1:25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1:25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1:25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1:25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1:25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1:25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1:25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1:25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1:25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1:25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1:25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1:25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1:25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1:25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1:25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1:25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1:25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1:25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1:25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1:25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1:25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1:25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1:25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1:25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1:25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1:25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1:25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1:25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1:25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1:25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1:25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1:25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1:25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1:25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1:25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1:25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1:25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1:25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1:25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1:25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1:25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1:25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1:25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1:25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1:25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1:25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1:25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1:25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1:25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1:25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1:25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1:25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1:25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1:25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1:25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1:25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1:25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1:25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1:25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1:25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1:25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1:25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1:25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1:25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1:25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1:25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1:25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1:25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1:25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1:25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1:25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1:25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1:25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1:25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1:25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1:25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1:25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1:25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1:25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1:25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1:25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1:25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1:25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1:25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1:25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1:25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1:25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1:25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1:25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1:25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1:25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1:25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1:25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1:25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1:25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1:25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1:25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1:25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1:25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1:25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1:25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1:25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1:25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1:25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1:25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1:25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1:25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1:25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1:25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1:25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1:25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1:25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1:25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1:25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1:25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1:25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1:25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1:25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1:25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1:25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1:25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1:25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1:25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1:25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1:25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1:25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1:25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1:25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1:25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1:25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1:25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1:25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1:25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1:25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1:25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1:25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1:25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1:25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1:25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1:25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1:25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1:25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1:25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1:25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1:25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1:25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1:25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1:25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1:25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1:25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1:25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1:25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1:25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1:25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1:25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1:25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1:25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1:25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1:25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1:25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1:25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1:25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1:25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1:25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1:25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1:25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1:25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1:25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1:25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1:25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1:25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1:25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1:25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1:25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1:25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1:25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1:25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1:25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1:25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1:25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1:25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spans="1:25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spans="1:25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spans="1:25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spans="1:25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spans="1:25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spans="1:25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spans="1:25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spans="1:25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spans="1:25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spans="1:25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spans="1:25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spans="1:25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spans="1:25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spans="1:25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spans="1:25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spans="1:25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spans="1:25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spans="1:25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spans="1:25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spans="1:25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spans="1:25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spans="1:25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spans="1:25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spans="1:25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spans="1:25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spans="1:25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spans="1:25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 spans="1:25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 spans="1:25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 spans="1:25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 spans="1:25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 spans="1:25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</sheetData>
  <mergeCells count="20">
    <mergeCell ref="I58:J58"/>
    <mergeCell ref="L58:P58"/>
    <mergeCell ref="R58:X58"/>
    <mergeCell ref="A59:B59"/>
    <mergeCell ref="C59:X59"/>
    <mergeCell ref="A63:B63"/>
    <mergeCell ref="A64:B64"/>
    <mergeCell ref="A65:B65"/>
    <mergeCell ref="A58:B58"/>
    <mergeCell ref="C58:H58"/>
    <mergeCell ref="A56:B56"/>
    <mergeCell ref="A57:B57"/>
    <mergeCell ref="A60:B60"/>
    <mergeCell ref="A61:B61"/>
    <mergeCell ref="A62:B62"/>
    <mergeCell ref="C1:Y1"/>
    <mergeCell ref="A2:A5"/>
    <mergeCell ref="C2:Y2"/>
    <mergeCell ref="C3:Y3"/>
    <mergeCell ref="Y4:Y5"/>
  </mergeCells>
  <conditionalFormatting sqref="C6:X55">
    <cfRule type="containsBlanks" dxfId="25" priority="1">
      <formula>LEN(TRIM(C6))=0</formula>
    </cfRule>
    <cfRule type="cellIs" dxfId="24" priority="2" operator="equal">
      <formula>$C$4:$X$4</formula>
    </cfRule>
    <cfRule type="cellIs" dxfId="23" priority="3" operator="notEqual">
      <formula>$C$4:$X$4</formula>
    </cfRule>
  </conditionalFormatting>
  <hyperlinks>
    <hyperlink ref="A1" location="MENU!A1" display="M" xr:uid="{00000000-0004-0000-0600-000000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2.6640625" defaultRowHeight="15.75" customHeight="1" x14ac:dyDescent="0.25"/>
  <cols>
    <col min="1" max="1" width="5.109375" customWidth="1"/>
    <col min="2" max="2" width="32.6640625" customWidth="1"/>
    <col min="3" max="24" width="5.109375" customWidth="1"/>
    <col min="25" max="25" width="7.6640625" customWidth="1"/>
    <col min="26" max="26" width="5.109375" customWidth="1"/>
  </cols>
  <sheetData>
    <row r="1" spans="1:25" ht="22.5" customHeight="1" x14ac:dyDescent="0.25">
      <c r="A1" s="35" t="s">
        <v>45</v>
      </c>
      <c r="B1" s="36" t="s">
        <v>46</v>
      </c>
      <c r="C1" s="131" t="str">
        <f>BASE!C7</f>
        <v>EMEB PROF AGENOR VEDOVELLO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32"/>
    </row>
    <row r="2" spans="1:25" ht="22.5" customHeight="1" x14ac:dyDescent="0.25">
      <c r="A2" s="133" t="s">
        <v>38</v>
      </c>
      <c r="B2" s="37" t="s">
        <v>47</v>
      </c>
      <c r="C2" s="136" t="str">
        <f>BASE!C9</f>
        <v>MATEMÁTICA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37"/>
    </row>
    <row r="3" spans="1:25" ht="22.5" customHeight="1" x14ac:dyDescent="0.25">
      <c r="A3" s="134"/>
      <c r="B3" s="37" t="s">
        <v>48</v>
      </c>
      <c r="C3" s="138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39"/>
    </row>
    <row r="4" spans="1:25" ht="22.5" customHeight="1" x14ac:dyDescent="0.25">
      <c r="A4" s="134"/>
      <c r="B4" s="38" t="s">
        <v>12</v>
      </c>
      <c r="C4" s="39" t="str">
        <f ca="1">IFERROR(__xludf.DUMMYFUNCTION("IMPORTRANGE(BASE!C4, BASE!C12)"),"A")</f>
        <v>A</v>
      </c>
      <c r="D4" s="40" t="str">
        <f ca="1">IFERROR(__xludf.DUMMYFUNCTION("""COMPUTED_VALUE"""),"A")</f>
        <v>A</v>
      </c>
      <c r="E4" s="40" t="str">
        <f ca="1">IFERROR(__xludf.DUMMYFUNCTION("""COMPUTED_VALUE"""),"C")</f>
        <v>C</v>
      </c>
      <c r="F4" s="40" t="str">
        <f ca="1">IFERROR(__xludf.DUMMYFUNCTION("""COMPUTED_VALUE"""),"A")</f>
        <v>A</v>
      </c>
      <c r="G4" s="40" t="str">
        <f ca="1">IFERROR(__xludf.DUMMYFUNCTION("""COMPUTED_VALUE"""),"C")</f>
        <v>C</v>
      </c>
      <c r="H4" s="40" t="str">
        <f ca="1">IFERROR(__xludf.DUMMYFUNCTION("""COMPUTED_VALUE"""),"C")</f>
        <v>C</v>
      </c>
      <c r="I4" s="40" t="str">
        <f ca="1">IFERROR(__xludf.DUMMYFUNCTION("""COMPUTED_VALUE"""),"D")</f>
        <v>D</v>
      </c>
      <c r="J4" s="40" t="str">
        <f ca="1">IFERROR(__xludf.DUMMYFUNCTION("""COMPUTED_VALUE"""),"A")</f>
        <v>A</v>
      </c>
      <c r="K4" s="40" t="str">
        <f ca="1">IFERROR(__xludf.DUMMYFUNCTION("""COMPUTED_VALUE"""),"B")</f>
        <v>B</v>
      </c>
      <c r="L4" s="40" t="str">
        <f ca="1">IFERROR(__xludf.DUMMYFUNCTION("""COMPUTED_VALUE"""),"B")</f>
        <v>B</v>
      </c>
      <c r="M4" s="40" t="str">
        <f ca="1">IFERROR(__xludf.DUMMYFUNCTION("""COMPUTED_VALUE"""),"A")</f>
        <v>A</v>
      </c>
      <c r="N4" s="40" t="str">
        <f ca="1">IFERROR(__xludf.DUMMYFUNCTION("""COMPUTED_VALUE"""),"B")</f>
        <v>B</v>
      </c>
      <c r="O4" s="40" t="str">
        <f ca="1">IFERROR(__xludf.DUMMYFUNCTION("""COMPUTED_VALUE"""),"A")</f>
        <v>A</v>
      </c>
      <c r="P4" s="40" t="str">
        <f ca="1">IFERROR(__xludf.DUMMYFUNCTION("""COMPUTED_VALUE"""),"C")</f>
        <v>C</v>
      </c>
      <c r="Q4" s="40" t="str">
        <f ca="1">IFERROR(__xludf.DUMMYFUNCTION("""COMPUTED_VALUE"""),"D")</f>
        <v>D</v>
      </c>
      <c r="R4" s="40" t="str">
        <f ca="1">IFERROR(__xludf.DUMMYFUNCTION("""COMPUTED_VALUE"""),"A")</f>
        <v>A</v>
      </c>
      <c r="S4" s="40" t="str">
        <f ca="1">IFERROR(__xludf.DUMMYFUNCTION("""COMPUTED_VALUE"""),"A")</f>
        <v>A</v>
      </c>
      <c r="T4" s="40" t="str">
        <f ca="1">IFERROR(__xludf.DUMMYFUNCTION("""COMPUTED_VALUE"""),"D")</f>
        <v>D</v>
      </c>
      <c r="U4" s="40" t="str">
        <f ca="1">IFERROR(__xludf.DUMMYFUNCTION("""COMPUTED_VALUE"""),"D")</f>
        <v>D</v>
      </c>
      <c r="V4" s="40" t="str">
        <f ca="1">IFERROR(__xludf.DUMMYFUNCTION("""COMPUTED_VALUE"""),"C")</f>
        <v>C</v>
      </c>
      <c r="W4" s="40" t="str">
        <f ca="1">IFERROR(__xludf.DUMMYFUNCTION("""COMPUTED_VALUE"""),"D")</f>
        <v>D</v>
      </c>
      <c r="X4" s="41" t="str">
        <f ca="1">IFERROR(__xludf.DUMMYFUNCTION("""COMPUTED_VALUE"""),"B")</f>
        <v>B</v>
      </c>
      <c r="Y4" s="140" t="s">
        <v>49</v>
      </c>
    </row>
    <row r="5" spans="1:25" ht="22.5" customHeight="1" x14ac:dyDescent="0.25">
      <c r="A5" s="135"/>
      <c r="B5" s="38" t="s">
        <v>50</v>
      </c>
      <c r="C5" s="43">
        <f ca="1">IFERROR(__xludf.DUMMYFUNCTION("IMPORTRANGE(BASE!C4, BASE!C13)"),1)</f>
        <v>1</v>
      </c>
      <c r="D5" s="44">
        <f ca="1">IFERROR(__xludf.DUMMYFUNCTION("""COMPUTED_VALUE"""),2)</f>
        <v>2</v>
      </c>
      <c r="E5" s="44">
        <f ca="1">IFERROR(__xludf.DUMMYFUNCTION("""COMPUTED_VALUE"""),3)</f>
        <v>3</v>
      </c>
      <c r="F5" s="44">
        <f ca="1">IFERROR(__xludf.DUMMYFUNCTION("""COMPUTED_VALUE"""),4)</f>
        <v>4</v>
      </c>
      <c r="G5" s="44">
        <f ca="1">IFERROR(__xludf.DUMMYFUNCTION("""COMPUTED_VALUE"""),5)</f>
        <v>5</v>
      </c>
      <c r="H5" s="44">
        <f ca="1">IFERROR(__xludf.DUMMYFUNCTION("""COMPUTED_VALUE"""),6)</f>
        <v>6</v>
      </c>
      <c r="I5" s="44">
        <f ca="1">IFERROR(__xludf.DUMMYFUNCTION("""COMPUTED_VALUE"""),7)</f>
        <v>7</v>
      </c>
      <c r="J5" s="44">
        <f ca="1">IFERROR(__xludf.DUMMYFUNCTION("""COMPUTED_VALUE"""),8)</f>
        <v>8</v>
      </c>
      <c r="K5" s="44">
        <f ca="1">IFERROR(__xludf.DUMMYFUNCTION("""COMPUTED_VALUE"""),9)</f>
        <v>9</v>
      </c>
      <c r="L5" s="44">
        <f ca="1">IFERROR(__xludf.DUMMYFUNCTION("""COMPUTED_VALUE"""),10)</f>
        <v>10</v>
      </c>
      <c r="M5" s="44">
        <f ca="1">IFERROR(__xludf.DUMMYFUNCTION("""COMPUTED_VALUE"""),11)</f>
        <v>11</v>
      </c>
      <c r="N5" s="44">
        <f ca="1">IFERROR(__xludf.DUMMYFUNCTION("""COMPUTED_VALUE"""),12)</f>
        <v>12</v>
      </c>
      <c r="O5" s="44">
        <f ca="1">IFERROR(__xludf.DUMMYFUNCTION("""COMPUTED_VALUE"""),13)</f>
        <v>13</v>
      </c>
      <c r="P5" s="44">
        <f ca="1">IFERROR(__xludf.DUMMYFUNCTION("""COMPUTED_VALUE"""),14)</f>
        <v>14</v>
      </c>
      <c r="Q5" s="44">
        <f ca="1">IFERROR(__xludf.DUMMYFUNCTION("""COMPUTED_VALUE"""),15)</f>
        <v>15</v>
      </c>
      <c r="R5" s="44">
        <f ca="1">IFERROR(__xludf.DUMMYFUNCTION("""COMPUTED_VALUE"""),16)</f>
        <v>16</v>
      </c>
      <c r="S5" s="44">
        <f ca="1">IFERROR(__xludf.DUMMYFUNCTION("""COMPUTED_VALUE"""),17)</f>
        <v>17</v>
      </c>
      <c r="T5" s="44">
        <f ca="1">IFERROR(__xludf.DUMMYFUNCTION("""COMPUTED_VALUE"""),18)</f>
        <v>18</v>
      </c>
      <c r="U5" s="44">
        <f ca="1">IFERROR(__xludf.DUMMYFUNCTION("""COMPUTED_VALUE"""),19)</f>
        <v>19</v>
      </c>
      <c r="V5" s="44">
        <f ca="1">IFERROR(__xludf.DUMMYFUNCTION("""COMPUTED_VALUE"""),20)</f>
        <v>20</v>
      </c>
      <c r="W5" s="44">
        <f ca="1">IFERROR(__xludf.DUMMYFUNCTION("""COMPUTED_VALUE"""),21)</f>
        <v>21</v>
      </c>
      <c r="X5" s="45">
        <f ca="1">IFERROR(__xludf.DUMMYFUNCTION("""COMPUTED_VALUE"""),22)</f>
        <v>22</v>
      </c>
      <c r="Y5" s="141"/>
    </row>
    <row r="6" spans="1:25" ht="14.4" x14ac:dyDescent="0.25">
      <c r="A6" s="46">
        <v>1</v>
      </c>
      <c r="B6" s="71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 t="str">
        <f ca="1">IF(COUNTBLANK(C6:X6) = BASE!$C$11, "", SUMPRODUCT(EXACT(LOWER(C6:X6),LOWER($C$4:$X$4))))</f>
        <v/>
      </c>
    </row>
    <row r="7" spans="1:25" ht="14.4" x14ac:dyDescent="0.25">
      <c r="A7" s="46">
        <v>2</v>
      </c>
      <c r="B7" s="7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49" t="str">
        <f ca="1">IF(COUNTBLANK(C7:X7) = BASE!$C$11, "", SUMPRODUCT(EXACT(LOWER(C7:X7),LOWER($C$4:$X$4))))</f>
        <v/>
      </c>
    </row>
    <row r="8" spans="1:25" ht="14.4" x14ac:dyDescent="0.25">
      <c r="A8" s="46">
        <v>3</v>
      </c>
      <c r="B8" s="7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49" t="str">
        <f ca="1">IF(COUNTBLANK(C8:X8) = BASE!$C$11, "", SUMPRODUCT(EXACT(LOWER(C8:X8),LOWER($C$4:$X$4))))</f>
        <v/>
      </c>
    </row>
    <row r="9" spans="1:25" ht="14.4" x14ac:dyDescent="0.3">
      <c r="A9" s="46">
        <v>4</v>
      </c>
      <c r="B9" s="71"/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49" t="str">
        <f ca="1">IF(COUNTBLANK(C9:X9) = BASE!$C$11, "", SUMPRODUCT(EXACT(LOWER(C9:X9),LOWER($C$4:$X$4))))</f>
        <v/>
      </c>
    </row>
    <row r="10" spans="1:25" ht="14.4" x14ac:dyDescent="0.3">
      <c r="A10" s="46">
        <v>5</v>
      </c>
      <c r="B10" s="71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49" t="str">
        <f ca="1">IF(COUNTBLANK(C10:X10) = BASE!$C$11, "", SUMPRODUCT(EXACT(LOWER(C10:X10),LOWER($C$4:$X$4))))</f>
        <v/>
      </c>
    </row>
    <row r="11" spans="1:25" ht="14.4" x14ac:dyDescent="0.3">
      <c r="A11" s="46">
        <v>6</v>
      </c>
      <c r="B11" s="71"/>
      <c r="C11" s="72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49" t="str">
        <f ca="1">IF(COUNTBLANK(C11:X11) = BASE!$C$11, "", SUMPRODUCT(EXACT(LOWER(C11:X11),LOWER($C$4:$X$4))))</f>
        <v/>
      </c>
    </row>
    <row r="12" spans="1:25" ht="14.4" x14ac:dyDescent="0.3">
      <c r="A12" s="46">
        <v>7</v>
      </c>
      <c r="B12" s="71"/>
      <c r="C12" s="72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49" t="str">
        <f ca="1">IF(COUNTBLANK(C12:X12) = BASE!$C$11, "", SUMPRODUCT(EXACT(LOWER(C12:X12),LOWER($C$4:$X$4))))</f>
        <v/>
      </c>
    </row>
    <row r="13" spans="1:25" ht="14.4" x14ac:dyDescent="0.3">
      <c r="A13" s="46">
        <v>8</v>
      </c>
      <c r="B13" s="71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49" t="str">
        <f ca="1">IF(COUNTBLANK(C13:X13) = BASE!$C$11, "", SUMPRODUCT(EXACT(LOWER(C13:X13),LOWER($C$4:$X$4))))</f>
        <v/>
      </c>
    </row>
    <row r="14" spans="1:25" ht="14.4" x14ac:dyDescent="0.3">
      <c r="A14" s="46">
        <v>9</v>
      </c>
      <c r="B14" s="71"/>
      <c r="C14" s="72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49" t="str">
        <f ca="1">IF(COUNTBLANK(C14:X14) = BASE!$C$11, "", SUMPRODUCT(EXACT(LOWER(C14:X14),LOWER($C$4:$X$4))))</f>
        <v/>
      </c>
    </row>
    <row r="15" spans="1:25" ht="14.4" x14ac:dyDescent="0.3">
      <c r="A15" s="46">
        <v>10</v>
      </c>
      <c r="B15" s="71"/>
      <c r="C15" s="72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49" t="str">
        <f ca="1">IF(COUNTBLANK(C15:X15) = BASE!$C$11, "", SUMPRODUCT(EXACT(LOWER(C15:X15),LOWER($C$4:$X$4))))</f>
        <v/>
      </c>
    </row>
    <row r="16" spans="1:25" ht="14.4" x14ac:dyDescent="0.25">
      <c r="A16" s="46">
        <v>11</v>
      </c>
      <c r="B16" s="7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9" t="str">
        <f ca="1">IF(COUNTBLANK(C16:X16) = BASE!$C$11, "", SUMPRODUCT(EXACT(LOWER(C16:X16),LOWER($C$4:$X$4))))</f>
        <v/>
      </c>
    </row>
    <row r="17" spans="1:25" ht="14.4" x14ac:dyDescent="0.25">
      <c r="A17" s="46">
        <v>12</v>
      </c>
      <c r="B17" s="7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49" t="str">
        <f ca="1">IF(COUNTBLANK(C17:X17) = BASE!$C$11, "", SUMPRODUCT(EXACT(LOWER(C17:X17),LOWER($C$4:$X$4))))</f>
        <v/>
      </c>
    </row>
    <row r="18" spans="1:25" ht="14.4" x14ac:dyDescent="0.25">
      <c r="A18" s="46">
        <v>13</v>
      </c>
      <c r="B18" s="7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49" t="str">
        <f ca="1">IF(COUNTBLANK(C18:X18) = BASE!$C$11, "", SUMPRODUCT(EXACT(LOWER(C18:X18),LOWER($C$4:$X$4))))</f>
        <v/>
      </c>
    </row>
    <row r="19" spans="1:25" ht="14.4" x14ac:dyDescent="0.25">
      <c r="A19" s="46">
        <v>14</v>
      </c>
      <c r="B19" s="7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49" t="str">
        <f ca="1">IF(COUNTBLANK(C19:X19) = BASE!$C$11, "", SUMPRODUCT(EXACT(LOWER(C19:X19),LOWER($C$4:$X$4))))</f>
        <v/>
      </c>
    </row>
    <row r="20" spans="1:25" ht="14.4" x14ac:dyDescent="0.25">
      <c r="A20" s="46">
        <v>15</v>
      </c>
      <c r="B20" s="7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49" t="str">
        <f ca="1">IF(COUNTBLANK(C20:X20) = BASE!$C$11, "", SUMPRODUCT(EXACT(LOWER(C20:X20),LOWER($C$4:$X$4))))</f>
        <v/>
      </c>
    </row>
    <row r="21" spans="1:25" ht="14.4" x14ac:dyDescent="0.25">
      <c r="A21" s="46">
        <v>16</v>
      </c>
      <c r="B21" s="7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49" t="str">
        <f ca="1">IF(COUNTBLANK(C21:X21) = BASE!$C$11, "", SUMPRODUCT(EXACT(LOWER(C21:X21),LOWER($C$4:$X$4))))</f>
        <v/>
      </c>
    </row>
    <row r="22" spans="1:25" ht="14.4" x14ac:dyDescent="0.25">
      <c r="A22" s="46">
        <v>17</v>
      </c>
      <c r="B22" s="7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49" t="str">
        <f ca="1">IF(COUNTBLANK(C22:X22) = BASE!$C$11, "", SUMPRODUCT(EXACT(LOWER(C22:X22),LOWER($C$4:$X$4))))</f>
        <v/>
      </c>
    </row>
    <row r="23" spans="1:25" ht="14.4" x14ac:dyDescent="0.25">
      <c r="A23" s="46">
        <v>18</v>
      </c>
      <c r="B23" s="7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49" t="str">
        <f ca="1">IF(COUNTBLANK(C23:X23) = BASE!$C$11, "", SUMPRODUCT(EXACT(LOWER(C23:X23),LOWER($C$4:$X$4))))</f>
        <v/>
      </c>
    </row>
    <row r="24" spans="1:25" ht="14.4" x14ac:dyDescent="0.25">
      <c r="A24" s="46">
        <v>19</v>
      </c>
      <c r="B24" s="7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49" t="str">
        <f ca="1">IF(COUNTBLANK(C24:X24) = BASE!$C$11, "", SUMPRODUCT(EXACT(LOWER(C24:X24),LOWER($C$4:$X$4))))</f>
        <v/>
      </c>
    </row>
    <row r="25" spans="1:25" ht="14.4" x14ac:dyDescent="0.25">
      <c r="A25" s="46">
        <v>20</v>
      </c>
      <c r="B25" s="7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49" t="str">
        <f ca="1">IF(COUNTBLANK(C25:X25) = BASE!$C$11, "", SUMPRODUCT(EXACT(LOWER(C25:X25),LOWER($C$4:$X$4))))</f>
        <v/>
      </c>
    </row>
    <row r="26" spans="1:25" ht="14.4" x14ac:dyDescent="0.25">
      <c r="A26" s="46">
        <v>21</v>
      </c>
      <c r="B26" s="7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49" t="str">
        <f ca="1">IF(COUNTBLANK(C26:X26) = BASE!$C$11, "", SUMPRODUCT(EXACT(LOWER(C26:X26),LOWER($C$4:$X$4))))</f>
        <v/>
      </c>
    </row>
    <row r="27" spans="1:25" ht="14.4" x14ac:dyDescent="0.25">
      <c r="A27" s="46">
        <v>22</v>
      </c>
      <c r="B27" s="7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49" t="str">
        <f ca="1">IF(COUNTBLANK(C27:X27) = BASE!$C$11, "", SUMPRODUCT(EXACT(LOWER(C27:X27),LOWER($C$4:$X$4))))</f>
        <v/>
      </c>
    </row>
    <row r="28" spans="1:25" ht="14.4" x14ac:dyDescent="0.25">
      <c r="A28" s="46">
        <v>23</v>
      </c>
      <c r="B28" s="7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49" t="str">
        <f ca="1">IF(COUNTBLANK(C28:X28) = BASE!$C$11, "", SUMPRODUCT(EXACT(LOWER(C28:X28),LOWER($C$4:$X$4))))</f>
        <v/>
      </c>
    </row>
    <row r="29" spans="1:25" ht="14.4" x14ac:dyDescent="0.25">
      <c r="A29" s="46">
        <v>24</v>
      </c>
      <c r="B29" s="7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49" t="str">
        <f ca="1">IF(COUNTBLANK(C29:X29) = BASE!$C$11, "", SUMPRODUCT(EXACT(LOWER(C29:X29),LOWER($C$4:$X$4))))</f>
        <v/>
      </c>
    </row>
    <row r="30" spans="1:25" ht="14.4" x14ac:dyDescent="0.25">
      <c r="A30" s="46">
        <v>25</v>
      </c>
      <c r="B30" s="7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49" t="str">
        <f ca="1">IF(COUNTBLANK(C30:X30) = BASE!$C$11, "", SUMPRODUCT(EXACT(LOWER(C30:X30),LOWER($C$4:$X$4))))</f>
        <v/>
      </c>
    </row>
    <row r="31" spans="1:25" ht="14.4" x14ac:dyDescent="0.25">
      <c r="A31" s="46">
        <v>26</v>
      </c>
      <c r="B31" s="7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49" t="str">
        <f ca="1">IF(COUNTBLANK(C31:X31) = BASE!$C$11, "", SUMPRODUCT(EXACT(LOWER(C31:X31),LOWER($C$4:$X$4))))</f>
        <v/>
      </c>
    </row>
    <row r="32" spans="1:25" ht="14.4" x14ac:dyDescent="0.25">
      <c r="A32" s="46">
        <v>27</v>
      </c>
      <c r="B32" s="7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49" t="str">
        <f ca="1">IF(COUNTBLANK(C32:X32) = BASE!$C$11, "", SUMPRODUCT(EXACT(LOWER(C32:X32),LOWER($C$4:$X$4))))</f>
        <v/>
      </c>
    </row>
    <row r="33" spans="1:25" ht="14.4" x14ac:dyDescent="0.25">
      <c r="A33" s="46">
        <v>28</v>
      </c>
      <c r="B33" s="53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 t="str">
        <f ca="1">IF(COUNTBLANK(C33:X33) = BASE!$C$11, "", SUMPRODUCT(EXACT(LOWER(C33:X33),LOWER($C$4:$X$4))))</f>
        <v/>
      </c>
    </row>
    <row r="34" spans="1:25" ht="14.4" x14ac:dyDescent="0.25">
      <c r="A34" s="46">
        <v>29</v>
      </c>
      <c r="B34" s="53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 t="str">
        <f ca="1">IF(COUNTBLANK(C34:X34) = BASE!$C$11, "", SUMPRODUCT(EXACT(LOWER(C34:X34),LOWER($C$4:$X$4))))</f>
        <v/>
      </c>
    </row>
    <row r="35" spans="1:25" ht="14.4" x14ac:dyDescent="0.25">
      <c r="A35" s="46">
        <v>30</v>
      </c>
      <c r="B35" s="53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 t="str">
        <f ca="1">IF(COUNTBLANK(C35:X35) = BASE!$C$11, "", SUMPRODUCT(EXACT(LOWER(C35:X35),LOWER($C$4:$X$4))))</f>
        <v/>
      </c>
    </row>
    <row r="36" spans="1:25" ht="14.4" x14ac:dyDescent="0.25">
      <c r="A36" s="46">
        <v>31</v>
      </c>
      <c r="B36" s="53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 t="str">
        <f ca="1">IF(COUNTBLANK(C36:X36) = BASE!$C$11, "", SUMPRODUCT(EXACT(LOWER(C36:X36),LOWER($C$4:$X$4))))</f>
        <v/>
      </c>
    </row>
    <row r="37" spans="1:25" ht="14.4" x14ac:dyDescent="0.25">
      <c r="A37" s="46">
        <v>32</v>
      </c>
      <c r="B37" s="53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 t="str">
        <f ca="1">IF(COUNTBLANK(C37:X37) = BASE!$C$11, "", SUMPRODUCT(EXACT(LOWER(C37:X37),LOWER($C$4:$X$4))))</f>
        <v/>
      </c>
    </row>
    <row r="38" spans="1:25" ht="14.4" x14ac:dyDescent="0.25">
      <c r="A38" s="46">
        <v>33</v>
      </c>
      <c r="B38" s="53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 t="str">
        <f ca="1">IF(COUNTBLANK(C38:X38) = BASE!$C$11, "", SUMPRODUCT(EXACT(LOWER(C38:X38),LOWER($C$4:$X$4))))</f>
        <v/>
      </c>
    </row>
    <row r="39" spans="1:25" ht="14.4" x14ac:dyDescent="0.25">
      <c r="A39" s="46">
        <v>34</v>
      </c>
      <c r="B39" s="53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 t="str">
        <f ca="1">IF(COUNTBLANK(C39:X39) = BASE!$C$11, "", SUMPRODUCT(EXACT(LOWER(C39:X39),LOWER($C$4:$X$4))))</f>
        <v/>
      </c>
    </row>
    <row r="40" spans="1:25" ht="14.4" x14ac:dyDescent="0.25">
      <c r="A40" s="46">
        <v>35</v>
      </c>
      <c r="B40" s="53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 t="str">
        <f ca="1">IF(COUNTBLANK(C40:X40) = BASE!$C$11, "", SUMPRODUCT(EXACT(LOWER(C40:X40),LOWER($C$4:$X$4))))</f>
        <v/>
      </c>
    </row>
    <row r="41" spans="1:25" ht="14.4" x14ac:dyDescent="0.25">
      <c r="A41" s="46">
        <v>36</v>
      </c>
      <c r="B41" s="53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 t="str">
        <f ca="1">IF(COUNTBLANK(C41:X41) = BASE!$C$11, "", SUMPRODUCT(EXACT(LOWER(C41:X41),LOWER($C$4:$X$4))))</f>
        <v/>
      </c>
    </row>
    <row r="42" spans="1:25" ht="14.4" x14ac:dyDescent="0.25">
      <c r="A42" s="46">
        <v>37</v>
      </c>
      <c r="B42" s="53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 t="str">
        <f ca="1">IF(COUNTBLANK(C42:X42) = BASE!$C$11, "", SUMPRODUCT(EXACT(LOWER(C42:X42),LOWER($C$4:$X$4))))</f>
        <v/>
      </c>
    </row>
    <row r="43" spans="1:25" ht="14.4" x14ac:dyDescent="0.25">
      <c r="A43" s="46">
        <v>38</v>
      </c>
      <c r="B43" s="53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 t="str">
        <f ca="1">IF(COUNTBLANK(C43:X43) = BASE!$C$11, "", SUMPRODUCT(EXACT(LOWER(C43:X43),LOWER($C$4:$X$4))))</f>
        <v/>
      </c>
    </row>
    <row r="44" spans="1:25" ht="14.4" x14ac:dyDescent="0.25">
      <c r="A44" s="46">
        <v>39</v>
      </c>
      <c r="B44" s="5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9" t="str">
        <f ca="1">IF(COUNTBLANK(C44:X44) = BASE!$C$11, "", SUMPRODUCT(EXACT(LOWER(C44:X44),LOWER($C$4:$X$4))))</f>
        <v/>
      </c>
    </row>
    <row r="45" spans="1:25" ht="14.4" x14ac:dyDescent="0.25">
      <c r="A45" s="46">
        <v>40</v>
      </c>
      <c r="B45" s="5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9" t="str">
        <f ca="1">IF(COUNTBLANK(C45:X45) = BASE!$C$11, "", SUMPRODUCT(EXACT(LOWER(C45:X45),LOWER($C$4:$X$4))))</f>
        <v/>
      </c>
    </row>
    <row r="46" spans="1:25" ht="14.4" x14ac:dyDescent="0.25">
      <c r="A46" s="46">
        <v>41</v>
      </c>
      <c r="B46" s="5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9" t="str">
        <f ca="1">IF(COUNTBLANK(C46:X46) = BASE!$C$11, "", SUMPRODUCT(EXACT(LOWER(C46:X46),LOWER($C$4:$X$4))))</f>
        <v/>
      </c>
    </row>
    <row r="47" spans="1:25" ht="14.4" x14ac:dyDescent="0.25">
      <c r="A47" s="46">
        <v>42</v>
      </c>
      <c r="B47" s="53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9" t="str">
        <f ca="1">IF(COUNTBLANK(C47:X47) = BASE!$C$11, "", SUMPRODUCT(EXACT(LOWER(C47:X47),LOWER($C$4:$X$4))))</f>
        <v/>
      </c>
    </row>
    <row r="48" spans="1:25" ht="14.4" x14ac:dyDescent="0.25">
      <c r="A48" s="46">
        <v>43</v>
      </c>
      <c r="B48" s="53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9" t="str">
        <f ca="1">IF(COUNTBLANK(C48:X48) = BASE!$C$11, "", SUMPRODUCT(EXACT(LOWER(C48:X48),LOWER($C$4:$X$4))))</f>
        <v/>
      </c>
    </row>
    <row r="49" spans="1:26" ht="14.4" x14ac:dyDescent="0.25">
      <c r="A49" s="46">
        <v>44</v>
      </c>
      <c r="B49" s="53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9" t="str">
        <f ca="1">IF(COUNTBLANK(C49:X49) = BASE!$C$11, "", SUMPRODUCT(EXACT(LOWER(C49:X49),LOWER($C$4:$X$4))))</f>
        <v/>
      </c>
    </row>
    <row r="50" spans="1:26" ht="14.4" x14ac:dyDescent="0.25">
      <c r="A50" s="46">
        <v>45</v>
      </c>
      <c r="B50" s="5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9" t="str">
        <f ca="1">IF(COUNTBLANK(C50:X50) = BASE!$C$11, "", SUMPRODUCT(EXACT(LOWER(C50:X50),LOWER($C$4:$X$4))))</f>
        <v/>
      </c>
    </row>
    <row r="51" spans="1:26" ht="14.4" x14ac:dyDescent="0.25">
      <c r="A51" s="46">
        <v>46</v>
      </c>
      <c r="B51" s="53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9" t="str">
        <f ca="1">IF(COUNTBLANK(C51:X51) = BASE!$C$11, "", SUMPRODUCT(EXACT(LOWER(C51:X51),LOWER($C$4:$X$4))))</f>
        <v/>
      </c>
    </row>
    <row r="52" spans="1:26" ht="14.4" x14ac:dyDescent="0.25">
      <c r="A52" s="46">
        <v>47</v>
      </c>
      <c r="B52" s="53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9" t="str">
        <f ca="1">IF(COUNTBLANK(C52:X52) = BASE!$C$11, "", SUMPRODUCT(EXACT(LOWER(C52:X52),LOWER($C$4:$X$4))))</f>
        <v/>
      </c>
    </row>
    <row r="53" spans="1:26" ht="14.4" x14ac:dyDescent="0.25">
      <c r="A53" s="46">
        <v>48</v>
      </c>
      <c r="B53" s="53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9" t="str">
        <f ca="1">IF(COUNTBLANK(C53:X53) = BASE!$C$11, "", SUMPRODUCT(EXACT(LOWER(C53:X53),LOWER($C$4:$X$4))))</f>
        <v/>
      </c>
    </row>
    <row r="54" spans="1:26" ht="14.4" x14ac:dyDescent="0.25">
      <c r="A54" s="46">
        <v>49</v>
      </c>
      <c r="B54" s="53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9" t="str">
        <f ca="1">IF(COUNTBLANK(C54:X54) = BASE!$C$11, "", SUMPRODUCT(EXACT(LOWER(C54:X54),LOWER($C$4:$X$4))))</f>
        <v/>
      </c>
    </row>
    <row r="55" spans="1:26" ht="14.4" x14ac:dyDescent="0.25">
      <c r="A55" s="46">
        <v>50</v>
      </c>
      <c r="B55" s="53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9" t="str">
        <f ca="1">IF(COUNTBLANK(C55:X55) = BASE!$C$11, "", SUMPRODUCT(EXACT(LOWER(C55:X55),LOWER($C$4:$X$4))))</f>
        <v/>
      </c>
    </row>
    <row r="56" spans="1:26" ht="14.4" x14ac:dyDescent="0.25">
      <c r="A56" s="142" t="s">
        <v>80</v>
      </c>
      <c r="B56" s="137"/>
      <c r="C56" s="54" t="str">
        <f t="shared" ref="C56:X56" ca="1" si="0">IFERROR((C57/$Q$58),"")</f>
        <v/>
      </c>
      <c r="D56" s="54" t="str">
        <f t="shared" ca="1" si="0"/>
        <v/>
      </c>
      <c r="E56" s="54" t="str">
        <f t="shared" ca="1" si="0"/>
        <v/>
      </c>
      <c r="F56" s="54" t="str">
        <f t="shared" ca="1" si="0"/>
        <v/>
      </c>
      <c r="G56" s="54" t="str">
        <f t="shared" ca="1" si="0"/>
        <v/>
      </c>
      <c r="H56" s="54" t="str">
        <f t="shared" ca="1" si="0"/>
        <v/>
      </c>
      <c r="I56" s="54" t="str">
        <f t="shared" ca="1" si="0"/>
        <v/>
      </c>
      <c r="J56" s="54" t="str">
        <f t="shared" ca="1" si="0"/>
        <v/>
      </c>
      <c r="K56" s="54" t="str">
        <f t="shared" ca="1" si="0"/>
        <v/>
      </c>
      <c r="L56" s="54" t="str">
        <f t="shared" ca="1" si="0"/>
        <v/>
      </c>
      <c r="M56" s="54" t="str">
        <f t="shared" ca="1" si="0"/>
        <v/>
      </c>
      <c r="N56" s="54" t="str">
        <f t="shared" ca="1" si="0"/>
        <v/>
      </c>
      <c r="O56" s="54" t="str">
        <f t="shared" ca="1" si="0"/>
        <v/>
      </c>
      <c r="P56" s="54" t="str">
        <f t="shared" ca="1" si="0"/>
        <v/>
      </c>
      <c r="Q56" s="54" t="str">
        <f t="shared" ca="1" si="0"/>
        <v/>
      </c>
      <c r="R56" s="54" t="str">
        <f t="shared" ca="1" si="0"/>
        <v/>
      </c>
      <c r="S56" s="54" t="str">
        <f t="shared" ca="1" si="0"/>
        <v/>
      </c>
      <c r="T56" s="54" t="str">
        <f t="shared" ca="1" si="0"/>
        <v/>
      </c>
      <c r="U56" s="54" t="str">
        <f t="shared" ca="1" si="0"/>
        <v/>
      </c>
      <c r="V56" s="54" t="str">
        <f t="shared" ca="1" si="0"/>
        <v/>
      </c>
      <c r="W56" s="54" t="str">
        <f t="shared" ca="1" si="0"/>
        <v/>
      </c>
      <c r="X56" s="54" t="str">
        <f t="shared" ca="1" si="0"/>
        <v/>
      </c>
      <c r="Y56" s="55" t="s">
        <v>81</v>
      </c>
    </row>
    <row r="57" spans="1:26" ht="15.6" x14ac:dyDescent="0.25">
      <c r="A57" s="142" t="s">
        <v>82</v>
      </c>
      <c r="B57" s="137"/>
      <c r="C57" s="55">
        <f t="shared" ref="C57:X57" ca="1" si="1">COUNTIF(C6:C55,C4)</f>
        <v>0</v>
      </c>
      <c r="D57" s="55">
        <f t="shared" ca="1" si="1"/>
        <v>0</v>
      </c>
      <c r="E57" s="55">
        <f t="shared" ca="1" si="1"/>
        <v>0</v>
      </c>
      <c r="F57" s="55">
        <f t="shared" ca="1" si="1"/>
        <v>0</v>
      </c>
      <c r="G57" s="55">
        <f t="shared" ca="1" si="1"/>
        <v>0</v>
      </c>
      <c r="H57" s="55">
        <f t="shared" ca="1" si="1"/>
        <v>0</v>
      </c>
      <c r="I57" s="55">
        <f t="shared" ca="1" si="1"/>
        <v>0</v>
      </c>
      <c r="J57" s="55">
        <f t="shared" ca="1" si="1"/>
        <v>0</v>
      </c>
      <c r="K57" s="55">
        <f t="shared" ca="1" si="1"/>
        <v>0</v>
      </c>
      <c r="L57" s="55">
        <f t="shared" ca="1" si="1"/>
        <v>0</v>
      </c>
      <c r="M57" s="55">
        <f t="shared" ca="1" si="1"/>
        <v>0</v>
      </c>
      <c r="N57" s="55">
        <f t="shared" ca="1" si="1"/>
        <v>0</v>
      </c>
      <c r="O57" s="55">
        <f t="shared" ca="1" si="1"/>
        <v>0</v>
      </c>
      <c r="P57" s="55">
        <f t="shared" ca="1" si="1"/>
        <v>0</v>
      </c>
      <c r="Q57" s="55">
        <f t="shared" ca="1" si="1"/>
        <v>0</v>
      </c>
      <c r="R57" s="55">
        <f t="shared" ca="1" si="1"/>
        <v>0</v>
      </c>
      <c r="S57" s="55">
        <f t="shared" ca="1" si="1"/>
        <v>0</v>
      </c>
      <c r="T57" s="55">
        <f t="shared" ca="1" si="1"/>
        <v>0</v>
      </c>
      <c r="U57" s="55">
        <f t="shared" ca="1" si="1"/>
        <v>0</v>
      </c>
      <c r="V57" s="55">
        <f t="shared" ca="1" si="1"/>
        <v>0</v>
      </c>
      <c r="W57" s="55">
        <f t="shared" ca="1" si="1"/>
        <v>0</v>
      </c>
      <c r="X57" s="55">
        <f t="shared" ca="1" si="1"/>
        <v>0</v>
      </c>
      <c r="Y57" s="56" t="s">
        <v>83</v>
      </c>
    </row>
    <row r="58" spans="1:26" ht="15.6" x14ac:dyDescent="0.25">
      <c r="A58" s="144" t="s">
        <v>84</v>
      </c>
      <c r="B58" s="137"/>
      <c r="C58" s="145" t="str">
        <f>C2</f>
        <v>MATEMÁTICA</v>
      </c>
      <c r="D58" s="114"/>
      <c r="E58" s="114"/>
      <c r="F58" s="114"/>
      <c r="G58" s="114"/>
      <c r="H58" s="137"/>
      <c r="I58" s="145" t="s">
        <v>85</v>
      </c>
      <c r="J58" s="137"/>
      <c r="K58" s="57" t="str">
        <f>A2</f>
        <v>5D</v>
      </c>
      <c r="L58" s="145" t="s">
        <v>86</v>
      </c>
      <c r="M58" s="114"/>
      <c r="N58" s="114"/>
      <c r="O58" s="114"/>
      <c r="P58" s="137"/>
      <c r="Q58" s="57">
        <f ca="1">IFERROR(__xludf.DUMMYFUNCTION("ARRAYFORMULA(IFERROR(COUNTIF(FILTER(Y6:Y55, Y6:Y55&lt;&gt;""""),""&gt;=0"")))"),0)</f>
        <v>0</v>
      </c>
      <c r="R58" s="145" t="s">
        <v>87</v>
      </c>
      <c r="S58" s="114"/>
      <c r="T58" s="114"/>
      <c r="U58" s="114"/>
      <c r="V58" s="114"/>
      <c r="W58" s="114"/>
      <c r="X58" s="137"/>
      <c r="Y58" s="58" t="str">
        <f ca="1">IFERROR(SUM(Y6:Y55)/Q58, "")</f>
        <v/>
      </c>
      <c r="Z58" s="59"/>
    </row>
    <row r="59" spans="1:26" ht="14.4" x14ac:dyDescent="0.25">
      <c r="A59" s="146"/>
      <c r="B59" s="137"/>
      <c r="C59" s="146" t="s">
        <v>88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37"/>
      <c r="Y59" s="60" t="s">
        <v>89</v>
      </c>
    </row>
    <row r="60" spans="1:26" ht="14.4" x14ac:dyDescent="0.25">
      <c r="A60" s="143" t="s">
        <v>53</v>
      </c>
      <c r="B60" s="137"/>
      <c r="C60" s="51">
        <f t="shared" ref="C60:X60" si="2">COUNTIF(C6:C55,$A$60)</f>
        <v>0</v>
      </c>
      <c r="D60" s="51">
        <f t="shared" si="2"/>
        <v>0</v>
      </c>
      <c r="E60" s="51">
        <f t="shared" si="2"/>
        <v>0</v>
      </c>
      <c r="F60" s="51">
        <f t="shared" si="2"/>
        <v>0</v>
      </c>
      <c r="G60" s="51">
        <f t="shared" si="2"/>
        <v>0</v>
      </c>
      <c r="H60" s="51">
        <f t="shared" si="2"/>
        <v>0</v>
      </c>
      <c r="I60" s="51">
        <f t="shared" si="2"/>
        <v>0</v>
      </c>
      <c r="J60" s="51">
        <f t="shared" si="2"/>
        <v>0</v>
      </c>
      <c r="K60" s="51">
        <f t="shared" si="2"/>
        <v>0</v>
      </c>
      <c r="L60" s="51">
        <f t="shared" si="2"/>
        <v>0</v>
      </c>
      <c r="M60" s="51">
        <f t="shared" si="2"/>
        <v>0</v>
      </c>
      <c r="N60" s="51">
        <f t="shared" si="2"/>
        <v>0</v>
      </c>
      <c r="O60" s="51">
        <f t="shared" si="2"/>
        <v>0</v>
      </c>
      <c r="P60" s="51">
        <f t="shared" si="2"/>
        <v>0</v>
      </c>
      <c r="Q60" s="51">
        <f t="shared" si="2"/>
        <v>0</v>
      </c>
      <c r="R60" s="51">
        <f t="shared" si="2"/>
        <v>0</v>
      </c>
      <c r="S60" s="51">
        <f t="shared" si="2"/>
        <v>0</v>
      </c>
      <c r="T60" s="51">
        <f t="shared" si="2"/>
        <v>0</v>
      </c>
      <c r="U60" s="51">
        <f t="shared" si="2"/>
        <v>0</v>
      </c>
      <c r="V60" s="51">
        <f t="shared" si="2"/>
        <v>0</v>
      </c>
      <c r="W60" s="51">
        <f t="shared" si="2"/>
        <v>0</v>
      </c>
      <c r="X60" s="51">
        <f t="shared" si="2"/>
        <v>0</v>
      </c>
      <c r="Y60" s="61">
        <f t="shared" ref="Y60:Y64" si="3">AVERAGE(C60:X60)</f>
        <v>0</v>
      </c>
    </row>
    <row r="61" spans="1:26" ht="14.4" x14ac:dyDescent="0.25">
      <c r="A61" s="143" t="s">
        <v>54</v>
      </c>
      <c r="B61" s="137"/>
      <c r="C61" s="51">
        <f t="shared" ref="C61:X61" si="4">COUNTIF(C6:C55,$A$61)</f>
        <v>0</v>
      </c>
      <c r="D61" s="51">
        <f t="shared" si="4"/>
        <v>0</v>
      </c>
      <c r="E61" s="51">
        <f t="shared" si="4"/>
        <v>0</v>
      </c>
      <c r="F61" s="51">
        <f t="shared" si="4"/>
        <v>0</v>
      </c>
      <c r="G61" s="51">
        <f t="shared" si="4"/>
        <v>0</v>
      </c>
      <c r="H61" s="51">
        <f t="shared" si="4"/>
        <v>0</v>
      </c>
      <c r="I61" s="51">
        <f t="shared" si="4"/>
        <v>0</v>
      </c>
      <c r="J61" s="51">
        <f t="shared" si="4"/>
        <v>0</v>
      </c>
      <c r="K61" s="51">
        <f t="shared" si="4"/>
        <v>0</v>
      </c>
      <c r="L61" s="51">
        <f t="shared" si="4"/>
        <v>0</v>
      </c>
      <c r="M61" s="51">
        <f t="shared" si="4"/>
        <v>0</v>
      </c>
      <c r="N61" s="51">
        <f t="shared" si="4"/>
        <v>0</v>
      </c>
      <c r="O61" s="51">
        <f t="shared" si="4"/>
        <v>0</v>
      </c>
      <c r="P61" s="51">
        <f t="shared" si="4"/>
        <v>0</v>
      </c>
      <c r="Q61" s="51">
        <f t="shared" si="4"/>
        <v>0</v>
      </c>
      <c r="R61" s="51">
        <f t="shared" si="4"/>
        <v>0</v>
      </c>
      <c r="S61" s="51">
        <f t="shared" si="4"/>
        <v>0</v>
      </c>
      <c r="T61" s="51">
        <f t="shared" si="4"/>
        <v>0</v>
      </c>
      <c r="U61" s="51">
        <f t="shared" si="4"/>
        <v>0</v>
      </c>
      <c r="V61" s="51">
        <f t="shared" si="4"/>
        <v>0</v>
      </c>
      <c r="W61" s="51">
        <f t="shared" si="4"/>
        <v>0</v>
      </c>
      <c r="X61" s="51">
        <f t="shared" si="4"/>
        <v>0</v>
      </c>
      <c r="Y61" s="61">
        <f t="shared" si="3"/>
        <v>0</v>
      </c>
    </row>
    <row r="62" spans="1:26" ht="14.4" x14ac:dyDescent="0.25">
      <c r="A62" s="143" t="s">
        <v>52</v>
      </c>
      <c r="B62" s="137"/>
      <c r="C62" s="51">
        <f t="shared" ref="C62:X62" si="5">COUNTIF(C6:C55,$A$62)</f>
        <v>0</v>
      </c>
      <c r="D62" s="51">
        <f t="shared" si="5"/>
        <v>0</v>
      </c>
      <c r="E62" s="51">
        <f t="shared" si="5"/>
        <v>0</v>
      </c>
      <c r="F62" s="51">
        <f t="shared" si="5"/>
        <v>0</v>
      </c>
      <c r="G62" s="51">
        <f t="shared" si="5"/>
        <v>0</v>
      </c>
      <c r="H62" s="51">
        <f t="shared" si="5"/>
        <v>0</v>
      </c>
      <c r="I62" s="51">
        <f t="shared" si="5"/>
        <v>0</v>
      </c>
      <c r="J62" s="51">
        <f t="shared" si="5"/>
        <v>0</v>
      </c>
      <c r="K62" s="51">
        <f t="shared" si="5"/>
        <v>0</v>
      </c>
      <c r="L62" s="51">
        <f t="shared" si="5"/>
        <v>0</v>
      </c>
      <c r="M62" s="51">
        <f t="shared" si="5"/>
        <v>0</v>
      </c>
      <c r="N62" s="51">
        <f t="shared" si="5"/>
        <v>0</v>
      </c>
      <c r="O62" s="51">
        <f t="shared" si="5"/>
        <v>0</v>
      </c>
      <c r="P62" s="51">
        <f t="shared" si="5"/>
        <v>0</v>
      </c>
      <c r="Q62" s="51">
        <f t="shared" si="5"/>
        <v>0</v>
      </c>
      <c r="R62" s="51">
        <f t="shared" si="5"/>
        <v>0</v>
      </c>
      <c r="S62" s="51">
        <f t="shared" si="5"/>
        <v>0</v>
      </c>
      <c r="T62" s="51">
        <f t="shared" si="5"/>
        <v>0</v>
      </c>
      <c r="U62" s="51">
        <f t="shared" si="5"/>
        <v>0</v>
      </c>
      <c r="V62" s="51">
        <f t="shared" si="5"/>
        <v>0</v>
      </c>
      <c r="W62" s="51">
        <f t="shared" si="5"/>
        <v>0</v>
      </c>
      <c r="X62" s="51">
        <f t="shared" si="5"/>
        <v>0</v>
      </c>
      <c r="Y62" s="61">
        <f t="shared" si="3"/>
        <v>0</v>
      </c>
    </row>
    <row r="63" spans="1:26" ht="14.4" x14ac:dyDescent="0.25">
      <c r="A63" s="143" t="s">
        <v>55</v>
      </c>
      <c r="B63" s="137"/>
      <c r="C63" s="51">
        <f t="shared" ref="C63:X63" si="6">COUNTIF(C6:C55,$A$63)</f>
        <v>0</v>
      </c>
      <c r="D63" s="51">
        <f t="shared" si="6"/>
        <v>0</v>
      </c>
      <c r="E63" s="51">
        <f t="shared" si="6"/>
        <v>0</v>
      </c>
      <c r="F63" s="51">
        <f t="shared" si="6"/>
        <v>0</v>
      </c>
      <c r="G63" s="51">
        <f t="shared" si="6"/>
        <v>0</v>
      </c>
      <c r="H63" s="51">
        <f t="shared" si="6"/>
        <v>0</v>
      </c>
      <c r="I63" s="51">
        <f t="shared" si="6"/>
        <v>0</v>
      </c>
      <c r="J63" s="51">
        <f t="shared" si="6"/>
        <v>0</v>
      </c>
      <c r="K63" s="51">
        <f t="shared" si="6"/>
        <v>0</v>
      </c>
      <c r="L63" s="51">
        <f t="shared" si="6"/>
        <v>0</v>
      </c>
      <c r="M63" s="51">
        <f t="shared" si="6"/>
        <v>0</v>
      </c>
      <c r="N63" s="51">
        <f t="shared" si="6"/>
        <v>0</v>
      </c>
      <c r="O63" s="51">
        <f t="shared" si="6"/>
        <v>0</v>
      </c>
      <c r="P63" s="51">
        <f t="shared" si="6"/>
        <v>0</v>
      </c>
      <c r="Q63" s="51">
        <f t="shared" si="6"/>
        <v>0</v>
      </c>
      <c r="R63" s="51">
        <f t="shared" si="6"/>
        <v>0</v>
      </c>
      <c r="S63" s="51">
        <f t="shared" si="6"/>
        <v>0</v>
      </c>
      <c r="T63" s="51">
        <f t="shared" si="6"/>
        <v>0</v>
      </c>
      <c r="U63" s="51">
        <f t="shared" si="6"/>
        <v>0</v>
      </c>
      <c r="V63" s="51">
        <f t="shared" si="6"/>
        <v>0</v>
      </c>
      <c r="W63" s="51">
        <f t="shared" si="6"/>
        <v>0</v>
      </c>
      <c r="X63" s="51">
        <f t="shared" si="6"/>
        <v>0</v>
      </c>
      <c r="Y63" s="61">
        <f t="shared" si="3"/>
        <v>0</v>
      </c>
    </row>
    <row r="64" spans="1:26" ht="14.4" x14ac:dyDescent="0.25">
      <c r="A64" s="143" t="s">
        <v>90</v>
      </c>
      <c r="B64" s="137"/>
      <c r="C64" s="51">
        <f t="shared" ref="C64:X64" si="7">COUNTIF(C6:C55,$A$64)</f>
        <v>0</v>
      </c>
      <c r="D64" s="51">
        <f t="shared" si="7"/>
        <v>0</v>
      </c>
      <c r="E64" s="51">
        <f t="shared" si="7"/>
        <v>0</v>
      </c>
      <c r="F64" s="51">
        <f t="shared" si="7"/>
        <v>0</v>
      </c>
      <c r="G64" s="51">
        <f t="shared" si="7"/>
        <v>0</v>
      </c>
      <c r="H64" s="51">
        <f t="shared" si="7"/>
        <v>0</v>
      </c>
      <c r="I64" s="51">
        <f t="shared" si="7"/>
        <v>0</v>
      </c>
      <c r="J64" s="51">
        <f t="shared" si="7"/>
        <v>0</v>
      </c>
      <c r="K64" s="51">
        <f t="shared" si="7"/>
        <v>0</v>
      </c>
      <c r="L64" s="51">
        <f t="shared" si="7"/>
        <v>0</v>
      </c>
      <c r="M64" s="51">
        <f t="shared" si="7"/>
        <v>0</v>
      </c>
      <c r="N64" s="51">
        <f t="shared" si="7"/>
        <v>0</v>
      </c>
      <c r="O64" s="51">
        <f t="shared" si="7"/>
        <v>0</v>
      </c>
      <c r="P64" s="51">
        <f t="shared" si="7"/>
        <v>0</v>
      </c>
      <c r="Q64" s="51">
        <f t="shared" si="7"/>
        <v>0</v>
      </c>
      <c r="R64" s="51">
        <f t="shared" si="7"/>
        <v>0</v>
      </c>
      <c r="S64" s="51">
        <f t="shared" si="7"/>
        <v>0</v>
      </c>
      <c r="T64" s="51">
        <f t="shared" si="7"/>
        <v>0</v>
      </c>
      <c r="U64" s="51">
        <f t="shared" si="7"/>
        <v>0</v>
      </c>
      <c r="V64" s="51">
        <f t="shared" si="7"/>
        <v>0</v>
      </c>
      <c r="W64" s="51">
        <f t="shared" si="7"/>
        <v>0</v>
      </c>
      <c r="X64" s="51">
        <f t="shared" si="7"/>
        <v>0</v>
      </c>
      <c r="Y64" s="61">
        <f t="shared" si="3"/>
        <v>0</v>
      </c>
    </row>
    <row r="65" spans="1:25" ht="14.4" x14ac:dyDescent="0.25">
      <c r="A65" s="143" t="s">
        <v>91</v>
      </c>
      <c r="B65" s="137"/>
      <c r="C65" s="62">
        <f t="shared" ref="C65:X65" si="8">SUM(C60:C64)</f>
        <v>0</v>
      </c>
      <c r="D65" s="62">
        <f t="shared" si="8"/>
        <v>0</v>
      </c>
      <c r="E65" s="62">
        <f t="shared" si="8"/>
        <v>0</v>
      </c>
      <c r="F65" s="62">
        <f t="shared" si="8"/>
        <v>0</v>
      </c>
      <c r="G65" s="62">
        <f t="shared" si="8"/>
        <v>0</v>
      </c>
      <c r="H65" s="62">
        <f t="shared" si="8"/>
        <v>0</v>
      </c>
      <c r="I65" s="62">
        <f t="shared" si="8"/>
        <v>0</v>
      </c>
      <c r="J65" s="62">
        <f t="shared" si="8"/>
        <v>0</v>
      </c>
      <c r="K65" s="62">
        <f t="shared" si="8"/>
        <v>0</v>
      </c>
      <c r="L65" s="62">
        <f t="shared" si="8"/>
        <v>0</v>
      </c>
      <c r="M65" s="62">
        <f t="shared" si="8"/>
        <v>0</v>
      </c>
      <c r="N65" s="62">
        <f t="shared" si="8"/>
        <v>0</v>
      </c>
      <c r="O65" s="62">
        <f t="shared" si="8"/>
        <v>0</v>
      </c>
      <c r="P65" s="62">
        <f t="shared" si="8"/>
        <v>0</v>
      </c>
      <c r="Q65" s="62">
        <f t="shared" si="8"/>
        <v>0</v>
      </c>
      <c r="R65" s="62">
        <f t="shared" si="8"/>
        <v>0</v>
      </c>
      <c r="S65" s="62">
        <f t="shared" si="8"/>
        <v>0</v>
      </c>
      <c r="T65" s="62">
        <f t="shared" si="8"/>
        <v>0</v>
      </c>
      <c r="U65" s="62">
        <f t="shared" si="8"/>
        <v>0</v>
      </c>
      <c r="V65" s="62">
        <f t="shared" si="8"/>
        <v>0</v>
      </c>
      <c r="W65" s="62">
        <f t="shared" si="8"/>
        <v>0</v>
      </c>
      <c r="X65" s="62">
        <f t="shared" si="8"/>
        <v>0</v>
      </c>
      <c r="Y65" s="61" t="s">
        <v>83</v>
      </c>
    </row>
    <row r="66" spans="1:25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1:25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1:25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1:25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1:25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1:25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1:25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1:25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1:25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1:25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1:25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1:25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1:25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1:25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1:25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1:25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1:25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1:25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1:25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1:25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1:25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1:25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1:25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1:25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1:25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1:25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1:25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1:25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1:25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1:25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1:25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1:25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1:25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1:25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1:25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1:25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1:25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1:25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1:25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1:25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1:25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1:25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1:25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1:25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1:25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1:25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1:25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1:25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1:25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1:25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1:25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1:25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1:25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1:25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1:25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1:25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1:25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1:25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1:25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1:25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1:25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1:25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1:25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1:25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1:25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1:25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1:25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1:25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1:25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1:25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1:25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1:25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1:25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1:25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1:25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1:25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1:25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1:25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1:25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1:25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1:25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1:25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1:25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1:25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1:25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1:25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1:25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1:25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1:25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1:25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1:25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1:25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1:25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1:25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1:25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1:25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1:25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1:25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1:25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1:25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1:25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1:25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1:25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1:25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1:25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1:25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1:25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1:25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1:25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1:25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1:25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1:25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1:25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1:25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1:25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1:25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1:25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1:25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1:25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1:25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1:25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1:25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1:25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1:25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1:25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1:25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1:25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1:25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1:25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1:25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1:25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1:25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1:25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1:25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1:25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1:25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1:25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1:25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1:25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1:25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1:25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1:25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1:25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1:25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1:25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1:25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1:25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1:25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1:25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1:25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1:25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1:25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1:25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1:25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1:25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1:25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1:25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1:25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1:25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1:25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1:25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1:25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1:25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1:25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1:25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1:25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1:25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1:25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1:25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1:25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1:25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1:25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1:25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1:25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1:25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1:25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1:25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1:25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1:25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1:25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1:25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1:25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1:25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1:25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1:25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1:25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1:25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1:25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1:25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1:25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1:25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1:25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1:25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1:25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1:25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1:25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1:25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1:25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1:25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1:25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1:25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1:25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1:25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1:25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1:25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1:25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1:25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1:25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1:25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1:25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1:25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1:25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1:25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1:25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1:25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1:25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1:25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1:25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1:25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1:25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1:25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1:25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1:25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1:25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1:25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1:25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1:25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1:25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1:25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1:25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1:25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1:25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1:25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1:25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1:25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1:25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1:25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1:25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1:25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1:25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1:25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1:25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1:25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1:25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1:25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1:25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1:25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1:25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1:25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1:25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1:25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1:25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1:25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1:25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1:25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1:25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1:25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1:25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1:25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1:25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1:25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1:25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1:25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1:25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1:25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1:25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1:25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1:25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1:25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1:25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1:25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1:25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1:25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1:25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1:25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1:25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1:25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1:25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1:25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1:25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1:25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1:25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1:25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1:25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1:25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1:25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1:25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1:25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1:25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1:25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1:25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1:25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1:25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1:25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1:25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1:25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1:25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1:25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1:25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1:25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1:25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1:25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1:25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1:25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1:25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1:25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1:25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1:25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1:25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1:25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1:25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1:25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1:25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1:25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1:25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1:25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1:25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1:25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1:25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1:25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1:25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1:25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1:25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1:25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1:25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1:25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1:25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1:25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1:25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1:25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1:25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1:25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1:25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1:25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1:25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1:25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1:25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1:25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1:25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1:25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1:25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1:25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1:25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1:25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1:25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1:25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1:25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1:25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1:25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1:25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1:25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1:25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1:25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1:25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1:25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1:25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1:25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1:25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1:25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1:25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1:25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1:25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1:25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1:25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1:25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1:25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1:25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1:25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1:25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1:25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1:25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1:25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1:25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1:25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1:25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1:25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1:25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1:25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1:25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1:25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1:25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1:25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1:25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1:25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1:25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1:25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1:25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1:25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1:25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1:25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1:25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1:25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1:25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1:25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1:25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1:25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1:25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1:25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1:25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1:25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1:25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1:25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1:25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1:25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1:25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1:25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1:25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1:25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1:25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1:25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1:25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1:25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1:25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1:25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1:25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1:25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1:25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1:25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1:25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1:25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1:25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1:25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1:25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1:25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1:25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1:25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1:25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1:25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1:25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1:25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1:25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1:25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1:25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1:25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1:25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1:25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1:25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1:25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1:25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1:25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1:25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1:25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1:25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1:25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1:25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1:25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1:25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1:25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1:25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1:25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1:25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1:25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1:25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1:25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1:25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1:25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1:25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1:25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1:25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1:25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1:25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1:25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1:25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1:25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1:25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1:25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1:25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1:25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1:25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1:25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1:25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1:25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1:25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1:25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1:25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1:25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1:25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1:25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1:25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1:25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1:25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1:25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1:25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1:25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1:25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1:25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1:25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1:25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1:25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1:25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1:25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1:25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1:25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1:25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1:25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1:25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1:25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1:25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1:25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1:25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1:25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1:25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1:25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1:25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1:25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1:25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1:25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1:25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1:25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1:25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1:25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1:25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1:25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1:25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1:25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1:25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1:25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1:25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1:25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1:25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1:25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1:25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1:25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1:25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1:25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1:25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1:25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1:25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1:25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1:25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1:25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1:25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1:25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1:25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1:25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1:25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1:25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1:25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1:25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1:25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1:25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1:25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1:25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1:25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1:25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1:25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1:25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1:25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1:25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1:25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1:25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1:25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1:25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1:25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1:25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1:25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1:25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1:25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1:25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1:25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1:25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1:25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1:25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1:25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1:25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1:25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1:25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1:25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1:25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1:25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1:25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1:25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1:25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1:25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1:25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1:25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1:25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1:25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1:25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1:25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1:25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1:25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1:25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1:25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1:25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1:25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1:25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1:25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1:25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1:25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1:25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1:25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1:25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1:25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1:25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1:25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1:25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1:25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1:25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1:25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1:25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1:25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1:25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1:25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1:25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1:25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1:25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1:25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1:25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1:25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1:25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1:25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1:25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1:25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1:25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1:25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1:25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1:25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1:25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1:25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1:25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1:25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1:25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1:25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1:25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1:25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1:25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1:25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1:25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1:25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1:25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1:25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1:25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1:25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1:25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1:25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1:25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1:25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1:25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1:25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1:25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1:25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1:25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1:25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1:25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1:25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1:25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1:25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1:25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1:25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1:25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1:25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1:25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1:25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1:25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1:25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1:25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1:25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1:25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1:25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1:25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1:25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1:25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1:25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1:25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1:25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1:25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1:25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1:25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1:25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1:25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1:25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1:25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1:25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1:25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1:25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1:25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1:25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1:25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1:25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1:25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1:25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1:25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1:25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1:25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1:25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1:25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1:25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1:25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1:25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1:25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1:25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1:25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1:25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1:25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1:25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1:25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1:25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1:25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1:25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1:25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1:25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1:25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1:25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1:25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1:25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1:25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1:25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1:25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spans="1:25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spans="1:25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spans="1:25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spans="1:25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spans="1:25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spans="1:25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spans="1:25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spans="1:25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spans="1:25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spans="1:25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spans="1:25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spans="1:25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spans="1:25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spans="1:25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spans="1:25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spans="1:25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spans="1:25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spans="1:25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spans="1:25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spans="1:25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spans="1:25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spans="1:25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spans="1:25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spans="1:25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spans="1:25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spans="1:25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spans="1:25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 spans="1:25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 spans="1:25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 spans="1:25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 spans="1:25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 spans="1:25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</sheetData>
  <mergeCells count="20">
    <mergeCell ref="I58:J58"/>
    <mergeCell ref="L58:P58"/>
    <mergeCell ref="R58:X58"/>
    <mergeCell ref="A59:B59"/>
    <mergeCell ref="C59:X59"/>
    <mergeCell ref="A63:B63"/>
    <mergeCell ref="A64:B64"/>
    <mergeCell ref="A65:B65"/>
    <mergeCell ref="A58:B58"/>
    <mergeCell ref="C58:H58"/>
    <mergeCell ref="A56:B56"/>
    <mergeCell ref="A57:B57"/>
    <mergeCell ref="A60:B60"/>
    <mergeCell ref="A61:B61"/>
    <mergeCell ref="A62:B62"/>
    <mergeCell ref="C1:Y1"/>
    <mergeCell ref="A2:A5"/>
    <mergeCell ref="C2:Y2"/>
    <mergeCell ref="C3:Y3"/>
    <mergeCell ref="Y4:Y5"/>
  </mergeCells>
  <conditionalFormatting sqref="C6:X55">
    <cfRule type="containsBlanks" dxfId="22" priority="1">
      <formula>LEN(TRIM(C6))=0</formula>
    </cfRule>
    <cfRule type="cellIs" dxfId="21" priority="2" operator="equal">
      <formula>$C$4:$X$4</formula>
    </cfRule>
    <cfRule type="cellIs" dxfId="20" priority="3" operator="notEqual">
      <formula>$C$4:$X$4</formula>
    </cfRule>
  </conditionalFormatting>
  <hyperlinks>
    <hyperlink ref="A1" location="MENU!A1" display="M" xr:uid="{00000000-0004-0000-0700-000000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W99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2.6640625" defaultRowHeight="15.75" customHeight="1" x14ac:dyDescent="0.25"/>
  <cols>
    <col min="1" max="1" width="5.109375" customWidth="1"/>
    <col min="2" max="2" width="32.6640625" customWidth="1"/>
    <col min="3" max="21" width="5.109375" customWidth="1"/>
    <col min="22" max="22" width="7.6640625" customWidth="1"/>
    <col min="23" max="23" width="5.109375" customWidth="1"/>
  </cols>
  <sheetData>
    <row r="1" spans="1:22" ht="22.5" customHeight="1" x14ac:dyDescent="0.25">
      <c r="A1" s="35" t="s">
        <v>45</v>
      </c>
      <c r="B1" s="36" t="s">
        <v>46</v>
      </c>
      <c r="C1" s="131" t="str">
        <f>BASE!C7</f>
        <v>EMEB PROF AGENOR VEDOVELLO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32"/>
    </row>
    <row r="2" spans="1:22" ht="22.5" customHeight="1" x14ac:dyDescent="0.25">
      <c r="A2" s="133" t="s">
        <v>33</v>
      </c>
      <c r="B2" s="37" t="s">
        <v>47</v>
      </c>
      <c r="C2" s="136" t="str">
        <f>BASE!C9</f>
        <v>MATEMÁTICA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37"/>
    </row>
    <row r="3" spans="1:22" ht="22.5" customHeight="1" x14ac:dyDescent="0.25">
      <c r="A3" s="134"/>
      <c r="B3" s="37" t="s">
        <v>48</v>
      </c>
      <c r="C3" s="138" t="s">
        <v>153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39"/>
    </row>
    <row r="4" spans="1:22" ht="22.5" customHeight="1" x14ac:dyDescent="0.25">
      <c r="A4" s="134"/>
      <c r="B4" s="38" t="s">
        <v>12</v>
      </c>
      <c r="C4" s="39" t="str">
        <f ca="1">IFERROR(__xludf.DUMMYFUNCTION("IMPORTRANGE(BASE!C4, BASE!C16)"),"C")</f>
        <v>C</v>
      </c>
      <c r="D4" s="40" t="str">
        <f ca="1">IFERROR(__xludf.DUMMYFUNCTION("""COMPUTED_VALUE"""),"C")</f>
        <v>C</v>
      </c>
      <c r="E4" s="40" t="str">
        <f ca="1">IFERROR(__xludf.DUMMYFUNCTION("""COMPUTED_VALUE"""),"A")</f>
        <v>A</v>
      </c>
      <c r="F4" s="40" t="str">
        <f ca="1">IFERROR(__xludf.DUMMYFUNCTION("""COMPUTED_VALUE"""),"B")</f>
        <v>B</v>
      </c>
      <c r="G4" s="40" t="str">
        <f ca="1">IFERROR(__xludf.DUMMYFUNCTION("""COMPUTED_VALUE"""),"A")</f>
        <v>A</v>
      </c>
      <c r="H4" s="40" t="str">
        <f ca="1">IFERROR(__xludf.DUMMYFUNCTION("""COMPUTED_VALUE"""),"C")</f>
        <v>C</v>
      </c>
      <c r="I4" s="40" t="str">
        <f ca="1">IFERROR(__xludf.DUMMYFUNCTION("""COMPUTED_VALUE"""),"D")</f>
        <v>D</v>
      </c>
      <c r="J4" s="40" t="str">
        <f ca="1">IFERROR(__xludf.DUMMYFUNCTION("""COMPUTED_VALUE"""),"D")</f>
        <v>D</v>
      </c>
      <c r="K4" s="40" t="str">
        <f ca="1">IFERROR(__xludf.DUMMYFUNCTION("""COMPUTED_VALUE"""),"C")</f>
        <v>C</v>
      </c>
      <c r="L4" s="40" t="str">
        <f ca="1">IFERROR(__xludf.DUMMYFUNCTION("""COMPUTED_VALUE"""),"B")</f>
        <v>B</v>
      </c>
      <c r="M4" s="40" t="str">
        <f ca="1">IFERROR(__xludf.DUMMYFUNCTION("""COMPUTED_VALUE"""),"B")</f>
        <v>B</v>
      </c>
      <c r="N4" s="40" t="str">
        <f ca="1">IFERROR(__xludf.DUMMYFUNCTION("""COMPUTED_VALUE"""),"C")</f>
        <v>C</v>
      </c>
      <c r="O4" s="40" t="str">
        <f ca="1">IFERROR(__xludf.DUMMYFUNCTION("""COMPUTED_VALUE"""),"C")</f>
        <v>C</v>
      </c>
      <c r="P4" s="40" t="str">
        <f ca="1">IFERROR(__xludf.DUMMYFUNCTION("""COMPUTED_VALUE"""),"D")</f>
        <v>D</v>
      </c>
      <c r="Q4" s="40" t="str">
        <f ca="1">IFERROR(__xludf.DUMMYFUNCTION("""COMPUTED_VALUE"""),"B")</f>
        <v>B</v>
      </c>
      <c r="R4" s="40" t="str">
        <f ca="1">IFERROR(__xludf.DUMMYFUNCTION("""COMPUTED_VALUE"""),"C")</f>
        <v>C</v>
      </c>
      <c r="S4" s="40" t="str">
        <f ca="1">IFERROR(__xludf.DUMMYFUNCTION("""COMPUTED_VALUE"""),"AD")</f>
        <v>AD</v>
      </c>
      <c r="T4" s="40" t="str">
        <f ca="1">IFERROR(__xludf.DUMMYFUNCTION("""COMPUTED_VALUE"""),"A")</f>
        <v>A</v>
      </c>
      <c r="U4" s="40" t="str">
        <f ca="1">IFERROR(__xludf.DUMMYFUNCTION("""COMPUTED_VALUE"""),"B")</f>
        <v>B</v>
      </c>
      <c r="V4" s="140" t="s">
        <v>49</v>
      </c>
    </row>
    <row r="5" spans="1:22" ht="22.5" customHeight="1" x14ac:dyDescent="0.25">
      <c r="A5" s="135"/>
      <c r="B5" s="38" t="s">
        <v>50</v>
      </c>
      <c r="C5" s="43">
        <f ca="1">IFERROR(__xludf.DUMMYFUNCTION("IMPORTRANGE(BASE!C4, BASE!C17)"),1)</f>
        <v>1</v>
      </c>
      <c r="D5" s="44">
        <f ca="1">IFERROR(__xludf.DUMMYFUNCTION("""COMPUTED_VALUE"""),2)</f>
        <v>2</v>
      </c>
      <c r="E5" s="44">
        <f ca="1">IFERROR(__xludf.DUMMYFUNCTION("""COMPUTED_VALUE"""),3)</f>
        <v>3</v>
      </c>
      <c r="F5" s="44">
        <f ca="1">IFERROR(__xludf.DUMMYFUNCTION("""COMPUTED_VALUE"""),4)</f>
        <v>4</v>
      </c>
      <c r="G5" s="44">
        <f ca="1">IFERROR(__xludf.DUMMYFUNCTION("""COMPUTED_VALUE"""),5)</f>
        <v>5</v>
      </c>
      <c r="H5" s="44">
        <f ca="1">IFERROR(__xludf.DUMMYFUNCTION("""COMPUTED_VALUE"""),6)</f>
        <v>6</v>
      </c>
      <c r="I5" s="44">
        <f ca="1">IFERROR(__xludf.DUMMYFUNCTION("""COMPUTED_VALUE"""),7)</f>
        <v>7</v>
      </c>
      <c r="J5" s="44">
        <f ca="1">IFERROR(__xludf.DUMMYFUNCTION("""COMPUTED_VALUE"""),8)</f>
        <v>8</v>
      </c>
      <c r="K5" s="44">
        <f ca="1">IFERROR(__xludf.DUMMYFUNCTION("""COMPUTED_VALUE"""),9)</f>
        <v>9</v>
      </c>
      <c r="L5" s="44">
        <f ca="1">IFERROR(__xludf.DUMMYFUNCTION("""COMPUTED_VALUE"""),10)</f>
        <v>10</v>
      </c>
      <c r="M5" s="44">
        <f ca="1">IFERROR(__xludf.DUMMYFUNCTION("""COMPUTED_VALUE"""),11)</f>
        <v>11</v>
      </c>
      <c r="N5" s="44">
        <f ca="1">IFERROR(__xludf.DUMMYFUNCTION("""COMPUTED_VALUE"""),12)</f>
        <v>12</v>
      </c>
      <c r="O5" s="44">
        <f ca="1">IFERROR(__xludf.DUMMYFUNCTION("""COMPUTED_VALUE"""),13)</f>
        <v>13</v>
      </c>
      <c r="P5" s="44">
        <f ca="1">IFERROR(__xludf.DUMMYFUNCTION("""COMPUTED_VALUE"""),14)</f>
        <v>14</v>
      </c>
      <c r="Q5" s="44">
        <f ca="1">IFERROR(__xludf.DUMMYFUNCTION("""COMPUTED_VALUE"""),15)</f>
        <v>15</v>
      </c>
      <c r="R5" s="44">
        <f ca="1">IFERROR(__xludf.DUMMYFUNCTION("""COMPUTED_VALUE"""),16)</f>
        <v>16</v>
      </c>
      <c r="S5" s="44">
        <f ca="1">IFERROR(__xludf.DUMMYFUNCTION("""COMPUTED_VALUE"""),17)</f>
        <v>17</v>
      </c>
      <c r="T5" s="44">
        <f ca="1">IFERROR(__xludf.DUMMYFUNCTION("""COMPUTED_VALUE"""),18)</f>
        <v>18</v>
      </c>
      <c r="U5" s="44">
        <f ca="1">IFERROR(__xludf.DUMMYFUNCTION("""COMPUTED_VALUE"""),19)</f>
        <v>19</v>
      </c>
      <c r="V5" s="141"/>
    </row>
    <row r="6" spans="1:22" ht="14.4" x14ac:dyDescent="0.25">
      <c r="A6" s="46">
        <v>1</v>
      </c>
      <c r="B6" s="7" t="s">
        <v>154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9" t="str">
        <f ca="1">IF(COUNTBLANK(C6:U6) = BASE!$C$15, "", IF(OR($S6="A", $S6="D"), 1, 0) + SUMPRODUCT(EXACT(LOWER(C6:R6),LOWER($C$4:$R$4))) + SUMPRODUCT(EXACT(LOWER(T6:U6),LOWER($T$4:$U$4))))</f>
        <v/>
      </c>
    </row>
    <row r="7" spans="1:22" ht="14.4" x14ac:dyDescent="0.25">
      <c r="A7" s="46">
        <v>2</v>
      </c>
      <c r="B7" s="7" t="s">
        <v>155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49" t="str">
        <f ca="1">IF(COUNTBLANK(C7:U7) = BASE!$C$15, "", IF(OR($S7="A", $S7="D"), 1, 0) + SUMPRODUCT(EXACT(LOWER(C7:R7),LOWER($C$4:$R$4))) + SUMPRODUCT(EXACT(LOWER(T7:U7),LOWER($T$4:$U$4))))</f>
        <v/>
      </c>
    </row>
    <row r="8" spans="1:22" ht="14.4" x14ac:dyDescent="0.25">
      <c r="A8" s="46">
        <v>3</v>
      </c>
      <c r="B8" s="7" t="s">
        <v>156</v>
      </c>
      <c r="C8" s="51" t="s">
        <v>52</v>
      </c>
      <c r="D8" s="51" t="s">
        <v>52</v>
      </c>
      <c r="E8" s="51" t="s">
        <v>53</v>
      </c>
      <c r="F8" s="51" t="s">
        <v>54</v>
      </c>
      <c r="G8" s="51" t="s">
        <v>53</v>
      </c>
      <c r="H8" s="51" t="s">
        <v>52</v>
      </c>
      <c r="I8" s="51" t="s">
        <v>53</v>
      </c>
      <c r="J8" s="51" t="s">
        <v>54</v>
      </c>
      <c r="K8" s="51" t="s">
        <v>55</v>
      </c>
      <c r="L8" s="51" t="s">
        <v>54</v>
      </c>
      <c r="M8" s="51" t="s">
        <v>53</v>
      </c>
      <c r="N8" s="51" t="s">
        <v>54</v>
      </c>
      <c r="O8" s="51" t="s">
        <v>53</v>
      </c>
      <c r="P8" s="51" t="s">
        <v>55</v>
      </c>
      <c r="Q8" s="51" t="s">
        <v>53</v>
      </c>
      <c r="R8" s="51" t="s">
        <v>53</v>
      </c>
      <c r="S8" s="51" t="s">
        <v>53</v>
      </c>
      <c r="T8" s="51" t="s">
        <v>53</v>
      </c>
      <c r="U8" s="51" t="s">
        <v>52</v>
      </c>
      <c r="V8" s="49">
        <f ca="1">IF(COUNTBLANK(C8:U8) = BASE!$C$15, "", IF(OR($S8="A", $S8="D"), 1, 0) + SUMPRODUCT(EXACT(LOWER(C8:R8),LOWER($C$4:$R$4))) + SUMPRODUCT(EXACT(LOWER(T8:U8),LOWER($T$4:$U$4))))</f>
        <v>1</v>
      </c>
    </row>
    <row r="9" spans="1:22" ht="14.4" x14ac:dyDescent="0.25">
      <c r="A9" s="46">
        <v>4</v>
      </c>
      <c r="B9" s="7" t="s">
        <v>157</v>
      </c>
      <c r="C9" s="51" t="s">
        <v>52</v>
      </c>
      <c r="D9" s="51" t="s">
        <v>55</v>
      </c>
      <c r="E9" s="51" t="s">
        <v>52</v>
      </c>
      <c r="F9" s="51" t="s">
        <v>52</v>
      </c>
      <c r="G9" s="51" t="s">
        <v>52</v>
      </c>
      <c r="H9" s="51" t="s">
        <v>52</v>
      </c>
      <c r="I9" s="51" t="s">
        <v>54</v>
      </c>
      <c r="J9" s="51" t="s">
        <v>55</v>
      </c>
      <c r="K9" s="51" t="s">
        <v>54</v>
      </c>
      <c r="L9" s="51" t="s">
        <v>54</v>
      </c>
      <c r="M9" s="51" t="s">
        <v>55</v>
      </c>
      <c r="N9" s="51" t="s">
        <v>53</v>
      </c>
      <c r="O9" s="51" t="s">
        <v>52</v>
      </c>
      <c r="P9" s="51" t="s">
        <v>53</v>
      </c>
      <c r="Q9" s="51" t="s">
        <v>54</v>
      </c>
      <c r="R9" s="51" t="s">
        <v>53</v>
      </c>
      <c r="S9" s="51" t="s">
        <v>54</v>
      </c>
      <c r="T9" s="51" t="s">
        <v>53</v>
      </c>
      <c r="U9" s="51" t="s">
        <v>54</v>
      </c>
      <c r="V9" s="49">
        <f ca="1">IF(COUNTBLANK(C9:U9) = BASE!$C$15, "", IF(OR($S9="A", $S9="D"), 1, 0) + SUMPRODUCT(EXACT(LOWER(C9:R9),LOWER($C$4:$R$4))) + SUMPRODUCT(EXACT(LOWER(T9:U9),LOWER($T$4:$U$4))))</f>
        <v>0</v>
      </c>
    </row>
    <row r="10" spans="1:22" ht="14.4" x14ac:dyDescent="0.25">
      <c r="A10" s="46">
        <v>5</v>
      </c>
      <c r="B10" s="7" t="s">
        <v>158</v>
      </c>
      <c r="C10" s="51" t="s">
        <v>55</v>
      </c>
      <c r="D10" s="51" t="s">
        <v>53</v>
      </c>
      <c r="E10" s="51" t="s">
        <v>54</v>
      </c>
      <c r="F10" s="51" t="s">
        <v>55</v>
      </c>
      <c r="G10" s="51" t="s">
        <v>53</v>
      </c>
      <c r="H10" s="51" t="s">
        <v>54</v>
      </c>
      <c r="I10" s="51" t="s">
        <v>53</v>
      </c>
      <c r="J10" s="51" t="s">
        <v>52</v>
      </c>
      <c r="K10" s="51" t="s">
        <v>55</v>
      </c>
      <c r="L10" s="51" t="s">
        <v>54</v>
      </c>
      <c r="M10" s="51" t="s">
        <v>53</v>
      </c>
      <c r="N10" s="51" t="s">
        <v>52</v>
      </c>
      <c r="O10" s="51" t="s">
        <v>52</v>
      </c>
      <c r="P10" s="51" t="s">
        <v>52</v>
      </c>
      <c r="Q10" s="51" t="s">
        <v>52</v>
      </c>
      <c r="R10" s="51" t="s">
        <v>53</v>
      </c>
      <c r="S10" s="51" t="s">
        <v>53</v>
      </c>
      <c r="T10" s="51" t="s">
        <v>53</v>
      </c>
      <c r="U10" s="51" t="s">
        <v>52</v>
      </c>
      <c r="V10" s="49">
        <f ca="1">IF(COUNTBLANK(C10:U10) = BASE!$C$15, "", IF(OR($S10="A", $S10="D"), 1, 0) + SUMPRODUCT(EXACT(LOWER(C10:R10),LOWER($C$4:$R$4))) + SUMPRODUCT(EXACT(LOWER(T10:U10),LOWER($T$4:$U$4))))</f>
        <v>1</v>
      </c>
    </row>
    <row r="11" spans="1:22" ht="14.4" x14ac:dyDescent="0.25">
      <c r="A11" s="46">
        <v>6</v>
      </c>
      <c r="B11" s="7" t="s">
        <v>159</v>
      </c>
      <c r="C11" s="51" t="s">
        <v>52</v>
      </c>
      <c r="D11" s="51" t="s">
        <v>53</v>
      </c>
      <c r="E11" s="51" t="s">
        <v>52</v>
      </c>
      <c r="F11" s="51" t="s">
        <v>55</v>
      </c>
      <c r="G11" s="51" t="s">
        <v>53</v>
      </c>
      <c r="H11" s="51" t="s">
        <v>54</v>
      </c>
      <c r="I11" s="51" t="s">
        <v>55</v>
      </c>
      <c r="J11" s="51" t="s">
        <v>54</v>
      </c>
      <c r="K11" s="51" t="s">
        <v>52</v>
      </c>
      <c r="L11" s="51" t="s">
        <v>54</v>
      </c>
      <c r="M11" s="51" t="s">
        <v>54</v>
      </c>
      <c r="N11" s="51" t="s">
        <v>55</v>
      </c>
      <c r="O11" s="51" t="s">
        <v>52</v>
      </c>
      <c r="P11" s="51" t="s">
        <v>55</v>
      </c>
      <c r="Q11" s="51" t="s">
        <v>54</v>
      </c>
      <c r="R11" s="51" t="s">
        <v>55</v>
      </c>
      <c r="S11" s="51" t="s">
        <v>53</v>
      </c>
      <c r="T11" s="51" t="s">
        <v>54</v>
      </c>
      <c r="U11" s="51" t="s">
        <v>52</v>
      </c>
      <c r="V11" s="49">
        <f ca="1">IF(COUNTBLANK(C11:U11) = BASE!$C$15, "", IF(OR($S11="A", $S11="D"), 1, 0) + SUMPRODUCT(EXACT(LOWER(C11:R11),LOWER($C$4:$R$4))) + SUMPRODUCT(EXACT(LOWER(T11:U11),LOWER($T$4:$U$4))))</f>
        <v>1</v>
      </c>
    </row>
    <row r="12" spans="1:22" ht="14.4" x14ac:dyDescent="0.25">
      <c r="A12" s="46">
        <v>7</v>
      </c>
      <c r="B12" s="7" t="s">
        <v>160</v>
      </c>
      <c r="C12" s="51" t="s">
        <v>52</v>
      </c>
      <c r="D12" s="51" t="s">
        <v>55</v>
      </c>
      <c r="E12" s="51" t="s">
        <v>55</v>
      </c>
      <c r="F12" s="51" t="s">
        <v>52</v>
      </c>
      <c r="G12" s="51" t="s">
        <v>54</v>
      </c>
      <c r="H12" s="51" t="s">
        <v>54</v>
      </c>
      <c r="I12" s="51" t="s">
        <v>53</v>
      </c>
      <c r="J12" s="51" t="s">
        <v>52</v>
      </c>
      <c r="K12" s="51" t="s">
        <v>52</v>
      </c>
      <c r="L12" s="51" t="s">
        <v>54</v>
      </c>
      <c r="M12" s="51" t="s">
        <v>55</v>
      </c>
      <c r="N12" s="51" t="s">
        <v>53</v>
      </c>
      <c r="O12" s="51" t="s">
        <v>53</v>
      </c>
      <c r="P12" s="51" t="s">
        <v>53</v>
      </c>
      <c r="Q12" s="51" t="s">
        <v>53</v>
      </c>
      <c r="R12" s="51" t="s">
        <v>54</v>
      </c>
      <c r="S12" s="51" t="s">
        <v>52</v>
      </c>
      <c r="T12" s="51" t="s">
        <v>54</v>
      </c>
      <c r="U12" s="51" t="s">
        <v>55</v>
      </c>
      <c r="V12" s="49">
        <f ca="1">IF(COUNTBLANK(C12:U12) = BASE!$C$15, "", IF(OR($S12="A", $S12="D"), 1, 0) + SUMPRODUCT(EXACT(LOWER(C12:R12),LOWER($C$4:$R$4))) + SUMPRODUCT(EXACT(LOWER(T12:U12),LOWER($T$4:$U$4))))</f>
        <v>0</v>
      </c>
    </row>
    <row r="13" spans="1:22" ht="14.4" x14ac:dyDescent="0.25">
      <c r="A13" s="46">
        <v>8</v>
      </c>
      <c r="B13" s="7" t="s">
        <v>161</v>
      </c>
      <c r="C13" s="51" t="s">
        <v>55</v>
      </c>
      <c r="D13" s="51" t="s">
        <v>53</v>
      </c>
      <c r="E13" s="51" t="s">
        <v>54</v>
      </c>
      <c r="F13" s="51" t="s">
        <v>54</v>
      </c>
      <c r="G13" s="51" t="s">
        <v>53</v>
      </c>
      <c r="H13" s="51" t="s">
        <v>55</v>
      </c>
      <c r="I13" s="51" t="s">
        <v>52</v>
      </c>
      <c r="J13" s="51" t="s">
        <v>55</v>
      </c>
      <c r="K13" s="51" t="s">
        <v>53</v>
      </c>
      <c r="L13" s="51" t="s">
        <v>53</v>
      </c>
      <c r="M13" s="51" t="s">
        <v>52</v>
      </c>
      <c r="N13" s="51" t="s">
        <v>52</v>
      </c>
      <c r="O13" s="51" t="s">
        <v>54</v>
      </c>
      <c r="P13" s="51" t="s">
        <v>55</v>
      </c>
      <c r="Q13" s="51" t="s">
        <v>52</v>
      </c>
      <c r="R13" s="51" t="s">
        <v>53</v>
      </c>
      <c r="S13" s="51" t="s">
        <v>54</v>
      </c>
      <c r="T13" s="51" t="s">
        <v>54</v>
      </c>
      <c r="U13" s="51" t="s">
        <v>55</v>
      </c>
      <c r="V13" s="49">
        <f ca="1">IF(COUNTBLANK(C13:U13) = BASE!$C$15, "", IF(OR($S13="A", $S13="D"), 1, 0) + SUMPRODUCT(EXACT(LOWER(C13:R13),LOWER($C$4:$R$4))) + SUMPRODUCT(EXACT(LOWER(T13:U13),LOWER($T$4:$U$4))))</f>
        <v>0</v>
      </c>
    </row>
    <row r="14" spans="1:22" ht="14.4" x14ac:dyDescent="0.25">
      <c r="A14" s="46">
        <v>9</v>
      </c>
      <c r="B14" s="7" t="s">
        <v>162</v>
      </c>
      <c r="C14" s="51" t="s">
        <v>55</v>
      </c>
      <c r="D14" s="51" t="s">
        <v>52</v>
      </c>
      <c r="E14" s="51" t="s">
        <v>54</v>
      </c>
      <c r="F14" s="51" t="s">
        <v>53</v>
      </c>
      <c r="G14" s="51" t="s">
        <v>54</v>
      </c>
      <c r="H14" s="51" t="s">
        <v>52</v>
      </c>
      <c r="I14" s="51" t="s">
        <v>55</v>
      </c>
      <c r="J14" s="51" t="s">
        <v>54</v>
      </c>
      <c r="K14" s="51" t="s">
        <v>53</v>
      </c>
      <c r="L14" s="51" t="s">
        <v>55</v>
      </c>
      <c r="M14" s="51" t="s">
        <v>52</v>
      </c>
      <c r="N14" s="51" t="s">
        <v>54</v>
      </c>
      <c r="O14" s="51" t="s">
        <v>53</v>
      </c>
      <c r="P14" s="51" t="s">
        <v>52</v>
      </c>
      <c r="Q14" s="51" t="s">
        <v>55</v>
      </c>
      <c r="R14" s="51" t="s">
        <v>55</v>
      </c>
      <c r="S14" s="51" t="s">
        <v>53</v>
      </c>
      <c r="T14" s="51" t="s">
        <v>54</v>
      </c>
      <c r="U14" s="51" t="s">
        <v>52</v>
      </c>
      <c r="V14" s="49">
        <f ca="1">IF(COUNTBLANK(C14:U14) = BASE!$C$15, "", IF(OR($S14="A", $S14="D"), 1, 0) + SUMPRODUCT(EXACT(LOWER(C14:R14),LOWER($C$4:$R$4))) + SUMPRODUCT(EXACT(LOWER(T14:U14),LOWER($T$4:$U$4))))</f>
        <v>1</v>
      </c>
    </row>
    <row r="15" spans="1:22" ht="14.4" x14ac:dyDescent="0.25">
      <c r="A15" s="46">
        <v>10</v>
      </c>
      <c r="B15" s="7" t="s">
        <v>163</v>
      </c>
      <c r="C15" s="51" t="s">
        <v>52</v>
      </c>
      <c r="D15" s="51" t="s">
        <v>52</v>
      </c>
      <c r="E15" s="51" t="s">
        <v>54</v>
      </c>
      <c r="F15" s="51" t="s">
        <v>55</v>
      </c>
      <c r="G15" s="51" t="s">
        <v>53</v>
      </c>
      <c r="H15" s="51" t="s">
        <v>52</v>
      </c>
      <c r="I15" s="51" t="s">
        <v>53</v>
      </c>
      <c r="J15" s="51" t="s">
        <v>54</v>
      </c>
      <c r="K15" s="51" t="s">
        <v>54</v>
      </c>
      <c r="L15" s="51" t="s">
        <v>54</v>
      </c>
      <c r="M15" s="51" t="s">
        <v>55</v>
      </c>
      <c r="N15" s="51" t="s">
        <v>54</v>
      </c>
      <c r="O15" s="51" t="s">
        <v>52</v>
      </c>
      <c r="P15" s="51" t="s">
        <v>53</v>
      </c>
      <c r="Q15" s="51" t="s">
        <v>54</v>
      </c>
      <c r="R15" s="51" t="s">
        <v>52</v>
      </c>
      <c r="S15" s="51" t="s">
        <v>52</v>
      </c>
      <c r="T15" s="51" t="s">
        <v>54</v>
      </c>
      <c r="U15" s="51" t="s">
        <v>54</v>
      </c>
      <c r="V15" s="49">
        <f ca="1">IF(COUNTBLANK(C15:U15) = BASE!$C$15, "", IF(OR($S15="A", $S15="D"), 1, 0) + SUMPRODUCT(EXACT(LOWER(C15:R15),LOWER($C$4:$R$4))) + SUMPRODUCT(EXACT(LOWER(T15:U15),LOWER($T$4:$U$4))))</f>
        <v>0</v>
      </c>
    </row>
    <row r="16" spans="1:22" ht="14.4" x14ac:dyDescent="0.25">
      <c r="A16" s="46">
        <v>11</v>
      </c>
      <c r="B16" s="7" t="s">
        <v>164</v>
      </c>
      <c r="C16" s="51" t="s">
        <v>52</v>
      </c>
      <c r="D16" s="51" t="s">
        <v>54</v>
      </c>
      <c r="E16" s="51" t="s">
        <v>52</v>
      </c>
      <c r="F16" s="51" t="s">
        <v>53</v>
      </c>
      <c r="G16" s="51" t="s">
        <v>53</v>
      </c>
      <c r="H16" s="51" t="s">
        <v>54</v>
      </c>
      <c r="I16" s="51" t="s">
        <v>55</v>
      </c>
      <c r="J16" s="51" t="s">
        <v>55</v>
      </c>
      <c r="K16" s="51" t="s">
        <v>54</v>
      </c>
      <c r="L16" s="51" t="s">
        <v>54</v>
      </c>
      <c r="M16" s="51" t="s">
        <v>55</v>
      </c>
      <c r="N16" s="51" t="s">
        <v>52</v>
      </c>
      <c r="O16" s="51" t="s">
        <v>52</v>
      </c>
      <c r="P16" s="51" t="s">
        <v>55</v>
      </c>
      <c r="Q16" s="51" t="s">
        <v>53</v>
      </c>
      <c r="R16" s="51" t="s">
        <v>55</v>
      </c>
      <c r="S16" s="51" t="s">
        <v>55</v>
      </c>
      <c r="T16" s="51" t="s">
        <v>53</v>
      </c>
      <c r="U16" s="51" t="s">
        <v>54</v>
      </c>
      <c r="V16" s="49">
        <f ca="1">IF(COUNTBLANK(C16:U16) = BASE!$C$15, "", IF(OR($S16="A", $S16="D"), 1, 0) + SUMPRODUCT(EXACT(LOWER(C16:R16),LOWER($C$4:$R$4))) + SUMPRODUCT(EXACT(LOWER(T16:U16),LOWER($T$4:$U$4))))</f>
        <v>1</v>
      </c>
    </row>
    <row r="17" spans="1:22" ht="14.4" x14ac:dyDescent="0.25">
      <c r="A17" s="46">
        <v>12</v>
      </c>
      <c r="B17" s="7" t="s">
        <v>165</v>
      </c>
      <c r="C17" s="51" t="s">
        <v>54</v>
      </c>
      <c r="D17" s="51" t="s">
        <v>53</v>
      </c>
      <c r="E17" s="51" t="s">
        <v>52</v>
      </c>
      <c r="F17" s="51" t="s">
        <v>52</v>
      </c>
      <c r="G17" s="51" t="s">
        <v>54</v>
      </c>
      <c r="H17" s="51" t="s">
        <v>54</v>
      </c>
      <c r="I17" s="51" t="s">
        <v>53</v>
      </c>
      <c r="J17" s="51" t="s">
        <v>54</v>
      </c>
      <c r="K17" s="51" t="s">
        <v>55</v>
      </c>
      <c r="L17" s="51" t="s">
        <v>54</v>
      </c>
      <c r="M17" s="51" t="s">
        <v>52</v>
      </c>
      <c r="N17" s="51" t="s">
        <v>55</v>
      </c>
      <c r="O17" s="51" t="s">
        <v>54</v>
      </c>
      <c r="P17" s="51" t="s">
        <v>53</v>
      </c>
      <c r="Q17" s="51" t="s">
        <v>52</v>
      </c>
      <c r="R17" s="51" t="s">
        <v>53</v>
      </c>
      <c r="S17" s="51" t="s">
        <v>52</v>
      </c>
      <c r="T17" s="51" t="s">
        <v>52</v>
      </c>
      <c r="U17" s="51" t="s">
        <v>55</v>
      </c>
      <c r="V17" s="49">
        <f ca="1">IF(COUNTBLANK(C17:U17) = BASE!$C$15, "", IF(OR($S17="A", $S17="D"), 1, 0) + SUMPRODUCT(EXACT(LOWER(C17:R17),LOWER($C$4:$R$4))) + SUMPRODUCT(EXACT(LOWER(T17:U17),LOWER($T$4:$U$4))))</f>
        <v>0</v>
      </c>
    </row>
    <row r="18" spans="1:22" ht="14.4" x14ac:dyDescent="0.25">
      <c r="A18" s="46">
        <v>13</v>
      </c>
      <c r="B18" s="7" t="s">
        <v>166</v>
      </c>
      <c r="C18" s="51" t="s">
        <v>54</v>
      </c>
      <c r="D18" s="51" t="s">
        <v>55</v>
      </c>
      <c r="E18" s="51" t="s">
        <v>55</v>
      </c>
      <c r="F18" s="51" t="s">
        <v>54</v>
      </c>
      <c r="G18" s="51" t="s">
        <v>52</v>
      </c>
      <c r="H18" s="51" t="s">
        <v>52</v>
      </c>
      <c r="I18" s="51" t="s">
        <v>55</v>
      </c>
      <c r="J18" s="51" t="s">
        <v>54</v>
      </c>
      <c r="K18" s="51" t="s">
        <v>54</v>
      </c>
      <c r="L18" s="51" t="s">
        <v>52</v>
      </c>
      <c r="M18" s="51" t="s">
        <v>55</v>
      </c>
      <c r="N18" s="51" t="s">
        <v>52</v>
      </c>
      <c r="O18" s="51" t="s">
        <v>52</v>
      </c>
      <c r="P18" s="51" t="s">
        <v>53</v>
      </c>
      <c r="Q18" s="51" t="s">
        <v>54</v>
      </c>
      <c r="R18" s="51" t="s">
        <v>52</v>
      </c>
      <c r="S18" s="51" t="s">
        <v>53</v>
      </c>
      <c r="T18" s="51" t="s">
        <v>55</v>
      </c>
      <c r="U18" s="51" t="s">
        <v>52</v>
      </c>
      <c r="V18" s="49">
        <f ca="1">IF(COUNTBLANK(C18:U18) = BASE!$C$15, "", IF(OR($S18="A", $S18="D"), 1, 0) + SUMPRODUCT(EXACT(LOWER(C18:R18),LOWER($C$4:$R$4))) + SUMPRODUCT(EXACT(LOWER(T18:U18),LOWER($T$4:$U$4))))</f>
        <v>1</v>
      </c>
    </row>
    <row r="19" spans="1:22" ht="14.4" x14ac:dyDescent="0.25">
      <c r="A19" s="46">
        <v>14</v>
      </c>
      <c r="B19" s="7" t="s">
        <v>167</v>
      </c>
      <c r="C19" s="51" t="s">
        <v>55</v>
      </c>
      <c r="D19" s="51" t="s">
        <v>55</v>
      </c>
      <c r="E19" s="51" t="s">
        <v>55</v>
      </c>
      <c r="F19" s="51" t="s">
        <v>54</v>
      </c>
      <c r="G19" s="51" t="s">
        <v>53</v>
      </c>
      <c r="H19" s="51" t="s">
        <v>52</v>
      </c>
      <c r="I19" s="51" t="s">
        <v>55</v>
      </c>
      <c r="J19" s="51" t="s">
        <v>54</v>
      </c>
      <c r="K19" s="51" t="s">
        <v>54</v>
      </c>
      <c r="L19" s="51" t="s">
        <v>55</v>
      </c>
      <c r="M19" s="51" t="s">
        <v>55</v>
      </c>
      <c r="N19" s="51" t="s">
        <v>52</v>
      </c>
      <c r="O19" s="51" t="s">
        <v>54</v>
      </c>
      <c r="P19" s="51" t="s">
        <v>55</v>
      </c>
      <c r="Q19" s="51" t="s">
        <v>55</v>
      </c>
      <c r="R19" s="51" t="s">
        <v>53</v>
      </c>
      <c r="S19" s="51" t="s">
        <v>53</v>
      </c>
      <c r="T19" s="51" t="s">
        <v>54</v>
      </c>
      <c r="U19" s="51" t="s">
        <v>53</v>
      </c>
      <c r="V19" s="49">
        <f ca="1">IF(COUNTBLANK(C19:U19) = BASE!$C$15, "", IF(OR($S19="A", $S19="D"), 1, 0) + SUMPRODUCT(EXACT(LOWER(C19:R19),LOWER($C$4:$R$4))) + SUMPRODUCT(EXACT(LOWER(T19:U19),LOWER($T$4:$U$4))))</f>
        <v>1</v>
      </c>
    </row>
    <row r="20" spans="1:22" ht="14.4" x14ac:dyDescent="0.25">
      <c r="A20" s="46">
        <v>15</v>
      </c>
      <c r="B20" s="7" t="s">
        <v>168</v>
      </c>
      <c r="C20" s="51" t="s">
        <v>52</v>
      </c>
      <c r="D20" s="51" t="s">
        <v>54</v>
      </c>
      <c r="E20" s="51" t="s">
        <v>52</v>
      </c>
      <c r="F20" s="51" t="s">
        <v>53</v>
      </c>
      <c r="G20" s="51" t="s">
        <v>53</v>
      </c>
      <c r="H20" s="51" t="s">
        <v>54</v>
      </c>
      <c r="I20" s="51" t="s">
        <v>55</v>
      </c>
      <c r="J20" s="51" t="s">
        <v>55</v>
      </c>
      <c r="K20" s="51" t="s">
        <v>55</v>
      </c>
      <c r="L20" s="51" t="s">
        <v>54</v>
      </c>
      <c r="M20" s="51" t="s">
        <v>55</v>
      </c>
      <c r="N20" s="51" t="s">
        <v>52</v>
      </c>
      <c r="O20" s="51" t="s">
        <v>52</v>
      </c>
      <c r="P20" s="51" t="s">
        <v>53</v>
      </c>
      <c r="Q20" s="51" t="s">
        <v>53</v>
      </c>
      <c r="R20" s="51" t="s">
        <v>55</v>
      </c>
      <c r="S20" s="51" t="s">
        <v>54</v>
      </c>
      <c r="T20" s="51" t="s">
        <v>53</v>
      </c>
      <c r="U20" s="51" t="s">
        <v>53</v>
      </c>
      <c r="V20" s="49">
        <f ca="1">IF(COUNTBLANK(C20:U20) = BASE!$C$15, "", IF(OR($S20="A", $S20="D"), 1, 0) + SUMPRODUCT(EXACT(LOWER(C20:R20),LOWER($C$4:$R$4))) + SUMPRODUCT(EXACT(LOWER(T20:U20),LOWER($T$4:$U$4))))</f>
        <v>0</v>
      </c>
    </row>
    <row r="21" spans="1:22" ht="14.4" x14ac:dyDescent="0.25">
      <c r="A21" s="46">
        <v>16</v>
      </c>
      <c r="B21" s="7" t="s">
        <v>169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49" t="str">
        <f ca="1">IF(COUNTBLANK(C21:U21) = BASE!$C$15, "", IF(OR($S21="A", $S21="D"), 1, 0) + SUMPRODUCT(EXACT(LOWER(C21:R21),LOWER($C$4:$R$4))) + SUMPRODUCT(EXACT(LOWER(T21:U21),LOWER($T$4:$U$4))))</f>
        <v/>
      </c>
    </row>
    <row r="22" spans="1:22" ht="14.4" x14ac:dyDescent="0.25">
      <c r="A22" s="46">
        <v>17</v>
      </c>
      <c r="B22" s="7" t="s">
        <v>170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49" t="str">
        <f ca="1">IF(COUNTBLANK(C22:U22) = BASE!$C$15, "", IF(OR($S22="A", $S22="D"), 1, 0) + SUMPRODUCT(EXACT(LOWER(C22:R22),LOWER($C$4:$R$4))) + SUMPRODUCT(EXACT(LOWER(T22:U22),LOWER($T$4:$U$4))))</f>
        <v/>
      </c>
    </row>
    <row r="23" spans="1:22" ht="14.4" x14ac:dyDescent="0.25">
      <c r="A23" s="46">
        <v>18</v>
      </c>
      <c r="B23" s="7" t="s">
        <v>171</v>
      </c>
      <c r="C23" s="51" t="s">
        <v>54</v>
      </c>
      <c r="D23" s="51" t="s">
        <v>52</v>
      </c>
      <c r="E23" s="51" t="s">
        <v>53</v>
      </c>
      <c r="F23" s="51" t="s">
        <v>53</v>
      </c>
      <c r="G23" s="51" t="s">
        <v>52</v>
      </c>
      <c r="H23" s="51" t="s">
        <v>55</v>
      </c>
      <c r="I23" s="51" t="s">
        <v>54</v>
      </c>
      <c r="J23" s="51" t="s">
        <v>54</v>
      </c>
      <c r="K23" s="51" t="s">
        <v>53</v>
      </c>
      <c r="L23" s="51" t="s">
        <v>54</v>
      </c>
      <c r="M23" s="51" t="s">
        <v>52</v>
      </c>
      <c r="N23" s="51" t="s">
        <v>54</v>
      </c>
      <c r="O23" s="51" t="s">
        <v>55</v>
      </c>
      <c r="P23" s="51" t="s">
        <v>52</v>
      </c>
      <c r="Q23" s="51" t="s">
        <v>54</v>
      </c>
      <c r="R23" s="51" t="s">
        <v>52</v>
      </c>
      <c r="S23" s="51" t="s">
        <v>54</v>
      </c>
      <c r="T23" s="51" t="s">
        <v>54</v>
      </c>
      <c r="U23" s="51" t="s">
        <v>52</v>
      </c>
      <c r="V23" s="49">
        <f ca="1">IF(COUNTBLANK(C23:U23) = BASE!$C$15, "", IF(OR($S23="A", $S23="D"), 1, 0) + SUMPRODUCT(EXACT(LOWER(C23:R23),LOWER($C$4:$R$4))) + SUMPRODUCT(EXACT(LOWER(T23:U23),LOWER($T$4:$U$4))))</f>
        <v>0</v>
      </c>
    </row>
    <row r="24" spans="1:22" ht="14.4" x14ac:dyDescent="0.25">
      <c r="A24" s="46">
        <v>19</v>
      </c>
      <c r="B24" s="7" t="s">
        <v>172</v>
      </c>
      <c r="C24" s="51" t="s">
        <v>55</v>
      </c>
      <c r="D24" s="51" t="s">
        <v>55</v>
      </c>
      <c r="E24" s="51" t="s">
        <v>54</v>
      </c>
      <c r="F24" s="51" t="s">
        <v>54</v>
      </c>
      <c r="G24" s="51" t="s">
        <v>53</v>
      </c>
      <c r="H24" s="51" t="s">
        <v>52</v>
      </c>
      <c r="I24" s="51" t="s">
        <v>52</v>
      </c>
      <c r="J24" s="51" t="s">
        <v>54</v>
      </c>
      <c r="K24" s="51" t="s">
        <v>52</v>
      </c>
      <c r="L24" s="51" t="s">
        <v>53</v>
      </c>
      <c r="M24" s="51" t="s">
        <v>55</v>
      </c>
      <c r="N24" s="51" t="s">
        <v>54</v>
      </c>
      <c r="O24" s="51" t="s">
        <v>52</v>
      </c>
      <c r="P24" s="51" t="s">
        <v>53</v>
      </c>
      <c r="Q24" s="51" t="s">
        <v>53</v>
      </c>
      <c r="R24" s="51" t="s">
        <v>53</v>
      </c>
      <c r="S24" s="51" t="s">
        <v>53</v>
      </c>
      <c r="T24" s="51" t="s">
        <v>53</v>
      </c>
      <c r="U24" s="51" t="s">
        <v>54</v>
      </c>
      <c r="V24" s="49">
        <f ca="1">IF(COUNTBLANK(C24:U24) = BASE!$C$15, "", IF(OR($S24="A", $S24="D"), 1, 0) + SUMPRODUCT(EXACT(LOWER(C24:R24),LOWER($C$4:$R$4))) + SUMPRODUCT(EXACT(LOWER(T24:U24),LOWER($T$4:$U$4))))</f>
        <v>1</v>
      </c>
    </row>
    <row r="25" spans="1:22" ht="14.4" x14ac:dyDescent="0.25">
      <c r="A25" s="46">
        <v>20</v>
      </c>
      <c r="B25" s="7" t="s">
        <v>173</v>
      </c>
      <c r="C25" s="51" t="s">
        <v>52</v>
      </c>
      <c r="D25" s="51" t="s">
        <v>53</v>
      </c>
      <c r="E25" s="51" t="s">
        <v>53</v>
      </c>
      <c r="F25" s="51" t="s">
        <v>54</v>
      </c>
      <c r="G25" s="51" t="s">
        <v>54</v>
      </c>
      <c r="H25" s="51" t="s">
        <v>53</v>
      </c>
      <c r="I25" s="51" t="s">
        <v>55</v>
      </c>
      <c r="J25" s="51" t="s">
        <v>52</v>
      </c>
      <c r="K25" s="51" t="s">
        <v>52</v>
      </c>
      <c r="L25" s="51" t="s">
        <v>54</v>
      </c>
      <c r="M25" s="51" t="s">
        <v>55</v>
      </c>
      <c r="N25" s="51" t="s">
        <v>54</v>
      </c>
      <c r="O25" s="51" t="s">
        <v>54</v>
      </c>
      <c r="P25" s="51" t="s">
        <v>53</v>
      </c>
      <c r="Q25" s="51" t="s">
        <v>52</v>
      </c>
      <c r="R25" s="51" t="s">
        <v>54</v>
      </c>
      <c r="S25" s="51" t="s">
        <v>53</v>
      </c>
      <c r="T25" s="51" t="s">
        <v>52</v>
      </c>
      <c r="U25" s="51" t="s">
        <v>53</v>
      </c>
      <c r="V25" s="49">
        <f ca="1">IF(COUNTBLANK(C25:U25) = BASE!$C$15, "", IF(OR($S25="A", $S25="D"), 1, 0) + SUMPRODUCT(EXACT(LOWER(C25:R25),LOWER($C$4:$R$4))) + SUMPRODUCT(EXACT(LOWER(T25:U25),LOWER($T$4:$U$4))))</f>
        <v>1</v>
      </c>
    </row>
    <row r="26" spans="1:22" ht="14.4" x14ac:dyDescent="0.25">
      <c r="A26" s="46">
        <v>21</v>
      </c>
      <c r="B26" s="7" t="s">
        <v>174</v>
      </c>
      <c r="C26" s="51" t="s">
        <v>55</v>
      </c>
      <c r="D26" s="51" t="s">
        <v>55</v>
      </c>
      <c r="E26" s="51" t="s">
        <v>52</v>
      </c>
      <c r="F26" s="51" t="s">
        <v>54</v>
      </c>
      <c r="G26" s="51" t="s">
        <v>53</v>
      </c>
      <c r="H26" s="51" t="s">
        <v>54</v>
      </c>
      <c r="I26" s="51" t="s">
        <v>52</v>
      </c>
      <c r="J26" s="51" t="s">
        <v>52</v>
      </c>
      <c r="K26" s="51" t="s">
        <v>55</v>
      </c>
      <c r="L26" s="51" t="s">
        <v>54</v>
      </c>
      <c r="M26" s="51" t="s">
        <v>55</v>
      </c>
      <c r="N26" s="51" t="s">
        <v>53</v>
      </c>
      <c r="O26" s="51" t="s">
        <v>54</v>
      </c>
      <c r="P26" s="51" t="s">
        <v>52</v>
      </c>
      <c r="Q26" s="51" t="s">
        <v>55</v>
      </c>
      <c r="R26" s="51" t="s">
        <v>53</v>
      </c>
      <c r="S26" s="51" t="s">
        <v>53</v>
      </c>
      <c r="T26" s="51" t="s">
        <v>53</v>
      </c>
      <c r="U26" s="51" t="s">
        <v>54</v>
      </c>
      <c r="V26" s="49">
        <f ca="1">IF(COUNTBLANK(C26:U26) = BASE!$C$15, "", IF(OR($S26="A", $S26="D"), 1, 0) + SUMPRODUCT(EXACT(LOWER(C26:R26),LOWER($C$4:$R$4))) + SUMPRODUCT(EXACT(LOWER(T26:U26),LOWER($T$4:$U$4))))</f>
        <v>1</v>
      </c>
    </row>
    <row r="27" spans="1:22" ht="14.4" x14ac:dyDescent="0.25">
      <c r="A27" s="46">
        <v>22</v>
      </c>
      <c r="B27" s="7" t="s">
        <v>175</v>
      </c>
      <c r="C27" s="51" t="s">
        <v>55</v>
      </c>
      <c r="D27" s="51" t="s">
        <v>53</v>
      </c>
      <c r="E27" s="51" t="s">
        <v>54</v>
      </c>
      <c r="F27" s="51" t="s">
        <v>52</v>
      </c>
      <c r="G27" s="51" t="s">
        <v>53</v>
      </c>
      <c r="H27" s="51" t="s">
        <v>52</v>
      </c>
      <c r="I27" s="51" t="s">
        <v>52</v>
      </c>
      <c r="J27" s="51" t="s">
        <v>54</v>
      </c>
      <c r="K27" s="51" t="s">
        <v>54</v>
      </c>
      <c r="L27" s="51" t="s">
        <v>53</v>
      </c>
      <c r="M27" s="51" t="s">
        <v>53</v>
      </c>
      <c r="N27" s="51" t="s">
        <v>52</v>
      </c>
      <c r="O27" s="51" t="s">
        <v>52</v>
      </c>
      <c r="P27" s="51" t="s">
        <v>55</v>
      </c>
      <c r="Q27" s="51" t="s">
        <v>53</v>
      </c>
      <c r="R27" s="51" t="s">
        <v>53</v>
      </c>
      <c r="S27" s="51" t="s">
        <v>55</v>
      </c>
      <c r="T27" s="51" t="s">
        <v>54</v>
      </c>
      <c r="U27" s="51" t="s">
        <v>52</v>
      </c>
      <c r="V27" s="49">
        <f ca="1">IF(COUNTBLANK(C27:U27) = BASE!$C$15, "", IF(OR($S27="A", $S27="D"), 1, 0) + SUMPRODUCT(EXACT(LOWER(C27:R27),LOWER($C$4:$R$4))) + SUMPRODUCT(EXACT(LOWER(T27:U27),LOWER($T$4:$U$4))))</f>
        <v>1</v>
      </c>
    </row>
    <row r="28" spans="1:22" ht="14.4" x14ac:dyDescent="0.25">
      <c r="A28" s="46">
        <v>23</v>
      </c>
      <c r="B28" s="7" t="s">
        <v>176</v>
      </c>
      <c r="C28" s="51" t="s">
        <v>55</v>
      </c>
      <c r="D28" s="51" t="s">
        <v>55</v>
      </c>
      <c r="E28" s="51" t="s">
        <v>54</v>
      </c>
      <c r="F28" s="51" t="s">
        <v>55</v>
      </c>
      <c r="G28" s="51" t="s">
        <v>53</v>
      </c>
      <c r="H28" s="51" t="s">
        <v>52</v>
      </c>
      <c r="I28" s="51" t="s">
        <v>55</v>
      </c>
      <c r="J28" s="51" t="s">
        <v>54</v>
      </c>
      <c r="K28" s="51" t="s">
        <v>54</v>
      </c>
      <c r="L28" s="51" t="s">
        <v>55</v>
      </c>
      <c r="M28" s="51" t="s">
        <v>53</v>
      </c>
      <c r="N28" s="51" t="s">
        <v>53</v>
      </c>
      <c r="O28" s="51" t="s">
        <v>53</v>
      </c>
      <c r="P28" s="51" t="s">
        <v>53</v>
      </c>
      <c r="Q28" s="51" t="s">
        <v>55</v>
      </c>
      <c r="R28" s="51" t="s">
        <v>54</v>
      </c>
      <c r="S28" s="51" t="s">
        <v>53</v>
      </c>
      <c r="T28" s="51" t="s">
        <v>53</v>
      </c>
      <c r="U28" s="51" t="s">
        <v>54</v>
      </c>
      <c r="V28" s="49">
        <f ca="1">IF(COUNTBLANK(C28:U28) = BASE!$C$15, "", IF(OR($S28="A", $S28="D"), 1, 0) + SUMPRODUCT(EXACT(LOWER(C28:R28),LOWER($C$4:$R$4))) + SUMPRODUCT(EXACT(LOWER(T28:U28),LOWER($T$4:$U$4))))</f>
        <v>1</v>
      </c>
    </row>
    <row r="29" spans="1:22" ht="14.4" x14ac:dyDescent="0.25">
      <c r="A29" s="46">
        <v>24</v>
      </c>
      <c r="B29" s="7" t="s">
        <v>177</v>
      </c>
      <c r="C29" s="51" t="s">
        <v>55</v>
      </c>
      <c r="D29" s="51" t="s">
        <v>52</v>
      </c>
      <c r="E29" s="51" t="s">
        <v>52</v>
      </c>
      <c r="F29" s="51" t="s">
        <v>54</v>
      </c>
      <c r="G29" s="51" t="s">
        <v>53</v>
      </c>
      <c r="H29" s="51" t="s">
        <v>55</v>
      </c>
      <c r="I29" s="51" t="s">
        <v>53</v>
      </c>
      <c r="J29" s="51" t="s">
        <v>52</v>
      </c>
      <c r="K29" s="51" t="s">
        <v>52</v>
      </c>
      <c r="L29" s="51" t="s">
        <v>53</v>
      </c>
      <c r="M29" s="51" t="s">
        <v>54</v>
      </c>
      <c r="N29" s="51" t="s">
        <v>53</v>
      </c>
      <c r="O29" s="51" t="s">
        <v>52</v>
      </c>
      <c r="P29" s="51" t="s">
        <v>53</v>
      </c>
      <c r="Q29" s="51" t="s">
        <v>52</v>
      </c>
      <c r="R29" s="51" t="s">
        <v>52</v>
      </c>
      <c r="S29" s="51" t="s">
        <v>53</v>
      </c>
      <c r="T29" s="51" t="s">
        <v>54</v>
      </c>
      <c r="U29" s="51" t="s">
        <v>54</v>
      </c>
      <c r="V29" s="49">
        <f ca="1">IF(COUNTBLANK(C29:U29) = BASE!$C$15, "", IF(OR($S29="A", $S29="D"), 1, 0) + SUMPRODUCT(EXACT(LOWER(C29:R29),LOWER($C$4:$R$4))) + SUMPRODUCT(EXACT(LOWER(T29:U29),LOWER($T$4:$U$4))))</f>
        <v>1</v>
      </c>
    </row>
    <row r="30" spans="1:22" ht="14.4" x14ac:dyDescent="0.25">
      <c r="A30" s="46">
        <v>25</v>
      </c>
      <c r="B30" s="7" t="s">
        <v>178</v>
      </c>
      <c r="C30" s="51" t="s">
        <v>54</v>
      </c>
      <c r="D30" s="51" t="s">
        <v>52</v>
      </c>
      <c r="E30" s="51" t="s">
        <v>55</v>
      </c>
      <c r="F30" s="51" t="s">
        <v>55</v>
      </c>
      <c r="G30" s="51" t="s">
        <v>53</v>
      </c>
      <c r="H30" s="51" t="s">
        <v>54</v>
      </c>
      <c r="I30" s="51" t="s">
        <v>54</v>
      </c>
      <c r="J30" s="51" t="s">
        <v>52</v>
      </c>
      <c r="K30" s="51" t="s">
        <v>55</v>
      </c>
      <c r="L30" s="51" t="s">
        <v>55</v>
      </c>
      <c r="M30" s="51" t="s">
        <v>55</v>
      </c>
      <c r="N30" s="51" t="s">
        <v>54</v>
      </c>
      <c r="O30" s="51" t="s">
        <v>54</v>
      </c>
      <c r="P30" s="51" t="s">
        <v>52</v>
      </c>
      <c r="Q30" s="51" t="s">
        <v>54</v>
      </c>
      <c r="R30" s="51" t="s">
        <v>54</v>
      </c>
      <c r="S30" s="51" t="s">
        <v>55</v>
      </c>
      <c r="T30" s="51" t="s">
        <v>53</v>
      </c>
      <c r="U30" s="51" t="s">
        <v>54</v>
      </c>
      <c r="V30" s="49">
        <f ca="1">IF(COUNTBLANK(C30:U30) = BASE!$C$15, "", IF(OR($S30="A", $S30="D"), 1, 0) + SUMPRODUCT(EXACT(LOWER(C30:R30),LOWER($C$4:$R$4))) + SUMPRODUCT(EXACT(LOWER(T30:U30),LOWER($T$4:$U$4))))</f>
        <v>1</v>
      </c>
    </row>
    <row r="31" spans="1:22" ht="14.4" x14ac:dyDescent="0.25">
      <c r="A31" s="46">
        <v>26</v>
      </c>
      <c r="B31" s="7" t="s">
        <v>179</v>
      </c>
      <c r="C31" s="51" t="s">
        <v>52</v>
      </c>
      <c r="D31" s="51" t="s">
        <v>55</v>
      </c>
      <c r="E31" s="51" t="s">
        <v>54</v>
      </c>
      <c r="F31" s="51" t="s">
        <v>54</v>
      </c>
      <c r="G31" s="51" t="s">
        <v>53</v>
      </c>
      <c r="H31" s="51" t="s">
        <v>54</v>
      </c>
      <c r="I31" s="51" t="s">
        <v>55</v>
      </c>
      <c r="J31" s="51" t="s">
        <v>52</v>
      </c>
      <c r="K31" s="51" t="s">
        <v>54</v>
      </c>
      <c r="L31" s="51" t="s">
        <v>55</v>
      </c>
      <c r="M31" s="51" t="s">
        <v>55</v>
      </c>
      <c r="N31" s="51" t="s">
        <v>52</v>
      </c>
      <c r="O31" s="51" t="s">
        <v>54</v>
      </c>
      <c r="P31" s="51" t="s">
        <v>53</v>
      </c>
      <c r="Q31" s="51" t="s">
        <v>52</v>
      </c>
      <c r="R31" s="51" t="s">
        <v>53</v>
      </c>
      <c r="S31" s="51" t="s">
        <v>53</v>
      </c>
      <c r="T31" s="51" t="s">
        <v>54</v>
      </c>
      <c r="U31" s="51" t="s">
        <v>52</v>
      </c>
      <c r="V31" s="49">
        <f ca="1">IF(COUNTBLANK(C31:U31) = BASE!$C$15, "", IF(OR($S31="A", $S31="D"), 1, 0) + SUMPRODUCT(EXACT(LOWER(C31:R31),LOWER($C$4:$R$4))) + SUMPRODUCT(EXACT(LOWER(T31:U31),LOWER($T$4:$U$4))))</f>
        <v>1</v>
      </c>
    </row>
    <row r="32" spans="1:22" ht="14.4" x14ac:dyDescent="0.25">
      <c r="A32" s="46">
        <v>27</v>
      </c>
      <c r="B32" s="7" t="s">
        <v>180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49" t="str">
        <f ca="1">IF(COUNTBLANK(C32:U32) = BASE!$C$15, "", IF(OR($S32="A", $S32="D"), 1, 0) + SUMPRODUCT(EXACT(LOWER(C32:R32),LOWER($C$4:$R$4))) + SUMPRODUCT(EXACT(LOWER(T32:U32),LOWER($T$4:$U$4))))</f>
        <v/>
      </c>
    </row>
    <row r="33" spans="1:22" ht="14.4" x14ac:dyDescent="0.25">
      <c r="A33" s="46">
        <v>28</v>
      </c>
      <c r="B33" s="7" t="s">
        <v>181</v>
      </c>
      <c r="C33" s="48" t="s">
        <v>55</v>
      </c>
      <c r="D33" s="48" t="s">
        <v>55</v>
      </c>
      <c r="E33" s="48" t="s">
        <v>54</v>
      </c>
      <c r="F33" s="48" t="s">
        <v>54</v>
      </c>
      <c r="G33" s="48" t="s">
        <v>54</v>
      </c>
      <c r="H33" s="48" t="s">
        <v>54</v>
      </c>
      <c r="I33" s="48" t="s">
        <v>54</v>
      </c>
      <c r="J33" s="48" t="s">
        <v>52</v>
      </c>
      <c r="K33" s="48" t="s">
        <v>55</v>
      </c>
      <c r="L33" s="48" t="s">
        <v>54</v>
      </c>
      <c r="M33" s="48" t="s">
        <v>54</v>
      </c>
      <c r="N33" s="48" t="s">
        <v>54</v>
      </c>
      <c r="O33" s="48" t="s">
        <v>52</v>
      </c>
      <c r="P33" s="48" t="s">
        <v>52</v>
      </c>
      <c r="Q33" s="48" t="s">
        <v>54</v>
      </c>
      <c r="R33" s="48" t="s">
        <v>53</v>
      </c>
      <c r="S33" s="48" t="s">
        <v>55</v>
      </c>
      <c r="T33" s="48" t="s">
        <v>53</v>
      </c>
      <c r="U33" s="48" t="s">
        <v>55</v>
      </c>
      <c r="V33" s="49">
        <f ca="1">IF(COUNTBLANK(C33:U33) = BASE!$C$15, "", IF(OR($S33="A", $S33="D"), 1, 0) + SUMPRODUCT(EXACT(LOWER(C33:R33),LOWER($C$4:$R$4))) + SUMPRODUCT(EXACT(LOWER(T33:U33),LOWER($T$4:$U$4))))</f>
        <v>1</v>
      </c>
    </row>
    <row r="34" spans="1:22" ht="14.4" x14ac:dyDescent="0.25">
      <c r="A34" s="46">
        <v>29</v>
      </c>
      <c r="B34" s="7" t="s">
        <v>182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 t="str">
        <f ca="1">IF(COUNTBLANK(C34:U34) = BASE!$C$15, "", IF(OR($S34="A", $S34="D"), 1, 0) + SUMPRODUCT(EXACT(LOWER(C34:R34),LOWER($C$4:$R$4))) + SUMPRODUCT(EXACT(LOWER(T34:U34),LOWER($T$4:$U$4))))</f>
        <v/>
      </c>
    </row>
    <row r="35" spans="1:22" ht="14.4" x14ac:dyDescent="0.25">
      <c r="A35" s="46">
        <v>30</v>
      </c>
      <c r="B35" s="7" t="s">
        <v>183</v>
      </c>
      <c r="C35" s="48" t="s">
        <v>55</v>
      </c>
      <c r="D35" s="48" t="s">
        <v>53</v>
      </c>
      <c r="E35" s="48" t="s">
        <v>52</v>
      </c>
      <c r="F35" s="48" t="s">
        <v>54</v>
      </c>
      <c r="G35" s="48" t="s">
        <v>55</v>
      </c>
      <c r="H35" s="48" t="s">
        <v>54</v>
      </c>
      <c r="I35" s="48" t="s">
        <v>52</v>
      </c>
      <c r="J35" s="48" t="s">
        <v>54</v>
      </c>
      <c r="K35" s="48" t="s">
        <v>52</v>
      </c>
      <c r="L35" s="48" t="s">
        <v>53</v>
      </c>
      <c r="M35" s="48" t="s">
        <v>55</v>
      </c>
      <c r="N35" s="48" t="s">
        <v>54</v>
      </c>
      <c r="O35" s="48" t="s">
        <v>53</v>
      </c>
      <c r="P35" s="48" t="s">
        <v>55</v>
      </c>
      <c r="Q35" s="48" t="s">
        <v>54</v>
      </c>
      <c r="R35" s="48" t="s">
        <v>53</v>
      </c>
      <c r="S35" s="48" t="s">
        <v>55</v>
      </c>
      <c r="T35" s="48" t="s">
        <v>53</v>
      </c>
      <c r="U35" s="48" t="s">
        <v>54</v>
      </c>
      <c r="V35" s="49">
        <f ca="1">IF(COUNTBLANK(C35:U35) = BASE!$C$15, "", IF(OR($S35="A", $S35="D"), 1, 0) + SUMPRODUCT(EXACT(LOWER(C35:R35),LOWER($C$4:$R$4))) + SUMPRODUCT(EXACT(LOWER(T35:U35),LOWER($T$4:$U$4))))</f>
        <v>1</v>
      </c>
    </row>
    <row r="36" spans="1:22" ht="14.4" x14ac:dyDescent="0.25">
      <c r="A36" s="46">
        <v>31</v>
      </c>
      <c r="B36" s="7" t="s">
        <v>184</v>
      </c>
      <c r="C36" s="48" t="s">
        <v>52</v>
      </c>
      <c r="D36" s="48" t="s">
        <v>52</v>
      </c>
      <c r="E36" s="48" t="s">
        <v>54</v>
      </c>
      <c r="F36" s="48" t="s">
        <v>54</v>
      </c>
      <c r="G36" s="48" t="s">
        <v>53</v>
      </c>
      <c r="H36" s="48" t="s">
        <v>53</v>
      </c>
      <c r="I36" s="48" t="s">
        <v>53</v>
      </c>
      <c r="J36" s="48" t="s">
        <v>55</v>
      </c>
      <c r="K36" s="48" t="s">
        <v>55</v>
      </c>
      <c r="L36" s="48" t="s">
        <v>53</v>
      </c>
      <c r="M36" s="48" t="s">
        <v>55</v>
      </c>
      <c r="N36" s="48" t="s">
        <v>54</v>
      </c>
      <c r="O36" s="48" t="s">
        <v>54</v>
      </c>
      <c r="P36" s="48" t="s">
        <v>53</v>
      </c>
      <c r="Q36" s="48" t="s">
        <v>54</v>
      </c>
      <c r="R36" s="48" t="s">
        <v>53</v>
      </c>
      <c r="S36" s="48" t="s">
        <v>52</v>
      </c>
      <c r="T36" s="48" t="s">
        <v>53</v>
      </c>
      <c r="U36" s="48" t="s">
        <v>55</v>
      </c>
      <c r="V36" s="49">
        <f ca="1">IF(COUNTBLANK(C36:U36) = BASE!$C$15, "", IF(OR($S36="A", $S36="D"), 1, 0) + SUMPRODUCT(EXACT(LOWER(C36:R36),LOWER($C$4:$R$4))) + SUMPRODUCT(EXACT(LOWER(T36:U36),LOWER($T$4:$U$4))))</f>
        <v>0</v>
      </c>
    </row>
    <row r="37" spans="1:22" ht="14.4" x14ac:dyDescent="0.25">
      <c r="A37" s="46">
        <v>32</v>
      </c>
      <c r="B37" s="7" t="s">
        <v>185</v>
      </c>
      <c r="C37" s="48" t="s">
        <v>53</v>
      </c>
      <c r="D37" s="48" t="s">
        <v>53</v>
      </c>
      <c r="E37" s="48" t="s">
        <v>52</v>
      </c>
      <c r="F37" s="48" t="s">
        <v>55</v>
      </c>
      <c r="G37" s="48" t="s">
        <v>54</v>
      </c>
      <c r="H37" s="48" t="s">
        <v>54</v>
      </c>
      <c r="I37" s="48" t="s">
        <v>54</v>
      </c>
      <c r="J37" s="48" t="s">
        <v>54</v>
      </c>
      <c r="K37" s="48" t="s">
        <v>55</v>
      </c>
      <c r="L37" s="48" t="s">
        <v>54</v>
      </c>
      <c r="M37" s="48" t="s">
        <v>54</v>
      </c>
      <c r="N37" s="48" t="s">
        <v>52</v>
      </c>
      <c r="O37" s="48" t="s">
        <v>52</v>
      </c>
      <c r="P37" s="48" t="s">
        <v>53</v>
      </c>
      <c r="Q37" s="48" t="s">
        <v>54</v>
      </c>
      <c r="R37" s="48" t="s">
        <v>54</v>
      </c>
      <c r="S37" s="48" t="s">
        <v>52</v>
      </c>
      <c r="T37" s="48" t="s">
        <v>52</v>
      </c>
      <c r="U37" s="48" t="s">
        <v>53</v>
      </c>
      <c r="V37" s="49">
        <f ca="1">IF(COUNTBLANK(C37:U37) = BASE!$C$15, "", IF(OR($S37="A", $S37="D"), 1, 0) + SUMPRODUCT(EXACT(LOWER(C37:R37),LOWER($C$4:$R$4))) + SUMPRODUCT(EXACT(LOWER(T37:U37),LOWER($T$4:$U$4))))</f>
        <v>0</v>
      </c>
    </row>
    <row r="38" spans="1:22" ht="14.4" x14ac:dyDescent="0.25">
      <c r="A38" s="46">
        <v>33</v>
      </c>
      <c r="B38" s="53" t="s">
        <v>186</v>
      </c>
      <c r="C38" s="48" t="s">
        <v>52</v>
      </c>
      <c r="D38" s="48" t="s">
        <v>52</v>
      </c>
      <c r="E38" s="48" t="s">
        <v>52</v>
      </c>
      <c r="F38" s="48" t="s">
        <v>52</v>
      </c>
      <c r="G38" s="48" t="s">
        <v>54</v>
      </c>
      <c r="H38" s="48" t="s">
        <v>53</v>
      </c>
      <c r="I38" s="48" t="s">
        <v>52</v>
      </c>
      <c r="J38" s="48" t="s">
        <v>54</v>
      </c>
      <c r="K38" s="48" t="s">
        <v>53</v>
      </c>
      <c r="L38" s="48" t="s">
        <v>54</v>
      </c>
      <c r="M38" s="48" t="s">
        <v>55</v>
      </c>
      <c r="N38" s="48" t="s">
        <v>55</v>
      </c>
      <c r="O38" s="48" t="s">
        <v>52</v>
      </c>
      <c r="P38" s="48" t="s">
        <v>52</v>
      </c>
      <c r="Q38" s="48" t="s">
        <v>54</v>
      </c>
      <c r="R38" s="48" t="s">
        <v>53</v>
      </c>
      <c r="S38" s="48" t="s">
        <v>53</v>
      </c>
      <c r="T38" s="48" t="s">
        <v>53</v>
      </c>
      <c r="U38" s="48" t="s">
        <v>52</v>
      </c>
      <c r="V38" s="49">
        <f ca="1">IF(COUNTBLANK(C38:U38) = BASE!$C$15, "", IF(OR($S38="A", $S38="D"), 1, 0) + SUMPRODUCT(EXACT(LOWER(C38:R38),LOWER($C$4:$R$4))) + SUMPRODUCT(EXACT(LOWER(T38:U38),LOWER($T$4:$U$4))))</f>
        <v>1</v>
      </c>
    </row>
    <row r="39" spans="1:22" ht="14.4" x14ac:dyDescent="0.25">
      <c r="A39" s="46">
        <v>34</v>
      </c>
      <c r="B39" s="53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9" t="str">
        <f ca="1">IF(COUNTBLANK(C39:U39) = BASE!$C$15, "", IF(OR($S39="A", $S39="D"), 1, 0) + SUMPRODUCT(EXACT(LOWER(C39:R39),LOWER($C$4:$R$4))) + SUMPRODUCT(EXACT(LOWER(T39:U39),LOWER($T$4:$U$4))))</f>
        <v/>
      </c>
    </row>
    <row r="40" spans="1:22" ht="14.4" x14ac:dyDescent="0.25">
      <c r="A40" s="46">
        <v>35</v>
      </c>
      <c r="B40" s="53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9" t="str">
        <f ca="1">IF(COUNTBLANK(C40:U40) = BASE!$C$15, "", IF(OR($S40="A", $S40="D"), 1, 0) + SUMPRODUCT(EXACT(LOWER(C40:R40),LOWER($C$4:$R$4))) + SUMPRODUCT(EXACT(LOWER(T40:U40),LOWER($T$4:$U$4))))</f>
        <v/>
      </c>
    </row>
    <row r="41" spans="1:22" ht="14.4" x14ac:dyDescent="0.25">
      <c r="A41" s="46">
        <v>36</v>
      </c>
      <c r="B41" s="53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9" t="str">
        <f ca="1">IF(COUNTBLANK(C41:U41) = BASE!$C$15, "", IF(OR($S41="A", $S41="D"), 1, 0) + SUMPRODUCT(EXACT(LOWER(C41:R41),LOWER($C$4:$R$4))) + SUMPRODUCT(EXACT(LOWER(T41:U41),LOWER($T$4:$U$4))))</f>
        <v/>
      </c>
    </row>
    <row r="42" spans="1:22" ht="14.4" x14ac:dyDescent="0.25">
      <c r="A42" s="46">
        <v>37</v>
      </c>
      <c r="B42" s="53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9" t="str">
        <f ca="1">IF(COUNTBLANK(C42:U42) = BASE!$C$15, "", IF(OR($S42="A", $S42="D"), 1, 0) + SUMPRODUCT(EXACT(LOWER(C42:R42),LOWER($C$4:$R$4))) + SUMPRODUCT(EXACT(LOWER(T42:U42),LOWER($T$4:$U$4))))</f>
        <v/>
      </c>
    </row>
    <row r="43" spans="1:22" ht="14.4" x14ac:dyDescent="0.25">
      <c r="A43" s="46">
        <v>38</v>
      </c>
      <c r="B43" s="53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9" t="str">
        <f ca="1">IF(COUNTBLANK(C43:U43) = BASE!$C$15, "", IF(OR($S43="A", $S43="D"), 1, 0) + SUMPRODUCT(EXACT(LOWER(C43:R43),LOWER($C$4:$R$4))) + SUMPRODUCT(EXACT(LOWER(T43:U43),LOWER($T$4:$U$4))))</f>
        <v/>
      </c>
    </row>
    <row r="44" spans="1:22" ht="14.4" x14ac:dyDescent="0.25">
      <c r="A44" s="46">
        <v>39</v>
      </c>
      <c r="B44" s="5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 t="str">
        <f ca="1">IF(COUNTBLANK(C44:U44) = BASE!$C$15, "", IF(OR($S44="A", $S44="D"), 1, 0) + SUMPRODUCT(EXACT(LOWER(C44:R44),LOWER($C$4:$R$4))) + SUMPRODUCT(EXACT(LOWER(T44:U44),LOWER($T$4:$U$4))))</f>
        <v/>
      </c>
    </row>
    <row r="45" spans="1:22" ht="14.4" x14ac:dyDescent="0.25">
      <c r="A45" s="46">
        <v>40</v>
      </c>
      <c r="B45" s="5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9" t="str">
        <f ca="1">IF(COUNTBLANK(C45:U45) = BASE!$C$15, "", IF(OR($S45="A", $S45="D"), 1, 0) + SUMPRODUCT(EXACT(LOWER(C45:R45),LOWER($C$4:$R$4))) + SUMPRODUCT(EXACT(LOWER(T45:U45),LOWER($T$4:$U$4))))</f>
        <v/>
      </c>
    </row>
    <row r="46" spans="1:22" ht="14.4" x14ac:dyDescent="0.25">
      <c r="A46" s="46">
        <v>41</v>
      </c>
      <c r="B46" s="5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9" t="str">
        <f ca="1">IF(COUNTBLANK(C46:U46) = BASE!$C$15, "", IF(OR($S46="A", $S46="D"), 1, 0) + SUMPRODUCT(EXACT(LOWER(C46:R46),LOWER($C$4:$R$4))) + SUMPRODUCT(EXACT(LOWER(T46:U46),LOWER($T$4:$U$4))))</f>
        <v/>
      </c>
    </row>
    <row r="47" spans="1:22" ht="14.4" x14ac:dyDescent="0.25">
      <c r="A47" s="46">
        <v>42</v>
      </c>
      <c r="B47" s="53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9" t="str">
        <f ca="1">IF(COUNTBLANK(C47:U47) = BASE!$C$15, "", IF(OR($S47="A", $S47="D"), 1, 0) + SUMPRODUCT(EXACT(LOWER(C47:R47),LOWER($C$4:$R$4))) + SUMPRODUCT(EXACT(LOWER(T47:U47),LOWER($T$4:$U$4))))</f>
        <v/>
      </c>
    </row>
    <row r="48" spans="1:22" ht="14.4" x14ac:dyDescent="0.25">
      <c r="A48" s="46">
        <v>43</v>
      </c>
      <c r="B48" s="53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9" t="str">
        <f ca="1">IF(COUNTBLANK(C48:U48) = BASE!$C$15, "", IF(OR($S48="A", $S48="D"), 1, 0) + SUMPRODUCT(EXACT(LOWER(C48:R48),LOWER($C$4:$R$4))) + SUMPRODUCT(EXACT(LOWER(T48:U48),LOWER($T$4:$U$4))))</f>
        <v/>
      </c>
    </row>
    <row r="49" spans="1:23" ht="14.4" x14ac:dyDescent="0.25">
      <c r="A49" s="46">
        <v>44</v>
      </c>
      <c r="B49" s="53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9" t="str">
        <f ca="1">IF(COUNTBLANK(C49:U49) = BASE!$C$15, "", IF(OR($S49="A", $S49="D"), 1, 0) + SUMPRODUCT(EXACT(LOWER(C49:R49),LOWER($C$4:$R$4))) + SUMPRODUCT(EXACT(LOWER(T49:U49),LOWER($T$4:$U$4))))</f>
        <v/>
      </c>
    </row>
    <row r="50" spans="1:23" ht="14.4" x14ac:dyDescent="0.25">
      <c r="A50" s="46">
        <v>45</v>
      </c>
      <c r="B50" s="5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9" t="str">
        <f ca="1">IF(COUNTBLANK(C50:U50) = BASE!$C$15, "", IF(OR($S50="A", $S50="D"), 1, 0) + SUMPRODUCT(EXACT(LOWER(C50:R50),LOWER($C$4:$R$4))) + SUMPRODUCT(EXACT(LOWER(T50:U50),LOWER($T$4:$U$4))))</f>
        <v/>
      </c>
    </row>
    <row r="51" spans="1:23" ht="14.4" x14ac:dyDescent="0.25">
      <c r="A51" s="46">
        <v>46</v>
      </c>
      <c r="B51" s="53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9" t="str">
        <f ca="1">IF(COUNTBLANK(C51:U51) = BASE!$C$15, "", IF(OR($S51="A", $S51="D"), 1, 0) + SUMPRODUCT(EXACT(LOWER(C51:R51),LOWER($C$4:$R$4))) + SUMPRODUCT(EXACT(LOWER(T51:U51),LOWER($T$4:$U$4))))</f>
        <v/>
      </c>
    </row>
    <row r="52" spans="1:23" ht="14.4" x14ac:dyDescent="0.25">
      <c r="A52" s="46">
        <v>47</v>
      </c>
      <c r="B52" s="53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9" t="str">
        <f ca="1">IF(COUNTBLANK(C52:U52) = BASE!$C$15, "", IF(OR($S52="A", $S52="D"), 1, 0) + SUMPRODUCT(EXACT(LOWER(C52:R52),LOWER($C$4:$R$4))) + SUMPRODUCT(EXACT(LOWER(T52:U52),LOWER($T$4:$U$4))))</f>
        <v/>
      </c>
    </row>
    <row r="53" spans="1:23" ht="14.4" x14ac:dyDescent="0.25">
      <c r="A53" s="46">
        <v>48</v>
      </c>
      <c r="B53" s="53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9" t="str">
        <f ca="1">IF(COUNTBLANK(C53:U53) = BASE!$C$15, "", IF(OR($S53="A", $S53="D"), 1, 0) + SUMPRODUCT(EXACT(LOWER(C53:R53),LOWER($C$4:$R$4))) + SUMPRODUCT(EXACT(LOWER(T53:U53),LOWER($T$4:$U$4))))</f>
        <v/>
      </c>
    </row>
    <row r="54" spans="1:23" ht="14.4" x14ac:dyDescent="0.25">
      <c r="A54" s="46">
        <v>49</v>
      </c>
      <c r="B54" s="53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9" t="str">
        <f ca="1">IF(COUNTBLANK(C54:U54) = BASE!$C$15, "", IF(OR($S54="A", $S54="D"), 1, 0) + SUMPRODUCT(EXACT(LOWER(C54:R54),LOWER($C$4:$R$4))) + SUMPRODUCT(EXACT(LOWER(T54:U54),LOWER($T$4:$U$4))))</f>
        <v/>
      </c>
    </row>
    <row r="55" spans="1:23" ht="14.4" x14ac:dyDescent="0.25">
      <c r="A55" s="46">
        <v>50</v>
      </c>
      <c r="B55" s="53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9" t="str">
        <f ca="1">IF(COUNTBLANK(C55:U55) = BASE!$C$15, "", IF(OR($S55="A", $S55="D"), 1, 0) + SUMPRODUCT(EXACT(LOWER(C55:R55),LOWER($C$4:$R$4))) + SUMPRODUCT(EXACT(LOWER(T55:U55),LOWER($T$4:$U$4))))</f>
        <v/>
      </c>
    </row>
    <row r="56" spans="1:23" ht="14.4" x14ac:dyDescent="0.25">
      <c r="A56" s="142" t="s">
        <v>80</v>
      </c>
      <c r="B56" s="137"/>
      <c r="C56" s="54">
        <f t="shared" ref="C56:U56" ca="1" si="0">IFERROR((C57/$Q$58),"")</f>
        <v>0.40740740740740738</v>
      </c>
      <c r="D56" s="54">
        <f t="shared" ca="1" si="0"/>
        <v>0.29629629629629628</v>
      </c>
      <c r="E56" s="54">
        <f t="shared" ca="1" si="0"/>
        <v>0.1111111111111111</v>
      </c>
      <c r="F56" s="54">
        <f t="shared" ca="1" si="0"/>
        <v>0.44444444444444442</v>
      </c>
      <c r="G56" s="54">
        <f t="shared" ca="1" si="0"/>
        <v>0.59259259259259256</v>
      </c>
      <c r="H56" s="54">
        <f t="shared" ca="1" si="0"/>
        <v>0.33333333333333331</v>
      </c>
      <c r="I56" s="54">
        <f t="shared" ca="1" si="0"/>
        <v>0.33333333333333331</v>
      </c>
      <c r="J56" s="54">
        <f t="shared" ca="1" si="0"/>
        <v>0.18518518518518517</v>
      </c>
      <c r="K56" s="54">
        <f t="shared" ca="1" si="0"/>
        <v>0.22222222222222221</v>
      </c>
      <c r="L56" s="54">
        <f t="shared" ca="1" si="0"/>
        <v>0.55555555555555558</v>
      </c>
      <c r="M56" s="54">
        <f t="shared" ca="1" si="0"/>
        <v>0.14814814814814814</v>
      </c>
      <c r="N56" s="54">
        <f t="shared" ca="1" si="0"/>
        <v>0.33333333333333331</v>
      </c>
      <c r="O56" s="54">
        <f t="shared" ca="1" si="0"/>
        <v>0.48148148148148145</v>
      </c>
      <c r="P56" s="54">
        <f t="shared" ca="1" si="0"/>
        <v>0.25925925925925924</v>
      </c>
      <c r="Q56" s="54">
        <f t="shared" ca="1" si="0"/>
        <v>0.40740740740740738</v>
      </c>
      <c r="R56" s="54">
        <f t="shared" ca="1" si="0"/>
        <v>0.14814814814814814</v>
      </c>
      <c r="S56" s="54">
        <f t="shared" ca="1" si="0"/>
        <v>0.66666666666666663</v>
      </c>
      <c r="T56" s="54">
        <f t="shared" ca="1" si="0"/>
        <v>0.48148148148148145</v>
      </c>
      <c r="U56" s="54">
        <f t="shared" ca="1" si="0"/>
        <v>0.33333333333333331</v>
      </c>
      <c r="V56" s="55" t="s">
        <v>81</v>
      </c>
    </row>
    <row r="57" spans="1:23" ht="15.6" x14ac:dyDescent="0.25">
      <c r="A57" s="142" t="s">
        <v>82</v>
      </c>
      <c r="B57" s="137"/>
      <c r="C57" s="55">
        <f t="shared" ref="C57:R57" ca="1" si="1">COUNTIF(C6:C55,C4)</f>
        <v>11</v>
      </c>
      <c r="D57" s="55">
        <f t="shared" ca="1" si="1"/>
        <v>8</v>
      </c>
      <c r="E57" s="55">
        <f t="shared" ca="1" si="1"/>
        <v>3</v>
      </c>
      <c r="F57" s="55">
        <f t="shared" ca="1" si="1"/>
        <v>12</v>
      </c>
      <c r="G57" s="55">
        <f t="shared" ca="1" si="1"/>
        <v>16</v>
      </c>
      <c r="H57" s="55">
        <f t="shared" ca="1" si="1"/>
        <v>9</v>
      </c>
      <c r="I57" s="55">
        <f t="shared" ca="1" si="1"/>
        <v>9</v>
      </c>
      <c r="J57" s="55">
        <f t="shared" ca="1" si="1"/>
        <v>5</v>
      </c>
      <c r="K57" s="55">
        <f t="shared" ca="1" si="1"/>
        <v>6</v>
      </c>
      <c r="L57" s="55">
        <f t="shared" ca="1" si="1"/>
        <v>15</v>
      </c>
      <c r="M57" s="55">
        <f t="shared" ca="1" si="1"/>
        <v>4</v>
      </c>
      <c r="N57" s="55">
        <f t="shared" ca="1" si="1"/>
        <v>9</v>
      </c>
      <c r="O57" s="55">
        <f t="shared" ca="1" si="1"/>
        <v>13</v>
      </c>
      <c r="P57" s="55">
        <f t="shared" ca="1" si="1"/>
        <v>7</v>
      </c>
      <c r="Q57" s="55">
        <f t="shared" ca="1" si="1"/>
        <v>11</v>
      </c>
      <c r="R57" s="55">
        <f t="shared" ca="1" si="1"/>
        <v>4</v>
      </c>
      <c r="S57" s="55">
        <f>COUNTIF(S6:S55,"A") + COUNTIF(S6:S55,"D")</f>
        <v>18</v>
      </c>
      <c r="T57" s="55">
        <f t="shared" ref="T57:U57" ca="1" si="2">COUNTIF(T6:T55,T4)</f>
        <v>13</v>
      </c>
      <c r="U57" s="55">
        <f t="shared" ca="1" si="2"/>
        <v>9</v>
      </c>
      <c r="V57" s="56" t="s">
        <v>83</v>
      </c>
    </row>
    <row r="58" spans="1:23" ht="15.6" x14ac:dyDescent="0.25">
      <c r="A58" s="144" t="s">
        <v>84</v>
      </c>
      <c r="B58" s="137"/>
      <c r="C58" s="145" t="str">
        <f>C2</f>
        <v>MATEMÁTICA</v>
      </c>
      <c r="D58" s="114"/>
      <c r="E58" s="114"/>
      <c r="F58" s="114"/>
      <c r="G58" s="114"/>
      <c r="H58" s="137"/>
      <c r="I58" s="145" t="s">
        <v>85</v>
      </c>
      <c r="J58" s="137"/>
      <c r="K58" s="57" t="str">
        <f>A2</f>
        <v>9A</v>
      </c>
      <c r="L58" s="145" t="s">
        <v>86</v>
      </c>
      <c r="M58" s="114"/>
      <c r="N58" s="114"/>
      <c r="O58" s="114"/>
      <c r="P58" s="137"/>
      <c r="Q58" s="57">
        <f ca="1">IFERROR(__xludf.DUMMYFUNCTION("ARRAYFORMULA(IFERROR(COUNTIF(FILTER(V6:V55, V6:V55&lt;&gt;""""),""&gt;=0"")))"),27)</f>
        <v>27</v>
      </c>
      <c r="R58" s="145" t="s">
        <v>87</v>
      </c>
      <c r="S58" s="114"/>
      <c r="T58" s="114"/>
      <c r="U58" s="137"/>
      <c r="V58" s="58">
        <f ca="1">IFERROR(SUM(V6:V55)/Q58, "")</f>
        <v>0.66666666666666663</v>
      </c>
      <c r="W58" s="59"/>
    </row>
    <row r="59" spans="1:23" ht="14.4" x14ac:dyDescent="0.25">
      <c r="A59" s="146"/>
      <c r="B59" s="137"/>
      <c r="C59" s="146" t="s">
        <v>88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37"/>
      <c r="V59" s="60" t="s">
        <v>89</v>
      </c>
    </row>
    <row r="60" spans="1:23" ht="14.4" x14ac:dyDescent="0.25">
      <c r="A60" s="143" t="s">
        <v>53</v>
      </c>
      <c r="B60" s="137"/>
      <c r="C60" s="51">
        <f t="shared" ref="C60:U60" si="3">COUNTIF(C6:C55,$A$60)</f>
        <v>1</v>
      </c>
      <c r="D60" s="51">
        <f t="shared" si="3"/>
        <v>8</v>
      </c>
      <c r="E60" s="51">
        <f t="shared" si="3"/>
        <v>3</v>
      </c>
      <c r="F60" s="51">
        <f t="shared" si="3"/>
        <v>4</v>
      </c>
      <c r="G60" s="51">
        <f t="shared" si="3"/>
        <v>16</v>
      </c>
      <c r="H60" s="51">
        <f t="shared" si="3"/>
        <v>3</v>
      </c>
      <c r="I60" s="51">
        <f t="shared" si="3"/>
        <v>7</v>
      </c>
      <c r="J60" s="51">
        <f t="shared" si="3"/>
        <v>0</v>
      </c>
      <c r="K60" s="51">
        <f t="shared" si="3"/>
        <v>4</v>
      </c>
      <c r="L60" s="51">
        <f t="shared" si="3"/>
        <v>6</v>
      </c>
      <c r="M60" s="51">
        <f t="shared" si="3"/>
        <v>4</v>
      </c>
      <c r="N60" s="51">
        <f t="shared" si="3"/>
        <v>5</v>
      </c>
      <c r="O60" s="51">
        <f t="shared" si="3"/>
        <v>5</v>
      </c>
      <c r="P60" s="51">
        <f t="shared" si="3"/>
        <v>13</v>
      </c>
      <c r="Q60" s="51">
        <f t="shared" si="3"/>
        <v>6</v>
      </c>
      <c r="R60" s="51">
        <f t="shared" si="3"/>
        <v>14</v>
      </c>
      <c r="S60" s="51">
        <f t="shared" si="3"/>
        <v>13</v>
      </c>
      <c r="T60" s="51">
        <f t="shared" si="3"/>
        <v>13</v>
      </c>
      <c r="U60" s="51">
        <f t="shared" si="3"/>
        <v>4</v>
      </c>
      <c r="V60" s="61">
        <f t="shared" ref="V60:V64" si="4">AVERAGE(C60:U60)</f>
        <v>6.7894736842105265</v>
      </c>
    </row>
    <row r="61" spans="1:23" ht="14.4" x14ac:dyDescent="0.25">
      <c r="A61" s="143" t="s">
        <v>54</v>
      </c>
      <c r="B61" s="137"/>
      <c r="C61" s="51">
        <f t="shared" ref="C61:U61" si="5">COUNTIF(C6:C55,$A$61)</f>
        <v>4</v>
      </c>
      <c r="D61" s="51">
        <f t="shared" si="5"/>
        <v>2</v>
      </c>
      <c r="E61" s="51">
        <f t="shared" si="5"/>
        <v>10</v>
      </c>
      <c r="F61" s="51">
        <f t="shared" si="5"/>
        <v>12</v>
      </c>
      <c r="G61" s="51">
        <f t="shared" si="5"/>
        <v>7</v>
      </c>
      <c r="H61" s="51">
        <f t="shared" si="5"/>
        <v>12</v>
      </c>
      <c r="I61" s="51">
        <f t="shared" si="5"/>
        <v>5</v>
      </c>
      <c r="J61" s="51">
        <f t="shared" si="5"/>
        <v>14</v>
      </c>
      <c r="K61" s="51">
        <f t="shared" si="5"/>
        <v>8</v>
      </c>
      <c r="L61" s="51">
        <f t="shared" si="5"/>
        <v>15</v>
      </c>
      <c r="M61" s="51">
        <f t="shared" si="5"/>
        <v>4</v>
      </c>
      <c r="N61" s="51">
        <f t="shared" si="5"/>
        <v>10</v>
      </c>
      <c r="O61" s="51">
        <f t="shared" si="5"/>
        <v>8</v>
      </c>
      <c r="P61" s="51">
        <f t="shared" si="5"/>
        <v>0</v>
      </c>
      <c r="Q61" s="51">
        <f t="shared" si="5"/>
        <v>11</v>
      </c>
      <c r="R61" s="51">
        <f t="shared" si="5"/>
        <v>5</v>
      </c>
      <c r="S61" s="51">
        <f t="shared" si="5"/>
        <v>4</v>
      </c>
      <c r="T61" s="51">
        <f t="shared" si="5"/>
        <v>10</v>
      </c>
      <c r="U61" s="51">
        <f t="shared" si="5"/>
        <v>9</v>
      </c>
      <c r="V61" s="61">
        <f t="shared" si="4"/>
        <v>7.8947368421052628</v>
      </c>
    </row>
    <row r="62" spans="1:23" ht="14.4" x14ac:dyDescent="0.25">
      <c r="A62" s="143" t="s">
        <v>52</v>
      </c>
      <c r="B62" s="137"/>
      <c r="C62" s="51">
        <f t="shared" ref="C62:U62" si="6">COUNTIF(C6:C55,$A$62)</f>
        <v>11</v>
      </c>
      <c r="D62" s="51">
        <f t="shared" si="6"/>
        <v>8</v>
      </c>
      <c r="E62" s="51">
        <f t="shared" si="6"/>
        <v>10</v>
      </c>
      <c r="F62" s="51">
        <f t="shared" si="6"/>
        <v>5</v>
      </c>
      <c r="G62" s="51">
        <f t="shared" si="6"/>
        <v>3</v>
      </c>
      <c r="H62" s="51">
        <f t="shared" si="6"/>
        <v>9</v>
      </c>
      <c r="I62" s="51">
        <f t="shared" si="6"/>
        <v>6</v>
      </c>
      <c r="J62" s="51">
        <f t="shared" si="6"/>
        <v>8</v>
      </c>
      <c r="K62" s="51">
        <f t="shared" si="6"/>
        <v>6</v>
      </c>
      <c r="L62" s="51">
        <f t="shared" si="6"/>
        <v>1</v>
      </c>
      <c r="M62" s="51">
        <f t="shared" si="6"/>
        <v>4</v>
      </c>
      <c r="N62" s="51">
        <f t="shared" si="6"/>
        <v>9</v>
      </c>
      <c r="O62" s="51">
        <f t="shared" si="6"/>
        <v>13</v>
      </c>
      <c r="P62" s="51">
        <f t="shared" si="6"/>
        <v>7</v>
      </c>
      <c r="Q62" s="51">
        <f t="shared" si="6"/>
        <v>6</v>
      </c>
      <c r="R62" s="51">
        <f t="shared" si="6"/>
        <v>4</v>
      </c>
      <c r="S62" s="51">
        <f t="shared" si="6"/>
        <v>5</v>
      </c>
      <c r="T62" s="51">
        <f t="shared" si="6"/>
        <v>3</v>
      </c>
      <c r="U62" s="51">
        <f t="shared" si="6"/>
        <v>9</v>
      </c>
      <c r="V62" s="61">
        <f t="shared" si="4"/>
        <v>6.6842105263157894</v>
      </c>
    </row>
    <row r="63" spans="1:23" ht="14.4" x14ac:dyDescent="0.25">
      <c r="A63" s="143" t="s">
        <v>55</v>
      </c>
      <c r="B63" s="137"/>
      <c r="C63" s="51">
        <f t="shared" ref="C63:U63" si="7">COUNTIF(C6:C55,$A$63)</f>
        <v>11</v>
      </c>
      <c r="D63" s="51">
        <f t="shared" si="7"/>
        <v>9</v>
      </c>
      <c r="E63" s="51">
        <f t="shared" si="7"/>
        <v>4</v>
      </c>
      <c r="F63" s="51">
        <f t="shared" si="7"/>
        <v>6</v>
      </c>
      <c r="G63" s="51">
        <f t="shared" si="7"/>
        <v>1</v>
      </c>
      <c r="H63" s="51">
        <f t="shared" si="7"/>
        <v>3</v>
      </c>
      <c r="I63" s="51">
        <f t="shared" si="7"/>
        <v>9</v>
      </c>
      <c r="J63" s="51">
        <f t="shared" si="7"/>
        <v>5</v>
      </c>
      <c r="K63" s="51">
        <f t="shared" si="7"/>
        <v>9</v>
      </c>
      <c r="L63" s="51">
        <f t="shared" si="7"/>
        <v>5</v>
      </c>
      <c r="M63" s="51">
        <f t="shared" si="7"/>
        <v>15</v>
      </c>
      <c r="N63" s="51">
        <f t="shared" si="7"/>
        <v>3</v>
      </c>
      <c r="O63" s="51">
        <f t="shared" si="7"/>
        <v>1</v>
      </c>
      <c r="P63" s="51">
        <f t="shared" si="7"/>
        <v>7</v>
      </c>
      <c r="Q63" s="51">
        <f t="shared" si="7"/>
        <v>4</v>
      </c>
      <c r="R63" s="51">
        <f t="shared" si="7"/>
        <v>4</v>
      </c>
      <c r="S63" s="51">
        <f t="shared" si="7"/>
        <v>5</v>
      </c>
      <c r="T63" s="51">
        <f t="shared" si="7"/>
        <v>1</v>
      </c>
      <c r="U63" s="51">
        <f t="shared" si="7"/>
        <v>5</v>
      </c>
      <c r="V63" s="61">
        <f t="shared" si="4"/>
        <v>5.6315789473684212</v>
      </c>
    </row>
    <row r="64" spans="1:23" ht="14.4" x14ac:dyDescent="0.25">
      <c r="A64" s="143" t="s">
        <v>90</v>
      </c>
      <c r="B64" s="137"/>
      <c r="C64" s="51">
        <f t="shared" ref="C64:U64" si="8">COUNTIF(C6:C55,$A$64)</f>
        <v>0</v>
      </c>
      <c r="D64" s="51">
        <f t="shared" si="8"/>
        <v>0</v>
      </c>
      <c r="E64" s="51">
        <f t="shared" si="8"/>
        <v>0</v>
      </c>
      <c r="F64" s="51">
        <f t="shared" si="8"/>
        <v>0</v>
      </c>
      <c r="G64" s="51">
        <f t="shared" si="8"/>
        <v>0</v>
      </c>
      <c r="H64" s="51">
        <f t="shared" si="8"/>
        <v>0</v>
      </c>
      <c r="I64" s="51">
        <f t="shared" si="8"/>
        <v>0</v>
      </c>
      <c r="J64" s="51">
        <f t="shared" si="8"/>
        <v>0</v>
      </c>
      <c r="K64" s="51">
        <f t="shared" si="8"/>
        <v>0</v>
      </c>
      <c r="L64" s="51">
        <f t="shared" si="8"/>
        <v>0</v>
      </c>
      <c r="M64" s="51">
        <f t="shared" si="8"/>
        <v>0</v>
      </c>
      <c r="N64" s="51">
        <f t="shared" si="8"/>
        <v>0</v>
      </c>
      <c r="O64" s="51">
        <f t="shared" si="8"/>
        <v>0</v>
      </c>
      <c r="P64" s="51">
        <f t="shared" si="8"/>
        <v>0</v>
      </c>
      <c r="Q64" s="51">
        <f t="shared" si="8"/>
        <v>0</v>
      </c>
      <c r="R64" s="51">
        <f t="shared" si="8"/>
        <v>0</v>
      </c>
      <c r="S64" s="51">
        <f t="shared" si="8"/>
        <v>0</v>
      </c>
      <c r="T64" s="51">
        <f t="shared" si="8"/>
        <v>0</v>
      </c>
      <c r="U64" s="51">
        <f t="shared" si="8"/>
        <v>0</v>
      </c>
      <c r="V64" s="61">
        <f t="shared" si="4"/>
        <v>0</v>
      </c>
    </row>
    <row r="65" spans="1:22" ht="14.4" x14ac:dyDescent="0.25">
      <c r="A65" s="143" t="s">
        <v>91</v>
      </c>
      <c r="B65" s="137"/>
      <c r="C65" s="62">
        <f t="shared" ref="C65:U65" si="9">SUM(C60:C64)</f>
        <v>27</v>
      </c>
      <c r="D65" s="62">
        <f t="shared" si="9"/>
        <v>27</v>
      </c>
      <c r="E65" s="62">
        <f t="shared" si="9"/>
        <v>27</v>
      </c>
      <c r="F65" s="62">
        <f t="shared" si="9"/>
        <v>27</v>
      </c>
      <c r="G65" s="62">
        <f t="shared" si="9"/>
        <v>27</v>
      </c>
      <c r="H65" s="62">
        <f t="shared" si="9"/>
        <v>27</v>
      </c>
      <c r="I65" s="62">
        <f t="shared" si="9"/>
        <v>27</v>
      </c>
      <c r="J65" s="62">
        <f t="shared" si="9"/>
        <v>27</v>
      </c>
      <c r="K65" s="62">
        <f t="shared" si="9"/>
        <v>27</v>
      </c>
      <c r="L65" s="62">
        <f t="shared" si="9"/>
        <v>27</v>
      </c>
      <c r="M65" s="62">
        <f t="shared" si="9"/>
        <v>27</v>
      </c>
      <c r="N65" s="62">
        <f t="shared" si="9"/>
        <v>27</v>
      </c>
      <c r="O65" s="62">
        <f t="shared" si="9"/>
        <v>27</v>
      </c>
      <c r="P65" s="62">
        <f t="shared" si="9"/>
        <v>27</v>
      </c>
      <c r="Q65" s="62">
        <f t="shared" si="9"/>
        <v>27</v>
      </c>
      <c r="R65" s="62">
        <f t="shared" si="9"/>
        <v>27</v>
      </c>
      <c r="S65" s="62">
        <f t="shared" si="9"/>
        <v>27</v>
      </c>
      <c r="T65" s="62">
        <f t="shared" si="9"/>
        <v>27</v>
      </c>
      <c r="U65" s="62">
        <f t="shared" si="9"/>
        <v>27</v>
      </c>
      <c r="V65" s="61" t="s">
        <v>83</v>
      </c>
    </row>
    <row r="66" spans="1:22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 spans="1:22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spans="1:22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 spans="1:22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 spans="1:22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spans="1:22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spans="1:22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 spans="1:22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 spans="1:22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 spans="1:22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 spans="1:22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spans="1:22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 spans="1:22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 spans="1:22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 spans="1:22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spans="1:22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spans="1:22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 spans="1:22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 spans="1:22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 spans="1:22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 spans="1:22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 spans="1:22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 spans="1:22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 spans="1:22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 spans="1:22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spans="1:22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 spans="1:22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spans="1:22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 spans="1:22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 spans="1:22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spans="1:22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spans="1:22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 spans="1:22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 spans="1:22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 spans="1:22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spans="1:22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 spans="1:22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spans="1:22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 spans="1:22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spans="1:22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spans="1:22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 spans="1:22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spans="1:22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spans="1:22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 spans="1:22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spans="1:22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spans="1:22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spans="1:22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 spans="1:22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 spans="1:22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spans="1:22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spans="1:22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spans="1:22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spans="1:22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 spans="1:22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 spans="1:22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spans="1:22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 spans="1:22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spans="1:22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 spans="1:22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spans="1:22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 spans="1:22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 spans="1:22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 spans="1:22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 spans="1:22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spans="1:22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spans="1:22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 spans="1:22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 spans="1:22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 spans="1:22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 spans="1:22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spans="1:22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 spans="1:22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spans="1:22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spans="1:22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 spans="1:22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 spans="1:22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 spans="1:22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 spans="1:22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 spans="1:22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 spans="1:22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 spans="1:22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 spans="1:22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 spans="1:22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 spans="1:22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spans="1:22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 spans="1:22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 spans="1:22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spans="1:22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spans="1:22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 spans="1:22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spans="1:22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 spans="1:22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 spans="1:22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 spans="1:22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spans="1:22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 spans="1:22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 spans="1:22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spans="1:22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spans="1:22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 spans="1:22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spans="1:22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 spans="1:22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spans="1:22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spans="1:22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spans="1:22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spans="1:22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 spans="1:22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 spans="1:22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 spans="1:22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spans="1:22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 spans="1:22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spans="1:22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 spans="1:22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 spans="1:22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spans="1:22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 spans="1:22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 spans="1:22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 spans="1:22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 spans="1:22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 spans="1:22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spans="1:22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spans="1:22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spans="1:22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 spans="1:22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 spans="1:22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 spans="1:22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 spans="1:22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 spans="1:22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 spans="1:22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 spans="1:22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spans="1:22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spans="1:22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spans="1:22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spans="1:22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 spans="1:22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spans="1:22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 spans="1:22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spans="1:22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 spans="1:22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spans="1:22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spans="1:22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spans="1:22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spans="1:22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spans="1:22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spans="1:22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spans="1:22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spans="1:22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 spans="1:22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 spans="1:22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spans="1:22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spans="1:22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spans="1:22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spans="1:22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 spans="1:22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 spans="1:22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 spans="1:22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 spans="1:22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 spans="1:22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 spans="1:22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 spans="1:22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 spans="1:22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spans="1:22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 spans="1:22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spans="1:22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 spans="1:22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spans="1:22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 spans="1:22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 spans="1:22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spans="1:22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spans="1:22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 spans="1:22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 spans="1:22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 spans="1:22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 spans="1:22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 spans="1:22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spans="1:22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spans="1:22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spans="1:22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spans="1:22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spans="1:22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spans="1:22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 spans="1:22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spans="1:22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 spans="1:22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spans="1:22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 spans="1:22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 spans="1:22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spans="1:22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 spans="1:22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 spans="1:22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spans="1:22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 spans="1:22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spans="1:22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spans="1:22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spans="1:22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spans="1:22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 spans="1:22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spans="1:22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 spans="1:22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spans="1:22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spans="1:22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spans="1:22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 spans="1:22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spans="1:22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spans="1:22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 spans="1:22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 spans="1:22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 spans="1:22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spans="1:22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spans="1:22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spans="1:22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spans="1:22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spans="1:22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spans="1:22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spans="1:22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 spans="1:22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 spans="1:22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 spans="1:22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spans="1:22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 spans="1:22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spans="1:22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spans="1:22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spans="1:22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 spans="1:22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spans="1:22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 spans="1:22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 spans="1:22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spans="1:22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 spans="1:22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spans="1:22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 spans="1:22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spans="1:22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spans="1:22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spans="1:22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 spans="1:22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 spans="1:22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spans="1:22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spans="1:22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 spans="1:22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 spans="1:22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spans="1:22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spans="1:22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 spans="1:22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 spans="1:22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spans="1:22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 spans="1:22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spans="1:22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 spans="1:22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spans="1:22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 spans="1:22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 spans="1:22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spans="1:22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spans="1:22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spans="1:22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spans="1:22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spans="1:22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spans="1:22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 spans="1:22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spans="1:22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 spans="1:22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spans="1:22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spans="1:22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 spans="1:22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 spans="1:22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spans="1:22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spans="1:22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spans="1:22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 spans="1:22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 spans="1:22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 spans="1:22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 spans="1:22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spans="1:22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spans="1:22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spans="1:22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spans="1:22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spans="1:22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spans="1:22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spans="1:22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 spans="1:22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 spans="1:22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spans="1:22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spans="1:22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 spans="1:22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 spans="1:22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 spans="1:22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spans="1:22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 spans="1:22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 spans="1:22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spans="1:22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spans="1:22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spans="1:22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 spans="1:22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spans="1:22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spans="1:22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spans="1:22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 spans="1:22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spans="1:22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spans="1:22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 spans="1:22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spans="1:22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spans="1:22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 spans="1:22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spans="1:22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 spans="1:22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spans="1:22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 spans="1:22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 spans="1:22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spans="1:22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 spans="1:22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spans="1:22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spans="1:22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 spans="1:22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 spans="1:22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spans="1:22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 spans="1:22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spans="1:22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spans="1:22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 spans="1:22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spans="1:22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 spans="1:22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spans="1:22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 spans="1:22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spans="1:22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spans="1:22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 spans="1:22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 spans="1:22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spans="1:22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spans="1:22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 spans="1:22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spans="1:22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 spans="1:22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spans="1:22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spans="1:22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 spans="1:22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 spans="1:22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spans="1:22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spans="1:22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 spans="1:22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spans="1:22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spans="1:22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 spans="1:22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spans="1:22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 spans="1:22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spans="1:22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spans="1:22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 spans="1:22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 spans="1:22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 spans="1:22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 spans="1:22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spans="1:22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 spans="1:22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spans="1:22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 spans="1:22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 spans="1:22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 spans="1:22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spans="1:22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spans="1:22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 spans="1:22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 spans="1:22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 spans="1:22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spans="1:22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 spans="1:22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 spans="1:22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spans="1:22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spans="1:22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 spans="1:22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 spans="1:22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 spans="1:22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spans="1:22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 spans="1:22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spans="1:22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spans="1:22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spans="1:22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 spans="1:22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spans="1:22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spans="1:22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spans="1:22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 spans="1:22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spans="1:22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spans="1:22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spans="1:22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 spans="1:22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 spans="1:22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spans="1:22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 spans="1:22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 spans="1:22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 spans="1:22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 spans="1:22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spans="1:22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spans="1:22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 spans="1:22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 spans="1:22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spans="1:22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 spans="1:22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spans="1:22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spans="1:22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 spans="1:22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 spans="1:22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spans="1:22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 spans="1:22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spans="1:22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spans="1:22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 spans="1:22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spans="1:22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 spans="1:22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 spans="1:22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spans="1:22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spans="1:22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 spans="1:22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2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spans="1:22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 spans="1:22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 spans="1:22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spans="1:22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 spans="1:22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spans="1:22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spans="1:22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spans="1:22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 spans="1:22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spans="1:22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 spans="1:22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spans="1:22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spans="1:22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spans="1:22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 spans="1:22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spans="1:22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spans="1:22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 spans="1:22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spans="1:22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spans="1:22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spans="1:22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 spans="1:22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 spans="1:22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 spans="1:22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spans="1:22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spans="1:22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 spans="1:22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spans="1:22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spans="1:22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spans="1:22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spans="1:22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 spans="1:22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spans="1:22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spans="1:22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spans="1:22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 spans="1:22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 spans="1:22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spans="1:22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spans="1:22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spans="1:22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spans="1:22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spans="1:22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 spans="1:22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spans="1:22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 spans="1:22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 spans="1:22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spans="1:22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spans="1:22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spans="1:22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 spans="1:22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 spans="1:22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 spans="1:22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 spans="1:22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spans="1:22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 spans="1:22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spans="1:22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 spans="1:22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spans="1:22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 spans="1:22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 spans="1:22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 spans="1:22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 spans="1:22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spans="1:22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 spans="1:22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 spans="1:22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 spans="1:22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spans="1:22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spans="1:22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 spans="1:22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 spans="1:22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spans="1:22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spans="1:22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spans="1:22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spans="1:22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spans="1:22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 spans="1:22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spans="1:22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spans="1:22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 spans="1:22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 spans="1:22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spans="1:22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spans="1:22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 spans="1:22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 spans="1:22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spans="1:22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 spans="1:22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spans="1:22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spans="1:22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 spans="1:22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spans="1:22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 spans="1:22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spans="1:22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spans="1:22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 spans="1:22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spans="1:22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spans="1:22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spans="1:22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 spans="1:22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 spans="1:22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spans="1:22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 spans="1:22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spans="1:22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 spans="1:22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spans="1:22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spans="1:22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 spans="1:22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 spans="1:22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spans="1:22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 spans="1:22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spans="1:22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spans="1:22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spans="1:22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 spans="1:22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 spans="1:22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spans="1:22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spans="1:22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 spans="1:22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 spans="1:22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spans="1:22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spans="1:22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spans="1:22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 spans="1:22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spans="1:22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 spans="1:22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spans="1:22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 spans="1:22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spans="1:22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 spans="1:22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 spans="1:22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 spans="1:22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spans="1:22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 spans="1:22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 spans="1:22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spans="1:22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 spans="1:22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 spans="1:22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spans="1:22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spans="1:22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spans="1:22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spans="1:22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 spans="1:22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 spans="1:22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spans="1:22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 spans="1:22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 spans="1:22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 spans="1:22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spans="1:22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spans="1:22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 spans="1:22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spans="1:22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 spans="1:22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spans="1:22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 spans="1:22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spans="1:22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 spans="1:22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spans="1:22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spans="1:22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spans="1:22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 spans="1:22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 spans="1:22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spans="1:22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 spans="1:22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 spans="1:22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 spans="1:22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spans="1:22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spans="1:22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 spans="1:22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 spans="1:22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 spans="1:22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 spans="1:22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spans="1:22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spans="1:22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 spans="1:22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 spans="1:22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spans="1:22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spans="1:22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 spans="1:22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 spans="1:22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spans="1:22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 spans="1:22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 spans="1:22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 spans="1:22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spans="1:22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 spans="1:22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 spans="1:22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spans="1:22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 spans="1:22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 spans="1:22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spans="1:22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 spans="1:22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 spans="1:22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spans="1:22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 spans="1:22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spans="1:22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 spans="1:22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spans="1:22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 spans="1:22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 spans="1:22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spans="1:22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 spans="1:22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 spans="1:22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 spans="1:22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spans="1:22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 spans="1:22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spans="1:22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 spans="1:22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 spans="1:22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 spans="1:22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spans="1:22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 spans="1:22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 spans="1:22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spans="1:22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 spans="1:22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 spans="1:22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spans="1:22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 spans="1:22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 spans="1:22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spans="1:22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 spans="1:22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spans="1:22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 spans="1:22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 spans="1:22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 spans="1:22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 spans="1:22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 spans="1:22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 spans="1:22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 spans="1:22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 spans="1:22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 spans="1:22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 spans="1:22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 spans="1:22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 spans="1:22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 spans="1:22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 spans="1:22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 spans="1:22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 spans="1:22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 spans="1:22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 spans="1:22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 spans="1:22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 spans="1:22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 spans="1:22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 spans="1:22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 spans="1:22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 spans="1:22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 spans="1:22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 spans="1:22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 spans="1:22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 spans="1:22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 spans="1:22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 spans="1:22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 spans="1:22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 spans="1:22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 spans="1:22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 spans="1:22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 spans="1:22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 spans="1:22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 spans="1:22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 spans="1:22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 spans="1:22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 spans="1:22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 spans="1:22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 spans="1:22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 spans="1:22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 spans="1:22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 spans="1:22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 spans="1:22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 spans="1:22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 spans="1:22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 spans="1:22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 spans="1:22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 spans="1:22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 spans="1:22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 spans="1:22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 spans="1:22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 spans="1:22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 spans="1:22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 spans="1:22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 spans="1:22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 spans="1:22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 spans="1:22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 spans="1:22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 spans="1:22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 spans="1:22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 spans="1:22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 spans="1:22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 spans="1:22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 spans="1:22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 spans="1:22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 spans="1:22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 spans="1:22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 spans="1:22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 spans="1:22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 spans="1:22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 spans="1:22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 spans="1:22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 spans="1:22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 spans="1:22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 spans="1:22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 spans="1:22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 spans="1:22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 spans="1:22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 spans="1:22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 spans="1:22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 spans="1:22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 spans="1:22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 spans="1:22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 spans="1:22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 spans="1:22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 spans="1:22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 spans="1:22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 spans="1:22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 spans="1:22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 spans="1:22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 spans="1:22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 spans="1:22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 spans="1:22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 spans="1:22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 spans="1:22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 spans="1:22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 spans="1:22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 spans="1:22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 spans="1:22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 spans="1:22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 spans="1:22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 spans="1:22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 spans="1:22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 spans="1:22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 spans="1:22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 spans="1:22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 spans="1:22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 spans="1:22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 spans="1:22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 spans="1:22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 spans="1:22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 spans="1:22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 spans="1:22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 spans="1:22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 spans="1:22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 spans="1:22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 spans="1:22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 spans="1:22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 spans="1:22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 spans="1:22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 spans="1:22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 spans="1:22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 spans="1:22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 spans="1:22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 spans="1:22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 spans="1:22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 spans="1:22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 spans="1:22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 spans="1:22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 spans="1:22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 spans="1:22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 spans="1:22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 spans="1:22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 spans="1:22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 spans="1:22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 spans="1:22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 spans="1:22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 spans="1:22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 spans="1:22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 spans="1:22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 spans="1:22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 spans="1:22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 spans="1:22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 spans="1:22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 spans="1:22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 spans="1:22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  <row r="995" spans="1:22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</row>
    <row r="996" spans="1:22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</row>
    <row r="997" spans="1:22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</row>
    <row r="998" spans="1:22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</row>
    <row r="999" spans="1:22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</row>
  </sheetData>
  <mergeCells count="20">
    <mergeCell ref="I58:J58"/>
    <mergeCell ref="L58:P58"/>
    <mergeCell ref="R58:U58"/>
    <mergeCell ref="A59:B59"/>
    <mergeCell ref="C59:U59"/>
    <mergeCell ref="A63:B63"/>
    <mergeCell ref="A64:B64"/>
    <mergeCell ref="A65:B65"/>
    <mergeCell ref="A58:B58"/>
    <mergeCell ref="C58:H58"/>
    <mergeCell ref="A56:B56"/>
    <mergeCell ref="A57:B57"/>
    <mergeCell ref="A60:B60"/>
    <mergeCell ref="A61:B61"/>
    <mergeCell ref="A62:B62"/>
    <mergeCell ref="C1:V1"/>
    <mergeCell ref="A2:A5"/>
    <mergeCell ref="C2:V2"/>
    <mergeCell ref="C3:V3"/>
    <mergeCell ref="V4:V5"/>
  </mergeCells>
  <conditionalFormatting sqref="C6:U55">
    <cfRule type="containsBlanks" dxfId="19" priority="1">
      <formula>LEN(TRIM(C6))=0</formula>
    </cfRule>
    <cfRule type="cellIs" dxfId="18" priority="4" operator="equal">
      <formula>$C$4:$U$4</formula>
    </cfRule>
    <cfRule type="cellIs" dxfId="17" priority="5" operator="notEqual">
      <formula>$C$4:$U$4</formula>
    </cfRule>
  </conditionalFormatting>
  <conditionalFormatting sqref="S6:S55">
    <cfRule type="containsText" dxfId="16" priority="2" operator="containsText" text="A">
      <formula>NOT(ISERROR(SEARCH(("A"),(S6))))</formula>
    </cfRule>
    <cfRule type="containsText" dxfId="15" priority="3" operator="containsText" text="D">
      <formula>NOT(ISERROR(SEARCH(("D"),(S6))))</formula>
    </cfRule>
  </conditionalFormatting>
  <hyperlinks>
    <hyperlink ref="A1" location="MENU!A1" display="M" xr:uid="{00000000-0004-0000-0800-000000000000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W99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2.6640625" defaultRowHeight="15.75" customHeight="1" x14ac:dyDescent="0.25"/>
  <cols>
    <col min="1" max="1" width="5.109375" customWidth="1"/>
    <col min="2" max="2" width="32.6640625" customWidth="1"/>
    <col min="3" max="21" width="5.109375" customWidth="1"/>
    <col min="22" max="22" width="7.6640625" customWidth="1"/>
    <col min="23" max="23" width="5.109375" customWidth="1"/>
  </cols>
  <sheetData>
    <row r="1" spans="1:22" ht="22.5" customHeight="1" x14ac:dyDescent="0.25">
      <c r="A1" s="35" t="s">
        <v>45</v>
      </c>
      <c r="B1" s="36" t="s">
        <v>46</v>
      </c>
      <c r="C1" s="131" t="str">
        <f>BASE!C7</f>
        <v>EMEB PROF AGENOR VEDOVELLO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32"/>
    </row>
    <row r="2" spans="1:22" ht="22.5" customHeight="1" x14ac:dyDescent="0.25">
      <c r="A2" s="133" t="s">
        <v>35</v>
      </c>
      <c r="B2" s="37" t="s">
        <v>47</v>
      </c>
      <c r="C2" s="136" t="str">
        <f>BASE!C9</f>
        <v>MATEMÁTICA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37"/>
    </row>
    <row r="3" spans="1:22" ht="22.5" customHeight="1" x14ac:dyDescent="0.25">
      <c r="A3" s="134"/>
      <c r="B3" s="37" t="s">
        <v>48</v>
      </c>
      <c r="C3" s="138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39"/>
    </row>
    <row r="4" spans="1:22" ht="22.5" customHeight="1" x14ac:dyDescent="0.25">
      <c r="A4" s="134"/>
      <c r="B4" s="38" t="s">
        <v>12</v>
      </c>
      <c r="C4" s="39" t="str">
        <f ca="1">IFERROR(__xludf.DUMMYFUNCTION("IMPORTRANGE(BASE!C4, BASE!C16)"),"C")</f>
        <v>C</v>
      </c>
      <c r="D4" s="40" t="str">
        <f ca="1">IFERROR(__xludf.DUMMYFUNCTION("""COMPUTED_VALUE"""),"C")</f>
        <v>C</v>
      </c>
      <c r="E4" s="40" t="str">
        <f ca="1">IFERROR(__xludf.DUMMYFUNCTION("""COMPUTED_VALUE"""),"A")</f>
        <v>A</v>
      </c>
      <c r="F4" s="40" t="str">
        <f ca="1">IFERROR(__xludf.DUMMYFUNCTION("""COMPUTED_VALUE"""),"B")</f>
        <v>B</v>
      </c>
      <c r="G4" s="40" t="str">
        <f ca="1">IFERROR(__xludf.DUMMYFUNCTION("""COMPUTED_VALUE"""),"A")</f>
        <v>A</v>
      </c>
      <c r="H4" s="40" t="str">
        <f ca="1">IFERROR(__xludf.DUMMYFUNCTION("""COMPUTED_VALUE"""),"C")</f>
        <v>C</v>
      </c>
      <c r="I4" s="40" t="str">
        <f ca="1">IFERROR(__xludf.DUMMYFUNCTION("""COMPUTED_VALUE"""),"D")</f>
        <v>D</v>
      </c>
      <c r="J4" s="40" t="str">
        <f ca="1">IFERROR(__xludf.DUMMYFUNCTION("""COMPUTED_VALUE"""),"D")</f>
        <v>D</v>
      </c>
      <c r="K4" s="40" t="str">
        <f ca="1">IFERROR(__xludf.DUMMYFUNCTION("""COMPUTED_VALUE"""),"C")</f>
        <v>C</v>
      </c>
      <c r="L4" s="40" t="str">
        <f ca="1">IFERROR(__xludf.DUMMYFUNCTION("""COMPUTED_VALUE"""),"B")</f>
        <v>B</v>
      </c>
      <c r="M4" s="40" t="str">
        <f ca="1">IFERROR(__xludf.DUMMYFUNCTION("""COMPUTED_VALUE"""),"B")</f>
        <v>B</v>
      </c>
      <c r="N4" s="40" t="str">
        <f ca="1">IFERROR(__xludf.DUMMYFUNCTION("""COMPUTED_VALUE"""),"C")</f>
        <v>C</v>
      </c>
      <c r="O4" s="40" t="str">
        <f ca="1">IFERROR(__xludf.DUMMYFUNCTION("""COMPUTED_VALUE"""),"C")</f>
        <v>C</v>
      </c>
      <c r="P4" s="40" t="str">
        <f ca="1">IFERROR(__xludf.DUMMYFUNCTION("""COMPUTED_VALUE"""),"D")</f>
        <v>D</v>
      </c>
      <c r="Q4" s="40" t="str">
        <f ca="1">IFERROR(__xludf.DUMMYFUNCTION("""COMPUTED_VALUE"""),"B")</f>
        <v>B</v>
      </c>
      <c r="R4" s="40" t="str">
        <f ca="1">IFERROR(__xludf.DUMMYFUNCTION("""COMPUTED_VALUE"""),"C")</f>
        <v>C</v>
      </c>
      <c r="S4" s="40" t="str">
        <f ca="1">IFERROR(__xludf.DUMMYFUNCTION("""COMPUTED_VALUE"""),"AD")</f>
        <v>AD</v>
      </c>
      <c r="T4" s="40" t="str">
        <f ca="1">IFERROR(__xludf.DUMMYFUNCTION("""COMPUTED_VALUE"""),"A")</f>
        <v>A</v>
      </c>
      <c r="U4" s="40" t="str">
        <f ca="1">IFERROR(__xludf.DUMMYFUNCTION("""COMPUTED_VALUE"""),"B")</f>
        <v>B</v>
      </c>
      <c r="V4" s="140" t="s">
        <v>49</v>
      </c>
    </row>
    <row r="5" spans="1:22" ht="22.5" customHeight="1" x14ac:dyDescent="0.25">
      <c r="A5" s="135"/>
      <c r="B5" s="38" t="s">
        <v>50</v>
      </c>
      <c r="C5" s="43">
        <f ca="1">IFERROR(__xludf.DUMMYFUNCTION("IMPORTRANGE(BASE!C4, BASE!C17)"),1)</f>
        <v>1</v>
      </c>
      <c r="D5" s="44">
        <f ca="1">IFERROR(__xludf.DUMMYFUNCTION("""COMPUTED_VALUE"""),2)</f>
        <v>2</v>
      </c>
      <c r="E5" s="44">
        <f ca="1">IFERROR(__xludf.DUMMYFUNCTION("""COMPUTED_VALUE"""),3)</f>
        <v>3</v>
      </c>
      <c r="F5" s="44">
        <f ca="1">IFERROR(__xludf.DUMMYFUNCTION("""COMPUTED_VALUE"""),4)</f>
        <v>4</v>
      </c>
      <c r="G5" s="44">
        <f ca="1">IFERROR(__xludf.DUMMYFUNCTION("""COMPUTED_VALUE"""),5)</f>
        <v>5</v>
      </c>
      <c r="H5" s="44">
        <f ca="1">IFERROR(__xludf.DUMMYFUNCTION("""COMPUTED_VALUE"""),6)</f>
        <v>6</v>
      </c>
      <c r="I5" s="44">
        <f ca="1">IFERROR(__xludf.DUMMYFUNCTION("""COMPUTED_VALUE"""),7)</f>
        <v>7</v>
      </c>
      <c r="J5" s="44">
        <f ca="1">IFERROR(__xludf.DUMMYFUNCTION("""COMPUTED_VALUE"""),8)</f>
        <v>8</v>
      </c>
      <c r="K5" s="44">
        <f ca="1">IFERROR(__xludf.DUMMYFUNCTION("""COMPUTED_VALUE"""),9)</f>
        <v>9</v>
      </c>
      <c r="L5" s="44">
        <f ca="1">IFERROR(__xludf.DUMMYFUNCTION("""COMPUTED_VALUE"""),10)</f>
        <v>10</v>
      </c>
      <c r="M5" s="44">
        <f ca="1">IFERROR(__xludf.DUMMYFUNCTION("""COMPUTED_VALUE"""),11)</f>
        <v>11</v>
      </c>
      <c r="N5" s="44">
        <f ca="1">IFERROR(__xludf.DUMMYFUNCTION("""COMPUTED_VALUE"""),12)</f>
        <v>12</v>
      </c>
      <c r="O5" s="44">
        <f ca="1">IFERROR(__xludf.DUMMYFUNCTION("""COMPUTED_VALUE"""),13)</f>
        <v>13</v>
      </c>
      <c r="P5" s="44">
        <f ca="1">IFERROR(__xludf.DUMMYFUNCTION("""COMPUTED_VALUE"""),14)</f>
        <v>14</v>
      </c>
      <c r="Q5" s="44">
        <f ca="1">IFERROR(__xludf.DUMMYFUNCTION("""COMPUTED_VALUE"""),15)</f>
        <v>15</v>
      </c>
      <c r="R5" s="44">
        <f ca="1">IFERROR(__xludf.DUMMYFUNCTION("""COMPUTED_VALUE"""),16)</f>
        <v>16</v>
      </c>
      <c r="S5" s="44">
        <f ca="1">IFERROR(__xludf.DUMMYFUNCTION("""COMPUTED_VALUE"""),17)</f>
        <v>17</v>
      </c>
      <c r="T5" s="44">
        <f ca="1">IFERROR(__xludf.DUMMYFUNCTION("""COMPUTED_VALUE"""),18)</f>
        <v>18</v>
      </c>
      <c r="U5" s="44">
        <f ca="1">IFERROR(__xludf.DUMMYFUNCTION("""COMPUTED_VALUE"""),19)</f>
        <v>19</v>
      </c>
      <c r="V5" s="141"/>
    </row>
    <row r="6" spans="1:22" ht="14.4" x14ac:dyDescent="0.25">
      <c r="A6" s="46">
        <v>1</v>
      </c>
      <c r="B6" s="74" t="s">
        <v>187</v>
      </c>
      <c r="C6" s="48" t="s">
        <v>55</v>
      </c>
      <c r="D6" s="48" t="s">
        <v>52</v>
      </c>
      <c r="E6" s="48" t="s">
        <v>53</v>
      </c>
      <c r="F6" s="48" t="s">
        <v>52</v>
      </c>
      <c r="G6" s="48" t="s">
        <v>55</v>
      </c>
      <c r="H6" s="48" t="s">
        <v>52</v>
      </c>
      <c r="I6" s="48" t="s">
        <v>55</v>
      </c>
      <c r="J6" s="48" t="s">
        <v>54</v>
      </c>
      <c r="K6" s="48" t="s">
        <v>52</v>
      </c>
      <c r="L6" s="48" t="s">
        <v>53</v>
      </c>
      <c r="M6" s="48" t="s">
        <v>55</v>
      </c>
      <c r="N6" s="48" t="s">
        <v>52</v>
      </c>
      <c r="O6" s="48" t="s">
        <v>52</v>
      </c>
      <c r="P6" s="48" t="s">
        <v>53</v>
      </c>
      <c r="Q6" s="48" t="s">
        <v>52</v>
      </c>
      <c r="R6" s="48" t="s">
        <v>52</v>
      </c>
      <c r="S6" s="48" t="s">
        <v>54</v>
      </c>
      <c r="T6" s="48" t="s">
        <v>53</v>
      </c>
      <c r="U6" s="48" t="s">
        <v>54</v>
      </c>
      <c r="V6" s="49">
        <f ca="1">IF(COUNTBLANK(C6:U6) = BASE!$C$15, "", IF(OR($S6="A", $S6="D"), 1, 0) + SUMPRODUCT(EXACT(LOWER(C6:R6),LOWER($C$4:$R$4))) + SUMPRODUCT(EXACT(LOWER(T6:U6),LOWER($T$4:$U$4))))</f>
        <v>0</v>
      </c>
    </row>
    <row r="7" spans="1:22" ht="14.4" x14ac:dyDescent="0.25">
      <c r="A7" s="46">
        <v>2</v>
      </c>
      <c r="B7" s="74" t="s">
        <v>188</v>
      </c>
      <c r="C7" s="51" t="s">
        <v>55</v>
      </c>
      <c r="D7" s="51" t="s">
        <v>53</v>
      </c>
      <c r="E7" s="51" t="s">
        <v>53</v>
      </c>
      <c r="F7" s="51" t="s">
        <v>55</v>
      </c>
      <c r="G7" s="51" t="s">
        <v>53</v>
      </c>
      <c r="H7" s="51" t="s">
        <v>54</v>
      </c>
      <c r="I7" s="51" t="s">
        <v>53</v>
      </c>
      <c r="J7" s="51" t="s">
        <v>54</v>
      </c>
      <c r="K7" s="51" t="s">
        <v>54</v>
      </c>
      <c r="L7" s="51" t="s">
        <v>54</v>
      </c>
      <c r="M7" s="51" t="s">
        <v>55</v>
      </c>
      <c r="N7" s="51" t="s">
        <v>55</v>
      </c>
      <c r="O7" s="51" t="s">
        <v>52</v>
      </c>
      <c r="P7" s="51" t="s">
        <v>52</v>
      </c>
      <c r="Q7" s="51" t="s">
        <v>52</v>
      </c>
      <c r="R7" s="51" t="s">
        <v>53</v>
      </c>
      <c r="S7" s="51" t="s">
        <v>54</v>
      </c>
      <c r="T7" s="51" t="s">
        <v>54</v>
      </c>
      <c r="U7" s="51" t="s">
        <v>52</v>
      </c>
      <c r="V7" s="49">
        <f ca="1">IF(COUNTBLANK(C7:U7) = BASE!$C$15, "", IF(OR($S7="A", $S7="D"), 1, 0) + SUMPRODUCT(EXACT(LOWER(C7:R7),LOWER($C$4:$R$4))) + SUMPRODUCT(EXACT(LOWER(T7:U7),LOWER($T$4:$U$4))))</f>
        <v>0</v>
      </c>
    </row>
    <row r="8" spans="1:22" ht="14.4" x14ac:dyDescent="0.25">
      <c r="A8" s="46">
        <v>3</v>
      </c>
      <c r="B8" s="74" t="s">
        <v>155</v>
      </c>
      <c r="C8" s="51" t="s">
        <v>54</v>
      </c>
      <c r="D8" s="51" t="s">
        <v>52</v>
      </c>
      <c r="E8" s="51" t="s">
        <v>54</v>
      </c>
      <c r="F8" s="51" t="s">
        <v>53</v>
      </c>
      <c r="G8" s="51" t="s">
        <v>53</v>
      </c>
      <c r="H8" s="51" t="s">
        <v>54</v>
      </c>
      <c r="I8" s="51" t="s">
        <v>52</v>
      </c>
      <c r="J8" s="51" t="s">
        <v>54</v>
      </c>
      <c r="K8" s="51" t="s">
        <v>54</v>
      </c>
      <c r="L8" s="51" t="s">
        <v>54</v>
      </c>
      <c r="M8" s="51" t="s">
        <v>52</v>
      </c>
      <c r="N8" s="51" t="s">
        <v>52</v>
      </c>
      <c r="O8" s="51" t="s">
        <v>55</v>
      </c>
      <c r="P8" s="51" t="s">
        <v>53</v>
      </c>
      <c r="Q8" s="51" t="s">
        <v>52</v>
      </c>
      <c r="R8" s="51" t="s">
        <v>53</v>
      </c>
      <c r="S8" s="51" t="s">
        <v>54</v>
      </c>
      <c r="T8" s="51" t="s">
        <v>52</v>
      </c>
      <c r="U8" s="51" t="s">
        <v>55</v>
      </c>
      <c r="V8" s="49">
        <f ca="1">IF(COUNTBLANK(C8:U8) = BASE!$C$15, "", IF(OR($S8="A", $S8="D"), 1, 0) + SUMPRODUCT(EXACT(LOWER(C8:R8),LOWER($C$4:$R$4))) + SUMPRODUCT(EXACT(LOWER(T8:U8),LOWER($T$4:$U$4))))</f>
        <v>0</v>
      </c>
    </row>
    <row r="9" spans="1:22" ht="14.4" x14ac:dyDescent="0.25">
      <c r="A9" s="46">
        <v>4</v>
      </c>
      <c r="B9" s="74" t="s">
        <v>189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49" t="str">
        <f ca="1">IF(COUNTBLANK(C9:U9) = BASE!$C$15, "", IF(OR($S9="A", $S9="D"), 1, 0) + SUMPRODUCT(EXACT(LOWER(C9:R9),LOWER($C$4:$R$4))) + SUMPRODUCT(EXACT(LOWER(T9:U9),LOWER($T$4:$U$4))))</f>
        <v/>
      </c>
    </row>
    <row r="10" spans="1:22" ht="14.4" x14ac:dyDescent="0.25">
      <c r="A10" s="46">
        <v>5</v>
      </c>
      <c r="B10" s="74" t="s">
        <v>190</v>
      </c>
      <c r="C10" s="51" t="s">
        <v>52</v>
      </c>
      <c r="D10" s="51" t="s">
        <v>55</v>
      </c>
      <c r="E10" s="51" t="s">
        <v>52</v>
      </c>
      <c r="F10" s="51" t="s">
        <v>54</v>
      </c>
      <c r="G10" s="51" t="s">
        <v>53</v>
      </c>
      <c r="H10" s="51" t="s">
        <v>52</v>
      </c>
      <c r="I10" s="51" t="s">
        <v>53</v>
      </c>
      <c r="J10" s="51" t="s">
        <v>54</v>
      </c>
      <c r="K10" s="51" t="s">
        <v>54</v>
      </c>
      <c r="L10" s="51" t="s">
        <v>53</v>
      </c>
      <c r="M10" s="51" t="s">
        <v>52</v>
      </c>
      <c r="N10" s="51" t="s">
        <v>53</v>
      </c>
      <c r="O10" s="51" t="s">
        <v>54</v>
      </c>
      <c r="P10" s="51" t="s">
        <v>55</v>
      </c>
      <c r="Q10" s="51" t="s">
        <v>52</v>
      </c>
      <c r="R10" s="51" t="s">
        <v>53</v>
      </c>
      <c r="S10" s="51" t="s">
        <v>54</v>
      </c>
      <c r="T10" s="51" t="s">
        <v>52</v>
      </c>
      <c r="U10" s="51" t="s">
        <v>55</v>
      </c>
      <c r="V10" s="49">
        <f ca="1">IF(COUNTBLANK(C10:U10) = BASE!$C$15, "", IF(OR($S10="A", $S10="D"), 1, 0) + SUMPRODUCT(EXACT(LOWER(C10:R10),LOWER($C$4:$R$4))) + SUMPRODUCT(EXACT(LOWER(T10:U10),LOWER($T$4:$U$4))))</f>
        <v>0</v>
      </c>
    </row>
    <row r="11" spans="1:22" ht="14.4" x14ac:dyDescent="0.25">
      <c r="A11" s="46">
        <v>6</v>
      </c>
      <c r="B11" s="74" t="s">
        <v>191</v>
      </c>
      <c r="C11" s="51" t="s">
        <v>55</v>
      </c>
      <c r="D11" s="51" t="s">
        <v>53</v>
      </c>
      <c r="E11" s="51" t="s">
        <v>53</v>
      </c>
      <c r="F11" s="51" t="s">
        <v>53</v>
      </c>
      <c r="G11" s="51" t="s">
        <v>53</v>
      </c>
      <c r="H11" s="51" t="s">
        <v>54</v>
      </c>
      <c r="I11" s="51" t="s">
        <v>52</v>
      </c>
      <c r="J11" s="51" t="s">
        <v>54</v>
      </c>
      <c r="K11" s="51" t="s">
        <v>55</v>
      </c>
      <c r="L11" s="51" t="s">
        <v>53</v>
      </c>
      <c r="M11" s="51" t="s">
        <v>55</v>
      </c>
      <c r="N11" s="51" t="s">
        <v>54</v>
      </c>
      <c r="O11" s="51" t="s">
        <v>54</v>
      </c>
      <c r="P11" s="51" t="s">
        <v>52</v>
      </c>
      <c r="Q11" s="51" t="s">
        <v>54</v>
      </c>
      <c r="R11" s="51" t="s">
        <v>52</v>
      </c>
      <c r="S11" s="51" t="s">
        <v>54</v>
      </c>
      <c r="T11" s="51" t="s">
        <v>53</v>
      </c>
      <c r="U11" s="51" t="s">
        <v>54</v>
      </c>
      <c r="V11" s="49">
        <f ca="1">IF(COUNTBLANK(C11:U11) = BASE!$C$15, "", IF(OR($S11="A", $S11="D"), 1, 0) + SUMPRODUCT(EXACT(LOWER(C11:R11),LOWER($C$4:$R$4))) + SUMPRODUCT(EXACT(LOWER(T11:U11),LOWER($T$4:$U$4))))</f>
        <v>0</v>
      </c>
    </row>
    <row r="12" spans="1:22" ht="14.4" x14ac:dyDescent="0.25">
      <c r="A12" s="46">
        <v>7</v>
      </c>
      <c r="B12" s="74" t="s">
        <v>192</v>
      </c>
      <c r="C12" s="51" t="s">
        <v>52</v>
      </c>
      <c r="D12" s="51" t="s">
        <v>54</v>
      </c>
      <c r="E12" s="51" t="s">
        <v>53</v>
      </c>
      <c r="F12" s="51" t="s">
        <v>55</v>
      </c>
      <c r="G12" s="51" t="s">
        <v>54</v>
      </c>
      <c r="H12" s="51" t="s">
        <v>53</v>
      </c>
      <c r="I12" s="51" t="s">
        <v>54</v>
      </c>
      <c r="J12" s="51" t="s">
        <v>54</v>
      </c>
      <c r="K12" s="51" t="s">
        <v>54</v>
      </c>
      <c r="L12" s="51" t="s">
        <v>53</v>
      </c>
      <c r="M12" s="51" t="s">
        <v>54</v>
      </c>
      <c r="N12" s="51" t="s">
        <v>55</v>
      </c>
      <c r="O12" s="51" t="s">
        <v>53</v>
      </c>
      <c r="P12" s="51" t="s">
        <v>53</v>
      </c>
      <c r="Q12" s="51" t="s">
        <v>53</v>
      </c>
      <c r="R12" s="51" t="s">
        <v>52</v>
      </c>
      <c r="S12" s="51" t="s">
        <v>54</v>
      </c>
      <c r="T12" s="51" t="s">
        <v>53</v>
      </c>
      <c r="U12" s="51" t="s">
        <v>53</v>
      </c>
      <c r="V12" s="49">
        <f ca="1">IF(COUNTBLANK(C12:U12) = BASE!$C$15, "", IF(OR($S12="A", $S12="D"), 1, 0) + SUMPRODUCT(EXACT(LOWER(C12:R12),LOWER($C$4:$R$4))) + SUMPRODUCT(EXACT(LOWER(T12:U12),LOWER($T$4:$U$4))))</f>
        <v>0</v>
      </c>
    </row>
    <row r="13" spans="1:22" ht="14.4" x14ac:dyDescent="0.25">
      <c r="A13" s="46">
        <v>8</v>
      </c>
      <c r="B13" s="74" t="s">
        <v>193</v>
      </c>
      <c r="C13" s="51" t="s">
        <v>52</v>
      </c>
      <c r="D13" s="51" t="s">
        <v>53</v>
      </c>
      <c r="E13" s="51" t="s">
        <v>54</v>
      </c>
      <c r="F13" s="51" t="s">
        <v>54</v>
      </c>
      <c r="G13" s="51" t="s">
        <v>53</v>
      </c>
      <c r="H13" s="51" t="s">
        <v>55</v>
      </c>
      <c r="I13" s="51" t="s">
        <v>54</v>
      </c>
      <c r="J13" s="51" t="s">
        <v>55</v>
      </c>
      <c r="K13" s="51" t="s">
        <v>53</v>
      </c>
      <c r="L13" s="51" t="s">
        <v>53</v>
      </c>
      <c r="M13" s="51" t="s">
        <v>53</v>
      </c>
      <c r="N13" s="51" t="s">
        <v>54</v>
      </c>
      <c r="O13" s="51" t="s">
        <v>53</v>
      </c>
      <c r="P13" s="51" t="s">
        <v>54</v>
      </c>
      <c r="Q13" s="51" t="s">
        <v>52</v>
      </c>
      <c r="R13" s="51" t="s">
        <v>54</v>
      </c>
      <c r="S13" s="51" t="s">
        <v>54</v>
      </c>
      <c r="T13" s="51" t="s">
        <v>53</v>
      </c>
      <c r="U13" s="51" t="s">
        <v>52</v>
      </c>
      <c r="V13" s="49">
        <f ca="1">IF(COUNTBLANK(C13:U13) = BASE!$C$15, "", IF(OR($S13="A", $S13="D"), 1, 0) + SUMPRODUCT(EXACT(LOWER(C13:R13),LOWER($C$4:$R$4))) + SUMPRODUCT(EXACT(LOWER(T13:U13),LOWER($T$4:$U$4))))</f>
        <v>0</v>
      </c>
    </row>
    <row r="14" spans="1:22" ht="14.4" x14ac:dyDescent="0.25">
      <c r="A14" s="46">
        <v>9</v>
      </c>
      <c r="B14" s="74" t="s">
        <v>194</v>
      </c>
      <c r="C14" s="51" t="s">
        <v>55</v>
      </c>
      <c r="D14" s="51" t="s">
        <v>52</v>
      </c>
      <c r="E14" s="51" t="s">
        <v>54</v>
      </c>
      <c r="F14" s="51" t="s">
        <v>55</v>
      </c>
      <c r="G14" s="51" t="s">
        <v>53</v>
      </c>
      <c r="H14" s="51" t="s">
        <v>54</v>
      </c>
      <c r="I14" s="51" t="s">
        <v>52</v>
      </c>
      <c r="J14" s="51" t="s">
        <v>54</v>
      </c>
      <c r="K14" s="51" t="s">
        <v>52</v>
      </c>
      <c r="L14" s="51" t="s">
        <v>53</v>
      </c>
      <c r="M14" s="51" t="s">
        <v>55</v>
      </c>
      <c r="N14" s="51" t="s">
        <v>52</v>
      </c>
      <c r="O14" s="51" t="s">
        <v>52</v>
      </c>
      <c r="P14" s="51" t="s">
        <v>53</v>
      </c>
      <c r="Q14" s="51" t="s">
        <v>52</v>
      </c>
      <c r="R14" s="51" t="s">
        <v>52</v>
      </c>
      <c r="S14" s="51" t="s">
        <v>54</v>
      </c>
      <c r="T14" s="51" t="s">
        <v>53</v>
      </c>
      <c r="U14" s="51" t="s">
        <v>54</v>
      </c>
      <c r="V14" s="49">
        <f ca="1">IF(COUNTBLANK(C14:U14) = BASE!$C$15, "", IF(OR($S14="A", $S14="D"), 1, 0) + SUMPRODUCT(EXACT(LOWER(C14:R14),LOWER($C$4:$R$4))) + SUMPRODUCT(EXACT(LOWER(T14:U14),LOWER($T$4:$U$4))))</f>
        <v>0</v>
      </c>
    </row>
    <row r="15" spans="1:22" ht="14.4" x14ac:dyDescent="0.25">
      <c r="A15" s="46">
        <v>10</v>
      </c>
      <c r="B15" s="74" t="s">
        <v>195</v>
      </c>
      <c r="C15" s="51" t="s">
        <v>54</v>
      </c>
      <c r="D15" s="51" t="s">
        <v>53</v>
      </c>
      <c r="E15" s="51" t="s">
        <v>54</v>
      </c>
      <c r="F15" s="51" t="s">
        <v>52</v>
      </c>
      <c r="G15" s="51" t="s">
        <v>54</v>
      </c>
      <c r="H15" s="51" t="s">
        <v>53</v>
      </c>
      <c r="I15" s="51" t="s">
        <v>55</v>
      </c>
      <c r="J15" s="51" t="s">
        <v>54</v>
      </c>
      <c r="K15" s="51" t="s">
        <v>55</v>
      </c>
      <c r="L15" s="51" t="s">
        <v>54</v>
      </c>
      <c r="M15" s="51" t="s">
        <v>54</v>
      </c>
      <c r="N15" s="51" t="s">
        <v>53</v>
      </c>
      <c r="O15" s="51" t="s">
        <v>52</v>
      </c>
      <c r="P15" s="51" t="s">
        <v>53</v>
      </c>
      <c r="Q15" s="51" t="s">
        <v>55</v>
      </c>
      <c r="R15" s="51" t="s">
        <v>52</v>
      </c>
      <c r="S15" s="51" t="s">
        <v>54</v>
      </c>
      <c r="T15" s="51" t="s">
        <v>53</v>
      </c>
      <c r="U15" s="51" t="s">
        <v>55</v>
      </c>
      <c r="V15" s="49">
        <f ca="1">IF(COUNTBLANK(C15:U15) = BASE!$C$15, "", IF(OR($S15="A", $S15="D"), 1, 0) + SUMPRODUCT(EXACT(LOWER(C15:R15),LOWER($C$4:$R$4))) + SUMPRODUCT(EXACT(LOWER(T15:U15),LOWER($T$4:$U$4))))</f>
        <v>0</v>
      </c>
    </row>
    <row r="16" spans="1:22" ht="14.4" x14ac:dyDescent="0.25">
      <c r="A16" s="46">
        <v>11</v>
      </c>
      <c r="B16" s="74" t="s">
        <v>196</v>
      </c>
      <c r="C16" s="51" t="s">
        <v>55</v>
      </c>
      <c r="D16" s="51" t="s">
        <v>53</v>
      </c>
      <c r="E16" s="51" t="s">
        <v>54</v>
      </c>
      <c r="F16" s="51" t="s">
        <v>53</v>
      </c>
      <c r="G16" s="51" t="s">
        <v>53</v>
      </c>
      <c r="H16" s="51" t="s">
        <v>54</v>
      </c>
      <c r="I16" s="51" t="s">
        <v>53</v>
      </c>
      <c r="J16" s="51" t="s">
        <v>52</v>
      </c>
      <c r="K16" s="51" t="s">
        <v>55</v>
      </c>
      <c r="L16" s="51" t="s">
        <v>54</v>
      </c>
      <c r="M16" s="51" t="s">
        <v>54</v>
      </c>
      <c r="N16" s="51" t="s">
        <v>55</v>
      </c>
      <c r="O16" s="51" t="s">
        <v>53</v>
      </c>
      <c r="P16" s="51" t="s">
        <v>53</v>
      </c>
      <c r="Q16" s="51" t="s">
        <v>53</v>
      </c>
      <c r="R16" s="51" t="s">
        <v>53</v>
      </c>
      <c r="S16" s="51" t="s">
        <v>54</v>
      </c>
      <c r="T16" s="51" t="s">
        <v>53</v>
      </c>
      <c r="U16" s="51" t="s">
        <v>53</v>
      </c>
      <c r="V16" s="49">
        <f ca="1">IF(COUNTBLANK(C16:U16) = BASE!$C$15, "", IF(OR($S16="A", $S16="D"), 1, 0) + SUMPRODUCT(EXACT(LOWER(C16:R16),LOWER($C$4:$R$4))) + SUMPRODUCT(EXACT(LOWER(T16:U16),LOWER($T$4:$U$4))))</f>
        <v>0</v>
      </c>
    </row>
    <row r="17" spans="1:22" ht="14.4" x14ac:dyDescent="0.25">
      <c r="A17" s="46">
        <v>12</v>
      </c>
      <c r="B17" s="74" t="s">
        <v>197</v>
      </c>
      <c r="C17" s="51" t="s">
        <v>52</v>
      </c>
      <c r="D17" s="51" t="s">
        <v>55</v>
      </c>
      <c r="E17" s="51" t="s">
        <v>52</v>
      </c>
      <c r="F17" s="51" t="s">
        <v>54</v>
      </c>
      <c r="G17" s="51" t="s">
        <v>53</v>
      </c>
      <c r="H17" s="51" t="s">
        <v>54</v>
      </c>
      <c r="I17" s="51" t="s">
        <v>52</v>
      </c>
      <c r="J17" s="51" t="s">
        <v>54</v>
      </c>
      <c r="K17" s="51" t="s">
        <v>52</v>
      </c>
      <c r="L17" s="51" t="s">
        <v>53</v>
      </c>
      <c r="M17" s="51" t="s">
        <v>55</v>
      </c>
      <c r="N17" s="51" t="s">
        <v>52</v>
      </c>
      <c r="O17" s="51" t="s">
        <v>54</v>
      </c>
      <c r="P17" s="51" t="s">
        <v>55</v>
      </c>
      <c r="Q17" s="51" t="s">
        <v>54</v>
      </c>
      <c r="R17" s="51" t="s">
        <v>53</v>
      </c>
      <c r="S17" s="51" t="s">
        <v>54</v>
      </c>
      <c r="T17" s="51" t="s">
        <v>53</v>
      </c>
      <c r="U17" s="51" t="s">
        <v>54</v>
      </c>
      <c r="V17" s="49">
        <f ca="1">IF(COUNTBLANK(C17:U17) = BASE!$C$15, "", IF(OR($S17="A", $S17="D"), 1, 0) + SUMPRODUCT(EXACT(LOWER(C17:R17),LOWER($C$4:$R$4))) + SUMPRODUCT(EXACT(LOWER(T17:U17),LOWER($T$4:$U$4))))</f>
        <v>0</v>
      </c>
    </row>
    <row r="18" spans="1:22" ht="14.4" x14ac:dyDescent="0.25">
      <c r="A18" s="46">
        <v>13</v>
      </c>
      <c r="B18" s="74" t="s">
        <v>198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49" t="str">
        <f ca="1">IF(COUNTBLANK(C18:U18) = BASE!$C$15, "", IF(OR($S18="A", $S18="D"), 1, 0) + SUMPRODUCT(EXACT(LOWER(C18:R18),LOWER($C$4:$R$4))) + SUMPRODUCT(EXACT(LOWER(T18:U18),LOWER($T$4:$U$4))))</f>
        <v/>
      </c>
    </row>
    <row r="19" spans="1:22" ht="14.4" x14ac:dyDescent="0.25">
      <c r="A19" s="46">
        <v>14</v>
      </c>
      <c r="B19" s="74" t="s">
        <v>199</v>
      </c>
      <c r="C19" s="51" t="s">
        <v>55</v>
      </c>
      <c r="D19" s="51" t="s">
        <v>53</v>
      </c>
      <c r="E19" s="51" t="s">
        <v>55</v>
      </c>
      <c r="F19" s="51" t="s">
        <v>55</v>
      </c>
      <c r="G19" s="51" t="s">
        <v>53</v>
      </c>
      <c r="H19" s="51" t="s">
        <v>53</v>
      </c>
      <c r="I19" s="51" t="s">
        <v>52</v>
      </c>
      <c r="J19" s="51" t="s">
        <v>54</v>
      </c>
      <c r="K19" s="51" t="s">
        <v>53</v>
      </c>
      <c r="L19" s="51" t="s">
        <v>54</v>
      </c>
      <c r="M19" s="51" t="s">
        <v>55</v>
      </c>
      <c r="N19" s="51" t="s">
        <v>55</v>
      </c>
      <c r="O19" s="51" t="s">
        <v>52</v>
      </c>
      <c r="P19" s="51" t="s">
        <v>53</v>
      </c>
      <c r="Q19" s="51" t="s">
        <v>54</v>
      </c>
      <c r="R19" s="51" t="s">
        <v>53</v>
      </c>
      <c r="S19" s="51" t="s">
        <v>54</v>
      </c>
      <c r="T19" s="51" t="s">
        <v>53</v>
      </c>
      <c r="U19" s="51" t="s">
        <v>52</v>
      </c>
      <c r="V19" s="49">
        <f ca="1">IF(COUNTBLANK(C19:U19) = BASE!$C$15, "", IF(OR($S19="A", $S19="D"), 1, 0) + SUMPRODUCT(EXACT(LOWER(C19:R19),LOWER($C$4:$R$4))) + SUMPRODUCT(EXACT(LOWER(T19:U19),LOWER($T$4:$U$4))))</f>
        <v>0</v>
      </c>
    </row>
    <row r="20" spans="1:22" ht="14.4" x14ac:dyDescent="0.25">
      <c r="A20" s="46">
        <v>15</v>
      </c>
      <c r="B20" s="74" t="s">
        <v>167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49" t="str">
        <f ca="1">IF(COUNTBLANK(C20:U20) = BASE!$C$15, "", IF(OR($S20="A", $S20="D"), 1, 0) + SUMPRODUCT(EXACT(LOWER(C20:R20),LOWER($C$4:$R$4))) + SUMPRODUCT(EXACT(LOWER(T20:U20),LOWER($T$4:$U$4))))</f>
        <v/>
      </c>
    </row>
    <row r="21" spans="1:22" ht="14.4" x14ac:dyDescent="0.25">
      <c r="A21" s="46">
        <v>16</v>
      </c>
      <c r="B21" s="74" t="s">
        <v>200</v>
      </c>
      <c r="C21" s="51" t="s">
        <v>55</v>
      </c>
      <c r="D21" s="51" t="s">
        <v>53</v>
      </c>
      <c r="E21" s="51" t="s">
        <v>53</v>
      </c>
      <c r="F21" s="51" t="s">
        <v>54</v>
      </c>
      <c r="G21" s="51" t="s">
        <v>55</v>
      </c>
      <c r="H21" s="51" t="s">
        <v>52</v>
      </c>
      <c r="I21" s="51" t="s">
        <v>52</v>
      </c>
      <c r="J21" s="51" t="s">
        <v>53</v>
      </c>
      <c r="K21" s="51" t="s">
        <v>54</v>
      </c>
      <c r="L21" s="51" t="s">
        <v>54</v>
      </c>
      <c r="M21" s="51" t="s">
        <v>54</v>
      </c>
      <c r="N21" s="51" t="s">
        <v>53</v>
      </c>
      <c r="O21" s="51" t="s">
        <v>53</v>
      </c>
      <c r="P21" s="51" t="s">
        <v>52</v>
      </c>
      <c r="Q21" s="51" t="s">
        <v>55</v>
      </c>
      <c r="R21" s="51" t="s">
        <v>53</v>
      </c>
      <c r="S21" s="51" t="s">
        <v>54</v>
      </c>
      <c r="T21" s="51" t="s">
        <v>54</v>
      </c>
      <c r="U21" s="51" t="s">
        <v>52</v>
      </c>
      <c r="V21" s="49">
        <f ca="1">IF(COUNTBLANK(C21:U21) = BASE!$C$15, "", IF(OR($S21="A", $S21="D"), 1, 0) + SUMPRODUCT(EXACT(LOWER(C21:R21),LOWER($C$4:$R$4))) + SUMPRODUCT(EXACT(LOWER(T21:U21),LOWER($T$4:$U$4))))</f>
        <v>0</v>
      </c>
    </row>
    <row r="22" spans="1:22" ht="14.4" x14ac:dyDescent="0.25">
      <c r="A22" s="46">
        <v>17</v>
      </c>
      <c r="B22" s="74" t="s">
        <v>171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49" t="str">
        <f ca="1">IF(COUNTBLANK(C22:U22) = BASE!$C$15, "", IF(OR($S22="A", $S22="D"), 1, 0) + SUMPRODUCT(EXACT(LOWER(C22:R22),LOWER($C$4:$R$4))) + SUMPRODUCT(EXACT(LOWER(T22:U22),LOWER($T$4:$U$4))))</f>
        <v/>
      </c>
    </row>
    <row r="23" spans="1:22" ht="14.4" x14ac:dyDescent="0.25">
      <c r="A23" s="46">
        <v>18</v>
      </c>
      <c r="B23" s="74" t="s">
        <v>201</v>
      </c>
      <c r="C23" s="51" t="s">
        <v>52</v>
      </c>
      <c r="D23" s="51" t="s">
        <v>53</v>
      </c>
      <c r="E23" s="51" t="s">
        <v>54</v>
      </c>
      <c r="F23" s="51" t="s">
        <v>55</v>
      </c>
      <c r="G23" s="51" t="s">
        <v>54</v>
      </c>
      <c r="H23" s="51" t="s">
        <v>54</v>
      </c>
      <c r="I23" s="51" t="s">
        <v>52</v>
      </c>
      <c r="J23" s="51" t="s">
        <v>54</v>
      </c>
      <c r="K23" s="51" t="s">
        <v>55</v>
      </c>
      <c r="L23" s="51" t="s">
        <v>53</v>
      </c>
      <c r="M23" s="51" t="s">
        <v>55</v>
      </c>
      <c r="N23" s="51" t="s">
        <v>54</v>
      </c>
      <c r="O23" s="51" t="s">
        <v>52</v>
      </c>
      <c r="P23" s="51" t="s">
        <v>53</v>
      </c>
      <c r="Q23" s="51" t="s">
        <v>55</v>
      </c>
      <c r="R23" s="51" t="s">
        <v>52</v>
      </c>
      <c r="S23" s="51" t="s">
        <v>55</v>
      </c>
      <c r="T23" s="51" t="s">
        <v>53</v>
      </c>
      <c r="U23" s="51" t="s">
        <v>54</v>
      </c>
      <c r="V23" s="49">
        <f ca="1">IF(COUNTBLANK(C23:U23) = BASE!$C$15, "", IF(OR($S23="A", $S23="D"), 1, 0) + SUMPRODUCT(EXACT(LOWER(C23:R23),LOWER($C$4:$R$4))) + SUMPRODUCT(EXACT(LOWER(T23:U23),LOWER($T$4:$U$4))))</f>
        <v>1</v>
      </c>
    </row>
    <row r="24" spans="1:22" ht="14.4" x14ac:dyDescent="0.25">
      <c r="A24" s="46">
        <v>19</v>
      </c>
      <c r="B24" s="74" t="s">
        <v>202</v>
      </c>
      <c r="C24" s="51" t="s">
        <v>52</v>
      </c>
      <c r="D24" s="51" t="s">
        <v>55</v>
      </c>
      <c r="E24" s="51" t="s">
        <v>52</v>
      </c>
      <c r="F24" s="51" t="s">
        <v>54</v>
      </c>
      <c r="G24" s="51" t="s">
        <v>55</v>
      </c>
      <c r="H24" s="51" t="s">
        <v>53</v>
      </c>
      <c r="I24" s="51" t="s">
        <v>53</v>
      </c>
      <c r="J24" s="51" t="s">
        <v>54</v>
      </c>
      <c r="K24" s="51" t="s">
        <v>55</v>
      </c>
      <c r="L24" s="51" t="s">
        <v>54</v>
      </c>
      <c r="M24" s="51" t="s">
        <v>53</v>
      </c>
      <c r="N24" s="51" t="s">
        <v>54</v>
      </c>
      <c r="O24" s="51" t="s">
        <v>52</v>
      </c>
      <c r="P24" s="51" t="s">
        <v>53</v>
      </c>
      <c r="Q24" s="51" t="s">
        <v>55</v>
      </c>
      <c r="R24" s="51" t="s">
        <v>54</v>
      </c>
      <c r="S24" s="51" t="s">
        <v>54</v>
      </c>
      <c r="T24" s="51" t="s">
        <v>53</v>
      </c>
      <c r="U24" s="51" t="s">
        <v>55</v>
      </c>
      <c r="V24" s="49">
        <f ca="1">IF(COUNTBLANK(C24:U24) = BASE!$C$15, "", IF(OR($S24="A", $S24="D"), 1, 0) + SUMPRODUCT(EXACT(LOWER(C24:R24),LOWER($C$4:$R$4))) + SUMPRODUCT(EXACT(LOWER(T24:U24),LOWER($T$4:$U$4))))</f>
        <v>0</v>
      </c>
    </row>
    <row r="25" spans="1:22" ht="14.4" x14ac:dyDescent="0.25">
      <c r="A25" s="46">
        <v>20</v>
      </c>
      <c r="B25" s="74" t="s">
        <v>203</v>
      </c>
      <c r="C25" s="51" t="s">
        <v>55</v>
      </c>
      <c r="D25" s="51" t="s">
        <v>55</v>
      </c>
      <c r="E25" s="51" t="s">
        <v>53</v>
      </c>
      <c r="F25" s="51" t="s">
        <v>54</v>
      </c>
      <c r="G25" s="51" t="s">
        <v>53</v>
      </c>
      <c r="H25" s="51" t="s">
        <v>52</v>
      </c>
      <c r="I25" s="51" t="s">
        <v>55</v>
      </c>
      <c r="J25" s="51" t="s">
        <v>54</v>
      </c>
      <c r="K25" s="51" t="s">
        <v>54</v>
      </c>
      <c r="L25" s="51" t="s">
        <v>53</v>
      </c>
      <c r="M25" s="51" t="s">
        <v>55</v>
      </c>
      <c r="N25" s="51" t="s">
        <v>52</v>
      </c>
      <c r="O25" s="51" t="s">
        <v>52</v>
      </c>
      <c r="P25" s="51" t="s">
        <v>55</v>
      </c>
      <c r="Q25" s="51" t="s">
        <v>55</v>
      </c>
      <c r="R25" s="51" t="s">
        <v>52</v>
      </c>
      <c r="S25" s="51" t="s">
        <v>54</v>
      </c>
      <c r="T25" s="51" t="s">
        <v>53</v>
      </c>
      <c r="U25" s="51" t="s">
        <v>55</v>
      </c>
      <c r="V25" s="49">
        <f ca="1">IF(COUNTBLANK(C25:U25) = BASE!$C$15, "", IF(OR($S25="A", $S25="D"), 1, 0) + SUMPRODUCT(EXACT(LOWER(C25:R25),LOWER($C$4:$R$4))) + SUMPRODUCT(EXACT(LOWER(T25:U25),LOWER($T$4:$U$4))))</f>
        <v>0</v>
      </c>
    </row>
    <row r="26" spans="1:22" ht="14.4" x14ac:dyDescent="0.25">
      <c r="A26" s="46">
        <v>21</v>
      </c>
      <c r="B26" s="74" t="s">
        <v>204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49" t="str">
        <f ca="1">IF(COUNTBLANK(C26:U26) = BASE!$C$15, "", IF(OR($S26="A", $S26="D"), 1, 0) + SUMPRODUCT(EXACT(LOWER(C26:R26),LOWER($C$4:$R$4))) + SUMPRODUCT(EXACT(LOWER(T26:U26),LOWER($T$4:$U$4))))</f>
        <v/>
      </c>
    </row>
    <row r="27" spans="1:22" ht="14.4" x14ac:dyDescent="0.25">
      <c r="A27" s="46">
        <v>22</v>
      </c>
      <c r="B27" s="74" t="s">
        <v>205</v>
      </c>
      <c r="C27" s="51" t="s">
        <v>55</v>
      </c>
      <c r="D27" s="51" t="s">
        <v>53</v>
      </c>
      <c r="E27" s="51" t="s">
        <v>54</v>
      </c>
      <c r="F27" s="51" t="s">
        <v>53</v>
      </c>
      <c r="G27" s="51" t="s">
        <v>54</v>
      </c>
      <c r="H27" s="51" t="s">
        <v>55</v>
      </c>
      <c r="I27" s="51" t="s">
        <v>52</v>
      </c>
      <c r="J27" s="51" t="s">
        <v>53</v>
      </c>
      <c r="K27" s="51" t="s">
        <v>55</v>
      </c>
      <c r="L27" s="51" t="s">
        <v>54</v>
      </c>
      <c r="M27" s="51" t="s">
        <v>53</v>
      </c>
      <c r="N27" s="51" t="s">
        <v>55</v>
      </c>
      <c r="O27" s="51" t="s">
        <v>53</v>
      </c>
      <c r="P27" s="51" t="s">
        <v>52</v>
      </c>
      <c r="Q27" s="51" t="s">
        <v>52</v>
      </c>
      <c r="R27" s="51" t="s">
        <v>52</v>
      </c>
      <c r="S27" s="51" t="s">
        <v>54</v>
      </c>
      <c r="T27" s="51" t="s">
        <v>53</v>
      </c>
      <c r="U27" s="51" t="s">
        <v>54</v>
      </c>
      <c r="V27" s="49">
        <f ca="1">IF(COUNTBLANK(C27:U27) = BASE!$C$15, "", IF(OR($S27="A", $S27="D"), 1, 0) + SUMPRODUCT(EXACT(LOWER(C27:R27),LOWER($C$4:$R$4))) + SUMPRODUCT(EXACT(LOWER(T27:U27),LOWER($T$4:$U$4))))</f>
        <v>0</v>
      </c>
    </row>
    <row r="28" spans="1:22" ht="14.4" x14ac:dyDescent="0.25">
      <c r="A28" s="46">
        <v>23</v>
      </c>
      <c r="B28" s="74" t="s">
        <v>206</v>
      </c>
      <c r="C28" s="51" t="s">
        <v>55</v>
      </c>
      <c r="D28" s="51" t="s">
        <v>52</v>
      </c>
      <c r="E28" s="51" t="s">
        <v>53</v>
      </c>
      <c r="F28" s="51" t="s">
        <v>55</v>
      </c>
      <c r="G28" s="51" t="s">
        <v>53</v>
      </c>
      <c r="H28" s="51" t="s">
        <v>55</v>
      </c>
      <c r="I28" s="51" t="s">
        <v>52</v>
      </c>
      <c r="J28" s="51" t="s">
        <v>55</v>
      </c>
      <c r="K28" s="51" t="s">
        <v>52</v>
      </c>
      <c r="L28" s="51" t="s">
        <v>53</v>
      </c>
      <c r="M28" s="51" t="s">
        <v>55</v>
      </c>
      <c r="N28" s="51" t="s">
        <v>52</v>
      </c>
      <c r="O28" s="51" t="s">
        <v>52</v>
      </c>
      <c r="P28" s="51" t="s">
        <v>53</v>
      </c>
      <c r="Q28" s="51" t="s">
        <v>52</v>
      </c>
      <c r="R28" s="51" t="s">
        <v>52</v>
      </c>
      <c r="S28" s="51" t="s">
        <v>54</v>
      </c>
      <c r="T28" s="51" t="s">
        <v>53</v>
      </c>
      <c r="U28" s="51" t="s">
        <v>54</v>
      </c>
      <c r="V28" s="49">
        <f ca="1">IF(COUNTBLANK(C28:U28) = BASE!$C$15, "", IF(OR($S28="A", $S28="D"), 1, 0) + SUMPRODUCT(EXACT(LOWER(C28:R28),LOWER($C$4:$R$4))) + SUMPRODUCT(EXACT(LOWER(T28:U28),LOWER($T$4:$U$4))))</f>
        <v>0</v>
      </c>
    </row>
    <row r="29" spans="1:22" ht="14.4" x14ac:dyDescent="0.25">
      <c r="A29" s="46">
        <v>24</v>
      </c>
      <c r="B29" s="74" t="s">
        <v>207</v>
      </c>
      <c r="C29" s="51" t="s">
        <v>52</v>
      </c>
      <c r="D29" s="51" t="s">
        <v>53</v>
      </c>
      <c r="E29" s="51" t="s">
        <v>52</v>
      </c>
      <c r="F29" s="51" t="s">
        <v>55</v>
      </c>
      <c r="G29" s="51" t="s">
        <v>54</v>
      </c>
      <c r="H29" s="51" t="s">
        <v>53</v>
      </c>
      <c r="I29" s="51" t="s">
        <v>54</v>
      </c>
      <c r="J29" s="51" t="s">
        <v>52</v>
      </c>
      <c r="K29" s="51" t="s">
        <v>54</v>
      </c>
      <c r="L29" s="51" t="s">
        <v>53</v>
      </c>
      <c r="M29" s="51" t="s">
        <v>55</v>
      </c>
      <c r="N29" s="51" t="s">
        <v>54</v>
      </c>
      <c r="O29" s="51" t="s">
        <v>52</v>
      </c>
      <c r="P29" s="51" t="s">
        <v>55</v>
      </c>
      <c r="Q29" s="51" t="s">
        <v>52</v>
      </c>
      <c r="R29" s="51" t="s">
        <v>53</v>
      </c>
      <c r="S29" s="51" t="s">
        <v>54</v>
      </c>
      <c r="T29" s="51" t="s">
        <v>52</v>
      </c>
      <c r="U29" s="51" t="s">
        <v>52</v>
      </c>
      <c r="V29" s="49">
        <f ca="1">IF(COUNTBLANK(C29:U29) = BASE!$C$15, "", IF(OR($S29="A", $S29="D"), 1, 0) + SUMPRODUCT(EXACT(LOWER(C29:R29),LOWER($C$4:$R$4))) + SUMPRODUCT(EXACT(LOWER(T29:U29),LOWER($T$4:$U$4))))</f>
        <v>0</v>
      </c>
    </row>
    <row r="30" spans="1:22" ht="14.4" x14ac:dyDescent="0.25">
      <c r="A30" s="46">
        <v>25</v>
      </c>
      <c r="B30" s="74" t="s">
        <v>208</v>
      </c>
      <c r="C30" s="51" t="s">
        <v>54</v>
      </c>
      <c r="D30" s="51" t="s">
        <v>53</v>
      </c>
      <c r="E30" s="51" t="s">
        <v>55</v>
      </c>
      <c r="F30" s="51" t="s">
        <v>53</v>
      </c>
      <c r="G30" s="51" t="s">
        <v>53</v>
      </c>
      <c r="H30" s="51" t="s">
        <v>52</v>
      </c>
      <c r="I30" s="51" t="s">
        <v>53</v>
      </c>
      <c r="J30" s="51" t="s">
        <v>54</v>
      </c>
      <c r="K30" s="51" t="s">
        <v>55</v>
      </c>
      <c r="L30" s="51" t="s">
        <v>54</v>
      </c>
      <c r="M30" s="51" t="s">
        <v>53</v>
      </c>
      <c r="N30" s="51" t="s">
        <v>53</v>
      </c>
      <c r="O30" s="51" t="s">
        <v>52</v>
      </c>
      <c r="P30" s="51" t="s">
        <v>52</v>
      </c>
      <c r="Q30" s="51" t="s">
        <v>53</v>
      </c>
      <c r="R30" s="51" t="s">
        <v>53</v>
      </c>
      <c r="S30" s="51" t="s">
        <v>54</v>
      </c>
      <c r="T30" s="51" t="s">
        <v>53</v>
      </c>
      <c r="U30" s="51" t="s">
        <v>53</v>
      </c>
      <c r="V30" s="49">
        <f ca="1">IF(COUNTBLANK(C30:U30) = BASE!$C$15, "", IF(OR($S30="A", $S30="D"), 1, 0) + SUMPRODUCT(EXACT(LOWER(C30:R30),LOWER($C$4:$R$4))) + SUMPRODUCT(EXACT(LOWER(T30:U30),LOWER($T$4:$U$4))))</f>
        <v>0</v>
      </c>
    </row>
    <row r="31" spans="1:22" ht="14.4" x14ac:dyDescent="0.25">
      <c r="A31" s="46">
        <v>26</v>
      </c>
      <c r="B31" s="74" t="s">
        <v>209</v>
      </c>
      <c r="C31" s="51" t="s">
        <v>54</v>
      </c>
      <c r="D31" s="51" t="s">
        <v>52</v>
      </c>
      <c r="E31" s="51" t="s">
        <v>54</v>
      </c>
      <c r="F31" s="51" t="s">
        <v>53</v>
      </c>
      <c r="G31" s="51" t="s">
        <v>54</v>
      </c>
      <c r="H31" s="51" t="s">
        <v>52</v>
      </c>
      <c r="I31" s="51" t="s">
        <v>54</v>
      </c>
      <c r="J31" s="51" t="s">
        <v>54</v>
      </c>
      <c r="K31" s="51" t="s">
        <v>52</v>
      </c>
      <c r="L31" s="51" t="s">
        <v>53</v>
      </c>
      <c r="M31" s="51" t="s">
        <v>55</v>
      </c>
      <c r="N31" s="51" t="s">
        <v>52</v>
      </c>
      <c r="O31" s="51" t="s">
        <v>52</v>
      </c>
      <c r="P31" s="51" t="s">
        <v>55</v>
      </c>
      <c r="Q31" s="51" t="s">
        <v>52</v>
      </c>
      <c r="R31" s="51" t="s">
        <v>52</v>
      </c>
      <c r="S31" s="51" t="s">
        <v>54</v>
      </c>
      <c r="T31" s="51" t="s">
        <v>53</v>
      </c>
      <c r="U31" s="51" t="s">
        <v>54</v>
      </c>
      <c r="V31" s="49">
        <f ca="1">IF(COUNTBLANK(C31:U31) = BASE!$C$15, "", IF(OR($S31="A", $S31="D"), 1, 0) + SUMPRODUCT(EXACT(LOWER(C31:R31),LOWER($C$4:$R$4))) + SUMPRODUCT(EXACT(LOWER(T31:U31),LOWER($T$4:$U$4))))</f>
        <v>0</v>
      </c>
    </row>
    <row r="32" spans="1:22" ht="14.4" x14ac:dyDescent="0.25">
      <c r="A32" s="46">
        <v>27</v>
      </c>
      <c r="B32" s="74" t="s">
        <v>210</v>
      </c>
      <c r="C32" s="51" t="s">
        <v>55</v>
      </c>
      <c r="D32" s="51" t="s">
        <v>53</v>
      </c>
      <c r="E32" s="51" t="s">
        <v>52</v>
      </c>
      <c r="F32" s="51" t="s">
        <v>54</v>
      </c>
      <c r="G32" s="51" t="s">
        <v>53</v>
      </c>
      <c r="H32" s="51" t="s">
        <v>54</v>
      </c>
      <c r="I32" s="51" t="s">
        <v>53</v>
      </c>
      <c r="J32" s="51" t="s">
        <v>53</v>
      </c>
      <c r="K32" s="51" t="s">
        <v>53</v>
      </c>
      <c r="L32" s="51" t="s">
        <v>53</v>
      </c>
      <c r="M32" s="51" t="s">
        <v>55</v>
      </c>
      <c r="N32" s="51" t="s">
        <v>55</v>
      </c>
      <c r="O32" s="51" t="s">
        <v>52</v>
      </c>
      <c r="P32" s="51" t="s">
        <v>55</v>
      </c>
      <c r="Q32" s="51" t="s">
        <v>53</v>
      </c>
      <c r="R32" s="51" t="s">
        <v>53</v>
      </c>
      <c r="S32" s="51" t="s">
        <v>53</v>
      </c>
      <c r="T32" s="51" t="s">
        <v>54</v>
      </c>
      <c r="U32" s="51" t="s">
        <v>54</v>
      </c>
      <c r="V32" s="49">
        <f ca="1">IF(COUNTBLANK(C32:U32) = BASE!$C$15, "", IF(OR($S32="A", $S32="D"), 1, 0) + SUMPRODUCT(EXACT(LOWER(C32:R32),LOWER($C$4:$R$4))) + SUMPRODUCT(EXACT(LOWER(T32:U32),LOWER($T$4:$U$4))))</f>
        <v>1</v>
      </c>
    </row>
    <row r="33" spans="1:22" ht="14.4" x14ac:dyDescent="0.25">
      <c r="A33" s="46">
        <v>28</v>
      </c>
      <c r="B33" s="74" t="s">
        <v>211</v>
      </c>
      <c r="C33" s="48" t="s">
        <v>55</v>
      </c>
      <c r="D33" s="48" t="s">
        <v>53</v>
      </c>
      <c r="E33" s="48" t="s">
        <v>52</v>
      </c>
      <c r="F33" s="48" t="s">
        <v>53</v>
      </c>
      <c r="G33" s="48" t="s">
        <v>53</v>
      </c>
      <c r="H33" s="48" t="s">
        <v>54</v>
      </c>
      <c r="I33" s="48" t="s">
        <v>52</v>
      </c>
      <c r="J33" s="48" t="s">
        <v>54</v>
      </c>
      <c r="K33" s="48" t="s">
        <v>55</v>
      </c>
      <c r="L33" s="48" t="s">
        <v>53</v>
      </c>
      <c r="M33" s="48" t="s">
        <v>55</v>
      </c>
      <c r="N33" s="48" t="s">
        <v>55</v>
      </c>
      <c r="O33" s="48" t="s">
        <v>54</v>
      </c>
      <c r="P33" s="48" t="s">
        <v>53</v>
      </c>
      <c r="Q33" s="48" t="s">
        <v>54</v>
      </c>
      <c r="R33" s="48" t="s">
        <v>53</v>
      </c>
      <c r="S33" s="48" t="s">
        <v>54</v>
      </c>
      <c r="T33" s="48" t="s">
        <v>53</v>
      </c>
      <c r="U33" s="48" t="s">
        <v>54</v>
      </c>
      <c r="V33" s="49">
        <f ca="1">IF(COUNTBLANK(C33:U33) = BASE!$C$15, "", IF(OR($S33="A", $S33="D"), 1, 0) + SUMPRODUCT(EXACT(LOWER(C33:R33),LOWER($C$4:$R$4))) + SUMPRODUCT(EXACT(LOWER(T33:U33),LOWER($T$4:$U$4))))</f>
        <v>0</v>
      </c>
    </row>
    <row r="34" spans="1:22" ht="14.4" x14ac:dyDescent="0.25">
      <c r="A34" s="46">
        <v>29</v>
      </c>
      <c r="B34" s="74" t="s">
        <v>212</v>
      </c>
      <c r="C34" s="48" t="s">
        <v>55</v>
      </c>
      <c r="D34" s="48" t="s">
        <v>53</v>
      </c>
      <c r="E34" s="48" t="s">
        <v>54</v>
      </c>
      <c r="F34" s="48" t="s">
        <v>52</v>
      </c>
      <c r="G34" s="48" t="s">
        <v>53</v>
      </c>
      <c r="H34" s="48" t="s">
        <v>54</v>
      </c>
      <c r="I34" s="48" t="s">
        <v>55</v>
      </c>
      <c r="J34" s="48" t="s">
        <v>54</v>
      </c>
      <c r="K34" s="48" t="s">
        <v>53</v>
      </c>
      <c r="L34" s="48" t="s">
        <v>55</v>
      </c>
      <c r="M34" s="48" t="s">
        <v>53</v>
      </c>
      <c r="N34" s="48" t="s">
        <v>52</v>
      </c>
      <c r="O34" s="48" t="s">
        <v>55</v>
      </c>
      <c r="P34" s="48" t="s">
        <v>54</v>
      </c>
      <c r="Q34" s="48" t="s">
        <v>55</v>
      </c>
      <c r="R34" s="48" t="s">
        <v>54</v>
      </c>
      <c r="S34" s="48" t="s">
        <v>54</v>
      </c>
      <c r="T34" s="48" t="s">
        <v>55</v>
      </c>
      <c r="U34" s="48" t="s">
        <v>54</v>
      </c>
      <c r="V34" s="49">
        <f ca="1">IF(COUNTBLANK(C34:U34) = BASE!$C$15, "", IF(OR($S34="A", $S34="D"), 1, 0) + SUMPRODUCT(EXACT(LOWER(C34:R34),LOWER($C$4:$R$4))) + SUMPRODUCT(EXACT(LOWER(T34:U34),LOWER($T$4:$U$4))))</f>
        <v>0</v>
      </c>
    </row>
    <row r="35" spans="1:22" ht="14.4" x14ac:dyDescent="0.25">
      <c r="A35" s="46">
        <v>30</v>
      </c>
      <c r="B35" s="74" t="s">
        <v>213</v>
      </c>
      <c r="C35" s="48" t="s">
        <v>54</v>
      </c>
      <c r="D35" s="48" t="s">
        <v>53</v>
      </c>
      <c r="E35" s="48" t="s">
        <v>55</v>
      </c>
      <c r="F35" s="48" t="s">
        <v>55</v>
      </c>
      <c r="G35" s="48" t="s">
        <v>52</v>
      </c>
      <c r="H35" s="48" t="s">
        <v>55</v>
      </c>
      <c r="I35" s="48" t="s">
        <v>52</v>
      </c>
      <c r="J35" s="48" t="s">
        <v>54</v>
      </c>
      <c r="K35" s="48" t="s">
        <v>52</v>
      </c>
      <c r="L35" s="48" t="s">
        <v>53</v>
      </c>
      <c r="M35" s="48" t="s">
        <v>53</v>
      </c>
      <c r="N35" s="48" t="s">
        <v>52</v>
      </c>
      <c r="O35" s="48" t="s">
        <v>52</v>
      </c>
      <c r="P35" s="48" t="s">
        <v>53</v>
      </c>
      <c r="Q35" s="48" t="s">
        <v>54</v>
      </c>
      <c r="R35" s="48" t="s">
        <v>54</v>
      </c>
      <c r="S35" s="48" t="s">
        <v>54</v>
      </c>
      <c r="T35" s="48" t="s">
        <v>53</v>
      </c>
      <c r="U35" s="48" t="s">
        <v>53</v>
      </c>
      <c r="V35" s="49">
        <f ca="1">IF(COUNTBLANK(C35:U35) = BASE!$C$15, "", IF(OR($S35="A", $S35="D"), 1, 0) + SUMPRODUCT(EXACT(LOWER(C35:R35),LOWER($C$4:$R$4))) + SUMPRODUCT(EXACT(LOWER(T35:U35),LOWER($T$4:$U$4))))</f>
        <v>0</v>
      </c>
    </row>
    <row r="36" spans="1:22" ht="14.4" x14ac:dyDescent="0.25">
      <c r="A36" s="46">
        <v>31</v>
      </c>
      <c r="B36" s="74" t="s">
        <v>214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9" t="str">
        <f ca="1">IF(COUNTBLANK(C36:U36) = BASE!$C$15, "", IF(OR($S36="A", $S36="D"), 1, 0) + SUMPRODUCT(EXACT(LOWER(C36:R36),LOWER($C$4:$R$4))) + SUMPRODUCT(EXACT(LOWER(T36:U36),LOWER($T$4:$U$4))))</f>
        <v/>
      </c>
    </row>
    <row r="37" spans="1:22" ht="14.4" x14ac:dyDescent="0.25">
      <c r="A37" s="46">
        <v>32</v>
      </c>
      <c r="B37" s="74" t="s">
        <v>215</v>
      </c>
      <c r="C37" s="48" t="s">
        <v>55</v>
      </c>
      <c r="D37" s="48" t="s">
        <v>52</v>
      </c>
      <c r="E37" s="48" t="s">
        <v>54</v>
      </c>
      <c r="F37" s="48" t="s">
        <v>55</v>
      </c>
      <c r="G37" s="48" t="s">
        <v>53</v>
      </c>
      <c r="H37" s="48" t="s">
        <v>53</v>
      </c>
      <c r="I37" s="48" t="s">
        <v>55</v>
      </c>
      <c r="J37" s="48" t="s">
        <v>54</v>
      </c>
      <c r="K37" s="48" t="s">
        <v>52</v>
      </c>
      <c r="L37" s="48" t="s">
        <v>53</v>
      </c>
      <c r="M37" s="48" t="s">
        <v>55</v>
      </c>
      <c r="N37" s="48" t="s">
        <v>52</v>
      </c>
      <c r="O37" s="48" t="s">
        <v>52</v>
      </c>
      <c r="P37" s="48" t="s">
        <v>53</v>
      </c>
      <c r="Q37" s="48" t="s">
        <v>52</v>
      </c>
      <c r="R37" s="48" t="s">
        <v>52</v>
      </c>
      <c r="S37" s="48" t="s">
        <v>55</v>
      </c>
      <c r="T37" s="48" t="s">
        <v>53</v>
      </c>
      <c r="U37" s="48" t="s">
        <v>54</v>
      </c>
      <c r="V37" s="49">
        <f ca="1">IF(COUNTBLANK(C37:U37) = BASE!$C$15, "", IF(OR($S37="A", $S37="D"), 1, 0) + SUMPRODUCT(EXACT(LOWER(C37:R37),LOWER($C$4:$R$4))) + SUMPRODUCT(EXACT(LOWER(T37:U37),LOWER($T$4:$U$4))))</f>
        <v>1</v>
      </c>
    </row>
    <row r="38" spans="1:22" ht="14.4" x14ac:dyDescent="0.25">
      <c r="A38" s="46">
        <v>33</v>
      </c>
      <c r="B38" s="53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9" t="str">
        <f ca="1">IF(COUNTBLANK(C38:U38) = BASE!$C$15, "", IF(OR($S38="A", $S38="D"), 1, 0) + SUMPRODUCT(EXACT(LOWER(C38:R38),LOWER($C$4:$R$4))) + SUMPRODUCT(EXACT(LOWER(T38:U38),LOWER($T$4:$U$4))))</f>
        <v/>
      </c>
    </row>
    <row r="39" spans="1:22" ht="14.4" x14ac:dyDescent="0.25">
      <c r="A39" s="46">
        <v>34</v>
      </c>
      <c r="B39" s="53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9" t="str">
        <f ca="1">IF(COUNTBLANK(C39:U39) = BASE!$C$15, "", IF(OR($S39="A", $S39="D"), 1, 0) + SUMPRODUCT(EXACT(LOWER(C39:R39),LOWER($C$4:$R$4))) + SUMPRODUCT(EXACT(LOWER(T39:U39),LOWER($T$4:$U$4))))</f>
        <v/>
      </c>
    </row>
    <row r="40" spans="1:22" ht="14.4" x14ac:dyDescent="0.25">
      <c r="A40" s="46">
        <v>35</v>
      </c>
      <c r="B40" s="53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9" t="str">
        <f ca="1">IF(COUNTBLANK(C40:U40) = BASE!$C$15, "", IF(OR($S40="A", $S40="D"), 1, 0) + SUMPRODUCT(EXACT(LOWER(C40:R40),LOWER($C$4:$R$4))) + SUMPRODUCT(EXACT(LOWER(T40:U40),LOWER($T$4:$U$4))))</f>
        <v/>
      </c>
    </row>
    <row r="41" spans="1:22" ht="14.4" x14ac:dyDescent="0.25">
      <c r="A41" s="46">
        <v>36</v>
      </c>
      <c r="B41" s="53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9" t="str">
        <f ca="1">IF(COUNTBLANK(C41:U41) = BASE!$C$15, "", IF(OR($S41="A", $S41="D"), 1, 0) + SUMPRODUCT(EXACT(LOWER(C41:R41),LOWER($C$4:$R$4))) + SUMPRODUCT(EXACT(LOWER(T41:U41),LOWER($T$4:$U$4))))</f>
        <v/>
      </c>
    </row>
    <row r="42" spans="1:22" ht="14.4" x14ac:dyDescent="0.25">
      <c r="A42" s="46">
        <v>37</v>
      </c>
      <c r="B42" s="53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9" t="str">
        <f ca="1">IF(COUNTBLANK(C42:U42) = BASE!$C$15, "", IF(OR($S42="A", $S42="D"), 1, 0) + SUMPRODUCT(EXACT(LOWER(C42:R42),LOWER($C$4:$R$4))) + SUMPRODUCT(EXACT(LOWER(T42:U42),LOWER($T$4:$U$4))))</f>
        <v/>
      </c>
    </row>
    <row r="43" spans="1:22" ht="14.4" x14ac:dyDescent="0.25">
      <c r="A43" s="46">
        <v>38</v>
      </c>
      <c r="B43" s="53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9" t="str">
        <f ca="1">IF(COUNTBLANK(C43:U43) = BASE!$C$15, "", IF(OR($S43="A", $S43="D"), 1, 0) + SUMPRODUCT(EXACT(LOWER(C43:R43),LOWER($C$4:$R$4))) + SUMPRODUCT(EXACT(LOWER(T43:U43),LOWER($T$4:$U$4))))</f>
        <v/>
      </c>
    </row>
    <row r="44" spans="1:22" ht="14.4" x14ac:dyDescent="0.25">
      <c r="A44" s="46">
        <v>39</v>
      </c>
      <c r="B44" s="5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 t="str">
        <f ca="1">IF(COUNTBLANK(C44:U44) = BASE!$C$15, "", IF(OR($S44="A", $S44="D"), 1, 0) + SUMPRODUCT(EXACT(LOWER(C44:R44),LOWER($C$4:$R$4))) + SUMPRODUCT(EXACT(LOWER(T44:U44),LOWER($T$4:$U$4))))</f>
        <v/>
      </c>
    </row>
    <row r="45" spans="1:22" ht="14.4" x14ac:dyDescent="0.25">
      <c r="A45" s="46">
        <v>40</v>
      </c>
      <c r="B45" s="5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9" t="str">
        <f ca="1">IF(COUNTBLANK(C45:U45) = BASE!$C$15, "", IF(OR($S45="A", $S45="D"), 1, 0) + SUMPRODUCT(EXACT(LOWER(C45:R45),LOWER($C$4:$R$4))) + SUMPRODUCT(EXACT(LOWER(T45:U45),LOWER($T$4:$U$4))))</f>
        <v/>
      </c>
    </row>
    <row r="46" spans="1:22" ht="14.4" x14ac:dyDescent="0.25">
      <c r="A46" s="46">
        <v>41</v>
      </c>
      <c r="B46" s="5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9" t="str">
        <f ca="1">IF(COUNTBLANK(C46:U46) = BASE!$C$15, "", IF(OR($S46="A", $S46="D"), 1, 0) + SUMPRODUCT(EXACT(LOWER(C46:R46),LOWER($C$4:$R$4))) + SUMPRODUCT(EXACT(LOWER(T46:U46),LOWER($T$4:$U$4))))</f>
        <v/>
      </c>
    </row>
    <row r="47" spans="1:22" ht="14.4" x14ac:dyDescent="0.25">
      <c r="A47" s="46">
        <v>42</v>
      </c>
      <c r="B47" s="53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9" t="str">
        <f ca="1">IF(COUNTBLANK(C47:U47) = BASE!$C$15, "", IF(OR($S47="A", $S47="D"), 1, 0) + SUMPRODUCT(EXACT(LOWER(C47:R47),LOWER($C$4:$R$4))) + SUMPRODUCT(EXACT(LOWER(T47:U47),LOWER($T$4:$U$4))))</f>
        <v/>
      </c>
    </row>
    <row r="48" spans="1:22" ht="14.4" x14ac:dyDescent="0.25">
      <c r="A48" s="46">
        <v>43</v>
      </c>
      <c r="B48" s="53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9" t="str">
        <f ca="1">IF(COUNTBLANK(C48:U48) = BASE!$C$15, "", IF(OR($S48="A", $S48="D"), 1, 0) + SUMPRODUCT(EXACT(LOWER(C48:R48),LOWER($C$4:$R$4))) + SUMPRODUCT(EXACT(LOWER(T48:U48),LOWER($T$4:$U$4))))</f>
        <v/>
      </c>
    </row>
    <row r="49" spans="1:23" ht="14.4" x14ac:dyDescent="0.25">
      <c r="A49" s="46">
        <v>44</v>
      </c>
      <c r="B49" s="53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9" t="str">
        <f ca="1">IF(COUNTBLANK(C49:U49) = BASE!$C$15, "", IF(OR($S49="A", $S49="D"), 1, 0) + SUMPRODUCT(EXACT(LOWER(C49:R49),LOWER($C$4:$R$4))) + SUMPRODUCT(EXACT(LOWER(T49:U49),LOWER($T$4:$U$4))))</f>
        <v/>
      </c>
    </row>
    <row r="50" spans="1:23" ht="14.4" x14ac:dyDescent="0.25">
      <c r="A50" s="46">
        <v>45</v>
      </c>
      <c r="B50" s="5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9" t="str">
        <f ca="1">IF(COUNTBLANK(C50:U50) = BASE!$C$15, "", IF(OR($S50="A", $S50="D"), 1, 0) + SUMPRODUCT(EXACT(LOWER(C50:R50),LOWER($C$4:$R$4))) + SUMPRODUCT(EXACT(LOWER(T50:U50),LOWER($T$4:$U$4))))</f>
        <v/>
      </c>
    </row>
    <row r="51" spans="1:23" ht="14.4" x14ac:dyDescent="0.25">
      <c r="A51" s="46">
        <v>46</v>
      </c>
      <c r="B51" s="53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9" t="str">
        <f ca="1">IF(COUNTBLANK(C51:U51) = BASE!$C$15, "", IF(OR($S51="A", $S51="D"), 1, 0) + SUMPRODUCT(EXACT(LOWER(C51:R51),LOWER($C$4:$R$4))) + SUMPRODUCT(EXACT(LOWER(T51:U51),LOWER($T$4:$U$4))))</f>
        <v/>
      </c>
    </row>
    <row r="52" spans="1:23" ht="14.4" x14ac:dyDescent="0.25">
      <c r="A52" s="46">
        <v>47</v>
      </c>
      <c r="B52" s="53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9" t="str">
        <f ca="1">IF(COUNTBLANK(C52:U52) = BASE!$C$15, "", IF(OR($S52="A", $S52="D"), 1, 0) + SUMPRODUCT(EXACT(LOWER(C52:R52),LOWER($C$4:$R$4))) + SUMPRODUCT(EXACT(LOWER(T52:U52),LOWER($T$4:$U$4))))</f>
        <v/>
      </c>
    </row>
    <row r="53" spans="1:23" ht="14.4" x14ac:dyDescent="0.25">
      <c r="A53" s="46">
        <v>48</v>
      </c>
      <c r="B53" s="53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9" t="str">
        <f ca="1">IF(COUNTBLANK(C53:U53) = BASE!$C$15, "", IF(OR($S53="A", $S53="D"), 1, 0) + SUMPRODUCT(EXACT(LOWER(C53:R53),LOWER($C$4:$R$4))) + SUMPRODUCT(EXACT(LOWER(T53:U53),LOWER($T$4:$U$4))))</f>
        <v/>
      </c>
    </row>
    <row r="54" spans="1:23" ht="14.4" x14ac:dyDescent="0.25">
      <c r="A54" s="46">
        <v>49</v>
      </c>
      <c r="B54" s="53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9" t="str">
        <f ca="1">IF(COUNTBLANK(C54:U54) = BASE!$C$15, "", IF(OR($S54="A", $S54="D"), 1, 0) + SUMPRODUCT(EXACT(LOWER(C54:R54),LOWER($C$4:$R$4))) + SUMPRODUCT(EXACT(LOWER(T54:U54),LOWER($T$4:$U$4))))</f>
        <v/>
      </c>
    </row>
    <row r="55" spans="1:23" ht="14.4" x14ac:dyDescent="0.25">
      <c r="A55" s="46">
        <v>50</v>
      </c>
      <c r="B55" s="53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9" t="str">
        <f ca="1">IF(COUNTBLANK(C55:U55) = BASE!$C$15, "", IF(OR($S55="A", $S55="D"), 1, 0) + SUMPRODUCT(EXACT(LOWER(C55:R55),LOWER($C$4:$R$4))) + SUMPRODUCT(EXACT(LOWER(T55:U55),LOWER($T$4:$U$4))))</f>
        <v/>
      </c>
    </row>
    <row r="56" spans="1:23" ht="14.4" x14ac:dyDescent="0.25">
      <c r="A56" s="142" t="s">
        <v>80</v>
      </c>
      <c r="B56" s="137"/>
      <c r="C56" s="54">
        <f t="shared" ref="C56:U56" ca="1" si="0">IFERROR((C57/$Q$58),"")</f>
        <v>0.26923076923076922</v>
      </c>
      <c r="D56" s="54">
        <f t="shared" ca="1" si="0"/>
        <v>0.23076923076923078</v>
      </c>
      <c r="E56" s="54">
        <f t="shared" ca="1" si="0"/>
        <v>0.26923076923076922</v>
      </c>
      <c r="F56" s="54">
        <f t="shared" ca="1" si="0"/>
        <v>0.26923076923076922</v>
      </c>
      <c r="G56" s="54">
        <f t="shared" ca="1" si="0"/>
        <v>0.61538461538461542</v>
      </c>
      <c r="H56" s="54">
        <f t="shared" ca="1" si="0"/>
        <v>0.23076923076923078</v>
      </c>
      <c r="I56" s="54">
        <f t="shared" ca="1" si="0"/>
        <v>0.19230769230769232</v>
      </c>
      <c r="J56" s="54">
        <f t="shared" ca="1" si="0"/>
        <v>7.6923076923076927E-2</v>
      </c>
      <c r="K56" s="54">
        <f t="shared" ca="1" si="0"/>
        <v>0.26923076923076922</v>
      </c>
      <c r="L56" s="54">
        <f t="shared" ca="1" si="0"/>
        <v>0.34615384615384615</v>
      </c>
      <c r="M56" s="54">
        <f t="shared" ca="1" si="0"/>
        <v>0.15384615384615385</v>
      </c>
      <c r="N56" s="54">
        <f t="shared" ca="1" si="0"/>
        <v>0.38461538461538464</v>
      </c>
      <c r="O56" s="54">
        <f t="shared" ca="1" si="0"/>
        <v>0.57692307692307687</v>
      </c>
      <c r="P56" s="54">
        <f t="shared" ca="1" si="0"/>
        <v>0.23076923076923078</v>
      </c>
      <c r="Q56" s="54">
        <f t="shared" ca="1" si="0"/>
        <v>0.19230769230769232</v>
      </c>
      <c r="R56" s="54">
        <f t="shared" ca="1" si="0"/>
        <v>0.42307692307692307</v>
      </c>
      <c r="S56" s="54">
        <f t="shared" ca="1" si="0"/>
        <v>0.11538461538461539</v>
      </c>
      <c r="T56" s="54">
        <f t="shared" ca="1" si="0"/>
        <v>0.73076923076923073</v>
      </c>
      <c r="U56" s="54">
        <f t="shared" ca="1" si="0"/>
        <v>0.46153846153846156</v>
      </c>
      <c r="V56" s="55" t="s">
        <v>81</v>
      </c>
    </row>
    <row r="57" spans="1:23" ht="15.6" x14ac:dyDescent="0.25">
      <c r="A57" s="142" t="s">
        <v>82</v>
      </c>
      <c r="B57" s="137"/>
      <c r="C57" s="55">
        <f t="shared" ref="C57:R57" ca="1" si="1">COUNTIF(C6:C55,C4)</f>
        <v>7</v>
      </c>
      <c r="D57" s="55">
        <f t="shared" ca="1" si="1"/>
        <v>6</v>
      </c>
      <c r="E57" s="55">
        <f t="shared" ca="1" si="1"/>
        <v>7</v>
      </c>
      <c r="F57" s="55">
        <f t="shared" ca="1" si="1"/>
        <v>7</v>
      </c>
      <c r="G57" s="55">
        <f t="shared" ca="1" si="1"/>
        <v>16</v>
      </c>
      <c r="H57" s="55">
        <f t="shared" ca="1" si="1"/>
        <v>6</v>
      </c>
      <c r="I57" s="55">
        <f t="shared" ca="1" si="1"/>
        <v>5</v>
      </c>
      <c r="J57" s="55">
        <f t="shared" ca="1" si="1"/>
        <v>2</v>
      </c>
      <c r="K57" s="55">
        <f t="shared" ca="1" si="1"/>
        <v>7</v>
      </c>
      <c r="L57" s="55">
        <f t="shared" ca="1" si="1"/>
        <v>9</v>
      </c>
      <c r="M57" s="55">
        <f t="shared" ca="1" si="1"/>
        <v>4</v>
      </c>
      <c r="N57" s="55">
        <f t="shared" ca="1" si="1"/>
        <v>10</v>
      </c>
      <c r="O57" s="55">
        <f t="shared" ca="1" si="1"/>
        <v>15</v>
      </c>
      <c r="P57" s="55">
        <f t="shared" ca="1" si="1"/>
        <v>6</v>
      </c>
      <c r="Q57" s="55">
        <f t="shared" ca="1" si="1"/>
        <v>5</v>
      </c>
      <c r="R57" s="55">
        <f t="shared" ca="1" si="1"/>
        <v>11</v>
      </c>
      <c r="S57" s="55">
        <f>COUNTIF(S6:S55,"A") + COUNTIF(S6:S55,"D")</f>
        <v>3</v>
      </c>
      <c r="T57" s="55">
        <f t="shared" ref="T57:U57" ca="1" si="2">COUNTIF(T6:T55,T4)</f>
        <v>19</v>
      </c>
      <c r="U57" s="55">
        <f t="shared" ca="1" si="2"/>
        <v>12</v>
      </c>
      <c r="V57" s="56" t="s">
        <v>83</v>
      </c>
    </row>
    <row r="58" spans="1:23" ht="15.6" x14ac:dyDescent="0.25">
      <c r="A58" s="144" t="s">
        <v>84</v>
      </c>
      <c r="B58" s="137"/>
      <c r="C58" s="145" t="str">
        <f>C2</f>
        <v>MATEMÁTICA</v>
      </c>
      <c r="D58" s="114"/>
      <c r="E58" s="114"/>
      <c r="F58" s="114"/>
      <c r="G58" s="114"/>
      <c r="H58" s="137"/>
      <c r="I58" s="145" t="s">
        <v>85</v>
      </c>
      <c r="J58" s="137"/>
      <c r="K58" s="57" t="str">
        <f>A2</f>
        <v>9B</v>
      </c>
      <c r="L58" s="145" t="s">
        <v>86</v>
      </c>
      <c r="M58" s="114"/>
      <c r="N58" s="114"/>
      <c r="O58" s="114"/>
      <c r="P58" s="137"/>
      <c r="Q58" s="57">
        <f ca="1">IFERROR(__xludf.DUMMYFUNCTION("ARRAYFORMULA(IFERROR(COUNTIF(FILTER(V6:V55, V6:V55&lt;&gt;""""),""&gt;=0"")))"),26)</f>
        <v>26</v>
      </c>
      <c r="R58" s="145" t="s">
        <v>87</v>
      </c>
      <c r="S58" s="114"/>
      <c r="T58" s="114"/>
      <c r="U58" s="137"/>
      <c r="V58" s="58">
        <f ca="1">IFERROR(SUM(V6:V55)/Q58, "")</f>
        <v>0.11538461538461539</v>
      </c>
      <c r="W58" s="59"/>
    </row>
    <row r="59" spans="1:23" ht="14.4" x14ac:dyDescent="0.25">
      <c r="A59" s="146"/>
      <c r="B59" s="137"/>
      <c r="C59" s="146" t="s">
        <v>88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37"/>
      <c r="V59" s="60" t="s">
        <v>89</v>
      </c>
    </row>
    <row r="60" spans="1:23" ht="14.4" x14ac:dyDescent="0.25">
      <c r="A60" s="143" t="s">
        <v>53</v>
      </c>
      <c r="B60" s="137"/>
      <c r="C60" s="51">
        <f t="shared" ref="C60:U60" si="3">COUNTIF(C6:C55,$A$60)</f>
        <v>0</v>
      </c>
      <c r="D60" s="51">
        <f t="shared" si="3"/>
        <v>15</v>
      </c>
      <c r="E60" s="51">
        <f t="shared" si="3"/>
        <v>7</v>
      </c>
      <c r="F60" s="51">
        <f t="shared" si="3"/>
        <v>7</v>
      </c>
      <c r="G60" s="51">
        <f t="shared" si="3"/>
        <v>16</v>
      </c>
      <c r="H60" s="51">
        <f t="shared" si="3"/>
        <v>6</v>
      </c>
      <c r="I60" s="51">
        <f t="shared" si="3"/>
        <v>6</v>
      </c>
      <c r="J60" s="51">
        <f t="shared" si="3"/>
        <v>3</v>
      </c>
      <c r="K60" s="51">
        <f t="shared" si="3"/>
        <v>4</v>
      </c>
      <c r="L60" s="51">
        <f t="shared" si="3"/>
        <v>16</v>
      </c>
      <c r="M60" s="51">
        <f t="shared" si="3"/>
        <v>6</v>
      </c>
      <c r="N60" s="51">
        <f t="shared" si="3"/>
        <v>4</v>
      </c>
      <c r="O60" s="51">
        <f t="shared" si="3"/>
        <v>5</v>
      </c>
      <c r="P60" s="51">
        <f t="shared" si="3"/>
        <v>13</v>
      </c>
      <c r="Q60" s="51">
        <f t="shared" si="3"/>
        <v>4</v>
      </c>
      <c r="R60" s="51">
        <f t="shared" si="3"/>
        <v>11</v>
      </c>
      <c r="S60" s="51">
        <f t="shared" si="3"/>
        <v>1</v>
      </c>
      <c r="T60" s="51">
        <f t="shared" si="3"/>
        <v>19</v>
      </c>
      <c r="U60" s="51">
        <f t="shared" si="3"/>
        <v>4</v>
      </c>
      <c r="V60" s="61">
        <f t="shared" ref="V60:V64" si="4">AVERAGE(C60:U60)</f>
        <v>7.7368421052631575</v>
      </c>
    </row>
    <row r="61" spans="1:23" ht="14.4" x14ac:dyDescent="0.25">
      <c r="A61" s="143" t="s">
        <v>54</v>
      </c>
      <c r="B61" s="137"/>
      <c r="C61" s="51">
        <f t="shared" ref="C61:U61" si="5">COUNTIF(C6:C55,$A$61)</f>
        <v>5</v>
      </c>
      <c r="D61" s="51">
        <f t="shared" si="5"/>
        <v>1</v>
      </c>
      <c r="E61" s="51">
        <f t="shared" si="5"/>
        <v>10</v>
      </c>
      <c r="F61" s="51">
        <f t="shared" si="5"/>
        <v>7</v>
      </c>
      <c r="G61" s="51">
        <f t="shared" si="5"/>
        <v>6</v>
      </c>
      <c r="H61" s="51">
        <f t="shared" si="5"/>
        <v>10</v>
      </c>
      <c r="I61" s="51">
        <f t="shared" si="5"/>
        <v>4</v>
      </c>
      <c r="J61" s="51">
        <f t="shared" si="5"/>
        <v>19</v>
      </c>
      <c r="K61" s="51">
        <f t="shared" si="5"/>
        <v>7</v>
      </c>
      <c r="L61" s="51">
        <f t="shared" si="5"/>
        <v>9</v>
      </c>
      <c r="M61" s="51">
        <f t="shared" si="5"/>
        <v>4</v>
      </c>
      <c r="N61" s="51">
        <f t="shared" si="5"/>
        <v>5</v>
      </c>
      <c r="O61" s="51">
        <f t="shared" si="5"/>
        <v>4</v>
      </c>
      <c r="P61" s="51">
        <f t="shared" si="5"/>
        <v>2</v>
      </c>
      <c r="Q61" s="51">
        <f t="shared" si="5"/>
        <v>5</v>
      </c>
      <c r="R61" s="51">
        <f t="shared" si="5"/>
        <v>4</v>
      </c>
      <c r="S61" s="51">
        <f t="shared" si="5"/>
        <v>23</v>
      </c>
      <c r="T61" s="51">
        <f t="shared" si="5"/>
        <v>3</v>
      </c>
      <c r="U61" s="51">
        <f t="shared" si="5"/>
        <v>12</v>
      </c>
      <c r="V61" s="61">
        <f t="shared" si="4"/>
        <v>7.3684210526315788</v>
      </c>
    </row>
    <row r="62" spans="1:23" ht="14.4" x14ac:dyDescent="0.25">
      <c r="A62" s="143" t="s">
        <v>52</v>
      </c>
      <c r="B62" s="137"/>
      <c r="C62" s="51">
        <f t="shared" ref="C62:U62" si="6">COUNTIF(C6:C55,$A$62)</f>
        <v>7</v>
      </c>
      <c r="D62" s="51">
        <f t="shared" si="6"/>
        <v>6</v>
      </c>
      <c r="E62" s="51">
        <f t="shared" si="6"/>
        <v>6</v>
      </c>
      <c r="F62" s="51">
        <f t="shared" si="6"/>
        <v>3</v>
      </c>
      <c r="G62" s="51">
        <f t="shared" si="6"/>
        <v>1</v>
      </c>
      <c r="H62" s="51">
        <f t="shared" si="6"/>
        <v>6</v>
      </c>
      <c r="I62" s="51">
        <f t="shared" si="6"/>
        <v>11</v>
      </c>
      <c r="J62" s="51">
        <f t="shared" si="6"/>
        <v>2</v>
      </c>
      <c r="K62" s="51">
        <f t="shared" si="6"/>
        <v>7</v>
      </c>
      <c r="L62" s="51">
        <f t="shared" si="6"/>
        <v>0</v>
      </c>
      <c r="M62" s="51">
        <f t="shared" si="6"/>
        <v>2</v>
      </c>
      <c r="N62" s="51">
        <f t="shared" si="6"/>
        <v>10</v>
      </c>
      <c r="O62" s="51">
        <f t="shared" si="6"/>
        <v>15</v>
      </c>
      <c r="P62" s="51">
        <f t="shared" si="6"/>
        <v>5</v>
      </c>
      <c r="Q62" s="51">
        <f t="shared" si="6"/>
        <v>11</v>
      </c>
      <c r="R62" s="51">
        <f t="shared" si="6"/>
        <v>11</v>
      </c>
      <c r="S62" s="51">
        <f t="shared" si="6"/>
        <v>0</v>
      </c>
      <c r="T62" s="51">
        <f t="shared" si="6"/>
        <v>3</v>
      </c>
      <c r="U62" s="51">
        <f t="shared" si="6"/>
        <v>5</v>
      </c>
      <c r="V62" s="61">
        <f t="shared" si="4"/>
        <v>5.8421052631578947</v>
      </c>
    </row>
    <row r="63" spans="1:23" ht="14.4" x14ac:dyDescent="0.25">
      <c r="A63" s="143" t="s">
        <v>55</v>
      </c>
      <c r="B63" s="137"/>
      <c r="C63" s="51">
        <f t="shared" ref="C63:U63" si="7">COUNTIF(C6:C55,$A$63)</f>
        <v>14</v>
      </c>
      <c r="D63" s="51">
        <f t="shared" si="7"/>
        <v>4</v>
      </c>
      <c r="E63" s="51">
        <f t="shared" si="7"/>
        <v>3</v>
      </c>
      <c r="F63" s="51">
        <f t="shared" si="7"/>
        <v>9</v>
      </c>
      <c r="G63" s="51">
        <f t="shared" si="7"/>
        <v>3</v>
      </c>
      <c r="H63" s="51">
        <f t="shared" si="7"/>
        <v>4</v>
      </c>
      <c r="I63" s="51">
        <f t="shared" si="7"/>
        <v>5</v>
      </c>
      <c r="J63" s="51">
        <f t="shared" si="7"/>
        <v>2</v>
      </c>
      <c r="K63" s="51">
        <f t="shared" si="7"/>
        <v>8</v>
      </c>
      <c r="L63" s="51">
        <f t="shared" si="7"/>
        <v>1</v>
      </c>
      <c r="M63" s="51">
        <f t="shared" si="7"/>
        <v>14</v>
      </c>
      <c r="N63" s="51">
        <f t="shared" si="7"/>
        <v>7</v>
      </c>
      <c r="O63" s="51">
        <f t="shared" si="7"/>
        <v>2</v>
      </c>
      <c r="P63" s="51">
        <f t="shared" si="7"/>
        <v>6</v>
      </c>
      <c r="Q63" s="51">
        <f t="shared" si="7"/>
        <v>6</v>
      </c>
      <c r="R63" s="51">
        <f t="shared" si="7"/>
        <v>0</v>
      </c>
      <c r="S63" s="51">
        <f t="shared" si="7"/>
        <v>2</v>
      </c>
      <c r="T63" s="51">
        <f t="shared" si="7"/>
        <v>1</v>
      </c>
      <c r="U63" s="51">
        <f t="shared" si="7"/>
        <v>5</v>
      </c>
      <c r="V63" s="61">
        <f t="shared" si="4"/>
        <v>5.0526315789473681</v>
      </c>
    </row>
    <row r="64" spans="1:23" ht="14.4" x14ac:dyDescent="0.25">
      <c r="A64" s="143" t="s">
        <v>90</v>
      </c>
      <c r="B64" s="137"/>
      <c r="C64" s="51">
        <f t="shared" ref="C64:U64" si="8">COUNTIF(C6:C55,$A$64)</f>
        <v>0</v>
      </c>
      <c r="D64" s="51">
        <f t="shared" si="8"/>
        <v>0</v>
      </c>
      <c r="E64" s="51">
        <f t="shared" si="8"/>
        <v>0</v>
      </c>
      <c r="F64" s="51">
        <f t="shared" si="8"/>
        <v>0</v>
      </c>
      <c r="G64" s="51">
        <f t="shared" si="8"/>
        <v>0</v>
      </c>
      <c r="H64" s="51">
        <f t="shared" si="8"/>
        <v>0</v>
      </c>
      <c r="I64" s="51">
        <f t="shared" si="8"/>
        <v>0</v>
      </c>
      <c r="J64" s="51">
        <f t="shared" si="8"/>
        <v>0</v>
      </c>
      <c r="K64" s="51">
        <f t="shared" si="8"/>
        <v>0</v>
      </c>
      <c r="L64" s="51">
        <f t="shared" si="8"/>
        <v>0</v>
      </c>
      <c r="M64" s="51">
        <f t="shared" si="8"/>
        <v>0</v>
      </c>
      <c r="N64" s="51">
        <f t="shared" si="8"/>
        <v>0</v>
      </c>
      <c r="O64" s="51">
        <f t="shared" si="8"/>
        <v>0</v>
      </c>
      <c r="P64" s="51">
        <f t="shared" si="8"/>
        <v>0</v>
      </c>
      <c r="Q64" s="51">
        <f t="shared" si="8"/>
        <v>0</v>
      </c>
      <c r="R64" s="51">
        <f t="shared" si="8"/>
        <v>0</v>
      </c>
      <c r="S64" s="51">
        <f t="shared" si="8"/>
        <v>0</v>
      </c>
      <c r="T64" s="51">
        <f t="shared" si="8"/>
        <v>0</v>
      </c>
      <c r="U64" s="51">
        <f t="shared" si="8"/>
        <v>0</v>
      </c>
      <c r="V64" s="61">
        <f t="shared" si="4"/>
        <v>0</v>
      </c>
    </row>
    <row r="65" spans="1:22" ht="14.4" x14ac:dyDescent="0.25">
      <c r="A65" s="143" t="s">
        <v>91</v>
      </c>
      <c r="B65" s="137"/>
      <c r="C65" s="62">
        <f t="shared" ref="C65:U65" si="9">SUM(C60:C64)</f>
        <v>26</v>
      </c>
      <c r="D65" s="62">
        <f t="shared" si="9"/>
        <v>26</v>
      </c>
      <c r="E65" s="62">
        <f t="shared" si="9"/>
        <v>26</v>
      </c>
      <c r="F65" s="62">
        <f t="shared" si="9"/>
        <v>26</v>
      </c>
      <c r="G65" s="62">
        <f t="shared" si="9"/>
        <v>26</v>
      </c>
      <c r="H65" s="62">
        <f t="shared" si="9"/>
        <v>26</v>
      </c>
      <c r="I65" s="62">
        <f t="shared" si="9"/>
        <v>26</v>
      </c>
      <c r="J65" s="62">
        <f t="shared" si="9"/>
        <v>26</v>
      </c>
      <c r="K65" s="62">
        <f t="shared" si="9"/>
        <v>26</v>
      </c>
      <c r="L65" s="62">
        <f t="shared" si="9"/>
        <v>26</v>
      </c>
      <c r="M65" s="62">
        <f t="shared" si="9"/>
        <v>26</v>
      </c>
      <c r="N65" s="62">
        <f t="shared" si="9"/>
        <v>26</v>
      </c>
      <c r="O65" s="62">
        <f t="shared" si="9"/>
        <v>26</v>
      </c>
      <c r="P65" s="62">
        <f t="shared" si="9"/>
        <v>26</v>
      </c>
      <c r="Q65" s="62">
        <f t="shared" si="9"/>
        <v>26</v>
      </c>
      <c r="R65" s="62">
        <f t="shared" si="9"/>
        <v>26</v>
      </c>
      <c r="S65" s="62">
        <f t="shared" si="9"/>
        <v>26</v>
      </c>
      <c r="T65" s="62">
        <f t="shared" si="9"/>
        <v>26</v>
      </c>
      <c r="U65" s="62">
        <f t="shared" si="9"/>
        <v>26</v>
      </c>
      <c r="V65" s="61" t="s">
        <v>83</v>
      </c>
    </row>
    <row r="66" spans="1:22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 spans="1:22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spans="1:22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 spans="1:22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 spans="1:22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spans="1:22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spans="1:22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 spans="1:22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 spans="1:22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 spans="1:22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 spans="1:22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spans="1:22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 spans="1:22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 spans="1:22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 spans="1:22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spans="1:22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spans="1:22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 spans="1:22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 spans="1:22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 spans="1:22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 spans="1:22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 spans="1:22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 spans="1:22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 spans="1:22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 spans="1:22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spans="1:22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 spans="1:22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spans="1:22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 spans="1:22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 spans="1:22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spans="1:22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spans="1:22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 spans="1:22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 spans="1:22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 spans="1:22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spans="1:22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 spans="1:22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spans="1:22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 spans="1:22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spans="1:22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spans="1:22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 spans="1:22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spans="1:22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spans="1:22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 spans="1:22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spans="1:22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spans="1:22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spans="1:22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 spans="1:22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 spans="1:22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spans="1:22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spans="1:22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spans="1:22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spans="1:22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 spans="1:22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 spans="1:22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spans="1:22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 spans="1:22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spans="1:22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 spans="1:22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spans="1:22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 spans="1:22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 spans="1:22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 spans="1:22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 spans="1:22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spans="1:22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spans="1:22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 spans="1:22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 spans="1:22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 spans="1:22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 spans="1:22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spans="1:22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 spans="1:22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spans="1:22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spans="1:22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 spans="1:22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 spans="1:22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 spans="1:22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 spans="1:22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 spans="1:22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 spans="1:22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 spans="1:22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 spans="1:22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 spans="1:22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 spans="1:22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spans="1:22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 spans="1:22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 spans="1:22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spans="1:22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spans="1:22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 spans="1:22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spans="1:22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 spans="1:22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 spans="1:22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 spans="1:22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spans="1:22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 spans="1:22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 spans="1:22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spans="1:22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spans="1:22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 spans="1:22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spans="1:22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 spans="1:22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spans="1:22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spans="1:22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spans="1:22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spans="1:22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 spans="1:22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 spans="1:22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 spans="1:22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spans="1:22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 spans="1:22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spans="1:22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 spans="1:22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 spans="1:22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spans="1:22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 spans="1:22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 spans="1:22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 spans="1:22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 spans="1:22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 spans="1:22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spans="1:22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spans="1:22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spans="1:22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 spans="1:22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 spans="1:22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 spans="1:22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 spans="1:22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 spans="1:22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 spans="1:22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 spans="1:22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spans="1:22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spans="1:22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spans="1:22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spans="1:22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 spans="1:22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spans="1:22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 spans="1:22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spans="1:22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 spans="1:22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spans="1:22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spans="1:22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spans="1:22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spans="1:22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spans="1:22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spans="1:22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spans="1:22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spans="1:22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 spans="1:22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 spans="1:22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spans="1:22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spans="1:22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spans="1:22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spans="1:22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 spans="1:22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 spans="1:22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 spans="1:22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 spans="1:22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 spans="1:22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 spans="1:22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 spans="1:22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 spans="1:22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spans="1:22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 spans="1:22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spans="1:22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 spans="1:22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spans="1:22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 spans="1:22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 spans="1:22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spans="1:22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spans="1:22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 spans="1:22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 spans="1:22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 spans="1:22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 spans="1:22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 spans="1:22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spans="1:22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spans="1:22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spans="1:22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spans="1:22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spans="1:22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spans="1:22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 spans="1:22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spans="1:22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 spans="1:22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spans="1:22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 spans="1:22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 spans="1:22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spans="1:22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 spans="1:22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 spans="1:22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spans="1:22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 spans="1:22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spans="1:22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spans="1:22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spans="1:22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spans="1:22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 spans="1:22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spans="1:22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 spans="1:22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spans="1:22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spans="1:22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spans="1:22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 spans="1:22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spans="1:22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spans="1:22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 spans="1:22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 spans="1:22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 spans="1:22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spans="1:22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spans="1:22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spans="1:22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spans="1:22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spans="1:22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spans="1:22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spans="1:22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 spans="1:22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 spans="1:22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 spans="1:22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spans="1:22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 spans="1:22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spans="1:22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spans="1:22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spans="1:22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 spans="1:22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spans="1:22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 spans="1:22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 spans="1:22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spans="1:22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 spans="1:22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spans="1:22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 spans="1:22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spans="1:22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spans="1:22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spans="1:22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 spans="1:22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 spans="1:22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spans="1:22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spans="1:22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 spans="1:22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 spans="1:22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spans="1:22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spans="1:22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 spans="1:22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 spans="1:22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spans="1:22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 spans="1:22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spans="1:22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 spans="1:22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spans="1:22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 spans="1:22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 spans="1:22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spans="1:22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spans="1:22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spans="1:22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spans="1:22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spans="1:22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spans="1:22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 spans="1:22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spans="1:22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 spans="1:22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spans="1:22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spans="1:22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 spans="1:22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 spans="1:22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spans="1:22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spans="1:22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spans="1:22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 spans="1:22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 spans="1:22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 spans="1:22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 spans="1:22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spans="1:22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spans="1:22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spans="1:22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spans="1:22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spans="1:22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spans="1:22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spans="1:22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 spans="1:22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 spans="1:22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spans="1:22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spans="1:22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 spans="1:22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 spans="1:22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 spans="1:22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spans="1:22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 spans="1:22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 spans="1:22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spans="1:22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spans="1:22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spans="1:22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 spans="1:22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spans="1:22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spans="1:22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spans="1:22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 spans="1:22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spans="1:22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spans="1:22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 spans="1:22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spans="1:22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spans="1:22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 spans="1:22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spans="1:22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 spans="1:22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spans="1:22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 spans="1:22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 spans="1:22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spans="1:22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 spans="1:22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spans="1:22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spans="1:22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 spans="1:22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 spans="1:22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spans="1:22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 spans="1:22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spans="1:22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spans="1:22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 spans="1:22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spans="1:22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 spans="1:22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spans="1:22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 spans="1:22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spans="1:22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spans="1:22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 spans="1:22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 spans="1:22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spans="1:22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spans="1:22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 spans="1:22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spans="1:22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 spans="1:22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spans="1:22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spans="1:22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 spans="1:22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 spans="1:22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spans="1:22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spans="1:22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 spans="1:22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spans="1:22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spans="1:22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 spans="1:22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spans="1:22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 spans="1:22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spans="1:22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spans="1:22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 spans="1:22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 spans="1:22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 spans="1:22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 spans="1:22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spans="1:22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 spans="1:22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spans="1:22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 spans="1:22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 spans="1:22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 spans="1:22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spans="1:22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spans="1:22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 spans="1:22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 spans="1:22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 spans="1:22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spans="1:22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 spans="1:22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 spans="1:22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spans="1:22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spans="1:22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 spans="1:22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 spans="1:22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 spans="1:22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spans="1:22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 spans="1:22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spans="1:22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spans="1:22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spans="1:22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 spans="1:22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spans="1:22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spans="1:22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spans="1:22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 spans="1:22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spans="1:22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spans="1:22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spans="1:22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 spans="1:22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 spans="1:22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spans="1:22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 spans="1:22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 spans="1:22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 spans="1:22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 spans="1:22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spans="1:22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spans="1:22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 spans="1:22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 spans="1:22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spans="1:22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 spans="1:22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spans="1:22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spans="1:22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 spans="1:22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 spans="1:22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spans="1:22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 spans="1:22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spans="1:22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spans="1:22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 spans="1:22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spans="1:22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 spans="1:22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 spans="1:22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spans="1:22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spans="1:22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 spans="1:22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2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spans="1:22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 spans="1:22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 spans="1:22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spans="1:22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 spans="1:22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spans="1:22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spans="1:22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spans="1:22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 spans="1:22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spans="1:22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 spans="1:22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spans="1:22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spans="1:22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spans="1:22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 spans="1:22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spans="1:22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spans="1:22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 spans="1:22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spans="1:22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spans="1:22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spans="1:22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 spans="1:22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 spans="1:22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 spans="1:22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spans="1:22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spans="1:22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 spans="1:22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spans="1:22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spans="1:22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spans="1:22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spans="1:22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 spans="1:22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spans="1:22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spans="1:22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spans="1:22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 spans="1:22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 spans="1:22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spans="1:22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spans="1:22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spans="1:22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spans="1:22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spans="1:22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 spans="1:22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spans="1:22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 spans="1:22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 spans="1:22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spans="1:22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spans="1:22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spans="1:22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 spans="1:22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 spans="1:22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 spans="1:22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 spans="1:22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spans="1:22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 spans="1:22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spans="1:22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 spans="1:22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spans="1:22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 spans="1:22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 spans="1:22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 spans="1:22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 spans="1:22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spans="1:22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 spans="1:22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 spans="1:22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 spans="1:22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spans="1:22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spans="1:22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 spans="1:22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 spans="1:22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spans="1:22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spans="1:22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spans="1:22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spans="1:22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spans="1:22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 spans="1:22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spans="1:22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spans="1:22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 spans="1:22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 spans="1:22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spans="1:22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spans="1:22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 spans="1:22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 spans="1:22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spans="1:22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 spans="1:22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spans="1:22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spans="1:22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 spans="1:22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spans="1:22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 spans="1:22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spans="1:22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spans="1:22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 spans="1:22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spans="1:22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spans="1:22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spans="1:22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 spans="1:22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 spans="1:22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spans="1:22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 spans="1:22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spans="1:22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 spans="1:22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spans="1:22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spans="1:22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 spans="1:22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 spans="1:22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spans="1:22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 spans="1:22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spans="1:22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spans="1:22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spans="1:22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 spans="1:22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 spans="1:22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spans="1:22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spans="1:22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 spans="1:22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 spans="1:22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spans="1:22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spans="1:22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spans="1:22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 spans="1:22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spans="1:22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 spans="1:22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spans="1:22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 spans="1:22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spans="1:22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 spans="1:22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 spans="1:22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 spans="1:22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spans="1:22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 spans="1:22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 spans="1:22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spans="1:22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 spans="1:22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 spans="1:22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spans="1:22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spans="1:22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spans="1:22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spans="1:22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 spans="1:22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 spans="1:22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spans="1:22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 spans="1:22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 spans="1:22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 spans="1:22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spans="1:22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spans="1:22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 spans="1:22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spans="1:22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 spans="1:22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spans="1:22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 spans="1:22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spans="1:22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 spans="1:22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spans="1:22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spans="1:22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spans="1:22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 spans="1:22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 spans="1:22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spans="1:22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 spans="1:22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 spans="1:22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 spans="1:22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spans="1:22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spans="1:22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 spans="1:22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 spans="1:22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 spans="1:22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 spans="1:22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spans="1:22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spans="1:22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 spans="1:22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 spans="1:22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spans="1:22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spans="1:22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 spans="1:22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 spans="1:22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spans="1:22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 spans="1:22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 spans="1:22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 spans="1:22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spans="1:22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 spans="1:22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 spans="1:22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spans="1:22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 spans="1:22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 spans="1:22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spans="1:22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 spans="1:22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 spans="1:22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spans="1:22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 spans="1:22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spans="1:22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 spans="1:22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spans="1:22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 spans="1:22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 spans="1:22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spans="1:22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 spans="1:22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 spans="1:22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 spans="1:22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spans="1:22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 spans="1:22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spans="1:22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 spans="1:22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 spans="1:22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 spans="1:22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spans="1:22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 spans="1:22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 spans="1:22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spans="1:22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 spans="1:22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 spans="1:22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spans="1:22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 spans="1:22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 spans="1:22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spans="1:22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 spans="1:22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spans="1:22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 spans="1:22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 spans="1:22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 spans="1:22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 spans="1:22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 spans="1:22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 spans="1:22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 spans="1:22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 spans="1:22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 spans="1:22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 spans="1:22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 spans="1:22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 spans="1:22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 spans="1:22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 spans="1:22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 spans="1:22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 spans="1:22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 spans="1:22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 spans="1:22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 spans="1:22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 spans="1:22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 spans="1:22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 spans="1:22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 spans="1:22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 spans="1:22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 spans="1:22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 spans="1:22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 spans="1:22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 spans="1:22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 spans="1:22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 spans="1:22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 spans="1:22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 spans="1:22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 spans="1:22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 spans="1:22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 spans="1:22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 spans="1:22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 spans="1:22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 spans="1:22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 spans="1:22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 spans="1:22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 spans="1:22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 spans="1:22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 spans="1:22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 spans="1:22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 spans="1:22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 spans="1:22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 spans="1:22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 spans="1:22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 spans="1:22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 spans="1:22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 spans="1:22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 spans="1:22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 spans="1:22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 spans="1:22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 spans="1:22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 spans="1:22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 spans="1:22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 spans="1:22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 spans="1:22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 spans="1:22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 spans="1:22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 spans="1:22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 spans="1:22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 spans="1:22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 spans="1:22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 spans="1:22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 spans="1:22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 spans="1:22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 spans="1:22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 spans="1:22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 spans="1:22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 spans="1:22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 spans="1:22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 spans="1:22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 spans="1:22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 spans="1:22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 spans="1:22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 spans="1:22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 spans="1:22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 spans="1:22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 spans="1:22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 spans="1:22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 spans="1:22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 spans="1:22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 spans="1:22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 spans="1:22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 spans="1:22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 spans="1:22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 spans="1:22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 spans="1:22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 spans="1:22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 spans="1:22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 spans="1:22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 spans="1:22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 spans="1:22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 spans="1:22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 spans="1:22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 spans="1:22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 spans="1:22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 spans="1:22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 spans="1:22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 spans="1:22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 spans="1:22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 spans="1:22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 spans="1:22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 spans="1:22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 spans="1:22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 spans="1:22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 spans="1:22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 spans="1:22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 spans="1:22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 spans="1:22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 spans="1:22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 spans="1:22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 spans="1:22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 spans="1:22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 spans="1:22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 spans="1:22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 spans="1:22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 spans="1:22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 spans="1:22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 spans="1:22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 spans="1:22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 spans="1:22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 spans="1:22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 spans="1:22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 spans="1:22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 spans="1:22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 spans="1:22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 spans="1:22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 spans="1:22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 spans="1:22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 spans="1:22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 spans="1:22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 spans="1:22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 spans="1:22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 spans="1:22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 spans="1:22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 spans="1:22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 spans="1:22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 spans="1:22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 spans="1:22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 spans="1:22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 spans="1:22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 spans="1:22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 spans="1:22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 spans="1:22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 spans="1:22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 spans="1:22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  <row r="995" spans="1:22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</row>
    <row r="996" spans="1:22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</row>
    <row r="997" spans="1:22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</row>
    <row r="998" spans="1:22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</row>
    <row r="999" spans="1:22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</row>
  </sheetData>
  <mergeCells count="20">
    <mergeCell ref="I58:J58"/>
    <mergeCell ref="L58:P58"/>
    <mergeCell ref="R58:U58"/>
    <mergeCell ref="A59:B59"/>
    <mergeCell ref="C59:U59"/>
    <mergeCell ref="A63:B63"/>
    <mergeCell ref="A64:B64"/>
    <mergeCell ref="A65:B65"/>
    <mergeCell ref="A58:B58"/>
    <mergeCell ref="C58:H58"/>
    <mergeCell ref="A56:B56"/>
    <mergeCell ref="A57:B57"/>
    <mergeCell ref="A60:B60"/>
    <mergeCell ref="A61:B61"/>
    <mergeCell ref="A62:B62"/>
    <mergeCell ref="C1:V1"/>
    <mergeCell ref="A2:A5"/>
    <mergeCell ref="C2:V2"/>
    <mergeCell ref="C3:V3"/>
    <mergeCell ref="V4:V5"/>
  </mergeCells>
  <conditionalFormatting sqref="C6:U55">
    <cfRule type="containsBlanks" dxfId="14" priority="1">
      <formula>LEN(TRIM(C6))=0</formula>
    </cfRule>
    <cfRule type="cellIs" dxfId="13" priority="4" operator="equal">
      <formula>$C$4:$U$4</formula>
    </cfRule>
    <cfRule type="cellIs" dxfId="12" priority="5" operator="notEqual">
      <formula>$C$4:$U$4</formula>
    </cfRule>
  </conditionalFormatting>
  <conditionalFormatting sqref="S6:S55">
    <cfRule type="containsText" dxfId="11" priority="2" operator="containsText" text="A">
      <formula>NOT(ISERROR(SEARCH(("A"),(S6))))</formula>
    </cfRule>
    <cfRule type="containsText" dxfId="10" priority="3" operator="containsText" text="D">
      <formula>NOT(ISERROR(SEARCH(("D"),(S6))))</formula>
    </cfRule>
  </conditionalFormatting>
  <hyperlinks>
    <hyperlink ref="A1" location="MENU!A1" display="M" xr:uid="{00000000-0004-0000-0900-000000000000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99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2.6640625" defaultRowHeight="15.75" customHeight="1" x14ac:dyDescent="0.25"/>
  <cols>
    <col min="1" max="1" width="5.109375" customWidth="1"/>
    <col min="2" max="2" width="32.6640625" customWidth="1"/>
    <col min="3" max="21" width="5.109375" customWidth="1"/>
    <col min="22" max="22" width="7.6640625" customWidth="1"/>
    <col min="23" max="23" width="5.109375" customWidth="1"/>
  </cols>
  <sheetData>
    <row r="1" spans="1:22" ht="22.5" customHeight="1" x14ac:dyDescent="0.25">
      <c r="A1" s="35" t="s">
        <v>45</v>
      </c>
      <c r="B1" s="36" t="s">
        <v>46</v>
      </c>
      <c r="C1" s="131" t="str">
        <f>BASE!C7</f>
        <v>EMEB PROF AGENOR VEDOVELLO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32"/>
    </row>
    <row r="2" spans="1:22" ht="22.5" customHeight="1" x14ac:dyDescent="0.25">
      <c r="A2" s="133" t="s">
        <v>37</v>
      </c>
      <c r="B2" s="37" t="s">
        <v>47</v>
      </c>
      <c r="C2" s="136" t="str">
        <f>BASE!C9</f>
        <v>MATEMÁTICA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37"/>
    </row>
    <row r="3" spans="1:22" ht="22.5" customHeight="1" x14ac:dyDescent="0.25">
      <c r="A3" s="134"/>
      <c r="B3" s="37" t="s">
        <v>48</v>
      </c>
      <c r="C3" s="138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39"/>
    </row>
    <row r="4" spans="1:22" ht="22.5" customHeight="1" x14ac:dyDescent="0.25">
      <c r="A4" s="134"/>
      <c r="B4" s="38" t="s">
        <v>12</v>
      </c>
      <c r="C4" s="39" t="str">
        <f ca="1">IFERROR(__xludf.DUMMYFUNCTION("IMPORTRANGE(BASE!C4, BASE!C16)"),"C")</f>
        <v>C</v>
      </c>
      <c r="D4" s="40" t="str">
        <f ca="1">IFERROR(__xludf.DUMMYFUNCTION("""COMPUTED_VALUE"""),"C")</f>
        <v>C</v>
      </c>
      <c r="E4" s="40" t="str">
        <f ca="1">IFERROR(__xludf.DUMMYFUNCTION("""COMPUTED_VALUE"""),"A")</f>
        <v>A</v>
      </c>
      <c r="F4" s="40" t="str">
        <f ca="1">IFERROR(__xludf.DUMMYFUNCTION("""COMPUTED_VALUE"""),"B")</f>
        <v>B</v>
      </c>
      <c r="G4" s="40" t="str">
        <f ca="1">IFERROR(__xludf.DUMMYFUNCTION("""COMPUTED_VALUE"""),"A")</f>
        <v>A</v>
      </c>
      <c r="H4" s="40" t="str">
        <f ca="1">IFERROR(__xludf.DUMMYFUNCTION("""COMPUTED_VALUE"""),"C")</f>
        <v>C</v>
      </c>
      <c r="I4" s="40" t="str">
        <f ca="1">IFERROR(__xludf.DUMMYFUNCTION("""COMPUTED_VALUE"""),"D")</f>
        <v>D</v>
      </c>
      <c r="J4" s="40" t="str">
        <f ca="1">IFERROR(__xludf.DUMMYFUNCTION("""COMPUTED_VALUE"""),"D")</f>
        <v>D</v>
      </c>
      <c r="K4" s="40" t="str">
        <f ca="1">IFERROR(__xludf.DUMMYFUNCTION("""COMPUTED_VALUE"""),"C")</f>
        <v>C</v>
      </c>
      <c r="L4" s="40" t="str">
        <f ca="1">IFERROR(__xludf.DUMMYFUNCTION("""COMPUTED_VALUE"""),"B")</f>
        <v>B</v>
      </c>
      <c r="M4" s="40" t="str">
        <f ca="1">IFERROR(__xludf.DUMMYFUNCTION("""COMPUTED_VALUE"""),"B")</f>
        <v>B</v>
      </c>
      <c r="N4" s="40" t="str">
        <f ca="1">IFERROR(__xludf.DUMMYFUNCTION("""COMPUTED_VALUE"""),"C")</f>
        <v>C</v>
      </c>
      <c r="O4" s="40" t="str">
        <f ca="1">IFERROR(__xludf.DUMMYFUNCTION("""COMPUTED_VALUE"""),"C")</f>
        <v>C</v>
      </c>
      <c r="P4" s="40" t="str">
        <f ca="1">IFERROR(__xludf.DUMMYFUNCTION("""COMPUTED_VALUE"""),"D")</f>
        <v>D</v>
      </c>
      <c r="Q4" s="40" t="str">
        <f ca="1">IFERROR(__xludf.DUMMYFUNCTION("""COMPUTED_VALUE"""),"B")</f>
        <v>B</v>
      </c>
      <c r="R4" s="40" t="str">
        <f ca="1">IFERROR(__xludf.DUMMYFUNCTION("""COMPUTED_VALUE"""),"C")</f>
        <v>C</v>
      </c>
      <c r="S4" s="40" t="str">
        <f ca="1">IFERROR(__xludf.DUMMYFUNCTION("""COMPUTED_VALUE"""),"AD")</f>
        <v>AD</v>
      </c>
      <c r="T4" s="40" t="str">
        <f ca="1">IFERROR(__xludf.DUMMYFUNCTION("""COMPUTED_VALUE"""),"A")</f>
        <v>A</v>
      </c>
      <c r="U4" s="40" t="str">
        <f ca="1">IFERROR(__xludf.DUMMYFUNCTION("""COMPUTED_VALUE"""),"B")</f>
        <v>B</v>
      </c>
      <c r="V4" s="140" t="s">
        <v>49</v>
      </c>
    </row>
    <row r="5" spans="1:22" ht="22.5" customHeight="1" x14ac:dyDescent="0.25">
      <c r="A5" s="135"/>
      <c r="B5" s="38" t="s">
        <v>50</v>
      </c>
      <c r="C5" s="43">
        <f ca="1">IFERROR(__xludf.DUMMYFUNCTION("IMPORTRANGE(BASE!C4, BASE!C17)"),1)</f>
        <v>1</v>
      </c>
      <c r="D5" s="44">
        <f ca="1">IFERROR(__xludf.DUMMYFUNCTION("""COMPUTED_VALUE"""),2)</f>
        <v>2</v>
      </c>
      <c r="E5" s="44">
        <f ca="1">IFERROR(__xludf.DUMMYFUNCTION("""COMPUTED_VALUE"""),3)</f>
        <v>3</v>
      </c>
      <c r="F5" s="44">
        <f ca="1">IFERROR(__xludf.DUMMYFUNCTION("""COMPUTED_VALUE"""),4)</f>
        <v>4</v>
      </c>
      <c r="G5" s="44">
        <f ca="1">IFERROR(__xludf.DUMMYFUNCTION("""COMPUTED_VALUE"""),5)</f>
        <v>5</v>
      </c>
      <c r="H5" s="44">
        <f ca="1">IFERROR(__xludf.DUMMYFUNCTION("""COMPUTED_VALUE"""),6)</f>
        <v>6</v>
      </c>
      <c r="I5" s="44">
        <f ca="1">IFERROR(__xludf.DUMMYFUNCTION("""COMPUTED_VALUE"""),7)</f>
        <v>7</v>
      </c>
      <c r="J5" s="44">
        <f ca="1">IFERROR(__xludf.DUMMYFUNCTION("""COMPUTED_VALUE"""),8)</f>
        <v>8</v>
      </c>
      <c r="K5" s="44">
        <f ca="1">IFERROR(__xludf.DUMMYFUNCTION("""COMPUTED_VALUE"""),9)</f>
        <v>9</v>
      </c>
      <c r="L5" s="44">
        <f ca="1">IFERROR(__xludf.DUMMYFUNCTION("""COMPUTED_VALUE"""),10)</f>
        <v>10</v>
      </c>
      <c r="M5" s="44">
        <f ca="1">IFERROR(__xludf.DUMMYFUNCTION("""COMPUTED_VALUE"""),11)</f>
        <v>11</v>
      </c>
      <c r="N5" s="44">
        <f ca="1">IFERROR(__xludf.DUMMYFUNCTION("""COMPUTED_VALUE"""),12)</f>
        <v>12</v>
      </c>
      <c r="O5" s="44">
        <f ca="1">IFERROR(__xludf.DUMMYFUNCTION("""COMPUTED_VALUE"""),13)</f>
        <v>13</v>
      </c>
      <c r="P5" s="44">
        <f ca="1">IFERROR(__xludf.DUMMYFUNCTION("""COMPUTED_VALUE"""),14)</f>
        <v>14</v>
      </c>
      <c r="Q5" s="44">
        <f ca="1">IFERROR(__xludf.DUMMYFUNCTION("""COMPUTED_VALUE"""),15)</f>
        <v>15</v>
      </c>
      <c r="R5" s="44">
        <f ca="1">IFERROR(__xludf.DUMMYFUNCTION("""COMPUTED_VALUE"""),16)</f>
        <v>16</v>
      </c>
      <c r="S5" s="44">
        <f ca="1">IFERROR(__xludf.DUMMYFUNCTION("""COMPUTED_VALUE"""),17)</f>
        <v>17</v>
      </c>
      <c r="T5" s="44">
        <f ca="1">IFERROR(__xludf.DUMMYFUNCTION("""COMPUTED_VALUE"""),18)</f>
        <v>18</v>
      </c>
      <c r="U5" s="44">
        <f ca="1">IFERROR(__xludf.DUMMYFUNCTION("""COMPUTED_VALUE"""),19)</f>
        <v>19</v>
      </c>
      <c r="V5" s="141"/>
    </row>
    <row r="6" spans="1:22" ht="14.4" x14ac:dyDescent="0.25">
      <c r="A6" s="46">
        <v>1</v>
      </c>
      <c r="B6" s="74" t="s">
        <v>216</v>
      </c>
      <c r="C6" s="48" t="s">
        <v>55</v>
      </c>
      <c r="D6" s="48" t="s">
        <v>52</v>
      </c>
      <c r="E6" s="48" t="s">
        <v>53</v>
      </c>
      <c r="F6" s="48" t="s">
        <v>54</v>
      </c>
      <c r="G6" s="48" t="s">
        <v>53</v>
      </c>
      <c r="H6" s="48" t="s">
        <v>53</v>
      </c>
      <c r="I6" s="48" t="s">
        <v>52</v>
      </c>
      <c r="J6" s="48" t="s">
        <v>52</v>
      </c>
      <c r="K6" s="48" t="s">
        <v>55</v>
      </c>
      <c r="L6" s="48" t="s">
        <v>53</v>
      </c>
      <c r="M6" s="48" t="s">
        <v>55</v>
      </c>
      <c r="N6" s="48" t="s">
        <v>52</v>
      </c>
      <c r="O6" s="48" t="s">
        <v>52</v>
      </c>
      <c r="P6" s="48" t="s">
        <v>53</v>
      </c>
      <c r="Q6" s="48" t="s">
        <v>54</v>
      </c>
      <c r="R6" s="48" t="s">
        <v>54</v>
      </c>
      <c r="S6" s="48" t="s">
        <v>54</v>
      </c>
      <c r="T6" s="48" t="s">
        <v>53</v>
      </c>
      <c r="U6" s="48" t="s">
        <v>52</v>
      </c>
      <c r="V6" s="49">
        <f ca="1">IF(COUNTBLANK(C6:U6) = BASE!$C$15, "", IF(OR($S6="A", $S6="D"), 1, 0) + SUMPRODUCT(EXACT(LOWER(C6:R6),LOWER($C$4:$R$4))) + SUMPRODUCT(EXACT(LOWER(T6:U6),LOWER($T$4:$U$4))))</f>
        <v>0</v>
      </c>
    </row>
    <row r="7" spans="1:22" ht="14.4" x14ac:dyDescent="0.25">
      <c r="A7" s="46">
        <v>2</v>
      </c>
      <c r="B7" s="74" t="s">
        <v>217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49" t="str">
        <f ca="1">IF(COUNTBLANK(C7:U7) = BASE!$C$15, "", IF(OR($S7="A", $S7="D"), 1, 0) + SUMPRODUCT(EXACT(LOWER(C7:R7),LOWER($C$4:$R$4))) + SUMPRODUCT(EXACT(LOWER(T7:U7),LOWER($T$4:$U$4))))</f>
        <v/>
      </c>
    </row>
    <row r="8" spans="1:22" ht="14.4" x14ac:dyDescent="0.25">
      <c r="A8" s="46">
        <v>3</v>
      </c>
      <c r="B8" s="74" t="s">
        <v>218</v>
      </c>
      <c r="C8" s="51" t="s">
        <v>55</v>
      </c>
      <c r="D8" s="51" t="s">
        <v>52</v>
      </c>
      <c r="E8" s="51" t="s">
        <v>52</v>
      </c>
      <c r="F8" s="51" t="s">
        <v>54</v>
      </c>
      <c r="G8" s="51" t="s">
        <v>53</v>
      </c>
      <c r="H8" s="51" t="s">
        <v>53</v>
      </c>
      <c r="I8" s="51" t="s">
        <v>53</v>
      </c>
      <c r="J8" s="51" t="s">
        <v>52</v>
      </c>
      <c r="K8" s="51" t="s">
        <v>52</v>
      </c>
      <c r="L8" s="51" t="s">
        <v>54</v>
      </c>
      <c r="M8" s="51" t="s">
        <v>54</v>
      </c>
      <c r="N8" s="51" t="s">
        <v>52</v>
      </c>
      <c r="O8" s="51" t="s">
        <v>54</v>
      </c>
      <c r="P8" s="51" t="s">
        <v>55</v>
      </c>
      <c r="Q8" s="51" t="s">
        <v>54</v>
      </c>
      <c r="R8" s="51" t="s">
        <v>52</v>
      </c>
      <c r="S8" s="51" t="s">
        <v>55</v>
      </c>
      <c r="T8" s="51" t="s">
        <v>54</v>
      </c>
      <c r="U8" s="51" t="s">
        <v>54</v>
      </c>
      <c r="V8" s="49">
        <f ca="1">IF(COUNTBLANK(C8:U8) = BASE!$C$15, "", IF(OR($S8="A", $S8="D"), 1, 0) + SUMPRODUCT(EXACT(LOWER(C8:R8),LOWER($C$4:$R$4))) + SUMPRODUCT(EXACT(LOWER(T8:U8),LOWER($T$4:$U$4))))</f>
        <v>1</v>
      </c>
    </row>
    <row r="9" spans="1:22" ht="14.4" x14ac:dyDescent="0.25">
      <c r="A9" s="46">
        <v>4</v>
      </c>
      <c r="B9" s="74" t="s">
        <v>219</v>
      </c>
      <c r="C9" s="51" t="s">
        <v>52</v>
      </c>
      <c r="D9" s="51" t="s">
        <v>55</v>
      </c>
      <c r="E9" s="51" t="s">
        <v>52</v>
      </c>
      <c r="F9" s="51" t="s">
        <v>55</v>
      </c>
      <c r="G9" s="51" t="s">
        <v>55</v>
      </c>
      <c r="H9" s="51" t="s">
        <v>54</v>
      </c>
      <c r="I9" s="51" t="s">
        <v>55</v>
      </c>
      <c r="J9" s="51" t="s">
        <v>54</v>
      </c>
      <c r="K9" s="51" t="s">
        <v>52</v>
      </c>
      <c r="L9" s="51" t="s">
        <v>54</v>
      </c>
      <c r="M9" s="51" t="s">
        <v>55</v>
      </c>
      <c r="N9" s="51" t="s">
        <v>55</v>
      </c>
      <c r="O9" s="51" t="s">
        <v>52</v>
      </c>
      <c r="P9" s="51" t="s">
        <v>55</v>
      </c>
      <c r="Q9" s="51" t="s">
        <v>54</v>
      </c>
      <c r="R9" s="51" t="s">
        <v>55</v>
      </c>
      <c r="S9" s="51" t="s">
        <v>54</v>
      </c>
      <c r="T9" s="51" t="s">
        <v>54</v>
      </c>
      <c r="U9" s="51" t="s">
        <v>52</v>
      </c>
      <c r="V9" s="49">
        <f ca="1">IF(COUNTBLANK(C9:U9) = BASE!$C$15, "", IF(OR($S9="A", $S9="D"), 1, 0) + SUMPRODUCT(EXACT(LOWER(C9:R9),LOWER($C$4:$R$4))) + SUMPRODUCT(EXACT(LOWER(T9:U9),LOWER($T$4:$U$4))))</f>
        <v>0</v>
      </c>
    </row>
    <row r="10" spans="1:22" ht="14.4" x14ac:dyDescent="0.25">
      <c r="A10" s="46">
        <v>5</v>
      </c>
      <c r="B10" s="74" t="s">
        <v>220</v>
      </c>
      <c r="C10" s="51" t="s">
        <v>55</v>
      </c>
      <c r="D10" s="51" t="s">
        <v>52</v>
      </c>
      <c r="E10" s="51" t="s">
        <v>52</v>
      </c>
      <c r="F10" s="51" t="s">
        <v>54</v>
      </c>
      <c r="G10" s="51" t="s">
        <v>53</v>
      </c>
      <c r="H10" s="51" t="s">
        <v>54</v>
      </c>
      <c r="I10" s="51" t="s">
        <v>55</v>
      </c>
      <c r="J10" s="51" t="s">
        <v>52</v>
      </c>
      <c r="K10" s="51" t="s">
        <v>55</v>
      </c>
      <c r="L10" s="51" t="s">
        <v>54</v>
      </c>
      <c r="M10" s="51" t="s">
        <v>55</v>
      </c>
      <c r="N10" s="51" t="s">
        <v>54</v>
      </c>
      <c r="O10" s="51" t="s">
        <v>55</v>
      </c>
      <c r="P10" s="51" t="s">
        <v>54</v>
      </c>
      <c r="Q10" s="51" t="s">
        <v>52</v>
      </c>
      <c r="R10" s="51" t="s">
        <v>53</v>
      </c>
      <c r="S10" s="51" t="s">
        <v>53</v>
      </c>
      <c r="T10" s="51" t="s">
        <v>54</v>
      </c>
      <c r="U10" s="51" t="s">
        <v>54</v>
      </c>
      <c r="V10" s="49">
        <f ca="1">IF(COUNTBLANK(C10:U10) = BASE!$C$15, "", IF(OR($S10="A", $S10="D"), 1, 0) + SUMPRODUCT(EXACT(LOWER(C10:R10),LOWER($C$4:$R$4))) + SUMPRODUCT(EXACT(LOWER(T10:U10),LOWER($T$4:$U$4))))</f>
        <v>1</v>
      </c>
    </row>
    <row r="11" spans="1:22" ht="14.4" x14ac:dyDescent="0.25">
      <c r="A11" s="46">
        <v>6</v>
      </c>
      <c r="B11" s="74" t="s">
        <v>221</v>
      </c>
      <c r="C11" s="51" t="s">
        <v>54</v>
      </c>
      <c r="D11" s="51" t="s">
        <v>55</v>
      </c>
      <c r="E11" s="51" t="s">
        <v>54</v>
      </c>
      <c r="F11" s="51" t="s">
        <v>54</v>
      </c>
      <c r="G11" s="51" t="s">
        <v>53</v>
      </c>
      <c r="H11" s="51" t="s">
        <v>52</v>
      </c>
      <c r="I11" s="51" t="s">
        <v>53</v>
      </c>
      <c r="J11" s="51" t="s">
        <v>54</v>
      </c>
      <c r="K11" s="51" t="s">
        <v>54</v>
      </c>
      <c r="L11" s="51" t="s">
        <v>53</v>
      </c>
      <c r="M11" s="51" t="s">
        <v>54</v>
      </c>
      <c r="N11" s="51" t="s">
        <v>54</v>
      </c>
      <c r="O11" s="51" t="s">
        <v>53</v>
      </c>
      <c r="P11" s="51" t="s">
        <v>53</v>
      </c>
      <c r="Q11" s="51" t="s">
        <v>52</v>
      </c>
      <c r="R11" s="51" t="s">
        <v>52</v>
      </c>
      <c r="S11" s="51" t="s">
        <v>54</v>
      </c>
      <c r="T11" s="51" t="s">
        <v>53</v>
      </c>
      <c r="U11" s="51" t="s">
        <v>52</v>
      </c>
      <c r="V11" s="49">
        <f ca="1">IF(COUNTBLANK(C11:U11) = BASE!$C$15, "", IF(OR($S11="A", $S11="D"), 1, 0) + SUMPRODUCT(EXACT(LOWER(C11:R11),LOWER($C$4:$R$4))) + SUMPRODUCT(EXACT(LOWER(T11:U11),LOWER($T$4:$U$4))))</f>
        <v>0</v>
      </c>
    </row>
    <row r="12" spans="1:22" ht="14.4" x14ac:dyDescent="0.25">
      <c r="A12" s="46">
        <v>7</v>
      </c>
      <c r="B12" s="74" t="s">
        <v>222</v>
      </c>
      <c r="C12" s="51" t="s">
        <v>52</v>
      </c>
      <c r="D12" s="51" t="s">
        <v>53</v>
      </c>
      <c r="E12" s="51" t="s">
        <v>54</v>
      </c>
      <c r="F12" s="51" t="s">
        <v>54</v>
      </c>
      <c r="G12" s="51" t="s">
        <v>54</v>
      </c>
      <c r="H12" s="51" t="s">
        <v>54</v>
      </c>
      <c r="I12" s="51" t="s">
        <v>54</v>
      </c>
      <c r="J12" s="51" t="s">
        <v>55</v>
      </c>
      <c r="K12" s="51" t="s">
        <v>52</v>
      </c>
      <c r="L12" s="51" t="s">
        <v>52</v>
      </c>
      <c r="M12" s="51" t="s">
        <v>55</v>
      </c>
      <c r="N12" s="51" t="s">
        <v>54</v>
      </c>
      <c r="O12" s="51" t="s">
        <v>52</v>
      </c>
      <c r="P12" s="51" t="s">
        <v>53</v>
      </c>
      <c r="Q12" s="51" t="s">
        <v>54</v>
      </c>
      <c r="R12" s="51" t="s">
        <v>55</v>
      </c>
      <c r="S12" s="51" t="s">
        <v>54</v>
      </c>
      <c r="T12" s="51" t="s">
        <v>54</v>
      </c>
      <c r="U12" s="51" t="s">
        <v>54</v>
      </c>
      <c r="V12" s="49">
        <f ca="1">IF(COUNTBLANK(C12:U12) = BASE!$C$15, "", IF(OR($S12="A", $S12="D"), 1, 0) + SUMPRODUCT(EXACT(LOWER(C12:R12),LOWER($C$4:$R$4))) + SUMPRODUCT(EXACT(LOWER(T12:U12),LOWER($T$4:$U$4))))</f>
        <v>0</v>
      </c>
    </row>
    <row r="13" spans="1:22" ht="14.4" x14ac:dyDescent="0.25">
      <c r="A13" s="46">
        <v>8</v>
      </c>
      <c r="B13" s="74" t="s">
        <v>223</v>
      </c>
      <c r="C13" s="51" t="s">
        <v>52</v>
      </c>
      <c r="D13" s="51" t="s">
        <v>55</v>
      </c>
      <c r="E13" s="51" t="s">
        <v>52</v>
      </c>
      <c r="F13" s="51" t="s">
        <v>53</v>
      </c>
      <c r="G13" s="51" t="s">
        <v>53</v>
      </c>
      <c r="H13" s="51" t="s">
        <v>54</v>
      </c>
      <c r="I13" s="51" t="s">
        <v>54</v>
      </c>
      <c r="J13" s="51" t="s">
        <v>52</v>
      </c>
      <c r="K13" s="51" t="s">
        <v>55</v>
      </c>
      <c r="L13" s="51" t="s">
        <v>52</v>
      </c>
      <c r="M13" s="51" t="s">
        <v>54</v>
      </c>
      <c r="N13" s="51" t="s">
        <v>55</v>
      </c>
      <c r="O13" s="51" t="s">
        <v>52</v>
      </c>
      <c r="P13" s="51" t="s">
        <v>53</v>
      </c>
      <c r="Q13" s="51" t="s">
        <v>53</v>
      </c>
      <c r="R13" s="51" t="s">
        <v>52</v>
      </c>
      <c r="S13" s="51" t="s">
        <v>53</v>
      </c>
      <c r="T13" s="51" t="s">
        <v>53</v>
      </c>
      <c r="U13" s="51" t="s">
        <v>54</v>
      </c>
      <c r="V13" s="49">
        <f ca="1">IF(COUNTBLANK(C13:U13) = BASE!$C$15, "", IF(OR($S13="A", $S13="D"), 1, 0) + SUMPRODUCT(EXACT(LOWER(C13:R13),LOWER($C$4:$R$4))) + SUMPRODUCT(EXACT(LOWER(T13:U13),LOWER($T$4:$U$4))))</f>
        <v>1</v>
      </c>
    </row>
    <row r="14" spans="1:22" ht="14.4" x14ac:dyDescent="0.25">
      <c r="A14" s="46">
        <v>9</v>
      </c>
      <c r="B14" s="74" t="s">
        <v>224</v>
      </c>
      <c r="C14" s="51" t="s">
        <v>54</v>
      </c>
      <c r="D14" s="51" t="s">
        <v>55</v>
      </c>
      <c r="E14" s="51" t="s">
        <v>52</v>
      </c>
      <c r="F14" s="51" t="s">
        <v>54</v>
      </c>
      <c r="G14" s="51" t="s">
        <v>53</v>
      </c>
      <c r="H14" s="51" t="s">
        <v>54</v>
      </c>
      <c r="I14" s="51" t="s">
        <v>55</v>
      </c>
      <c r="J14" s="51" t="s">
        <v>55</v>
      </c>
      <c r="K14" s="51" t="s">
        <v>55</v>
      </c>
      <c r="L14" s="51" t="s">
        <v>54</v>
      </c>
      <c r="M14" s="51" t="s">
        <v>54</v>
      </c>
      <c r="N14" s="51" t="s">
        <v>54</v>
      </c>
      <c r="O14" s="51" t="s">
        <v>53</v>
      </c>
      <c r="P14" s="51" t="s">
        <v>53</v>
      </c>
      <c r="Q14" s="51" t="s">
        <v>54</v>
      </c>
      <c r="R14" s="51" t="s">
        <v>53</v>
      </c>
      <c r="S14" s="51" t="s">
        <v>54</v>
      </c>
      <c r="T14" s="51" t="s">
        <v>53</v>
      </c>
      <c r="U14" s="51" t="s">
        <v>54</v>
      </c>
      <c r="V14" s="49">
        <f ca="1">IF(COUNTBLANK(C14:U14) = BASE!$C$15, "", IF(OR($S14="A", $S14="D"), 1, 0) + SUMPRODUCT(EXACT(LOWER(C14:R14),LOWER($C$4:$R$4))) + SUMPRODUCT(EXACT(LOWER(T14:U14),LOWER($T$4:$U$4))))</f>
        <v>0</v>
      </c>
    </row>
    <row r="15" spans="1:22" ht="14.4" x14ac:dyDescent="0.25">
      <c r="A15" s="46">
        <v>10</v>
      </c>
      <c r="B15" s="74" t="s">
        <v>225</v>
      </c>
      <c r="C15" s="51" t="s">
        <v>55</v>
      </c>
      <c r="D15" s="51" t="s">
        <v>52</v>
      </c>
      <c r="E15" s="51" t="s">
        <v>53</v>
      </c>
      <c r="F15" s="51" t="s">
        <v>54</v>
      </c>
      <c r="G15" s="51" t="s">
        <v>53</v>
      </c>
      <c r="H15" s="51" t="s">
        <v>52</v>
      </c>
      <c r="I15" s="51" t="s">
        <v>53</v>
      </c>
      <c r="J15" s="51" t="s">
        <v>52</v>
      </c>
      <c r="K15" s="51" t="s">
        <v>54</v>
      </c>
      <c r="L15" s="51" t="s">
        <v>53</v>
      </c>
      <c r="M15" s="51" t="s">
        <v>54</v>
      </c>
      <c r="N15" s="51" t="s">
        <v>55</v>
      </c>
      <c r="O15" s="51" t="s">
        <v>52</v>
      </c>
      <c r="P15" s="51" t="s">
        <v>52</v>
      </c>
      <c r="Q15" s="51" t="s">
        <v>54</v>
      </c>
      <c r="R15" s="51" t="s">
        <v>53</v>
      </c>
      <c r="S15" s="51" t="s">
        <v>54</v>
      </c>
      <c r="T15" s="51" t="s">
        <v>53</v>
      </c>
      <c r="U15" s="51" t="s">
        <v>54</v>
      </c>
      <c r="V15" s="49">
        <f ca="1">IF(COUNTBLANK(C15:U15) = BASE!$C$15, "", IF(OR($S15="A", $S15="D"), 1, 0) + SUMPRODUCT(EXACT(LOWER(C15:R15),LOWER($C$4:$R$4))) + SUMPRODUCT(EXACT(LOWER(T15:U15),LOWER($T$4:$U$4))))</f>
        <v>0</v>
      </c>
    </row>
    <row r="16" spans="1:22" ht="14.4" x14ac:dyDescent="0.25">
      <c r="A16" s="46">
        <v>11</v>
      </c>
      <c r="B16" s="74" t="s">
        <v>226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49" t="str">
        <f ca="1">IF(COUNTBLANK(C16:U16) = BASE!$C$15, "", IF(OR($S16="A", $S16="D"), 1, 0) + SUMPRODUCT(EXACT(LOWER(C16:R16),LOWER($C$4:$R$4))) + SUMPRODUCT(EXACT(LOWER(T16:U16),LOWER($T$4:$U$4))))</f>
        <v/>
      </c>
    </row>
    <row r="17" spans="1:22" ht="14.4" x14ac:dyDescent="0.25">
      <c r="A17" s="46">
        <v>12</v>
      </c>
      <c r="B17" s="74" t="s">
        <v>227</v>
      </c>
      <c r="C17" s="51" t="s">
        <v>55</v>
      </c>
      <c r="D17" s="51" t="s">
        <v>52</v>
      </c>
      <c r="E17" s="51" t="s">
        <v>52</v>
      </c>
      <c r="F17" s="51" t="s">
        <v>53</v>
      </c>
      <c r="G17" s="51" t="s">
        <v>53</v>
      </c>
      <c r="H17" s="51" t="s">
        <v>54</v>
      </c>
      <c r="I17" s="51" t="s">
        <v>55</v>
      </c>
      <c r="J17" s="51" t="s">
        <v>53</v>
      </c>
      <c r="K17" s="51" t="s">
        <v>53</v>
      </c>
      <c r="L17" s="51" t="s">
        <v>53</v>
      </c>
      <c r="M17" s="51" t="s">
        <v>53</v>
      </c>
      <c r="N17" s="51" t="s">
        <v>55</v>
      </c>
      <c r="O17" s="51" t="s">
        <v>54</v>
      </c>
      <c r="P17" s="51" t="s">
        <v>54</v>
      </c>
      <c r="Q17" s="51" t="s">
        <v>53</v>
      </c>
      <c r="R17" s="51" t="s">
        <v>53</v>
      </c>
      <c r="S17" s="51" t="s">
        <v>53</v>
      </c>
      <c r="T17" s="51" t="s">
        <v>53</v>
      </c>
      <c r="U17" s="51" t="s">
        <v>54</v>
      </c>
      <c r="V17" s="49">
        <f ca="1">IF(COUNTBLANK(C17:U17) = BASE!$C$15, "", IF(OR($S17="A", $S17="D"), 1, 0) + SUMPRODUCT(EXACT(LOWER(C17:R17),LOWER($C$4:$R$4))) + SUMPRODUCT(EXACT(LOWER(T17:U17),LOWER($T$4:$U$4))))</f>
        <v>1</v>
      </c>
    </row>
    <row r="18" spans="1:22" ht="14.4" x14ac:dyDescent="0.25">
      <c r="A18" s="46">
        <v>13</v>
      </c>
      <c r="B18" s="74" t="s">
        <v>228</v>
      </c>
      <c r="C18" s="51" t="s">
        <v>52</v>
      </c>
      <c r="D18" s="51" t="s">
        <v>53</v>
      </c>
      <c r="E18" s="51" t="s">
        <v>54</v>
      </c>
      <c r="F18" s="51" t="s">
        <v>55</v>
      </c>
      <c r="G18" s="51" t="s">
        <v>53</v>
      </c>
      <c r="H18" s="51" t="s">
        <v>52</v>
      </c>
      <c r="I18" s="51" t="s">
        <v>55</v>
      </c>
      <c r="J18" s="51" t="s">
        <v>55</v>
      </c>
      <c r="K18" s="51" t="s">
        <v>55</v>
      </c>
      <c r="L18" s="51" t="s">
        <v>54</v>
      </c>
      <c r="M18" s="51" t="s">
        <v>53</v>
      </c>
      <c r="N18" s="51" t="s">
        <v>55</v>
      </c>
      <c r="O18" s="51" t="s">
        <v>53</v>
      </c>
      <c r="P18" s="51" t="s">
        <v>53</v>
      </c>
      <c r="Q18" s="51" t="s">
        <v>54</v>
      </c>
      <c r="R18" s="51" t="s">
        <v>53</v>
      </c>
      <c r="S18" s="51" t="s">
        <v>53</v>
      </c>
      <c r="T18" s="51" t="s">
        <v>53</v>
      </c>
      <c r="U18" s="51" t="s">
        <v>55</v>
      </c>
      <c r="V18" s="49">
        <f ca="1">IF(COUNTBLANK(C18:U18) = BASE!$C$15, "", IF(OR($S18="A", $S18="D"), 1, 0) + SUMPRODUCT(EXACT(LOWER(C18:R18),LOWER($C$4:$R$4))) + SUMPRODUCT(EXACT(LOWER(T18:U18),LOWER($T$4:$U$4))))</f>
        <v>1</v>
      </c>
    </row>
    <row r="19" spans="1:22" ht="14.4" x14ac:dyDescent="0.25">
      <c r="A19" s="46">
        <v>14</v>
      </c>
      <c r="B19" s="74" t="s">
        <v>229</v>
      </c>
      <c r="C19" s="51" t="s">
        <v>55</v>
      </c>
      <c r="D19" s="51" t="s">
        <v>55</v>
      </c>
      <c r="E19" s="51" t="s">
        <v>53</v>
      </c>
      <c r="F19" s="51" t="s">
        <v>53</v>
      </c>
      <c r="G19" s="51" t="s">
        <v>53</v>
      </c>
      <c r="H19" s="51" t="s">
        <v>53</v>
      </c>
      <c r="I19" s="51" t="s">
        <v>52</v>
      </c>
      <c r="J19" s="51" t="s">
        <v>54</v>
      </c>
      <c r="K19" s="51" t="s">
        <v>55</v>
      </c>
      <c r="L19" s="51" t="s">
        <v>54</v>
      </c>
      <c r="M19" s="51" t="s">
        <v>55</v>
      </c>
      <c r="N19" s="51" t="s">
        <v>55</v>
      </c>
      <c r="O19" s="51" t="s">
        <v>55</v>
      </c>
      <c r="P19" s="51" t="s">
        <v>55</v>
      </c>
      <c r="Q19" s="51" t="s">
        <v>55</v>
      </c>
      <c r="R19" s="51" t="s">
        <v>53</v>
      </c>
      <c r="S19" s="51" t="s">
        <v>53</v>
      </c>
      <c r="T19" s="51" t="s">
        <v>53</v>
      </c>
      <c r="U19" s="51" t="s">
        <v>52</v>
      </c>
      <c r="V19" s="49">
        <f ca="1">IF(COUNTBLANK(C19:U19) = BASE!$C$15, "", IF(OR($S19="A", $S19="D"), 1, 0) + SUMPRODUCT(EXACT(LOWER(C19:R19),LOWER($C$4:$R$4))) + SUMPRODUCT(EXACT(LOWER(T19:U19),LOWER($T$4:$U$4))))</f>
        <v>1</v>
      </c>
    </row>
    <row r="20" spans="1:22" ht="14.4" x14ac:dyDescent="0.25">
      <c r="A20" s="46">
        <v>15</v>
      </c>
      <c r="B20" s="74" t="s">
        <v>230</v>
      </c>
      <c r="C20" s="51" t="s">
        <v>53</v>
      </c>
      <c r="D20" s="51" t="s">
        <v>55</v>
      </c>
      <c r="E20" s="51" t="s">
        <v>52</v>
      </c>
      <c r="F20" s="51" t="s">
        <v>54</v>
      </c>
      <c r="G20" s="51" t="s">
        <v>52</v>
      </c>
      <c r="H20" s="51" t="s">
        <v>52</v>
      </c>
      <c r="I20" s="51" t="s">
        <v>54</v>
      </c>
      <c r="J20" s="51" t="s">
        <v>54</v>
      </c>
      <c r="K20" s="51" t="s">
        <v>53</v>
      </c>
      <c r="L20" s="51" t="s">
        <v>54</v>
      </c>
      <c r="M20" s="51" t="s">
        <v>54</v>
      </c>
      <c r="N20" s="51" t="s">
        <v>53</v>
      </c>
      <c r="O20" s="51" t="s">
        <v>55</v>
      </c>
      <c r="P20" s="51" t="s">
        <v>52</v>
      </c>
      <c r="Q20" s="51" t="s">
        <v>52</v>
      </c>
      <c r="R20" s="51" t="s">
        <v>54</v>
      </c>
      <c r="S20" s="51" t="s">
        <v>54</v>
      </c>
      <c r="T20" s="51" t="s">
        <v>52</v>
      </c>
      <c r="U20" s="51" t="s">
        <v>54</v>
      </c>
      <c r="V20" s="49">
        <f ca="1">IF(COUNTBLANK(C20:U20) = BASE!$C$15, "", IF(OR($S20="A", $S20="D"), 1, 0) + SUMPRODUCT(EXACT(LOWER(C20:R20),LOWER($C$4:$R$4))) + SUMPRODUCT(EXACT(LOWER(T20:U20),LOWER($T$4:$U$4))))</f>
        <v>0</v>
      </c>
    </row>
    <row r="21" spans="1:22" ht="14.4" x14ac:dyDescent="0.25">
      <c r="A21" s="46">
        <v>16</v>
      </c>
      <c r="B21" s="74" t="s">
        <v>231</v>
      </c>
      <c r="C21" s="51" t="s">
        <v>54</v>
      </c>
      <c r="D21" s="51" t="s">
        <v>55</v>
      </c>
      <c r="E21" s="51" t="s">
        <v>52</v>
      </c>
      <c r="F21" s="51" t="s">
        <v>53</v>
      </c>
      <c r="G21" s="51" t="s">
        <v>54</v>
      </c>
      <c r="H21" s="51" t="s">
        <v>52</v>
      </c>
      <c r="I21" s="51" t="s">
        <v>52</v>
      </c>
      <c r="J21" s="51" t="s">
        <v>54</v>
      </c>
      <c r="K21" s="51" t="s">
        <v>55</v>
      </c>
      <c r="L21" s="51" t="s">
        <v>52</v>
      </c>
      <c r="M21" s="51" t="s">
        <v>54</v>
      </c>
      <c r="N21" s="51" t="s">
        <v>55</v>
      </c>
      <c r="O21" s="51" t="s">
        <v>55</v>
      </c>
      <c r="P21" s="51" t="s">
        <v>53</v>
      </c>
      <c r="Q21" s="51" t="s">
        <v>54</v>
      </c>
      <c r="R21" s="51" t="s">
        <v>53</v>
      </c>
      <c r="S21" s="51" t="s">
        <v>54</v>
      </c>
      <c r="T21" s="51" t="s">
        <v>55</v>
      </c>
      <c r="U21" s="51" t="s">
        <v>54</v>
      </c>
      <c r="V21" s="49">
        <f ca="1">IF(COUNTBLANK(C21:U21) = BASE!$C$15, "", IF(OR($S21="A", $S21="D"), 1, 0) + SUMPRODUCT(EXACT(LOWER(C21:R21),LOWER($C$4:$R$4))) + SUMPRODUCT(EXACT(LOWER(T21:U21),LOWER($T$4:$U$4))))</f>
        <v>0</v>
      </c>
    </row>
    <row r="22" spans="1:22" ht="14.4" x14ac:dyDescent="0.25">
      <c r="A22" s="46">
        <v>17</v>
      </c>
      <c r="B22" s="74" t="s">
        <v>232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49" t="str">
        <f ca="1">IF(COUNTBLANK(C22:U22) = BASE!$C$15, "", IF(OR($S22="A", $S22="D"), 1, 0) + SUMPRODUCT(EXACT(LOWER(C22:R22),LOWER($C$4:$R$4))) + SUMPRODUCT(EXACT(LOWER(T22:U22),LOWER($T$4:$U$4))))</f>
        <v/>
      </c>
    </row>
    <row r="23" spans="1:22" ht="14.4" x14ac:dyDescent="0.25">
      <c r="A23" s="46">
        <v>18</v>
      </c>
      <c r="B23" s="74" t="s">
        <v>233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49" t="str">
        <f ca="1">IF(COUNTBLANK(C23:U23) = BASE!$C$15, "", IF(OR($S23="A", $S23="D"), 1, 0) + SUMPRODUCT(EXACT(LOWER(C23:R23),LOWER($C$4:$R$4))) + SUMPRODUCT(EXACT(LOWER(T23:U23),LOWER($T$4:$U$4))))</f>
        <v/>
      </c>
    </row>
    <row r="24" spans="1:22" ht="14.4" x14ac:dyDescent="0.25">
      <c r="A24" s="46">
        <v>19</v>
      </c>
      <c r="B24" s="74" t="s">
        <v>234</v>
      </c>
      <c r="C24" s="51" t="s">
        <v>52</v>
      </c>
      <c r="D24" s="51" t="s">
        <v>55</v>
      </c>
      <c r="E24" s="51" t="s">
        <v>53</v>
      </c>
      <c r="F24" s="51" t="s">
        <v>54</v>
      </c>
      <c r="G24" s="51" t="s">
        <v>53</v>
      </c>
      <c r="H24" s="51" t="s">
        <v>54</v>
      </c>
      <c r="I24" s="51" t="s">
        <v>55</v>
      </c>
      <c r="J24" s="51" t="s">
        <v>54</v>
      </c>
      <c r="K24" s="51" t="s">
        <v>53</v>
      </c>
      <c r="L24" s="51" t="s">
        <v>52</v>
      </c>
      <c r="M24" s="51" t="s">
        <v>55</v>
      </c>
      <c r="N24" s="51" t="s">
        <v>52</v>
      </c>
      <c r="O24" s="51" t="s">
        <v>54</v>
      </c>
      <c r="P24" s="51" t="s">
        <v>52</v>
      </c>
      <c r="Q24" s="51" t="s">
        <v>53</v>
      </c>
      <c r="R24" s="51" t="s">
        <v>52</v>
      </c>
      <c r="S24" s="51" t="s">
        <v>54</v>
      </c>
      <c r="T24" s="51" t="s">
        <v>53</v>
      </c>
      <c r="U24" s="51" t="s">
        <v>55</v>
      </c>
      <c r="V24" s="49">
        <f ca="1">IF(COUNTBLANK(C24:U24) = BASE!$C$15, "", IF(OR($S24="A", $S24="D"), 1, 0) + SUMPRODUCT(EXACT(LOWER(C24:R24),LOWER($C$4:$R$4))) + SUMPRODUCT(EXACT(LOWER(T24:U24),LOWER($T$4:$U$4))))</f>
        <v>0</v>
      </c>
    </row>
    <row r="25" spans="1:22" ht="14.4" x14ac:dyDescent="0.25">
      <c r="A25" s="46">
        <v>20</v>
      </c>
      <c r="B25" s="74" t="s">
        <v>235</v>
      </c>
      <c r="C25" s="51" t="s">
        <v>55</v>
      </c>
      <c r="D25" s="51" t="s">
        <v>55</v>
      </c>
      <c r="E25" s="51" t="s">
        <v>53</v>
      </c>
      <c r="F25" s="51" t="s">
        <v>52</v>
      </c>
      <c r="G25" s="51" t="s">
        <v>52</v>
      </c>
      <c r="H25" s="51" t="s">
        <v>54</v>
      </c>
      <c r="I25" s="51" t="s">
        <v>54</v>
      </c>
      <c r="J25" s="51" t="s">
        <v>55</v>
      </c>
      <c r="K25" s="51" t="s">
        <v>54</v>
      </c>
      <c r="L25" s="51" t="s">
        <v>54</v>
      </c>
      <c r="M25" s="51" t="s">
        <v>52</v>
      </c>
      <c r="N25" s="51" t="s">
        <v>54</v>
      </c>
      <c r="O25" s="51" t="s">
        <v>55</v>
      </c>
      <c r="P25" s="51" t="s">
        <v>53</v>
      </c>
      <c r="Q25" s="51" t="s">
        <v>52</v>
      </c>
      <c r="R25" s="51" t="s">
        <v>55</v>
      </c>
      <c r="S25" s="51" t="s">
        <v>54</v>
      </c>
      <c r="T25" s="51" t="s">
        <v>52</v>
      </c>
      <c r="U25" s="51" t="s">
        <v>52</v>
      </c>
      <c r="V25" s="49">
        <f ca="1">IF(COUNTBLANK(C25:U25) = BASE!$C$15, "", IF(OR($S25="A", $S25="D"), 1, 0) + SUMPRODUCT(EXACT(LOWER(C25:R25),LOWER($C$4:$R$4))) + SUMPRODUCT(EXACT(LOWER(T25:U25),LOWER($T$4:$U$4))))</f>
        <v>0</v>
      </c>
    </row>
    <row r="26" spans="1:22" ht="14.4" x14ac:dyDescent="0.25">
      <c r="A26" s="46">
        <v>21</v>
      </c>
      <c r="B26" s="74" t="s">
        <v>236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49" t="str">
        <f ca="1">IF(COUNTBLANK(C26:U26) = BASE!$C$15, "", IF(OR($S26="A", $S26="D"), 1, 0) + SUMPRODUCT(EXACT(LOWER(C26:R26),LOWER($C$4:$R$4))) + SUMPRODUCT(EXACT(LOWER(T26:U26),LOWER($T$4:$U$4))))</f>
        <v/>
      </c>
    </row>
    <row r="27" spans="1:22" ht="14.4" x14ac:dyDescent="0.25">
      <c r="A27" s="46">
        <v>22</v>
      </c>
      <c r="B27" s="74" t="s">
        <v>237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49" t="str">
        <f ca="1">IF(COUNTBLANK(C27:U27) = BASE!$C$15, "", IF(OR($S27="A", $S27="D"), 1, 0) + SUMPRODUCT(EXACT(LOWER(C27:R27),LOWER($C$4:$R$4))) + SUMPRODUCT(EXACT(LOWER(T27:U27),LOWER($T$4:$U$4))))</f>
        <v/>
      </c>
    </row>
    <row r="28" spans="1:22" ht="14.4" x14ac:dyDescent="0.25">
      <c r="A28" s="46">
        <v>23</v>
      </c>
      <c r="B28" s="74" t="s">
        <v>238</v>
      </c>
      <c r="C28" s="51" t="s">
        <v>52</v>
      </c>
      <c r="D28" s="51" t="s">
        <v>55</v>
      </c>
      <c r="E28" s="51" t="s">
        <v>52</v>
      </c>
      <c r="F28" s="51" t="s">
        <v>55</v>
      </c>
      <c r="G28" s="51" t="s">
        <v>54</v>
      </c>
      <c r="H28" s="51" t="s">
        <v>54</v>
      </c>
      <c r="I28" s="51" t="s">
        <v>52</v>
      </c>
      <c r="J28" s="51" t="s">
        <v>52</v>
      </c>
      <c r="K28" s="51" t="s">
        <v>54</v>
      </c>
      <c r="L28" s="51" t="s">
        <v>54</v>
      </c>
      <c r="M28" s="51" t="s">
        <v>54</v>
      </c>
      <c r="N28" s="51" t="s">
        <v>53</v>
      </c>
      <c r="O28" s="51" t="s">
        <v>55</v>
      </c>
      <c r="P28" s="51" t="s">
        <v>53</v>
      </c>
      <c r="Q28" s="51" t="s">
        <v>52</v>
      </c>
      <c r="R28" s="51" t="s">
        <v>53</v>
      </c>
      <c r="S28" s="51" t="s">
        <v>54</v>
      </c>
      <c r="T28" s="51" t="s">
        <v>53</v>
      </c>
      <c r="U28" s="51" t="s">
        <v>52</v>
      </c>
      <c r="V28" s="49">
        <f ca="1">IF(COUNTBLANK(C28:U28) = BASE!$C$15, "", IF(OR($S28="A", $S28="D"), 1, 0) + SUMPRODUCT(EXACT(LOWER(C28:R28),LOWER($C$4:$R$4))) + SUMPRODUCT(EXACT(LOWER(T28:U28),LOWER($T$4:$U$4))))</f>
        <v>0</v>
      </c>
    </row>
    <row r="29" spans="1:22" ht="14.4" x14ac:dyDescent="0.25">
      <c r="A29" s="46">
        <v>24</v>
      </c>
      <c r="B29" s="74" t="s">
        <v>239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49" t="str">
        <f ca="1">IF(COUNTBLANK(C29:U29) = BASE!$C$15, "", IF(OR($S29="A", $S29="D"), 1, 0) + SUMPRODUCT(EXACT(LOWER(C29:R29),LOWER($C$4:$R$4))) + SUMPRODUCT(EXACT(LOWER(T29:U29),LOWER($T$4:$U$4))))</f>
        <v/>
      </c>
    </row>
    <row r="30" spans="1:22" ht="14.4" x14ac:dyDescent="0.25">
      <c r="A30" s="46">
        <v>25</v>
      </c>
      <c r="B30" s="74" t="s">
        <v>240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49" t="str">
        <f ca="1">IF(COUNTBLANK(C30:U30) = BASE!$C$15, "", IF(OR($S30="A", $S30="D"), 1, 0) + SUMPRODUCT(EXACT(LOWER(C30:R30),LOWER($C$4:$R$4))) + SUMPRODUCT(EXACT(LOWER(T30:U30),LOWER($T$4:$U$4))))</f>
        <v/>
      </c>
    </row>
    <row r="31" spans="1:22" ht="14.4" x14ac:dyDescent="0.25">
      <c r="A31" s="46">
        <v>26</v>
      </c>
      <c r="B31" s="74" t="s">
        <v>241</v>
      </c>
      <c r="C31" s="51" t="s">
        <v>52</v>
      </c>
      <c r="D31" s="51" t="s">
        <v>53</v>
      </c>
      <c r="E31" s="51" t="s">
        <v>53</v>
      </c>
      <c r="F31" s="51" t="s">
        <v>55</v>
      </c>
      <c r="G31" s="51" t="s">
        <v>54</v>
      </c>
      <c r="H31" s="51" t="s">
        <v>54</v>
      </c>
      <c r="I31" s="51" t="s">
        <v>55</v>
      </c>
      <c r="J31" s="51" t="s">
        <v>54</v>
      </c>
      <c r="K31" s="51" t="s">
        <v>55</v>
      </c>
      <c r="L31" s="51" t="s">
        <v>53</v>
      </c>
      <c r="M31" s="51" t="s">
        <v>54</v>
      </c>
      <c r="N31" s="51" t="s">
        <v>55</v>
      </c>
      <c r="O31" s="51" t="s">
        <v>53</v>
      </c>
      <c r="P31" s="51" t="s">
        <v>52</v>
      </c>
      <c r="Q31" s="51" t="s">
        <v>54</v>
      </c>
      <c r="R31" s="51" t="s">
        <v>55</v>
      </c>
      <c r="S31" s="51" t="s">
        <v>52</v>
      </c>
      <c r="T31" s="51" t="s">
        <v>53</v>
      </c>
      <c r="U31" s="51" t="s">
        <v>53</v>
      </c>
      <c r="V31" s="49">
        <f ca="1">IF(COUNTBLANK(C31:U31) = BASE!$C$15, "", IF(OR($S31="A", $S31="D"), 1, 0) + SUMPRODUCT(EXACT(LOWER(C31:R31),LOWER($C$4:$R$4))) + SUMPRODUCT(EXACT(LOWER(T31:U31),LOWER($T$4:$U$4))))</f>
        <v>0</v>
      </c>
    </row>
    <row r="32" spans="1:22" ht="14.4" x14ac:dyDescent="0.25">
      <c r="A32" s="46">
        <v>27</v>
      </c>
      <c r="B32" s="74" t="s">
        <v>242</v>
      </c>
      <c r="C32" s="51" t="s">
        <v>55</v>
      </c>
      <c r="D32" s="51" t="s">
        <v>52</v>
      </c>
      <c r="E32" s="51" t="s">
        <v>53</v>
      </c>
      <c r="F32" s="51" t="s">
        <v>54</v>
      </c>
      <c r="G32" s="51" t="s">
        <v>53</v>
      </c>
      <c r="H32" s="51" t="s">
        <v>52</v>
      </c>
      <c r="I32" s="51" t="s">
        <v>53</v>
      </c>
      <c r="J32" s="51" t="s">
        <v>55</v>
      </c>
      <c r="K32" s="51" t="s">
        <v>52</v>
      </c>
      <c r="L32" s="51" t="s">
        <v>55</v>
      </c>
      <c r="M32" s="51" t="s">
        <v>54</v>
      </c>
      <c r="N32" s="51" t="s">
        <v>54</v>
      </c>
      <c r="O32" s="51" t="s">
        <v>52</v>
      </c>
      <c r="P32" s="51" t="s">
        <v>55</v>
      </c>
      <c r="Q32" s="51" t="s">
        <v>54</v>
      </c>
      <c r="R32" s="51" t="s">
        <v>53</v>
      </c>
      <c r="S32" s="51" t="s">
        <v>55</v>
      </c>
      <c r="T32" s="51" t="s">
        <v>53</v>
      </c>
      <c r="U32" s="51" t="s">
        <v>54</v>
      </c>
      <c r="V32" s="49">
        <f ca="1">IF(COUNTBLANK(C32:U32) = BASE!$C$15, "", IF(OR($S32="A", $S32="D"), 1, 0) + SUMPRODUCT(EXACT(LOWER(C32:R32),LOWER($C$4:$R$4))) + SUMPRODUCT(EXACT(LOWER(T32:U32),LOWER($T$4:$U$4))))</f>
        <v>1</v>
      </c>
    </row>
    <row r="33" spans="1:22" ht="14.4" x14ac:dyDescent="0.25">
      <c r="A33" s="46">
        <v>28</v>
      </c>
      <c r="B33" s="74" t="s">
        <v>182</v>
      </c>
      <c r="C33" s="48" t="s">
        <v>54</v>
      </c>
      <c r="D33" s="48" t="s">
        <v>53</v>
      </c>
      <c r="E33" s="48" t="s">
        <v>52</v>
      </c>
      <c r="F33" s="48" t="s">
        <v>53</v>
      </c>
      <c r="G33" s="48" t="s">
        <v>54</v>
      </c>
      <c r="H33" s="48" t="s">
        <v>54</v>
      </c>
      <c r="I33" s="48" t="s">
        <v>54</v>
      </c>
      <c r="J33" s="48" t="s">
        <v>54</v>
      </c>
      <c r="K33" s="48" t="s">
        <v>55</v>
      </c>
      <c r="L33" s="48" t="s">
        <v>54</v>
      </c>
      <c r="M33" s="48" t="s">
        <v>53</v>
      </c>
      <c r="N33" s="48" t="s">
        <v>54</v>
      </c>
      <c r="O33" s="48" t="s">
        <v>55</v>
      </c>
      <c r="P33" s="48" t="s">
        <v>52</v>
      </c>
      <c r="Q33" s="48" t="s">
        <v>55</v>
      </c>
      <c r="R33" s="48" t="s">
        <v>53</v>
      </c>
      <c r="S33" s="48" t="s">
        <v>55</v>
      </c>
      <c r="T33" s="48" t="s">
        <v>53</v>
      </c>
      <c r="U33" s="48" t="s">
        <v>53</v>
      </c>
      <c r="V33" s="49">
        <f ca="1">IF(COUNTBLANK(C33:U33) = BASE!$C$15, "", IF(OR($S33="A", $S33="D"), 1, 0) + SUMPRODUCT(EXACT(LOWER(C33:R33),LOWER($C$4:$R$4))) + SUMPRODUCT(EXACT(LOWER(T33:U33),LOWER($T$4:$U$4))))</f>
        <v>1</v>
      </c>
    </row>
    <row r="34" spans="1:22" ht="14.4" x14ac:dyDescent="0.25">
      <c r="A34" s="46">
        <v>29</v>
      </c>
      <c r="B34" s="74" t="s">
        <v>243</v>
      </c>
      <c r="C34" s="48" t="s">
        <v>54</v>
      </c>
      <c r="D34" s="48" t="s">
        <v>53</v>
      </c>
      <c r="E34" s="48" t="s">
        <v>54</v>
      </c>
      <c r="F34" s="48" t="s">
        <v>52</v>
      </c>
      <c r="G34" s="48" t="s">
        <v>55</v>
      </c>
      <c r="H34" s="48" t="s">
        <v>52</v>
      </c>
      <c r="I34" s="48" t="s">
        <v>53</v>
      </c>
      <c r="J34" s="48" t="s">
        <v>54</v>
      </c>
      <c r="K34" s="48" t="s">
        <v>55</v>
      </c>
      <c r="L34" s="48" t="s">
        <v>53</v>
      </c>
      <c r="M34" s="48" t="s">
        <v>55</v>
      </c>
      <c r="N34" s="48" t="s">
        <v>54</v>
      </c>
      <c r="O34" s="48" t="s">
        <v>54</v>
      </c>
      <c r="P34" s="48" t="s">
        <v>53</v>
      </c>
      <c r="Q34" s="48" t="s">
        <v>53</v>
      </c>
      <c r="R34" s="48" t="s">
        <v>52</v>
      </c>
      <c r="S34" s="48" t="s">
        <v>54</v>
      </c>
      <c r="T34" s="48" t="s">
        <v>53</v>
      </c>
      <c r="U34" s="48" t="s">
        <v>52</v>
      </c>
      <c r="V34" s="49">
        <f ca="1">IF(COUNTBLANK(C34:U34) = BASE!$C$15, "", IF(OR($S34="A", $S34="D"), 1, 0) + SUMPRODUCT(EXACT(LOWER(C34:R34),LOWER($C$4:$R$4))) + SUMPRODUCT(EXACT(LOWER(T34:U34),LOWER($T$4:$U$4))))</f>
        <v>0</v>
      </c>
    </row>
    <row r="35" spans="1:22" ht="14.4" x14ac:dyDescent="0.25">
      <c r="A35" s="46">
        <v>30</v>
      </c>
      <c r="B35" s="74" t="s">
        <v>244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 t="str">
        <f ca="1">IF(COUNTBLANK(C35:U35) = BASE!$C$15, "", IF(OR($S35="A", $S35="D"), 1, 0) + SUMPRODUCT(EXACT(LOWER(C35:R35),LOWER($C$4:$R$4))) + SUMPRODUCT(EXACT(LOWER(T35:U35),LOWER($T$4:$U$4))))</f>
        <v/>
      </c>
    </row>
    <row r="36" spans="1:22" ht="14.4" x14ac:dyDescent="0.25">
      <c r="A36" s="46">
        <v>31</v>
      </c>
      <c r="B36" s="74" t="s">
        <v>185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9" t="str">
        <f ca="1">IF(COUNTBLANK(C36:U36) = BASE!$C$15, "", IF(OR($S36="A", $S36="D"), 1, 0) + SUMPRODUCT(EXACT(LOWER(C36:R36),LOWER($C$4:$R$4))) + SUMPRODUCT(EXACT(LOWER(T36:U36),LOWER($T$4:$U$4))))</f>
        <v/>
      </c>
    </row>
    <row r="37" spans="1:22" ht="14.4" x14ac:dyDescent="0.25">
      <c r="A37" s="46">
        <v>32</v>
      </c>
      <c r="B37" s="74" t="s">
        <v>245</v>
      </c>
      <c r="C37" s="48" t="s">
        <v>53</v>
      </c>
      <c r="D37" s="48" t="s">
        <v>55</v>
      </c>
      <c r="E37" s="48" t="s">
        <v>53</v>
      </c>
      <c r="F37" s="48" t="s">
        <v>53</v>
      </c>
      <c r="G37" s="48" t="s">
        <v>53</v>
      </c>
      <c r="H37" s="48" t="s">
        <v>55</v>
      </c>
      <c r="I37" s="48" t="s">
        <v>52</v>
      </c>
      <c r="J37" s="48" t="s">
        <v>54</v>
      </c>
      <c r="K37" s="48" t="s">
        <v>55</v>
      </c>
      <c r="L37" s="48" t="s">
        <v>53</v>
      </c>
      <c r="M37" s="48" t="s">
        <v>55</v>
      </c>
      <c r="N37" s="48" t="s">
        <v>54</v>
      </c>
      <c r="O37" s="48" t="s">
        <v>52</v>
      </c>
      <c r="P37" s="48" t="s">
        <v>53</v>
      </c>
      <c r="Q37" s="48" t="s">
        <v>54</v>
      </c>
      <c r="R37" s="48" t="s">
        <v>53</v>
      </c>
      <c r="S37" s="48" t="s">
        <v>52</v>
      </c>
      <c r="T37" s="48" t="s">
        <v>54</v>
      </c>
      <c r="U37" s="48" t="s">
        <v>54</v>
      </c>
      <c r="V37" s="49">
        <f ca="1">IF(COUNTBLANK(C37:U37) = BASE!$C$15, "", IF(OR($S37="A", $S37="D"), 1, 0) + SUMPRODUCT(EXACT(LOWER(C37:R37),LOWER($C$4:$R$4))) + SUMPRODUCT(EXACT(LOWER(T37:U37),LOWER($T$4:$U$4))))</f>
        <v>0</v>
      </c>
    </row>
    <row r="38" spans="1:22" ht="14.4" x14ac:dyDescent="0.25">
      <c r="A38" s="46">
        <v>33</v>
      </c>
      <c r="B38" s="75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9" t="str">
        <f ca="1">IF(COUNTBLANK(C38:U38) = BASE!$C$15, "", IF(OR($S38="A", $S38="D"), 1, 0) + SUMPRODUCT(EXACT(LOWER(C38:R38),LOWER($C$4:$R$4))) + SUMPRODUCT(EXACT(LOWER(T38:U38),LOWER($T$4:$U$4))))</f>
        <v/>
      </c>
    </row>
    <row r="39" spans="1:22" ht="14.4" x14ac:dyDescent="0.25">
      <c r="A39" s="46">
        <v>34</v>
      </c>
      <c r="B39" s="53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9" t="str">
        <f ca="1">IF(COUNTBLANK(C39:U39) = BASE!$C$15, "", IF(OR($S39="A", $S39="D"), 1, 0) + SUMPRODUCT(EXACT(LOWER(C39:R39),LOWER($C$4:$R$4))) + SUMPRODUCT(EXACT(LOWER(T39:U39),LOWER($T$4:$U$4))))</f>
        <v/>
      </c>
    </row>
    <row r="40" spans="1:22" ht="14.4" x14ac:dyDescent="0.25">
      <c r="A40" s="46">
        <v>35</v>
      </c>
      <c r="B40" s="53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9" t="str">
        <f ca="1">IF(COUNTBLANK(C40:U40) = BASE!$C$15, "", IF(OR($S40="A", $S40="D"), 1, 0) + SUMPRODUCT(EXACT(LOWER(C40:R40),LOWER($C$4:$R$4))) + SUMPRODUCT(EXACT(LOWER(T40:U40),LOWER($T$4:$U$4))))</f>
        <v/>
      </c>
    </row>
    <row r="41" spans="1:22" ht="14.4" x14ac:dyDescent="0.25">
      <c r="A41" s="46">
        <v>36</v>
      </c>
      <c r="B41" s="53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9" t="str">
        <f ca="1">IF(COUNTBLANK(C41:U41) = BASE!$C$15, "", IF(OR($S41="A", $S41="D"), 1, 0) + SUMPRODUCT(EXACT(LOWER(C41:R41),LOWER($C$4:$R$4))) + SUMPRODUCT(EXACT(LOWER(T41:U41),LOWER($T$4:$U$4))))</f>
        <v/>
      </c>
    </row>
    <row r="42" spans="1:22" ht="14.4" x14ac:dyDescent="0.25">
      <c r="A42" s="46">
        <v>37</v>
      </c>
      <c r="B42" s="53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9" t="str">
        <f ca="1">IF(COUNTBLANK(C42:U42) = BASE!$C$15, "", IF(OR($S42="A", $S42="D"), 1, 0) + SUMPRODUCT(EXACT(LOWER(C42:R42),LOWER($C$4:$R$4))) + SUMPRODUCT(EXACT(LOWER(T42:U42),LOWER($T$4:$U$4))))</f>
        <v/>
      </c>
    </row>
    <row r="43" spans="1:22" ht="14.4" x14ac:dyDescent="0.25">
      <c r="A43" s="46">
        <v>38</v>
      </c>
      <c r="B43" s="53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9" t="str">
        <f ca="1">IF(COUNTBLANK(C43:U43) = BASE!$C$15, "", IF(OR($S43="A", $S43="D"), 1, 0) + SUMPRODUCT(EXACT(LOWER(C43:R43),LOWER($C$4:$R$4))) + SUMPRODUCT(EXACT(LOWER(T43:U43),LOWER($T$4:$U$4))))</f>
        <v/>
      </c>
    </row>
    <row r="44" spans="1:22" ht="14.4" x14ac:dyDescent="0.25">
      <c r="A44" s="46">
        <v>39</v>
      </c>
      <c r="B44" s="5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 t="str">
        <f ca="1">IF(COUNTBLANK(C44:U44) = BASE!$C$15, "", IF(OR($S44="A", $S44="D"), 1, 0) + SUMPRODUCT(EXACT(LOWER(C44:R44),LOWER($C$4:$R$4))) + SUMPRODUCT(EXACT(LOWER(T44:U44),LOWER($T$4:$U$4))))</f>
        <v/>
      </c>
    </row>
    <row r="45" spans="1:22" ht="14.4" x14ac:dyDescent="0.25">
      <c r="A45" s="46">
        <v>40</v>
      </c>
      <c r="B45" s="5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9" t="str">
        <f ca="1">IF(COUNTBLANK(C45:U45) = BASE!$C$15, "", IF(OR($S45="A", $S45="D"), 1, 0) + SUMPRODUCT(EXACT(LOWER(C45:R45),LOWER($C$4:$R$4))) + SUMPRODUCT(EXACT(LOWER(T45:U45),LOWER($T$4:$U$4))))</f>
        <v/>
      </c>
    </row>
    <row r="46" spans="1:22" ht="14.4" x14ac:dyDescent="0.25">
      <c r="A46" s="46">
        <v>41</v>
      </c>
      <c r="B46" s="5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9" t="str">
        <f ca="1">IF(COUNTBLANK(C46:U46) = BASE!$C$15, "", IF(OR($S46="A", $S46="D"), 1, 0) + SUMPRODUCT(EXACT(LOWER(C46:R46),LOWER($C$4:$R$4))) + SUMPRODUCT(EXACT(LOWER(T46:U46),LOWER($T$4:$U$4))))</f>
        <v/>
      </c>
    </row>
    <row r="47" spans="1:22" ht="14.4" x14ac:dyDescent="0.25">
      <c r="A47" s="46">
        <v>42</v>
      </c>
      <c r="B47" s="53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9" t="str">
        <f ca="1">IF(COUNTBLANK(C47:U47) = BASE!$C$15, "", IF(OR($S47="A", $S47="D"), 1, 0) + SUMPRODUCT(EXACT(LOWER(C47:R47),LOWER($C$4:$R$4))) + SUMPRODUCT(EXACT(LOWER(T47:U47),LOWER($T$4:$U$4))))</f>
        <v/>
      </c>
    </row>
    <row r="48" spans="1:22" ht="14.4" x14ac:dyDescent="0.25">
      <c r="A48" s="46">
        <v>43</v>
      </c>
      <c r="B48" s="53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9" t="str">
        <f ca="1">IF(COUNTBLANK(C48:U48) = BASE!$C$15, "", IF(OR($S48="A", $S48="D"), 1, 0) + SUMPRODUCT(EXACT(LOWER(C48:R48),LOWER($C$4:$R$4))) + SUMPRODUCT(EXACT(LOWER(T48:U48),LOWER($T$4:$U$4))))</f>
        <v/>
      </c>
    </row>
    <row r="49" spans="1:23" ht="14.4" x14ac:dyDescent="0.25">
      <c r="A49" s="46">
        <v>44</v>
      </c>
      <c r="B49" s="53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9" t="str">
        <f ca="1">IF(COUNTBLANK(C49:U49) = BASE!$C$15, "", IF(OR($S49="A", $S49="D"), 1, 0) + SUMPRODUCT(EXACT(LOWER(C49:R49),LOWER($C$4:$R$4))) + SUMPRODUCT(EXACT(LOWER(T49:U49),LOWER($T$4:$U$4))))</f>
        <v/>
      </c>
    </row>
    <row r="50" spans="1:23" ht="14.4" x14ac:dyDescent="0.25">
      <c r="A50" s="46">
        <v>45</v>
      </c>
      <c r="B50" s="5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9" t="str">
        <f ca="1">IF(COUNTBLANK(C50:U50) = BASE!$C$15, "", IF(OR($S50="A", $S50="D"), 1, 0) + SUMPRODUCT(EXACT(LOWER(C50:R50),LOWER($C$4:$R$4))) + SUMPRODUCT(EXACT(LOWER(T50:U50),LOWER($T$4:$U$4))))</f>
        <v/>
      </c>
    </row>
    <row r="51" spans="1:23" ht="14.4" x14ac:dyDescent="0.25">
      <c r="A51" s="46">
        <v>46</v>
      </c>
      <c r="B51" s="53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9" t="str">
        <f ca="1">IF(COUNTBLANK(C51:U51) = BASE!$C$15, "", IF(OR($S51="A", $S51="D"), 1, 0) + SUMPRODUCT(EXACT(LOWER(C51:R51),LOWER($C$4:$R$4))) + SUMPRODUCT(EXACT(LOWER(T51:U51),LOWER($T$4:$U$4))))</f>
        <v/>
      </c>
    </row>
    <row r="52" spans="1:23" ht="14.4" x14ac:dyDescent="0.25">
      <c r="A52" s="46">
        <v>47</v>
      </c>
      <c r="B52" s="53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9" t="str">
        <f ca="1">IF(COUNTBLANK(C52:U52) = BASE!$C$15, "", IF(OR($S52="A", $S52="D"), 1, 0) + SUMPRODUCT(EXACT(LOWER(C52:R52),LOWER($C$4:$R$4))) + SUMPRODUCT(EXACT(LOWER(T52:U52),LOWER($T$4:$U$4))))</f>
        <v/>
      </c>
    </row>
    <row r="53" spans="1:23" ht="14.4" x14ac:dyDescent="0.25">
      <c r="A53" s="46">
        <v>48</v>
      </c>
      <c r="B53" s="53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9" t="str">
        <f ca="1">IF(COUNTBLANK(C53:U53) = BASE!$C$15, "", IF(OR($S53="A", $S53="D"), 1, 0) + SUMPRODUCT(EXACT(LOWER(C53:R53),LOWER($C$4:$R$4))) + SUMPRODUCT(EXACT(LOWER(T53:U53),LOWER($T$4:$U$4))))</f>
        <v/>
      </c>
    </row>
    <row r="54" spans="1:23" ht="14.4" x14ac:dyDescent="0.25">
      <c r="A54" s="46">
        <v>49</v>
      </c>
      <c r="B54" s="53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9" t="str">
        <f ca="1">IF(COUNTBLANK(C54:U54) = BASE!$C$15, "", IF(OR($S54="A", $S54="D"), 1, 0) + SUMPRODUCT(EXACT(LOWER(C54:R54),LOWER($C$4:$R$4))) + SUMPRODUCT(EXACT(LOWER(T54:U54),LOWER($T$4:$U$4))))</f>
        <v/>
      </c>
    </row>
    <row r="55" spans="1:23" ht="14.4" x14ac:dyDescent="0.25">
      <c r="A55" s="46">
        <v>50</v>
      </c>
      <c r="B55" s="53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9" t="str">
        <f ca="1">IF(COUNTBLANK(C55:U55) = BASE!$C$15, "", IF(OR($S55="A", $S55="D"), 1, 0) + SUMPRODUCT(EXACT(LOWER(C55:R55),LOWER($C$4:$R$4))) + SUMPRODUCT(EXACT(LOWER(T55:U55),LOWER($T$4:$U$4))))</f>
        <v/>
      </c>
    </row>
    <row r="56" spans="1:23" ht="14.4" x14ac:dyDescent="0.25">
      <c r="A56" s="142" t="s">
        <v>80</v>
      </c>
      <c r="B56" s="137"/>
      <c r="C56" s="54">
        <f t="shared" ref="C56:U56" ca="1" si="0">IFERROR((C57/$Q$58),"")</f>
        <v>0.31818181818181818</v>
      </c>
      <c r="D56" s="54">
        <f t="shared" ca="1" si="0"/>
        <v>0.27272727272727271</v>
      </c>
      <c r="E56" s="54">
        <f t="shared" ca="1" si="0"/>
        <v>0.36363636363636365</v>
      </c>
      <c r="F56" s="54">
        <f t="shared" ca="1" si="0"/>
        <v>0.45454545454545453</v>
      </c>
      <c r="G56" s="54">
        <f t="shared" ca="1" si="0"/>
        <v>0.59090909090909094</v>
      </c>
      <c r="H56" s="54">
        <f t="shared" ca="1" si="0"/>
        <v>0.31818181818181818</v>
      </c>
      <c r="I56" s="54">
        <f t="shared" ca="1" si="0"/>
        <v>0.31818181818181818</v>
      </c>
      <c r="J56" s="54">
        <f t="shared" ca="1" si="0"/>
        <v>0.22727272727272727</v>
      </c>
      <c r="K56" s="54">
        <f t="shared" ca="1" si="0"/>
        <v>0.18181818181818182</v>
      </c>
      <c r="L56" s="54">
        <f t="shared" ca="1" si="0"/>
        <v>0.45454545454545453</v>
      </c>
      <c r="M56" s="54">
        <f t="shared" ca="1" si="0"/>
        <v>0.45454545454545453</v>
      </c>
      <c r="N56" s="54">
        <f t="shared" ca="1" si="0"/>
        <v>0.13636363636363635</v>
      </c>
      <c r="O56" s="54">
        <f t="shared" ca="1" si="0"/>
        <v>0.31818181818181818</v>
      </c>
      <c r="P56" s="54">
        <f t="shared" ca="1" si="0"/>
        <v>0.18181818181818182</v>
      </c>
      <c r="Q56" s="54">
        <f t="shared" ca="1" si="0"/>
        <v>0.5</v>
      </c>
      <c r="R56" s="54">
        <f t="shared" ca="1" si="0"/>
        <v>0.22727272727272727</v>
      </c>
      <c r="S56" s="54">
        <f t="shared" ca="1" si="0"/>
        <v>0.36363636363636365</v>
      </c>
      <c r="T56" s="54">
        <f t="shared" ca="1" si="0"/>
        <v>0.63636363636363635</v>
      </c>
      <c r="U56" s="54">
        <f t="shared" ca="1" si="0"/>
        <v>0.5</v>
      </c>
      <c r="V56" s="55" t="s">
        <v>81</v>
      </c>
    </row>
    <row r="57" spans="1:23" ht="15.6" x14ac:dyDescent="0.25">
      <c r="A57" s="142" t="s">
        <v>82</v>
      </c>
      <c r="B57" s="137"/>
      <c r="C57" s="55">
        <f t="shared" ref="C57:R57" ca="1" si="1">COUNTIF(C6:C55,C4)</f>
        <v>7</v>
      </c>
      <c r="D57" s="55">
        <f t="shared" ca="1" si="1"/>
        <v>6</v>
      </c>
      <c r="E57" s="55">
        <f t="shared" ca="1" si="1"/>
        <v>8</v>
      </c>
      <c r="F57" s="55">
        <f t="shared" ca="1" si="1"/>
        <v>10</v>
      </c>
      <c r="G57" s="55">
        <f t="shared" ca="1" si="1"/>
        <v>13</v>
      </c>
      <c r="H57" s="55">
        <f t="shared" ca="1" si="1"/>
        <v>7</v>
      </c>
      <c r="I57" s="55">
        <f t="shared" ca="1" si="1"/>
        <v>7</v>
      </c>
      <c r="J57" s="55">
        <f t="shared" ca="1" si="1"/>
        <v>5</v>
      </c>
      <c r="K57" s="55">
        <f t="shared" ca="1" si="1"/>
        <v>4</v>
      </c>
      <c r="L57" s="55">
        <f t="shared" ca="1" si="1"/>
        <v>10</v>
      </c>
      <c r="M57" s="55">
        <f t="shared" ca="1" si="1"/>
        <v>10</v>
      </c>
      <c r="N57" s="55">
        <f t="shared" ca="1" si="1"/>
        <v>3</v>
      </c>
      <c r="O57" s="55">
        <f t="shared" ca="1" si="1"/>
        <v>7</v>
      </c>
      <c r="P57" s="55">
        <f t="shared" ca="1" si="1"/>
        <v>4</v>
      </c>
      <c r="Q57" s="55">
        <f t="shared" ca="1" si="1"/>
        <v>11</v>
      </c>
      <c r="R57" s="55">
        <f t="shared" ca="1" si="1"/>
        <v>5</v>
      </c>
      <c r="S57" s="55">
        <f>COUNTIF(S6:S55,"A") + COUNTIF(S6:S55,"D")</f>
        <v>8</v>
      </c>
      <c r="T57" s="55">
        <f t="shared" ref="T57:U57" ca="1" si="2">COUNTIF(T6:T55,T4)</f>
        <v>14</v>
      </c>
      <c r="U57" s="55">
        <f t="shared" ca="1" si="2"/>
        <v>11</v>
      </c>
      <c r="V57" s="56" t="s">
        <v>83</v>
      </c>
    </row>
    <row r="58" spans="1:23" ht="15.6" x14ac:dyDescent="0.25">
      <c r="A58" s="144" t="s">
        <v>84</v>
      </c>
      <c r="B58" s="137"/>
      <c r="C58" s="145" t="str">
        <f>C2</f>
        <v>MATEMÁTICA</v>
      </c>
      <c r="D58" s="114"/>
      <c r="E58" s="114"/>
      <c r="F58" s="114"/>
      <c r="G58" s="114"/>
      <c r="H58" s="137"/>
      <c r="I58" s="145" t="s">
        <v>85</v>
      </c>
      <c r="J58" s="137"/>
      <c r="K58" s="57" t="str">
        <f>A2</f>
        <v>9C</v>
      </c>
      <c r="L58" s="145" t="s">
        <v>86</v>
      </c>
      <c r="M58" s="114"/>
      <c r="N58" s="114"/>
      <c r="O58" s="114"/>
      <c r="P58" s="137"/>
      <c r="Q58" s="57">
        <f ca="1">IFERROR(__xludf.DUMMYFUNCTION("ARRAYFORMULA(IFERROR(COUNTIF(FILTER(V6:V55, V6:V55&lt;&gt;""""),""&gt;=0"")))"),22)</f>
        <v>22</v>
      </c>
      <c r="R58" s="145" t="s">
        <v>87</v>
      </c>
      <c r="S58" s="114"/>
      <c r="T58" s="114"/>
      <c r="U58" s="137"/>
      <c r="V58" s="58">
        <f ca="1">IFERROR(SUM(V6:V55)/Q58, "")</f>
        <v>0.36363636363636365</v>
      </c>
      <c r="W58" s="59"/>
    </row>
    <row r="59" spans="1:23" ht="14.4" x14ac:dyDescent="0.25">
      <c r="A59" s="146"/>
      <c r="B59" s="137"/>
      <c r="C59" s="146" t="s">
        <v>88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37"/>
      <c r="V59" s="60" t="s">
        <v>89</v>
      </c>
    </row>
    <row r="60" spans="1:23" ht="14.4" x14ac:dyDescent="0.25">
      <c r="A60" s="143" t="s">
        <v>53</v>
      </c>
      <c r="B60" s="137"/>
      <c r="C60" s="51">
        <f t="shared" ref="C60:U60" si="3">COUNTIF(C6:C55,$A$60)</f>
        <v>2</v>
      </c>
      <c r="D60" s="51">
        <f t="shared" si="3"/>
        <v>5</v>
      </c>
      <c r="E60" s="51">
        <f t="shared" si="3"/>
        <v>8</v>
      </c>
      <c r="F60" s="51">
        <f t="shared" si="3"/>
        <v>6</v>
      </c>
      <c r="G60" s="51">
        <f t="shared" si="3"/>
        <v>13</v>
      </c>
      <c r="H60" s="51">
        <f t="shared" si="3"/>
        <v>3</v>
      </c>
      <c r="I60" s="51">
        <f t="shared" si="3"/>
        <v>5</v>
      </c>
      <c r="J60" s="51">
        <f t="shared" si="3"/>
        <v>1</v>
      </c>
      <c r="K60" s="51">
        <f t="shared" si="3"/>
        <v>3</v>
      </c>
      <c r="L60" s="51">
        <f t="shared" si="3"/>
        <v>7</v>
      </c>
      <c r="M60" s="51">
        <f t="shared" si="3"/>
        <v>3</v>
      </c>
      <c r="N60" s="51">
        <f t="shared" si="3"/>
        <v>2</v>
      </c>
      <c r="O60" s="51">
        <f t="shared" si="3"/>
        <v>4</v>
      </c>
      <c r="P60" s="51">
        <f t="shared" si="3"/>
        <v>11</v>
      </c>
      <c r="Q60" s="51">
        <f t="shared" si="3"/>
        <v>4</v>
      </c>
      <c r="R60" s="51">
        <f t="shared" si="3"/>
        <v>11</v>
      </c>
      <c r="S60" s="51">
        <f t="shared" si="3"/>
        <v>5</v>
      </c>
      <c r="T60" s="51">
        <f t="shared" si="3"/>
        <v>14</v>
      </c>
      <c r="U60" s="51">
        <f t="shared" si="3"/>
        <v>2</v>
      </c>
      <c r="V60" s="61">
        <f t="shared" ref="V60:V64" si="4">AVERAGE(C60:U60)</f>
        <v>5.7368421052631575</v>
      </c>
    </row>
    <row r="61" spans="1:23" ht="14.4" x14ac:dyDescent="0.25">
      <c r="A61" s="143" t="s">
        <v>54</v>
      </c>
      <c r="B61" s="137"/>
      <c r="C61" s="51">
        <f t="shared" ref="C61:U61" si="5">COUNTIF(C6:C55,$A$61)</f>
        <v>5</v>
      </c>
      <c r="D61" s="51">
        <f t="shared" si="5"/>
        <v>0</v>
      </c>
      <c r="E61" s="51">
        <f t="shared" si="5"/>
        <v>4</v>
      </c>
      <c r="F61" s="51">
        <f t="shared" si="5"/>
        <v>10</v>
      </c>
      <c r="G61" s="51">
        <f t="shared" si="5"/>
        <v>5</v>
      </c>
      <c r="H61" s="51">
        <f t="shared" si="5"/>
        <v>11</v>
      </c>
      <c r="I61" s="51">
        <f t="shared" si="5"/>
        <v>5</v>
      </c>
      <c r="J61" s="51">
        <f t="shared" si="5"/>
        <v>10</v>
      </c>
      <c r="K61" s="51">
        <f t="shared" si="5"/>
        <v>4</v>
      </c>
      <c r="L61" s="51">
        <f t="shared" si="5"/>
        <v>10</v>
      </c>
      <c r="M61" s="51">
        <f t="shared" si="5"/>
        <v>10</v>
      </c>
      <c r="N61" s="51">
        <f t="shared" si="5"/>
        <v>9</v>
      </c>
      <c r="O61" s="51">
        <f t="shared" si="5"/>
        <v>4</v>
      </c>
      <c r="P61" s="51">
        <f t="shared" si="5"/>
        <v>2</v>
      </c>
      <c r="Q61" s="51">
        <f t="shared" si="5"/>
        <v>11</v>
      </c>
      <c r="R61" s="51">
        <f t="shared" si="5"/>
        <v>2</v>
      </c>
      <c r="S61" s="51">
        <f t="shared" si="5"/>
        <v>12</v>
      </c>
      <c r="T61" s="51">
        <f t="shared" si="5"/>
        <v>5</v>
      </c>
      <c r="U61" s="51">
        <f t="shared" si="5"/>
        <v>11</v>
      </c>
      <c r="V61" s="61">
        <f t="shared" si="4"/>
        <v>6.8421052631578947</v>
      </c>
    </row>
    <row r="62" spans="1:23" ht="14.4" x14ac:dyDescent="0.25">
      <c r="A62" s="143" t="s">
        <v>52</v>
      </c>
      <c r="B62" s="137"/>
      <c r="C62" s="51">
        <f t="shared" ref="C62:U62" si="6">COUNTIF(C6:C55,$A$62)</f>
        <v>7</v>
      </c>
      <c r="D62" s="51">
        <f t="shared" si="6"/>
        <v>6</v>
      </c>
      <c r="E62" s="51">
        <f t="shared" si="6"/>
        <v>10</v>
      </c>
      <c r="F62" s="51">
        <f t="shared" si="6"/>
        <v>2</v>
      </c>
      <c r="G62" s="51">
        <f t="shared" si="6"/>
        <v>2</v>
      </c>
      <c r="H62" s="51">
        <f t="shared" si="6"/>
        <v>7</v>
      </c>
      <c r="I62" s="51">
        <f t="shared" si="6"/>
        <v>5</v>
      </c>
      <c r="J62" s="51">
        <f t="shared" si="6"/>
        <v>6</v>
      </c>
      <c r="K62" s="51">
        <f t="shared" si="6"/>
        <v>4</v>
      </c>
      <c r="L62" s="51">
        <f t="shared" si="6"/>
        <v>4</v>
      </c>
      <c r="M62" s="51">
        <f t="shared" si="6"/>
        <v>1</v>
      </c>
      <c r="N62" s="51">
        <f t="shared" si="6"/>
        <v>3</v>
      </c>
      <c r="O62" s="51">
        <f t="shared" si="6"/>
        <v>7</v>
      </c>
      <c r="P62" s="51">
        <f t="shared" si="6"/>
        <v>5</v>
      </c>
      <c r="Q62" s="51">
        <f t="shared" si="6"/>
        <v>5</v>
      </c>
      <c r="R62" s="51">
        <f t="shared" si="6"/>
        <v>5</v>
      </c>
      <c r="S62" s="51">
        <f t="shared" si="6"/>
        <v>2</v>
      </c>
      <c r="T62" s="51">
        <f t="shared" si="6"/>
        <v>2</v>
      </c>
      <c r="U62" s="51">
        <f t="shared" si="6"/>
        <v>7</v>
      </c>
      <c r="V62" s="61">
        <f t="shared" si="4"/>
        <v>4.7368421052631575</v>
      </c>
    </row>
    <row r="63" spans="1:23" ht="14.4" x14ac:dyDescent="0.25">
      <c r="A63" s="143" t="s">
        <v>55</v>
      </c>
      <c r="B63" s="137"/>
      <c r="C63" s="51">
        <f t="shared" ref="C63:U63" si="7">COUNTIF(C6:C55,$A$63)</f>
        <v>8</v>
      </c>
      <c r="D63" s="51">
        <f t="shared" si="7"/>
        <v>11</v>
      </c>
      <c r="E63" s="51">
        <f t="shared" si="7"/>
        <v>0</v>
      </c>
      <c r="F63" s="51">
        <f t="shared" si="7"/>
        <v>4</v>
      </c>
      <c r="G63" s="51">
        <f t="shared" si="7"/>
        <v>2</v>
      </c>
      <c r="H63" s="51">
        <f t="shared" si="7"/>
        <v>1</v>
      </c>
      <c r="I63" s="51">
        <f t="shared" si="7"/>
        <v>7</v>
      </c>
      <c r="J63" s="51">
        <f t="shared" si="7"/>
        <v>5</v>
      </c>
      <c r="K63" s="51">
        <f t="shared" si="7"/>
        <v>11</v>
      </c>
      <c r="L63" s="51">
        <f t="shared" si="7"/>
        <v>1</v>
      </c>
      <c r="M63" s="51">
        <f t="shared" si="7"/>
        <v>8</v>
      </c>
      <c r="N63" s="51">
        <f t="shared" si="7"/>
        <v>8</v>
      </c>
      <c r="O63" s="51">
        <f t="shared" si="7"/>
        <v>7</v>
      </c>
      <c r="P63" s="51">
        <f t="shared" si="7"/>
        <v>4</v>
      </c>
      <c r="Q63" s="51">
        <f t="shared" si="7"/>
        <v>2</v>
      </c>
      <c r="R63" s="51">
        <f t="shared" si="7"/>
        <v>4</v>
      </c>
      <c r="S63" s="51">
        <f t="shared" si="7"/>
        <v>3</v>
      </c>
      <c r="T63" s="51">
        <f t="shared" si="7"/>
        <v>1</v>
      </c>
      <c r="U63" s="51">
        <f t="shared" si="7"/>
        <v>2</v>
      </c>
      <c r="V63" s="61">
        <f t="shared" si="4"/>
        <v>4.6842105263157894</v>
      </c>
    </row>
    <row r="64" spans="1:23" ht="14.4" x14ac:dyDescent="0.25">
      <c r="A64" s="143" t="s">
        <v>90</v>
      </c>
      <c r="B64" s="137"/>
      <c r="C64" s="51">
        <f t="shared" ref="C64:U64" si="8">COUNTIF(C6:C55,$A$64)</f>
        <v>0</v>
      </c>
      <c r="D64" s="51">
        <f t="shared" si="8"/>
        <v>0</v>
      </c>
      <c r="E64" s="51">
        <f t="shared" si="8"/>
        <v>0</v>
      </c>
      <c r="F64" s="51">
        <f t="shared" si="8"/>
        <v>0</v>
      </c>
      <c r="G64" s="51">
        <f t="shared" si="8"/>
        <v>0</v>
      </c>
      <c r="H64" s="51">
        <f t="shared" si="8"/>
        <v>0</v>
      </c>
      <c r="I64" s="51">
        <f t="shared" si="8"/>
        <v>0</v>
      </c>
      <c r="J64" s="51">
        <f t="shared" si="8"/>
        <v>0</v>
      </c>
      <c r="K64" s="51">
        <f t="shared" si="8"/>
        <v>0</v>
      </c>
      <c r="L64" s="51">
        <f t="shared" si="8"/>
        <v>0</v>
      </c>
      <c r="M64" s="51">
        <f t="shared" si="8"/>
        <v>0</v>
      </c>
      <c r="N64" s="51">
        <f t="shared" si="8"/>
        <v>0</v>
      </c>
      <c r="O64" s="51">
        <f t="shared" si="8"/>
        <v>0</v>
      </c>
      <c r="P64" s="51">
        <f t="shared" si="8"/>
        <v>0</v>
      </c>
      <c r="Q64" s="51">
        <f t="shared" si="8"/>
        <v>0</v>
      </c>
      <c r="R64" s="51">
        <f t="shared" si="8"/>
        <v>0</v>
      </c>
      <c r="S64" s="51">
        <f t="shared" si="8"/>
        <v>0</v>
      </c>
      <c r="T64" s="51">
        <f t="shared" si="8"/>
        <v>0</v>
      </c>
      <c r="U64" s="51">
        <f t="shared" si="8"/>
        <v>0</v>
      </c>
      <c r="V64" s="61">
        <f t="shared" si="4"/>
        <v>0</v>
      </c>
    </row>
    <row r="65" spans="1:22" ht="14.4" x14ac:dyDescent="0.25">
      <c r="A65" s="143" t="s">
        <v>91</v>
      </c>
      <c r="B65" s="137"/>
      <c r="C65" s="62">
        <f t="shared" ref="C65:U65" si="9">SUM(C60:C64)</f>
        <v>22</v>
      </c>
      <c r="D65" s="62">
        <f t="shared" si="9"/>
        <v>22</v>
      </c>
      <c r="E65" s="62">
        <f t="shared" si="9"/>
        <v>22</v>
      </c>
      <c r="F65" s="62">
        <f t="shared" si="9"/>
        <v>22</v>
      </c>
      <c r="G65" s="62">
        <f t="shared" si="9"/>
        <v>22</v>
      </c>
      <c r="H65" s="62">
        <f t="shared" si="9"/>
        <v>22</v>
      </c>
      <c r="I65" s="62">
        <f t="shared" si="9"/>
        <v>22</v>
      </c>
      <c r="J65" s="62">
        <f t="shared" si="9"/>
        <v>22</v>
      </c>
      <c r="K65" s="62">
        <f t="shared" si="9"/>
        <v>22</v>
      </c>
      <c r="L65" s="62">
        <f t="shared" si="9"/>
        <v>22</v>
      </c>
      <c r="M65" s="62">
        <f t="shared" si="9"/>
        <v>22</v>
      </c>
      <c r="N65" s="62">
        <f t="shared" si="9"/>
        <v>22</v>
      </c>
      <c r="O65" s="62">
        <f t="shared" si="9"/>
        <v>22</v>
      </c>
      <c r="P65" s="62">
        <f t="shared" si="9"/>
        <v>22</v>
      </c>
      <c r="Q65" s="62">
        <f t="shared" si="9"/>
        <v>22</v>
      </c>
      <c r="R65" s="62">
        <f t="shared" si="9"/>
        <v>22</v>
      </c>
      <c r="S65" s="62">
        <f t="shared" si="9"/>
        <v>22</v>
      </c>
      <c r="T65" s="62">
        <f t="shared" si="9"/>
        <v>22</v>
      </c>
      <c r="U65" s="62">
        <f t="shared" si="9"/>
        <v>22</v>
      </c>
      <c r="V65" s="61" t="s">
        <v>83</v>
      </c>
    </row>
    <row r="66" spans="1:22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 spans="1:22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spans="1:22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 spans="1:22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 spans="1:22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spans="1:22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spans="1:22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 spans="1:22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 spans="1:22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 spans="1:22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 spans="1:22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spans="1:22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 spans="1:22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 spans="1:22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 spans="1:22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spans="1:22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spans="1:22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 spans="1:22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 spans="1:22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 spans="1:22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 spans="1:22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 spans="1:22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 spans="1:22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 spans="1:22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 spans="1:22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spans="1:22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 spans="1:22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spans="1:22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 spans="1:22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 spans="1:22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spans="1:22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spans="1:22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 spans="1:22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 spans="1:22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 spans="1:22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spans="1:22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 spans="1:22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spans="1:22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 spans="1:22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spans="1:22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spans="1:22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 spans="1:22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spans="1:22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spans="1:22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 spans="1:22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spans="1:22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spans="1:22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spans="1:22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 spans="1:22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 spans="1:22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spans="1:22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spans="1:22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spans="1:22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spans="1:22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 spans="1:22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 spans="1:22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spans="1:22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 spans="1:22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spans="1:22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 spans="1:22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spans="1:22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 spans="1:22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 spans="1:22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 spans="1:22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 spans="1:22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spans="1:22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spans="1:22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 spans="1:22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 spans="1:22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 spans="1:22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 spans="1:22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spans="1:22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 spans="1:22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spans="1:22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spans="1:22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 spans="1:22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 spans="1:22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 spans="1:22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 spans="1:22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 spans="1:22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 spans="1:22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 spans="1:22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 spans="1:22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 spans="1:22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 spans="1:22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spans="1:22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 spans="1:22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 spans="1:22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spans="1:22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spans="1:22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 spans="1:22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spans="1:22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 spans="1:22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 spans="1:22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 spans="1:22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spans="1:22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 spans="1:22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 spans="1:22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spans="1:22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spans="1:22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 spans="1:22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spans="1:22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 spans="1:22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spans="1:22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spans="1:22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spans="1:22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spans="1:22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 spans="1:22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 spans="1:22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 spans="1:22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spans="1:22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 spans="1:22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spans="1:22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 spans="1:22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 spans="1:22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spans="1:22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 spans="1:22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 spans="1:22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 spans="1:22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 spans="1:22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 spans="1:22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spans="1:22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spans="1:22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spans="1:22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 spans="1:22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 spans="1:22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 spans="1:22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 spans="1:22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 spans="1:22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 spans="1:22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 spans="1:22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spans="1:22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spans="1:22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spans="1:22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spans="1:22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 spans="1:22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spans="1:22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 spans="1:22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spans="1:22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 spans="1:22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spans="1:22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spans="1:22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spans="1:22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spans="1:22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spans="1:22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spans="1:22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spans="1:22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spans="1:22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 spans="1:22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 spans="1:22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spans="1:22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spans="1:22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spans="1:22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spans="1:22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 spans="1:22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 spans="1:22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 spans="1:22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 spans="1:22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 spans="1:22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 spans="1:22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 spans="1:22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 spans="1:22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spans="1:22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 spans="1:22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spans="1:22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 spans="1:22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spans="1:22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 spans="1:22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 spans="1:22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spans="1:22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spans="1:22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 spans="1:22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 spans="1:22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 spans="1:22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 spans="1:22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 spans="1:22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spans="1:22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spans="1:22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spans="1:22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spans="1:22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spans="1:22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spans="1:22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 spans="1:22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spans="1:22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 spans="1:22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spans="1:22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 spans="1:22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 spans="1:22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spans="1:22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 spans="1:22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 spans="1:22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spans="1:22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 spans="1:22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spans="1:22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spans="1:22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spans="1:22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spans="1:22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 spans="1:22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spans="1:22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 spans="1:22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spans="1:22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spans="1:22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spans="1:22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 spans="1:22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spans="1:22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spans="1:22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 spans="1:22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 spans="1:22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 spans="1:22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spans="1:22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spans="1:22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spans="1:22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spans="1:22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spans="1:22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spans="1:22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spans="1:22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 spans="1:22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 spans="1:22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 spans="1:22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spans="1:22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 spans="1:22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spans="1:22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spans="1:22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spans="1:22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 spans="1:22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spans="1:22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 spans="1:22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 spans="1:22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spans="1:22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 spans="1:22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spans="1:22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 spans="1:22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spans="1:22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spans="1:22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spans="1:22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 spans="1:22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 spans="1:22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spans="1:22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spans="1:22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 spans="1:22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 spans="1:22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spans="1:22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spans="1:22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 spans="1:22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 spans="1:22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spans="1:22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 spans="1:22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spans="1:22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 spans="1:22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spans="1:22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 spans="1:22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 spans="1:22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spans="1:22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spans="1:22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spans="1:22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spans="1:22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spans="1:22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spans="1:22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 spans="1:22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spans="1:22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 spans="1:22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spans="1:22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spans="1:22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 spans="1:22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 spans="1:22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spans="1:22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spans="1:22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spans="1:22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 spans="1:22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 spans="1:22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 spans="1:22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 spans="1:22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spans="1:22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spans="1:22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spans="1:22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spans="1:22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spans="1:22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spans="1:22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spans="1:22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 spans="1:22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 spans="1:22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spans="1:22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spans="1:22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 spans="1:22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 spans="1:22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 spans="1:22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spans="1:22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 spans="1:22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 spans="1:22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spans="1:22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spans="1:22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spans="1:22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 spans="1:22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spans="1:22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spans="1:22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spans="1:22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 spans="1:22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spans="1:22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spans="1:22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 spans="1:22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spans="1:22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spans="1:22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 spans="1:22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spans="1:22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 spans="1:22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spans="1:22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 spans="1:22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 spans="1:22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spans="1:22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 spans="1:22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spans="1:22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spans="1:22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 spans="1:22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 spans="1:22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spans="1:22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 spans="1:22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spans="1:22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spans="1:22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 spans="1:22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spans="1:22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 spans="1:22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spans="1:22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 spans="1:22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spans="1:22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spans="1:22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 spans="1:22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 spans="1:22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spans="1:22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spans="1:22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 spans="1:22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spans="1:22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 spans="1:22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spans="1:22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spans="1:22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 spans="1:22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 spans="1:22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spans="1:22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spans="1:22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 spans="1:22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spans="1:22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spans="1:22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 spans="1:22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spans="1:22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 spans="1:22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spans="1:22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spans="1:22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 spans="1:22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 spans="1:22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 spans="1:22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 spans="1:22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spans="1:22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 spans="1:22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spans="1:22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 spans="1:22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 spans="1:22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 spans="1:22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spans="1:22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spans="1:22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 spans="1:22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 spans="1:22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 spans="1:22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spans="1:22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 spans="1:22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 spans="1:22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spans="1:22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spans="1:22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 spans="1:22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 spans="1:22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 spans="1:22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spans="1:22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 spans="1:22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spans="1:22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spans="1:22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spans="1:22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 spans="1:22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spans="1:22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spans="1:22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spans="1:22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 spans="1:22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spans="1:22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spans="1:22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spans="1:22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 spans="1:22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 spans="1:22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spans="1:22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 spans="1:22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 spans="1:22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 spans="1:22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 spans="1:22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spans="1:22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spans="1:22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 spans="1:22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 spans="1:22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spans="1:22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 spans="1:22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spans="1:22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spans="1:22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 spans="1:22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 spans="1:22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spans="1:22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 spans="1:22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spans="1:22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spans="1:22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 spans="1:22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spans="1:22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 spans="1:22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 spans="1:22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spans="1:22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spans="1:22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 spans="1:22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2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spans="1:22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 spans="1:22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 spans="1:22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spans="1:22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 spans="1:22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spans="1:22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spans="1:22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spans="1:22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 spans="1:22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spans="1:22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 spans="1:22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spans="1:22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spans="1:22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spans="1:22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 spans="1:22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spans="1:22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spans="1:22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 spans="1:22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spans="1:22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spans="1:22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spans="1:22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 spans="1:22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 spans="1:22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 spans="1:22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spans="1:22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spans="1:22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 spans="1:22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spans="1:22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spans="1:22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spans="1:22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spans="1:22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 spans="1:22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spans="1:22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spans="1:22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spans="1:22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 spans="1:22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 spans="1:22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spans="1:22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spans="1:22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spans="1:22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spans="1:22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spans="1:22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 spans="1:22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spans="1:22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 spans="1:22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 spans="1:22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spans="1:22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spans="1:22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spans="1:22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 spans="1:22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 spans="1:22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 spans="1:22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 spans="1:22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spans="1:22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 spans="1:22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spans="1:22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 spans="1:22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spans="1:22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 spans="1:22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 spans="1:22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 spans="1:22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 spans="1:22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spans="1:22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 spans="1:22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 spans="1:22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 spans="1:22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spans="1:22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spans="1:22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 spans="1:22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 spans="1:22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spans="1:22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spans="1:22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spans="1:22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spans="1:22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spans="1:22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 spans="1:22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spans="1:22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spans="1:22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 spans="1:22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 spans="1:22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spans="1:22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spans="1:22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 spans="1:22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 spans="1:22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spans="1:22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 spans="1:22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spans="1:22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spans="1:22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 spans="1:22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spans="1:22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 spans="1:22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spans="1:22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spans="1:22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 spans="1:22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spans="1:22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spans="1:22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spans="1:22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 spans="1:22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 spans="1:22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spans="1:22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 spans="1:22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spans="1:22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 spans="1:22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spans="1:22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spans="1:22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 spans="1:22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 spans="1:22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spans="1:22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 spans="1:22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spans="1:22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spans="1:22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spans="1:22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 spans="1:22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 spans="1:22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spans="1:22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spans="1:22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 spans="1:22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 spans="1:22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spans="1:22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spans="1:22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spans="1:22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 spans="1:22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spans="1:22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 spans="1:22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spans="1:22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 spans="1:22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spans="1:22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 spans="1:22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 spans="1:22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 spans="1:22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spans="1:22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 spans="1:22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 spans="1:22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spans="1:22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 spans="1:22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 spans="1:22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spans="1:22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spans="1:22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spans="1:22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spans="1:22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 spans="1:22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 spans="1:22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spans="1:22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 spans="1:22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 spans="1:22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 spans="1:22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spans="1:22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spans="1:22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 spans="1:22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spans="1:22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 spans="1:22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spans="1:22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 spans="1:22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spans="1:22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 spans="1:22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spans="1:22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spans="1:22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spans="1:22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 spans="1:22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 spans="1:22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spans="1:22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 spans="1:22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 spans="1:22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 spans="1:22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spans="1:22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spans="1:22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 spans="1:22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 spans="1:22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 spans="1:22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 spans="1:22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spans="1:22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spans="1:22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 spans="1:22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 spans="1:22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spans="1:22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spans="1:22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 spans="1:22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 spans="1:22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spans="1:22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 spans="1:22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 spans="1:22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 spans="1:22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spans="1:22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 spans="1:22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 spans="1:22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spans="1:22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 spans="1:22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 spans="1:22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spans="1:22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 spans="1:22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 spans="1:22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spans="1:22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 spans="1:22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spans="1:22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 spans="1:22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spans="1:22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 spans="1:22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 spans="1:22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spans="1:22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 spans="1:22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 spans="1:22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 spans="1:22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spans="1:22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 spans="1:22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spans="1:22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 spans="1:22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 spans="1:22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 spans="1:22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spans="1:22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 spans="1:22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 spans="1:22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spans="1:22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 spans="1:22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 spans="1:22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spans="1:22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 spans="1:22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 spans="1:22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spans="1:22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 spans="1:22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spans="1:22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 spans="1:22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 spans="1:22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 spans="1:22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 spans="1:22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 spans="1:22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 spans="1:22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 spans="1:22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 spans="1:22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 spans="1:22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 spans="1:22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 spans="1:22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 spans="1:22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 spans="1:22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 spans="1:22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 spans="1:22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 spans="1:22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 spans="1:22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 spans="1:22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 spans="1:22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 spans="1:22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 spans="1:22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 spans="1:22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 spans="1:22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 spans="1:22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 spans="1:22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 spans="1:22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 spans="1:22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 spans="1:22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 spans="1:22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 spans="1:22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 spans="1:22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 spans="1:22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 spans="1:22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 spans="1:22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 spans="1:22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 spans="1:22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 spans="1:22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 spans="1:22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 spans="1:22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 spans="1:22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 spans="1:22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 spans="1:22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 spans="1:22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 spans="1:22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 spans="1:22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 spans="1:22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 spans="1:22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 spans="1:22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 spans="1:22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 spans="1:22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 spans="1:22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 spans="1:22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 spans="1:22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 spans="1:22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 spans="1:22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 spans="1:22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 spans="1:22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 spans="1:22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 spans="1:22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 spans="1:22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 spans="1:22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 spans="1:22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 spans="1:22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 spans="1:22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 spans="1:22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 spans="1:22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 spans="1:22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 spans="1:22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 spans="1:22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 spans="1:22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 spans="1:22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 spans="1:22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 spans="1:22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 spans="1:22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 spans="1:22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 spans="1:22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 spans="1:22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 spans="1:22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 spans="1:22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 spans="1:22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 spans="1:22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 spans="1:22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 spans="1:22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 spans="1:22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 spans="1:22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 spans="1:22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 spans="1:22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 spans="1:22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 spans="1:22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 spans="1:22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 spans="1:22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 spans="1:22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 spans="1:22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 spans="1:22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 spans="1:22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 spans="1:22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 spans="1:22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 spans="1:22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 spans="1:22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 spans="1:22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 spans="1:22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 spans="1:22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 spans="1:22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 spans="1:22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 spans="1:22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 spans="1:22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 spans="1:22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 spans="1:22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 spans="1:22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 spans="1:22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 spans="1:22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 spans="1:22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 spans="1:22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 spans="1:22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 spans="1:22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 spans="1:22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 spans="1:22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 spans="1:22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 spans="1:22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 spans="1:22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 spans="1:22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 spans="1:22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 spans="1:22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 spans="1:22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 spans="1:22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 spans="1:22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 spans="1:22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 spans="1:22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 spans="1:22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 spans="1:22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 spans="1:22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 spans="1:22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 spans="1:22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 spans="1:22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 spans="1:22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 spans="1:22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 spans="1:22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 spans="1:22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 spans="1:22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 spans="1:22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 spans="1:22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 spans="1:22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 spans="1:22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 spans="1:22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 spans="1:22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 spans="1:22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 spans="1:22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 spans="1:22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 spans="1:22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  <row r="995" spans="1:22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</row>
    <row r="996" spans="1:22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</row>
    <row r="997" spans="1:22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</row>
    <row r="998" spans="1:22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</row>
    <row r="999" spans="1:22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</row>
  </sheetData>
  <mergeCells count="20">
    <mergeCell ref="I58:J58"/>
    <mergeCell ref="L58:P58"/>
    <mergeCell ref="R58:U58"/>
    <mergeCell ref="A59:B59"/>
    <mergeCell ref="C59:U59"/>
    <mergeCell ref="A63:B63"/>
    <mergeCell ref="A64:B64"/>
    <mergeCell ref="A65:B65"/>
    <mergeCell ref="A58:B58"/>
    <mergeCell ref="C58:H58"/>
    <mergeCell ref="A56:B56"/>
    <mergeCell ref="A57:B57"/>
    <mergeCell ref="A60:B60"/>
    <mergeCell ref="A61:B61"/>
    <mergeCell ref="A62:B62"/>
    <mergeCell ref="C1:V1"/>
    <mergeCell ref="A2:A5"/>
    <mergeCell ref="C2:V2"/>
    <mergeCell ref="C3:V3"/>
    <mergeCell ref="V4:V5"/>
  </mergeCells>
  <conditionalFormatting sqref="C6:U55">
    <cfRule type="containsBlanks" dxfId="9" priority="1">
      <formula>LEN(TRIM(C6))=0</formula>
    </cfRule>
    <cfRule type="cellIs" dxfId="8" priority="4" operator="equal">
      <formula>$C$4:$U$4</formula>
    </cfRule>
    <cfRule type="cellIs" dxfId="7" priority="5" operator="notEqual">
      <formula>$C$4:$U$4</formula>
    </cfRule>
  </conditionalFormatting>
  <conditionalFormatting sqref="S6:S55">
    <cfRule type="containsText" dxfId="6" priority="2" operator="containsText" text="A">
      <formula>NOT(ISERROR(SEARCH(("A"),(S6))))</formula>
    </cfRule>
    <cfRule type="containsText" dxfId="5" priority="3" operator="containsText" text="D">
      <formula>NOT(ISERROR(SEARCH(("D"),(S6))))</formula>
    </cfRule>
  </conditionalFormatting>
  <hyperlinks>
    <hyperlink ref="A1" location="MENU!A1" display="M" xr:uid="{00000000-0004-0000-0A00-000000000000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W99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2.6640625" defaultRowHeight="15.75" customHeight="1" x14ac:dyDescent="0.25"/>
  <cols>
    <col min="1" max="1" width="5.109375" customWidth="1"/>
    <col min="2" max="2" width="32.6640625" customWidth="1"/>
    <col min="3" max="21" width="5.109375" customWidth="1"/>
    <col min="22" max="22" width="7.6640625" customWidth="1"/>
    <col min="23" max="23" width="5.109375" customWidth="1"/>
  </cols>
  <sheetData>
    <row r="1" spans="1:22" ht="22.5" customHeight="1" x14ac:dyDescent="0.25">
      <c r="A1" s="35" t="s">
        <v>45</v>
      </c>
      <c r="B1" s="36" t="s">
        <v>46</v>
      </c>
      <c r="C1" s="131" t="str">
        <f>BASE!C7</f>
        <v>EMEB PROF AGENOR VEDOVELLO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32"/>
    </row>
    <row r="2" spans="1:22" ht="22.5" customHeight="1" x14ac:dyDescent="0.25">
      <c r="A2" s="133" t="s">
        <v>39</v>
      </c>
      <c r="B2" s="37" t="s">
        <v>47</v>
      </c>
      <c r="C2" s="136" t="str">
        <f>BASE!C9</f>
        <v>MATEMÁTICA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37"/>
    </row>
    <row r="3" spans="1:22" ht="22.5" customHeight="1" x14ac:dyDescent="0.25">
      <c r="A3" s="134"/>
      <c r="B3" s="37" t="s">
        <v>48</v>
      </c>
      <c r="C3" s="138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39"/>
    </row>
    <row r="4" spans="1:22" ht="22.5" customHeight="1" x14ac:dyDescent="0.25">
      <c r="A4" s="134"/>
      <c r="B4" s="38" t="s">
        <v>12</v>
      </c>
      <c r="C4" s="39" t="str">
        <f ca="1">IFERROR(__xludf.DUMMYFUNCTION("IMPORTRANGE(BASE!C4, BASE!C16)"),"C")</f>
        <v>C</v>
      </c>
      <c r="D4" s="40" t="str">
        <f ca="1">IFERROR(__xludf.DUMMYFUNCTION("""COMPUTED_VALUE"""),"C")</f>
        <v>C</v>
      </c>
      <c r="E4" s="40" t="str">
        <f ca="1">IFERROR(__xludf.DUMMYFUNCTION("""COMPUTED_VALUE"""),"A")</f>
        <v>A</v>
      </c>
      <c r="F4" s="40" t="str">
        <f ca="1">IFERROR(__xludf.DUMMYFUNCTION("""COMPUTED_VALUE"""),"B")</f>
        <v>B</v>
      </c>
      <c r="G4" s="40" t="str">
        <f ca="1">IFERROR(__xludf.DUMMYFUNCTION("""COMPUTED_VALUE"""),"A")</f>
        <v>A</v>
      </c>
      <c r="H4" s="40" t="str">
        <f ca="1">IFERROR(__xludf.DUMMYFUNCTION("""COMPUTED_VALUE"""),"C")</f>
        <v>C</v>
      </c>
      <c r="I4" s="40" t="str">
        <f ca="1">IFERROR(__xludf.DUMMYFUNCTION("""COMPUTED_VALUE"""),"D")</f>
        <v>D</v>
      </c>
      <c r="J4" s="40" t="str">
        <f ca="1">IFERROR(__xludf.DUMMYFUNCTION("""COMPUTED_VALUE"""),"D")</f>
        <v>D</v>
      </c>
      <c r="K4" s="40" t="str">
        <f ca="1">IFERROR(__xludf.DUMMYFUNCTION("""COMPUTED_VALUE"""),"C")</f>
        <v>C</v>
      </c>
      <c r="L4" s="40" t="str">
        <f ca="1">IFERROR(__xludf.DUMMYFUNCTION("""COMPUTED_VALUE"""),"B")</f>
        <v>B</v>
      </c>
      <c r="M4" s="40" t="str">
        <f ca="1">IFERROR(__xludf.DUMMYFUNCTION("""COMPUTED_VALUE"""),"B")</f>
        <v>B</v>
      </c>
      <c r="N4" s="40" t="str">
        <f ca="1">IFERROR(__xludf.DUMMYFUNCTION("""COMPUTED_VALUE"""),"C")</f>
        <v>C</v>
      </c>
      <c r="O4" s="40" t="str">
        <f ca="1">IFERROR(__xludf.DUMMYFUNCTION("""COMPUTED_VALUE"""),"C")</f>
        <v>C</v>
      </c>
      <c r="P4" s="40" t="str">
        <f ca="1">IFERROR(__xludf.DUMMYFUNCTION("""COMPUTED_VALUE"""),"D")</f>
        <v>D</v>
      </c>
      <c r="Q4" s="40" t="str">
        <f ca="1">IFERROR(__xludf.DUMMYFUNCTION("""COMPUTED_VALUE"""),"B")</f>
        <v>B</v>
      </c>
      <c r="R4" s="40" t="str">
        <f ca="1">IFERROR(__xludf.DUMMYFUNCTION("""COMPUTED_VALUE"""),"C")</f>
        <v>C</v>
      </c>
      <c r="S4" s="40" t="str">
        <f ca="1">IFERROR(__xludf.DUMMYFUNCTION("""COMPUTED_VALUE"""),"AD")</f>
        <v>AD</v>
      </c>
      <c r="T4" s="40" t="str">
        <f ca="1">IFERROR(__xludf.DUMMYFUNCTION("""COMPUTED_VALUE"""),"A")</f>
        <v>A</v>
      </c>
      <c r="U4" s="40" t="str">
        <f ca="1">IFERROR(__xludf.DUMMYFUNCTION("""COMPUTED_VALUE"""),"B")</f>
        <v>B</v>
      </c>
      <c r="V4" s="140" t="s">
        <v>49</v>
      </c>
    </row>
    <row r="5" spans="1:22" ht="22.5" customHeight="1" x14ac:dyDescent="0.25">
      <c r="A5" s="135"/>
      <c r="B5" s="38" t="s">
        <v>50</v>
      </c>
      <c r="C5" s="43">
        <f ca="1">IFERROR(__xludf.DUMMYFUNCTION("IMPORTRANGE(BASE!C4, BASE!C17)"),1)</f>
        <v>1</v>
      </c>
      <c r="D5" s="44">
        <f ca="1">IFERROR(__xludf.DUMMYFUNCTION("""COMPUTED_VALUE"""),2)</f>
        <v>2</v>
      </c>
      <c r="E5" s="44">
        <f ca="1">IFERROR(__xludf.DUMMYFUNCTION("""COMPUTED_VALUE"""),3)</f>
        <v>3</v>
      </c>
      <c r="F5" s="44">
        <f ca="1">IFERROR(__xludf.DUMMYFUNCTION("""COMPUTED_VALUE"""),4)</f>
        <v>4</v>
      </c>
      <c r="G5" s="44">
        <f ca="1">IFERROR(__xludf.DUMMYFUNCTION("""COMPUTED_VALUE"""),5)</f>
        <v>5</v>
      </c>
      <c r="H5" s="44">
        <f ca="1">IFERROR(__xludf.DUMMYFUNCTION("""COMPUTED_VALUE"""),6)</f>
        <v>6</v>
      </c>
      <c r="I5" s="44">
        <f ca="1">IFERROR(__xludf.DUMMYFUNCTION("""COMPUTED_VALUE"""),7)</f>
        <v>7</v>
      </c>
      <c r="J5" s="44">
        <f ca="1">IFERROR(__xludf.DUMMYFUNCTION("""COMPUTED_VALUE"""),8)</f>
        <v>8</v>
      </c>
      <c r="K5" s="44">
        <f ca="1">IFERROR(__xludf.DUMMYFUNCTION("""COMPUTED_VALUE"""),9)</f>
        <v>9</v>
      </c>
      <c r="L5" s="44">
        <f ca="1">IFERROR(__xludf.DUMMYFUNCTION("""COMPUTED_VALUE"""),10)</f>
        <v>10</v>
      </c>
      <c r="M5" s="44">
        <f ca="1">IFERROR(__xludf.DUMMYFUNCTION("""COMPUTED_VALUE"""),11)</f>
        <v>11</v>
      </c>
      <c r="N5" s="44">
        <f ca="1">IFERROR(__xludf.DUMMYFUNCTION("""COMPUTED_VALUE"""),12)</f>
        <v>12</v>
      </c>
      <c r="O5" s="44">
        <f ca="1">IFERROR(__xludf.DUMMYFUNCTION("""COMPUTED_VALUE"""),13)</f>
        <v>13</v>
      </c>
      <c r="P5" s="44">
        <f ca="1">IFERROR(__xludf.DUMMYFUNCTION("""COMPUTED_VALUE"""),14)</f>
        <v>14</v>
      </c>
      <c r="Q5" s="44">
        <f ca="1">IFERROR(__xludf.DUMMYFUNCTION("""COMPUTED_VALUE"""),15)</f>
        <v>15</v>
      </c>
      <c r="R5" s="44">
        <f ca="1">IFERROR(__xludf.DUMMYFUNCTION("""COMPUTED_VALUE"""),16)</f>
        <v>16</v>
      </c>
      <c r="S5" s="44">
        <f ca="1">IFERROR(__xludf.DUMMYFUNCTION("""COMPUTED_VALUE"""),17)</f>
        <v>17</v>
      </c>
      <c r="T5" s="44">
        <f ca="1">IFERROR(__xludf.DUMMYFUNCTION("""COMPUTED_VALUE"""),18)</f>
        <v>18</v>
      </c>
      <c r="U5" s="44">
        <f ca="1">IFERROR(__xludf.DUMMYFUNCTION("""COMPUTED_VALUE"""),19)</f>
        <v>19</v>
      </c>
      <c r="V5" s="141"/>
    </row>
    <row r="6" spans="1:22" ht="14.4" x14ac:dyDescent="0.25">
      <c r="A6" s="46">
        <v>1</v>
      </c>
      <c r="B6" s="71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9" t="str">
        <f ca="1">IF(COUNTBLANK(C6:U6) = BASE!$C$15, "", IF(OR($S6="A", $S6="D"), 1, 0) + SUMPRODUCT(EXACT(LOWER(C6:R6),LOWER($C$4:$R$4))) + SUMPRODUCT(EXACT(LOWER(T6:U6),LOWER($T$4:$U$4))))</f>
        <v/>
      </c>
    </row>
    <row r="7" spans="1:22" ht="14.4" x14ac:dyDescent="0.25">
      <c r="A7" s="46">
        <v>2</v>
      </c>
      <c r="B7" s="7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49" t="str">
        <f ca="1">IF(COUNTBLANK(C7:U7) = BASE!$C$15, "", IF(OR($S7="A", $S7="D"), 1, 0) + SUMPRODUCT(EXACT(LOWER(C7:R7),LOWER($C$4:$R$4))) + SUMPRODUCT(EXACT(LOWER(T7:U7),LOWER($T$4:$U$4))))</f>
        <v/>
      </c>
    </row>
    <row r="8" spans="1:22" ht="14.4" x14ac:dyDescent="0.25">
      <c r="A8" s="46">
        <v>3</v>
      </c>
      <c r="B8" s="7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49" t="str">
        <f ca="1">IF(COUNTBLANK(C8:U8) = BASE!$C$15, "", IF(OR($S8="A", $S8="D"), 1, 0) + SUMPRODUCT(EXACT(LOWER(C8:R8),LOWER($C$4:$R$4))) + SUMPRODUCT(EXACT(LOWER(T8:U8),LOWER($T$4:$U$4))))</f>
        <v/>
      </c>
    </row>
    <row r="9" spans="1:22" ht="14.4" x14ac:dyDescent="0.25">
      <c r="A9" s="46">
        <v>4</v>
      </c>
      <c r="B9" s="7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49" t="str">
        <f ca="1">IF(COUNTBLANK(C9:U9) = BASE!$C$15, "", IF(OR($S9="A", $S9="D"), 1, 0) + SUMPRODUCT(EXACT(LOWER(C9:R9),LOWER($C$4:$R$4))) + SUMPRODUCT(EXACT(LOWER(T9:U9),LOWER($T$4:$U$4))))</f>
        <v/>
      </c>
    </row>
    <row r="10" spans="1:22" ht="14.4" x14ac:dyDescent="0.25">
      <c r="A10" s="46">
        <v>5</v>
      </c>
      <c r="B10" s="7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49" t="str">
        <f ca="1">IF(COUNTBLANK(C10:U10) = BASE!$C$15, "", IF(OR($S10="A", $S10="D"), 1, 0) + SUMPRODUCT(EXACT(LOWER(C10:R10),LOWER($C$4:$R$4))) + SUMPRODUCT(EXACT(LOWER(T10:U10),LOWER($T$4:$U$4))))</f>
        <v/>
      </c>
    </row>
    <row r="11" spans="1:22" ht="14.4" x14ac:dyDescent="0.25">
      <c r="A11" s="46">
        <v>6</v>
      </c>
      <c r="B11" s="7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49" t="str">
        <f ca="1">IF(COUNTBLANK(C11:U11) = BASE!$C$15, "", IF(OR($S11="A", $S11="D"), 1, 0) + SUMPRODUCT(EXACT(LOWER(C11:R11),LOWER($C$4:$R$4))) + SUMPRODUCT(EXACT(LOWER(T11:U11),LOWER($T$4:$U$4))))</f>
        <v/>
      </c>
    </row>
    <row r="12" spans="1:22" ht="14.4" x14ac:dyDescent="0.25">
      <c r="A12" s="46">
        <v>7</v>
      </c>
      <c r="B12" s="7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49" t="str">
        <f ca="1">IF(COUNTBLANK(C12:U12) = BASE!$C$15, "", IF(OR($S12="A", $S12="D"), 1, 0) + SUMPRODUCT(EXACT(LOWER(C12:R12),LOWER($C$4:$R$4))) + SUMPRODUCT(EXACT(LOWER(T12:U12),LOWER($T$4:$U$4))))</f>
        <v/>
      </c>
    </row>
    <row r="13" spans="1:22" ht="14.4" x14ac:dyDescent="0.25">
      <c r="A13" s="46">
        <v>8</v>
      </c>
      <c r="B13" s="7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49" t="str">
        <f ca="1">IF(COUNTBLANK(C13:U13) = BASE!$C$15, "", IF(OR($S13="A", $S13="D"), 1, 0) + SUMPRODUCT(EXACT(LOWER(C13:R13),LOWER($C$4:$R$4))) + SUMPRODUCT(EXACT(LOWER(T13:U13),LOWER($T$4:$U$4))))</f>
        <v/>
      </c>
    </row>
    <row r="14" spans="1:22" ht="14.4" x14ac:dyDescent="0.25">
      <c r="A14" s="46">
        <v>9</v>
      </c>
      <c r="B14" s="7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49" t="str">
        <f ca="1">IF(COUNTBLANK(C14:U14) = BASE!$C$15, "", IF(OR($S14="A", $S14="D"), 1, 0) + SUMPRODUCT(EXACT(LOWER(C14:R14),LOWER($C$4:$R$4))) + SUMPRODUCT(EXACT(LOWER(T14:U14),LOWER($T$4:$U$4))))</f>
        <v/>
      </c>
    </row>
    <row r="15" spans="1:22" ht="14.4" x14ac:dyDescent="0.25">
      <c r="A15" s="46">
        <v>10</v>
      </c>
      <c r="B15" s="7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49" t="str">
        <f ca="1">IF(COUNTBLANK(C15:U15) = BASE!$C$15, "", IF(OR($S15="A", $S15="D"), 1, 0) + SUMPRODUCT(EXACT(LOWER(C15:R15),LOWER($C$4:$R$4))) + SUMPRODUCT(EXACT(LOWER(T15:U15),LOWER($T$4:$U$4))))</f>
        <v/>
      </c>
    </row>
    <row r="16" spans="1:22" ht="14.4" x14ac:dyDescent="0.25">
      <c r="A16" s="46">
        <v>11</v>
      </c>
      <c r="B16" s="7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49" t="str">
        <f ca="1">IF(COUNTBLANK(C16:U16) = BASE!$C$15, "", IF(OR($S16="A", $S16="D"), 1, 0) + SUMPRODUCT(EXACT(LOWER(C16:R16),LOWER($C$4:$R$4))) + SUMPRODUCT(EXACT(LOWER(T16:U16),LOWER($T$4:$U$4))))</f>
        <v/>
      </c>
    </row>
    <row r="17" spans="1:22" ht="14.4" x14ac:dyDescent="0.25">
      <c r="A17" s="46">
        <v>12</v>
      </c>
      <c r="B17" s="7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49" t="str">
        <f ca="1">IF(COUNTBLANK(C17:U17) = BASE!$C$15, "", IF(OR($S17="A", $S17="D"), 1, 0) + SUMPRODUCT(EXACT(LOWER(C17:R17),LOWER($C$4:$R$4))) + SUMPRODUCT(EXACT(LOWER(T17:U17),LOWER($T$4:$U$4))))</f>
        <v/>
      </c>
    </row>
    <row r="18" spans="1:22" ht="14.4" x14ac:dyDescent="0.25">
      <c r="A18" s="46">
        <v>13</v>
      </c>
      <c r="B18" s="7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49" t="str">
        <f ca="1">IF(COUNTBLANK(C18:U18) = BASE!$C$15, "", IF(OR($S18="A", $S18="D"), 1, 0) + SUMPRODUCT(EXACT(LOWER(C18:R18),LOWER($C$4:$R$4))) + SUMPRODUCT(EXACT(LOWER(T18:U18),LOWER($T$4:$U$4))))</f>
        <v/>
      </c>
    </row>
    <row r="19" spans="1:22" ht="14.4" x14ac:dyDescent="0.25">
      <c r="A19" s="46">
        <v>14</v>
      </c>
      <c r="B19" s="7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49" t="str">
        <f ca="1">IF(COUNTBLANK(C19:U19) = BASE!$C$15, "", IF(OR($S19="A", $S19="D"), 1, 0) + SUMPRODUCT(EXACT(LOWER(C19:R19),LOWER($C$4:$R$4))) + SUMPRODUCT(EXACT(LOWER(T19:U19),LOWER($T$4:$U$4))))</f>
        <v/>
      </c>
    </row>
    <row r="20" spans="1:22" ht="14.4" x14ac:dyDescent="0.25">
      <c r="A20" s="46">
        <v>15</v>
      </c>
      <c r="B20" s="7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49" t="str">
        <f ca="1">IF(COUNTBLANK(C20:U20) = BASE!$C$15, "", IF(OR($S20="A", $S20="D"), 1, 0) + SUMPRODUCT(EXACT(LOWER(C20:R20),LOWER($C$4:$R$4))) + SUMPRODUCT(EXACT(LOWER(T20:U20),LOWER($T$4:$U$4))))</f>
        <v/>
      </c>
    </row>
    <row r="21" spans="1:22" ht="14.4" x14ac:dyDescent="0.25">
      <c r="A21" s="46">
        <v>16</v>
      </c>
      <c r="B21" s="7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49" t="str">
        <f ca="1">IF(COUNTBLANK(C21:U21) = BASE!$C$15, "", IF(OR($S21="A", $S21="D"), 1, 0) + SUMPRODUCT(EXACT(LOWER(C21:R21),LOWER($C$4:$R$4))) + SUMPRODUCT(EXACT(LOWER(T21:U21),LOWER($T$4:$U$4))))</f>
        <v/>
      </c>
    </row>
    <row r="22" spans="1:22" ht="14.4" x14ac:dyDescent="0.25">
      <c r="A22" s="46">
        <v>17</v>
      </c>
      <c r="B22" s="7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49" t="str">
        <f ca="1">IF(COUNTBLANK(C22:U22) = BASE!$C$15, "", IF(OR($S22="A", $S22="D"), 1, 0) + SUMPRODUCT(EXACT(LOWER(C22:R22),LOWER($C$4:$R$4))) + SUMPRODUCT(EXACT(LOWER(T22:U22),LOWER($T$4:$U$4))))</f>
        <v/>
      </c>
    </row>
    <row r="23" spans="1:22" ht="14.4" x14ac:dyDescent="0.25">
      <c r="A23" s="46">
        <v>18</v>
      </c>
      <c r="B23" s="7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49" t="str">
        <f ca="1">IF(COUNTBLANK(C23:U23) = BASE!$C$15, "", IF(OR($S23="A", $S23="D"), 1, 0) + SUMPRODUCT(EXACT(LOWER(C23:R23),LOWER($C$4:$R$4))) + SUMPRODUCT(EXACT(LOWER(T23:U23),LOWER($T$4:$U$4))))</f>
        <v/>
      </c>
    </row>
    <row r="24" spans="1:22" ht="14.4" x14ac:dyDescent="0.25">
      <c r="A24" s="46">
        <v>19</v>
      </c>
      <c r="B24" s="7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49" t="str">
        <f ca="1">IF(COUNTBLANK(C24:U24) = BASE!$C$15, "", IF(OR($S24="A", $S24="D"), 1, 0) + SUMPRODUCT(EXACT(LOWER(C24:R24),LOWER($C$4:$R$4))) + SUMPRODUCT(EXACT(LOWER(T24:U24),LOWER($T$4:$U$4))))</f>
        <v/>
      </c>
    </row>
    <row r="25" spans="1:22" ht="14.4" x14ac:dyDescent="0.25">
      <c r="A25" s="46">
        <v>20</v>
      </c>
      <c r="B25" s="7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49" t="str">
        <f ca="1">IF(COUNTBLANK(C25:U25) = BASE!$C$15, "", IF(OR($S25="A", $S25="D"), 1, 0) + SUMPRODUCT(EXACT(LOWER(C25:R25),LOWER($C$4:$R$4))) + SUMPRODUCT(EXACT(LOWER(T25:U25),LOWER($T$4:$U$4))))</f>
        <v/>
      </c>
    </row>
    <row r="26" spans="1:22" ht="14.4" x14ac:dyDescent="0.25">
      <c r="A26" s="46">
        <v>21</v>
      </c>
      <c r="B26" s="7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49" t="str">
        <f ca="1">IF(COUNTBLANK(C26:U26) = BASE!$C$15, "", IF(OR($S26="A", $S26="D"), 1, 0) + SUMPRODUCT(EXACT(LOWER(C26:R26),LOWER($C$4:$R$4))) + SUMPRODUCT(EXACT(LOWER(T26:U26),LOWER($T$4:$U$4))))</f>
        <v/>
      </c>
    </row>
    <row r="27" spans="1:22" ht="14.4" x14ac:dyDescent="0.25">
      <c r="A27" s="46">
        <v>22</v>
      </c>
      <c r="B27" s="7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49" t="str">
        <f ca="1">IF(COUNTBLANK(C27:U27) = BASE!$C$15, "", IF(OR($S27="A", $S27="D"), 1, 0) + SUMPRODUCT(EXACT(LOWER(C27:R27),LOWER($C$4:$R$4))) + SUMPRODUCT(EXACT(LOWER(T27:U27),LOWER($T$4:$U$4))))</f>
        <v/>
      </c>
    </row>
    <row r="28" spans="1:22" ht="14.4" x14ac:dyDescent="0.25">
      <c r="A28" s="46">
        <v>23</v>
      </c>
      <c r="B28" s="7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49" t="str">
        <f ca="1">IF(COUNTBLANK(C28:U28) = BASE!$C$15, "", IF(OR($S28="A", $S28="D"), 1, 0) + SUMPRODUCT(EXACT(LOWER(C28:R28),LOWER($C$4:$R$4))) + SUMPRODUCT(EXACT(LOWER(T28:U28),LOWER($T$4:$U$4))))</f>
        <v/>
      </c>
    </row>
    <row r="29" spans="1:22" ht="14.4" x14ac:dyDescent="0.25">
      <c r="A29" s="46">
        <v>24</v>
      </c>
      <c r="B29" s="7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49" t="str">
        <f ca="1">IF(COUNTBLANK(C29:U29) = BASE!$C$15, "", IF(OR($S29="A", $S29="D"), 1, 0) + SUMPRODUCT(EXACT(LOWER(C29:R29),LOWER($C$4:$R$4))) + SUMPRODUCT(EXACT(LOWER(T29:U29),LOWER($T$4:$U$4))))</f>
        <v/>
      </c>
    </row>
    <row r="30" spans="1:22" ht="14.4" x14ac:dyDescent="0.25">
      <c r="A30" s="46">
        <v>25</v>
      </c>
      <c r="B30" s="7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49" t="str">
        <f ca="1">IF(COUNTBLANK(C30:U30) = BASE!$C$15, "", IF(OR($S30="A", $S30="D"), 1, 0) + SUMPRODUCT(EXACT(LOWER(C30:R30),LOWER($C$4:$R$4))) + SUMPRODUCT(EXACT(LOWER(T30:U30),LOWER($T$4:$U$4))))</f>
        <v/>
      </c>
    </row>
    <row r="31" spans="1:22" ht="14.4" x14ac:dyDescent="0.25">
      <c r="A31" s="46">
        <v>26</v>
      </c>
      <c r="B31" s="7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49" t="str">
        <f ca="1">IF(COUNTBLANK(C31:U31) = BASE!$C$15, "", IF(OR($S31="A", $S31="D"), 1, 0) + SUMPRODUCT(EXACT(LOWER(C31:R31),LOWER($C$4:$R$4))) + SUMPRODUCT(EXACT(LOWER(T31:U31),LOWER($T$4:$U$4))))</f>
        <v/>
      </c>
    </row>
    <row r="32" spans="1:22" ht="14.4" x14ac:dyDescent="0.25">
      <c r="A32" s="46">
        <v>27</v>
      </c>
      <c r="B32" s="7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49" t="str">
        <f ca="1">IF(COUNTBLANK(C32:U32) = BASE!$C$15, "", IF(OR($S32="A", $S32="D"), 1, 0) + SUMPRODUCT(EXACT(LOWER(C32:R32),LOWER($C$4:$R$4))) + SUMPRODUCT(EXACT(LOWER(T32:U32),LOWER($T$4:$U$4))))</f>
        <v/>
      </c>
    </row>
    <row r="33" spans="1:22" ht="14.4" x14ac:dyDescent="0.25">
      <c r="A33" s="46">
        <v>28</v>
      </c>
      <c r="B33" s="53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 t="str">
        <f ca="1">IF(COUNTBLANK(C33:U33) = BASE!$C$15, "", IF(OR($S33="A", $S33="D"), 1, 0) + SUMPRODUCT(EXACT(LOWER(C33:R33),LOWER($C$4:$R$4))) + SUMPRODUCT(EXACT(LOWER(T33:U33),LOWER($T$4:$U$4))))</f>
        <v/>
      </c>
    </row>
    <row r="34" spans="1:22" ht="14.4" x14ac:dyDescent="0.25">
      <c r="A34" s="46">
        <v>29</v>
      </c>
      <c r="B34" s="53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 t="str">
        <f ca="1">IF(COUNTBLANK(C34:U34) = BASE!$C$15, "", IF(OR($S34="A", $S34="D"), 1, 0) + SUMPRODUCT(EXACT(LOWER(C34:R34),LOWER($C$4:$R$4))) + SUMPRODUCT(EXACT(LOWER(T34:U34),LOWER($T$4:$U$4))))</f>
        <v/>
      </c>
    </row>
    <row r="35" spans="1:22" ht="14.4" x14ac:dyDescent="0.25">
      <c r="A35" s="46">
        <v>30</v>
      </c>
      <c r="B35" s="53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 t="str">
        <f ca="1">IF(COUNTBLANK(C35:U35) = BASE!$C$15, "", IF(OR($S35="A", $S35="D"), 1, 0) + SUMPRODUCT(EXACT(LOWER(C35:R35),LOWER($C$4:$R$4))) + SUMPRODUCT(EXACT(LOWER(T35:U35),LOWER($T$4:$U$4))))</f>
        <v/>
      </c>
    </row>
    <row r="36" spans="1:22" ht="14.4" x14ac:dyDescent="0.25">
      <c r="A36" s="46">
        <v>31</v>
      </c>
      <c r="B36" s="53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9" t="str">
        <f ca="1">IF(COUNTBLANK(C36:U36) = BASE!$C$15, "", IF(OR($S36="A", $S36="D"), 1, 0) + SUMPRODUCT(EXACT(LOWER(C36:R36),LOWER($C$4:$R$4))) + SUMPRODUCT(EXACT(LOWER(T36:U36),LOWER($T$4:$U$4))))</f>
        <v/>
      </c>
    </row>
    <row r="37" spans="1:22" ht="14.4" x14ac:dyDescent="0.25">
      <c r="A37" s="46">
        <v>32</v>
      </c>
      <c r="B37" s="53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9" t="str">
        <f ca="1">IF(COUNTBLANK(C37:U37) = BASE!$C$15, "", IF(OR($S37="A", $S37="D"), 1, 0) + SUMPRODUCT(EXACT(LOWER(C37:R37),LOWER($C$4:$R$4))) + SUMPRODUCT(EXACT(LOWER(T37:U37),LOWER($T$4:$U$4))))</f>
        <v/>
      </c>
    </row>
    <row r="38" spans="1:22" ht="14.4" x14ac:dyDescent="0.25">
      <c r="A38" s="46">
        <v>33</v>
      </c>
      <c r="B38" s="53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9" t="str">
        <f ca="1">IF(COUNTBLANK(C38:U38) = BASE!$C$15, "", IF(OR($S38="A", $S38="D"), 1, 0) + SUMPRODUCT(EXACT(LOWER(C38:R38),LOWER($C$4:$R$4))) + SUMPRODUCT(EXACT(LOWER(T38:U38),LOWER($T$4:$U$4))))</f>
        <v/>
      </c>
    </row>
    <row r="39" spans="1:22" ht="14.4" x14ac:dyDescent="0.25">
      <c r="A39" s="46">
        <v>34</v>
      </c>
      <c r="B39" s="53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9" t="str">
        <f ca="1">IF(COUNTBLANK(C39:U39) = BASE!$C$15, "", IF(OR($S39="A", $S39="D"), 1, 0) + SUMPRODUCT(EXACT(LOWER(C39:R39),LOWER($C$4:$R$4))) + SUMPRODUCT(EXACT(LOWER(T39:U39),LOWER($T$4:$U$4))))</f>
        <v/>
      </c>
    </row>
    <row r="40" spans="1:22" ht="14.4" x14ac:dyDescent="0.25">
      <c r="A40" s="46">
        <v>35</v>
      </c>
      <c r="B40" s="53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9" t="str">
        <f ca="1">IF(COUNTBLANK(C40:U40) = BASE!$C$15, "", IF(OR($S40="A", $S40="D"), 1, 0) + SUMPRODUCT(EXACT(LOWER(C40:R40),LOWER($C$4:$R$4))) + SUMPRODUCT(EXACT(LOWER(T40:U40),LOWER($T$4:$U$4))))</f>
        <v/>
      </c>
    </row>
    <row r="41" spans="1:22" ht="14.4" x14ac:dyDescent="0.25">
      <c r="A41" s="46">
        <v>36</v>
      </c>
      <c r="B41" s="53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9" t="str">
        <f ca="1">IF(COUNTBLANK(C41:U41) = BASE!$C$15, "", IF(OR($S41="A", $S41="D"), 1, 0) + SUMPRODUCT(EXACT(LOWER(C41:R41),LOWER($C$4:$R$4))) + SUMPRODUCT(EXACT(LOWER(T41:U41),LOWER($T$4:$U$4))))</f>
        <v/>
      </c>
    </row>
    <row r="42" spans="1:22" ht="14.4" x14ac:dyDescent="0.25">
      <c r="A42" s="46">
        <v>37</v>
      </c>
      <c r="B42" s="53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9" t="str">
        <f ca="1">IF(COUNTBLANK(C42:U42) = BASE!$C$15, "", IF(OR($S42="A", $S42="D"), 1, 0) + SUMPRODUCT(EXACT(LOWER(C42:R42),LOWER($C$4:$R$4))) + SUMPRODUCT(EXACT(LOWER(T42:U42),LOWER($T$4:$U$4))))</f>
        <v/>
      </c>
    </row>
    <row r="43" spans="1:22" ht="14.4" x14ac:dyDescent="0.25">
      <c r="A43" s="46">
        <v>38</v>
      </c>
      <c r="B43" s="53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9" t="str">
        <f ca="1">IF(COUNTBLANK(C43:U43) = BASE!$C$15, "", IF(OR($S43="A", $S43="D"), 1, 0) + SUMPRODUCT(EXACT(LOWER(C43:R43),LOWER($C$4:$R$4))) + SUMPRODUCT(EXACT(LOWER(T43:U43),LOWER($T$4:$U$4))))</f>
        <v/>
      </c>
    </row>
    <row r="44" spans="1:22" ht="14.4" x14ac:dyDescent="0.25">
      <c r="A44" s="46">
        <v>39</v>
      </c>
      <c r="B44" s="5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 t="str">
        <f ca="1">IF(COUNTBLANK(C44:U44) = BASE!$C$15, "", IF(OR($S44="A", $S44="D"), 1, 0) + SUMPRODUCT(EXACT(LOWER(C44:R44),LOWER($C$4:$R$4))) + SUMPRODUCT(EXACT(LOWER(T44:U44),LOWER($T$4:$U$4))))</f>
        <v/>
      </c>
    </row>
    <row r="45" spans="1:22" ht="14.4" x14ac:dyDescent="0.25">
      <c r="A45" s="46">
        <v>40</v>
      </c>
      <c r="B45" s="5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9" t="str">
        <f ca="1">IF(COUNTBLANK(C45:U45) = BASE!$C$15, "", IF(OR($S45="A", $S45="D"), 1, 0) + SUMPRODUCT(EXACT(LOWER(C45:R45),LOWER($C$4:$R$4))) + SUMPRODUCT(EXACT(LOWER(T45:U45),LOWER($T$4:$U$4))))</f>
        <v/>
      </c>
    </row>
    <row r="46" spans="1:22" ht="14.4" x14ac:dyDescent="0.25">
      <c r="A46" s="46">
        <v>41</v>
      </c>
      <c r="B46" s="5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9" t="str">
        <f ca="1">IF(COUNTBLANK(C46:U46) = BASE!$C$15, "", IF(OR($S46="A", $S46="D"), 1, 0) + SUMPRODUCT(EXACT(LOWER(C46:R46),LOWER($C$4:$R$4))) + SUMPRODUCT(EXACT(LOWER(T46:U46),LOWER($T$4:$U$4))))</f>
        <v/>
      </c>
    </row>
    <row r="47" spans="1:22" ht="14.4" x14ac:dyDescent="0.25">
      <c r="A47" s="46">
        <v>42</v>
      </c>
      <c r="B47" s="53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9" t="str">
        <f ca="1">IF(COUNTBLANK(C47:U47) = BASE!$C$15, "", IF(OR($S47="A", $S47="D"), 1, 0) + SUMPRODUCT(EXACT(LOWER(C47:R47),LOWER($C$4:$R$4))) + SUMPRODUCT(EXACT(LOWER(T47:U47),LOWER($T$4:$U$4))))</f>
        <v/>
      </c>
    </row>
    <row r="48" spans="1:22" ht="14.4" x14ac:dyDescent="0.25">
      <c r="A48" s="46">
        <v>43</v>
      </c>
      <c r="B48" s="53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9" t="str">
        <f ca="1">IF(COUNTBLANK(C48:U48) = BASE!$C$15, "", IF(OR($S48="A", $S48="D"), 1, 0) + SUMPRODUCT(EXACT(LOWER(C48:R48),LOWER($C$4:$R$4))) + SUMPRODUCT(EXACT(LOWER(T48:U48),LOWER($T$4:$U$4))))</f>
        <v/>
      </c>
    </row>
    <row r="49" spans="1:23" ht="14.4" x14ac:dyDescent="0.25">
      <c r="A49" s="46">
        <v>44</v>
      </c>
      <c r="B49" s="53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9" t="str">
        <f ca="1">IF(COUNTBLANK(C49:U49) = BASE!$C$15, "", IF(OR($S49="A", $S49="D"), 1, 0) + SUMPRODUCT(EXACT(LOWER(C49:R49),LOWER($C$4:$R$4))) + SUMPRODUCT(EXACT(LOWER(T49:U49),LOWER($T$4:$U$4))))</f>
        <v/>
      </c>
    </row>
    <row r="50" spans="1:23" ht="14.4" x14ac:dyDescent="0.25">
      <c r="A50" s="46">
        <v>45</v>
      </c>
      <c r="B50" s="5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9" t="str">
        <f ca="1">IF(COUNTBLANK(C50:U50) = BASE!$C$15, "", IF(OR($S50="A", $S50="D"), 1, 0) + SUMPRODUCT(EXACT(LOWER(C50:R50),LOWER($C$4:$R$4))) + SUMPRODUCT(EXACT(LOWER(T50:U50),LOWER($T$4:$U$4))))</f>
        <v/>
      </c>
    </row>
    <row r="51" spans="1:23" ht="14.4" x14ac:dyDescent="0.25">
      <c r="A51" s="46">
        <v>46</v>
      </c>
      <c r="B51" s="53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9" t="str">
        <f ca="1">IF(COUNTBLANK(C51:U51) = BASE!$C$15, "", IF(OR($S51="A", $S51="D"), 1, 0) + SUMPRODUCT(EXACT(LOWER(C51:R51),LOWER($C$4:$R$4))) + SUMPRODUCT(EXACT(LOWER(T51:U51),LOWER($T$4:$U$4))))</f>
        <v/>
      </c>
    </row>
    <row r="52" spans="1:23" ht="14.4" x14ac:dyDescent="0.25">
      <c r="A52" s="46">
        <v>47</v>
      </c>
      <c r="B52" s="53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9" t="str">
        <f ca="1">IF(COUNTBLANK(C52:U52) = BASE!$C$15, "", IF(OR($S52="A", $S52="D"), 1, 0) + SUMPRODUCT(EXACT(LOWER(C52:R52),LOWER($C$4:$R$4))) + SUMPRODUCT(EXACT(LOWER(T52:U52),LOWER($T$4:$U$4))))</f>
        <v/>
      </c>
    </row>
    <row r="53" spans="1:23" ht="14.4" x14ac:dyDescent="0.25">
      <c r="A53" s="46">
        <v>48</v>
      </c>
      <c r="B53" s="53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9" t="str">
        <f ca="1">IF(COUNTBLANK(C53:U53) = BASE!$C$15, "", IF(OR($S53="A", $S53="D"), 1, 0) + SUMPRODUCT(EXACT(LOWER(C53:R53),LOWER($C$4:$R$4))) + SUMPRODUCT(EXACT(LOWER(T53:U53),LOWER($T$4:$U$4))))</f>
        <v/>
      </c>
    </row>
    <row r="54" spans="1:23" ht="14.4" x14ac:dyDescent="0.25">
      <c r="A54" s="46">
        <v>49</v>
      </c>
      <c r="B54" s="53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9" t="str">
        <f ca="1">IF(COUNTBLANK(C54:U54) = BASE!$C$15, "", IF(OR($S54="A", $S54="D"), 1, 0) + SUMPRODUCT(EXACT(LOWER(C54:R54),LOWER($C$4:$R$4))) + SUMPRODUCT(EXACT(LOWER(T54:U54),LOWER($T$4:$U$4))))</f>
        <v/>
      </c>
    </row>
    <row r="55" spans="1:23" ht="14.4" x14ac:dyDescent="0.25">
      <c r="A55" s="46">
        <v>50</v>
      </c>
      <c r="B55" s="53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9" t="str">
        <f ca="1">IF(COUNTBLANK(C55:U55) = BASE!$C$15, "", IF(OR($S55="A", $S55="D"), 1, 0) + SUMPRODUCT(EXACT(LOWER(C55:R55),LOWER($C$4:$R$4))) + SUMPRODUCT(EXACT(LOWER(T55:U55),LOWER($T$4:$U$4))))</f>
        <v/>
      </c>
    </row>
    <row r="56" spans="1:23" ht="14.4" x14ac:dyDescent="0.25">
      <c r="A56" s="142" t="s">
        <v>80</v>
      </c>
      <c r="B56" s="137"/>
      <c r="C56" s="54" t="str">
        <f t="shared" ref="C56:U56" ca="1" si="0">IFERROR((C57/$Q$58),"")</f>
        <v/>
      </c>
      <c r="D56" s="54" t="str">
        <f t="shared" ca="1" si="0"/>
        <v/>
      </c>
      <c r="E56" s="54" t="str">
        <f t="shared" ca="1" si="0"/>
        <v/>
      </c>
      <c r="F56" s="54" t="str">
        <f t="shared" ca="1" si="0"/>
        <v/>
      </c>
      <c r="G56" s="54" t="str">
        <f t="shared" ca="1" si="0"/>
        <v/>
      </c>
      <c r="H56" s="54" t="str">
        <f t="shared" ca="1" si="0"/>
        <v/>
      </c>
      <c r="I56" s="54" t="str">
        <f t="shared" ca="1" si="0"/>
        <v/>
      </c>
      <c r="J56" s="54" t="str">
        <f t="shared" ca="1" si="0"/>
        <v/>
      </c>
      <c r="K56" s="54" t="str">
        <f t="shared" ca="1" si="0"/>
        <v/>
      </c>
      <c r="L56" s="54" t="str">
        <f t="shared" ca="1" si="0"/>
        <v/>
      </c>
      <c r="M56" s="54" t="str">
        <f t="shared" ca="1" si="0"/>
        <v/>
      </c>
      <c r="N56" s="54" t="str">
        <f t="shared" ca="1" si="0"/>
        <v/>
      </c>
      <c r="O56" s="54" t="str">
        <f t="shared" ca="1" si="0"/>
        <v/>
      </c>
      <c r="P56" s="54" t="str">
        <f t="shared" ca="1" si="0"/>
        <v/>
      </c>
      <c r="Q56" s="54" t="str">
        <f t="shared" ca="1" si="0"/>
        <v/>
      </c>
      <c r="R56" s="54" t="str">
        <f t="shared" ca="1" si="0"/>
        <v/>
      </c>
      <c r="S56" s="54" t="str">
        <f t="shared" ca="1" si="0"/>
        <v/>
      </c>
      <c r="T56" s="54" t="str">
        <f t="shared" ca="1" si="0"/>
        <v/>
      </c>
      <c r="U56" s="54" t="str">
        <f t="shared" ca="1" si="0"/>
        <v/>
      </c>
      <c r="V56" s="55" t="s">
        <v>81</v>
      </c>
    </row>
    <row r="57" spans="1:23" ht="15.6" x14ac:dyDescent="0.25">
      <c r="A57" s="142" t="s">
        <v>82</v>
      </c>
      <c r="B57" s="137"/>
      <c r="C57" s="55">
        <f t="shared" ref="C57:R57" ca="1" si="1">COUNTIF(C6:C55,C4)</f>
        <v>0</v>
      </c>
      <c r="D57" s="55">
        <f t="shared" ca="1" si="1"/>
        <v>0</v>
      </c>
      <c r="E57" s="55">
        <f t="shared" ca="1" si="1"/>
        <v>0</v>
      </c>
      <c r="F57" s="55">
        <f t="shared" ca="1" si="1"/>
        <v>0</v>
      </c>
      <c r="G57" s="55">
        <f t="shared" ca="1" si="1"/>
        <v>0</v>
      </c>
      <c r="H57" s="55">
        <f t="shared" ca="1" si="1"/>
        <v>0</v>
      </c>
      <c r="I57" s="55">
        <f t="shared" ca="1" si="1"/>
        <v>0</v>
      </c>
      <c r="J57" s="55">
        <f t="shared" ca="1" si="1"/>
        <v>0</v>
      </c>
      <c r="K57" s="55">
        <f t="shared" ca="1" si="1"/>
        <v>0</v>
      </c>
      <c r="L57" s="55">
        <f t="shared" ca="1" si="1"/>
        <v>0</v>
      </c>
      <c r="M57" s="55">
        <f t="shared" ca="1" si="1"/>
        <v>0</v>
      </c>
      <c r="N57" s="55">
        <f t="shared" ca="1" si="1"/>
        <v>0</v>
      </c>
      <c r="O57" s="55">
        <f t="shared" ca="1" si="1"/>
        <v>0</v>
      </c>
      <c r="P57" s="55">
        <f t="shared" ca="1" si="1"/>
        <v>0</v>
      </c>
      <c r="Q57" s="55">
        <f t="shared" ca="1" si="1"/>
        <v>0</v>
      </c>
      <c r="R57" s="55">
        <f t="shared" ca="1" si="1"/>
        <v>0</v>
      </c>
      <c r="S57" s="55">
        <f>COUNTIF(S6:S55,"A") + COUNTIF(S6:S55,"D")</f>
        <v>0</v>
      </c>
      <c r="T57" s="55">
        <f t="shared" ref="T57:U57" ca="1" si="2">COUNTIF(T6:T55,T4)</f>
        <v>0</v>
      </c>
      <c r="U57" s="55">
        <f t="shared" ca="1" si="2"/>
        <v>0</v>
      </c>
      <c r="V57" s="56" t="s">
        <v>83</v>
      </c>
    </row>
    <row r="58" spans="1:23" ht="15.6" x14ac:dyDescent="0.25">
      <c r="A58" s="144" t="s">
        <v>84</v>
      </c>
      <c r="B58" s="137"/>
      <c r="C58" s="145" t="str">
        <f>C2</f>
        <v>MATEMÁTICA</v>
      </c>
      <c r="D58" s="114"/>
      <c r="E58" s="114"/>
      <c r="F58" s="114"/>
      <c r="G58" s="114"/>
      <c r="H58" s="137"/>
      <c r="I58" s="145" t="s">
        <v>85</v>
      </c>
      <c r="J58" s="137"/>
      <c r="K58" s="57" t="str">
        <f>A2</f>
        <v>9D</v>
      </c>
      <c r="L58" s="145" t="s">
        <v>86</v>
      </c>
      <c r="M58" s="114"/>
      <c r="N58" s="114"/>
      <c r="O58" s="114"/>
      <c r="P58" s="137"/>
      <c r="Q58" s="57">
        <f ca="1">IFERROR(__xludf.DUMMYFUNCTION("ARRAYFORMULA(IFERROR(COUNTIF(FILTER(V6:V55, V6:V55&lt;&gt;""""),""&gt;=0"")))"),0)</f>
        <v>0</v>
      </c>
      <c r="R58" s="145" t="s">
        <v>87</v>
      </c>
      <c r="S58" s="114"/>
      <c r="T58" s="114"/>
      <c r="U58" s="137"/>
      <c r="V58" s="58" t="str">
        <f ca="1">IFERROR(SUM(V6:V55)/Q58, "")</f>
        <v/>
      </c>
      <c r="W58" s="59"/>
    </row>
    <row r="59" spans="1:23" ht="14.4" x14ac:dyDescent="0.25">
      <c r="A59" s="146"/>
      <c r="B59" s="137"/>
      <c r="C59" s="146" t="s">
        <v>88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37"/>
      <c r="V59" s="60" t="s">
        <v>89</v>
      </c>
    </row>
    <row r="60" spans="1:23" ht="14.4" x14ac:dyDescent="0.25">
      <c r="A60" s="143" t="s">
        <v>53</v>
      </c>
      <c r="B60" s="137"/>
      <c r="C60" s="51">
        <f t="shared" ref="C60:U60" si="3">COUNTIF(C6:C55,$A$60)</f>
        <v>0</v>
      </c>
      <c r="D60" s="51">
        <f t="shared" si="3"/>
        <v>0</v>
      </c>
      <c r="E60" s="51">
        <f t="shared" si="3"/>
        <v>0</v>
      </c>
      <c r="F60" s="51">
        <f t="shared" si="3"/>
        <v>0</v>
      </c>
      <c r="G60" s="51">
        <f t="shared" si="3"/>
        <v>0</v>
      </c>
      <c r="H60" s="51">
        <f t="shared" si="3"/>
        <v>0</v>
      </c>
      <c r="I60" s="51">
        <f t="shared" si="3"/>
        <v>0</v>
      </c>
      <c r="J60" s="51">
        <f t="shared" si="3"/>
        <v>0</v>
      </c>
      <c r="K60" s="51">
        <f t="shared" si="3"/>
        <v>0</v>
      </c>
      <c r="L60" s="51">
        <f t="shared" si="3"/>
        <v>0</v>
      </c>
      <c r="M60" s="51">
        <f t="shared" si="3"/>
        <v>0</v>
      </c>
      <c r="N60" s="51">
        <f t="shared" si="3"/>
        <v>0</v>
      </c>
      <c r="O60" s="51">
        <f t="shared" si="3"/>
        <v>0</v>
      </c>
      <c r="P60" s="51">
        <f t="shared" si="3"/>
        <v>0</v>
      </c>
      <c r="Q60" s="51">
        <f t="shared" si="3"/>
        <v>0</v>
      </c>
      <c r="R60" s="51">
        <f t="shared" si="3"/>
        <v>0</v>
      </c>
      <c r="S60" s="51">
        <f t="shared" si="3"/>
        <v>0</v>
      </c>
      <c r="T60" s="51">
        <f t="shared" si="3"/>
        <v>0</v>
      </c>
      <c r="U60" s="51">
        <f t="shared" si="3"/>
        <v>0</v>
      </c>
      <c r="V60" s="61">
        <f t="shared" ref="V60:V64" si="4">AVERAGE(C60:U60)</f>
        <v>0</v>
      </c>
    </row>
    <row r="61" spans="1:23" ht="14.4" x14ac:dyDescent="0.25">
      <c r="A61" s="143" t="s">
        <v>54</v>
      </c>
      <c r="B61" s="137"/>
      <c r="C61" s="51">
        <f t="shared" ref="C61:U61" si="5">COUNTIF(C6:C55,$A$61)</f>
        <v>0</v>
      </c>
      <c r="D61" s="51">
        <f t="shared" si="5"/>
        <v>0</v>
      </c>
      <c r="E61" s="51">
        <f t="shared" si="5"/>
        <v>0</v>
      </c>
      <c r="F61" s="51">
        <f t="shared" si="5"/>
        <v>0</v>
      </c>
      <c r="G61" s="51">
        <f t="shared" si="5"/>
        <v>0</v>
      </c>
      <c r="H61" s="51">
        <f t="shared" si="5"/>
        <v>0</v>
      </c>
      <c r="I61" s="51">
        <f t="shared" si="5"/>
        <v>0</v>
      </c>
      <c r="J61" s="51">
        <f t="shared" si="5"/>
        <v>0</v>
      </c>
      <c r="K61" s="51">
        <f t="shared" si="5"/>
        <v>0</v>
      </c>
      <c r="L61" s="51">
        <f t="shared" si="5"/>
        <v>0</v>
      </c>
      <c r="M61" s="51">
        <f t="shared" si="5"/>
        <v>0</v>
      </c>
      <c r="N61" s="51">
        <f t="shared" si="5"/>
        <v>0</v>
      </c>
      <c r="O61" s="51">
        <f t="shared" si="5"/>
        <v>0</v>
      </c>
      <c r="P61" s="51">
        <f t="shared" si="5"/>
        <v>0</v>
      </c>
      <c r="Q61" s="51">
        <f t="shared" si="5"/>
        <v>0</v>
      </c>
      <c r="R61" s="51">
        <f t="shared" si="5"/>
        <v>0</v>
      </c>
      <c r="S61" s="51">
        <f t="shared" si="5"/>
        <v>0</v>
      </c>
      <c r="T61" s="51">
        <f t="shared" si="5"/>
        <v>0</v>
      </c>
      <c r="U61" s="51">
        <f t="shared" si="5"/>
        <v>0</v>
      </c>
      <c r="V61" s="61">
        <f t="shared" si="4"/>
        <v>0</v>
      </c>
    </row>
    <row r="62" spans="1:23" ht="14.4" x14ac:dyDescent="0.25">
      <c r="A62" s="143" t="s">
        <v>52</v>
      </c>
      <c r="B62" s="137"/>
      <c r="C62" s="51">
        <f t="shared" ref="C62:U62" si="6">COUNTIF(C6:C55,$A$62)</f>
        <v>0</v>
      </c>
      <c r="D62" s="51">
        <f t="shared" si="6"/>
        <v>0</v>
      </c>
      <c r="E62" s="51">
        <f t="shared" si="6"/>
        <v>0</v>
      </c>
      <c r="F62" s="51">
        <f t="shared" si="6"/>
        <v>0</v>
      </c>
      <c r="G62" s="51">
        <f t="shared" si="6"/>
        <v>0</v>
      </c>
      <c r="H62" s="51">
        <f t="shared" si="6"/>
        <v>0</v>
      </c>
      <c r="I62" s="51">
        <f t="shared" si="6"/>
        <v>0</v>
      </c>
      <c r="J62" s="51">
        <f t="shared" si="6"/>
        <v>0</v>
      </c>
      <c r="K62" s="51">
        <f t="shared" si="6"/>
        <v>0</v>
      </c>
      <c r="L62" s="51">
        <f t="shared" si="6"/>
        <v>0</v>
      </c>
      <c r="M62" s="51">
        <f t="shared" si="6"/>
        <v>0</v>
      </c>
      <c r="N62" s="51">
        <f t="shared" si="6"/>
        <v>0</v>
      </c>
      <c r="O62" s="51">
        <f t="shared" si="6"/>
        <v>0</v>
      </c>
      <c r="P62" s="51">
        <f t="shared" si="6"/>
        <v>0</v>
      </c>
      <c r="Q62" s="51">
        <f t="shared" si="6"/>
        <v>0</v>
      </c>
      <c r="R62" s="51">
        <f t="shared" si="6"/>
        <v>0</v>
      </c>
      <c r="S62" s="51">
        <f t="shared" si="6"/>
        <v>0</v>
      </c>
      <c r="T62" s="51">
        <f t="shared" si="6"/>
        <v>0</v>
      </c>
      <c r="U62" s="51">
        <f t="shared" si="6"/>
        <v>0</v>
      </c>
      <c r="V62" s="61">
        <f t="shared" si="4"/>
        <v>0</v>
      </c>
    </row>
    <row r="63" spans="1:23" ht="14.4" x14ac:dyDescent="0.25">
      <c r="A63" s="143" t="s">
        <v>55</v>
      </c>
      <c r="B63" s="137"/>
      <c r="C63" s="51">
        <f t="shared" ref="C63:U63" si="7">COUNTIF(C6:C55,$A$63)</f>
        <v>0</v>
      </c>
      <c r="D63" s="51">
        <f t="shared" si="7"/>
        <v>0</v>
      </c>
      <c r="E63" s="51">
        <f t="shared" si="7"/>
        <v>0</v>
      </c>
      <c r="F63" s="51">
        <f t="shared" si="7"/>
        <v>0</v>
      </c>
      <c r="G63" s="51">
        <f t="shared" si="7"/>
        <v>0</v>
      </c>
      <c r="H63" s="51">
        <f t="shared" si="7"/>
        <v>0</v>
      </c>
      <c r="I63" s="51">
        <f t="shared" si="7"/>
        <v>0</v>
      </c>
      <c r="J63" s="51">
        <f t="shared" si="7"/>
        <v>0</v>
      </c>
      <c r="K63" s="51">
        <f t="shared" si="7"/>
        <v>0</v>
      </c>
      <c r="L63" s="51">
        <f t="shared" si="7"/>
        <v>0</v>
      </c>
      <c r="M63" s="51">
        <f t="shared" si="7"/>
        <v>0</v>
      </c>
      <c r="N63" s="51">
        <f t="shared" si="7"/>
        <v>0</v>
      </c>
      <c r="O63" s="51">
        <f t="shared" si="7"/>
        <v>0</v>
      </c>
      <c r="P63" s="51">
        <f t="shared" si="7"/>
        <v>0</v>
      </c>
      <c r="Q63" s="51">
        <f t="shared" si="7"/>
        <v>0</v>
      </c>
      <c r="R63" s="51">
        <f t="shared" si="7"/>
        <v>0</v>
      </c>
      <c r="S63" s="51">
        <f t="shared" si="7"/>
        <v>0</v>
      </c>
      <c r="T63" s="51">
        <f t="shared" si="7"/>
        <v>0</v>
      </c>
      <c r="U63" s="51">
        <f t="shared" si="7"/>
        <v>0</v>
      </c>
      <c r="V63" s="61">
        <f t="shared" si="4"/>
        <v>0</v>
      </c>
    </row>
    <row r="64" spans="1:23" ht="14.4" x14ac:dyDescent="0.25">
      <c r="A64" s="143" t="s">
        <v>90</v>
      </c>
      <c r="B64" s="137"/>
      <c r="C64" s="51">
        <f t="shared" ref="C64:U64" si="8">COUNTIF(C6:C55,$A$64)</f>
        <v>0</v>
      </c>
      <c r="D64" s="51">
        <f t="shared" si="8"/>
        <v>0</v>
      </c>
      <c r="E64" s="51">
        <f t="shared" si="8"/>
        <v>0</v>
      </c>
      <c r="F64" s="51">
        <f t="shared" si="8"/>
        <v>0</v>
      </c>
      <c r="G64" s="51">
        <f t="shared" si="8"/>
        <v>0</v>
      </c>
      <c r="H64" s="51">
        <f t="shared" si="8"/>
        <v>0</v>
      </c>
      <c r="I64" s="51">
        <f t="shared" si="8"/>
        <v>0</v>
      </c>
      <c r="J64" s="51">
        <f t="shared" si="8"/>
        <v>0</v>
      </c>
      <c r="K64" s="51">
        <f t="shared" si="8"/>
        <v>0</v>
      </c>
      <c r="L64" s="51">
        <f t="shared" si="8"/>
        <v>0</v>
      </c>
      <c r="M64" s="51">
        <f t="shared" si="8"/>
        <v>0</v>
      </c>
      <c r="N64" s="51">
        <f t="shared" si="8"/>
        <v>0</v>
      </c>
      <c r="O64" s="51">
        <f t="shared" si="8"/>
        <v>0</v>
      </c>
      <c r="P64" s="51">
        <f t="shared" si="8"/>
        <v>0</v>
      </c>
      <c r="Q64" s="51">
        <f t="shared" si="8"/>
        <v>0</v>
      </c>
      <c r="R64" s="51">
        <f t="shared" si="8"/>
        <v>0</v>
      </c>
      <c r="S64" s="51">
        <f t="shared" si="8"/>
        <v>0</v>
      </c>
      <c r="T64" s="51">
        <f t="shared" si="8"/>
        <v>0</v>
      </c>
      <c r="U64" s="51">
        <f t="shared" si="8"/>
        <v>0</v>
      </c>
      <c r="V64" s="61">
        <f t="shared" si="4"/>
        <v>0</v>
      </c>
    </row>
    <row r="65" spans="1:22" ht="14.4" x14ac:dyDescent="0.25">
      <c r="A65" s="143" t="s">
        <v>91</v>
      </c>
      <c r="B65" s="137"/>
      <c r="C65" s="62">
        <f t="shared" ref="C65:U65" si="9">SUM(C60:C64)</f>
        <v>0</v>
      </c>
      <c r="D65" s="62">
        <f t="shared" si="9"/>
        <v>0</v>
      </c>
      <c r="E65" s="62">
        <f t="shared" si="9"/>
        <v>0</v>
      </c>
      <c r="F65" s="62">
        <f t="shared" si="9"/>
        <v>0</v>
      </c>
      <c r="G65" s="62">
        <f t="shared" si="9"/>
        <v>0</v>
      </c>
      <c r="H65" s="62">
        <f t="shared" si="9"/>
        <v>0</v>
      </c>
      <c r="I65" s="62">
        <f t="shared" si="9"/>
        <v>0</v>
      </c>
      <c r="J65" s="62">
        <f t="shared" si="9"/>
        <v>0</v>
      </c>
      <c r="K65" s="62">
        <f t="shared" si="9"/>
        <v>0</v>
      </c>
      <c r="L65" s="62">
        <f t="shared" si="9"/>
        <v>0</v>
      </c>
      <c r="M65" s="62">
        <f t="shared" si="9"/>
        <v>0</v>
      </c>
      <c r="N65" s="62">
        <f t="shared" si="9"/>
        <v>0</v>
      </c>
      <c r="O65" s="62">
        <f t="shared" si="9"/>
        <v>0</v>
      </c>
      <c r="P65" s="62">
        <f t="shared" si="9"/>
        <v>0</v>
      </c>
      <c r="Q65" s="62">
        <f t="shared" si="9"/>
        <v>0</v>
      </c>
      <c r="R65" s="62">
        <f t="shared" si="9"/>
        <v>0</v>
      </c>
      <c r="S65" s="62">
        <f t="shared" si="9"/>
        <v>0</v>
      </c>
      <c r="T65" s="62">
        <f t="shared" si="9"/>
        <v>0</v>
      </c>
      <c r="U65" s="62">
        <f t="shared" si="9"/>
        <v>0</v>
      </c>
      <c r="V65" s="61" t="s">
        <v>83</v>
      </c>
    </row>
    <row r="66" spans="1:22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 spans="1:22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spans="1:22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 spans="1:22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 spans="1:22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spans="1:22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spans="1:22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 spans="1:22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 spans="1:22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 spans="1:22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 spans="1:22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spans="1:22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 spans="1:22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 spans="1:22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 spans="1:22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spans="1:22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spans="1:22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 spans="1:22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 spans="1:22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 spans="1:22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 spans="1:22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 spans="1:22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 spans="1:22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 spans="1:22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 spans="1:22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spans="1:22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 spans="1:22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spans="1:22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 spans="1:22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 spans="1:22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spans="1:22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spans="1:22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 spans="1:22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 spans="1:22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 spans="1:22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spans="1:22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 spans="1:22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spans="1:22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 spans="1:22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spans="1:22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spans="1:22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 spans="1:22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spans="1:22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spans="1:22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 spans="1:22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spans="1:22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spans="1:22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spans="1:22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 spans="1:22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 spans="1:22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spans="1:22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spans="1:22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spans="1:22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spans="1:22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 spans="1:22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 spans="1:22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spans="1:22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 spans="1:22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spans="1:22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 spans="1:22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spans="1:22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 spans="1:22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 spans="1:22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 spans="1:22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 spans="1:22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spans="1:22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spans="1:22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 spans="1:22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 spans="1:22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 spans="1:22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 spans="1:22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spans="1:22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 spans="1:22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spans="1:22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spans="1:22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 spans="1:22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 spans="1:22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 spans="1:22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 spans="1:22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 spans="1:22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 spans="1:22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 spans="1:22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 spans="1:22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 spans="1:22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 spans="1:22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spans="1:22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 spans="1:22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 spans="1:22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spans="1:22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spans="1:22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 spans="1:22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spans="1:22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 spans="1:22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 spans="1:22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 spans="1:22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spans="1:22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 spans="1:22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 spans="1:22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spans="1:22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spans="1:22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 spans="1:22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spans="1:22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 spans="1:22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spans="1:22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spans="1:22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spans="1:22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spans="1:22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 spans="1:22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 spans="1:22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 spans="1:22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spans="1:22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 spans="1:22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spans="1:22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 spans="1:22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 spans="1:22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spans="1:22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 spans="1:22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 spans="1:22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 spans="1:22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 spans="1:22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 spans="1:22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spans="1:22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spans="1:22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spans="1:22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 spans="1:22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 spans="1:22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 spans="1:22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 spans="1:22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 spans="1:22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 spans="1:22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 spans="1:22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spans="1:22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spans="1:22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spans="1:22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spans="1:22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 spans="1:22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spans="1:22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 spans="1:22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spans="1:22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 spans="1:22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spans="1:22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spans="1:22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spans="1:22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spans="1:22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spans="1:22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spans="1:22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spans="1:22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spans="1:22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 spans="1:22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 spans="1:22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spans="1:22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spans="1:22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spans="1:22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spans="1:22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 spans="1:22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 spans="1:22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 spans="1:22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 spans="1:22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 spans="1:22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 spans="1:22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 spans="1:22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 spans="1:22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spans="1:22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 spans="1:22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spans="1:22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 spans="1:22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spans="1:22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 spans="1:22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 spans="1:22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spans="1:22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spans="1:22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 spans="1:22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 spans="1:22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 spans="1:22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 spans="1:22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 spans="1:22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spans="1:22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spans="1:22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spans="1:22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spans="1:22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spans="1:22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spans="1:22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 spans="1:22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spans="1:22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 spans="1:22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spans="1:22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 spans="1:22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 spans="1:22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spans="1:22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 spans="1:22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 spans="1:22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spans="1:22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 spans="1:22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spans="1:22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spans="1:22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spans="1:22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spans="1:22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 spans="1:22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spans="1:22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 spans="1:22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spans="1:22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spans="1:22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spans="1:22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 spans="1:22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spans="1:22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spans="1:22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 spans="1:22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 spans="1:22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 spans="1:22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spans="1:22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spans="1:22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spans="1:22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spans="1:22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spans="1:22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spans="1:22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spans="1:22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 spans="1:22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 spans="1:22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 spans="1:22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spans="1:22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 spans="1:22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spans="1:22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spans="1:22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spans="1:22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 spans="1:22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spans="1:22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 spans="1:22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 spans="1:22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spans="1:22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 spans="1:22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spans="1:22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 spans="1:22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spans="1:22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spans="1:22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spans="1:22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 spans="1:22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 spans="1:22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spans="1:22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spans="1:22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 spans="1:22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 spans="1:22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spans="1:22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spans="1:22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 spans="1:22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 spans="1:22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spans="1:22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 spans="1:22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spans="1:22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 spans="1:22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spans="1:22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 spans="1:22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 spans="1:22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spans="1:22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spans="1:22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spans="1:22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spans="1:22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spans="1:22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spans="1:22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 spans="1:22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spans="1:22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 spans="1:22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spans="1:22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spans="1:22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 spans="1:22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 spans="1:22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spans="1:22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spans="1:22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spans="1:22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 spans="1:22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 spans="1:22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 spans="1:22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 spans="1:22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spans="1:22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spans="1:22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spans="1:22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spans="1:22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spans="1:22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spans="1:22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spans="1:22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 spans="1:22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 spans="1:22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spans="1:22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spans="1:22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 spans="1:22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 spans="1:22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 spans="1:22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spans="1:22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 spans="1:22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 spans="1:22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spans="1:22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spans="1:22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spans="1:22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 spans="1:22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spans="1:22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spans="1:22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spans="1:22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 spans="1:22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spans="1:22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spans="1:22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 spans="1:22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spans="1:22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spans="1:22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 spans="1:22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spans="1:22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 spans="1:22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spans="1:22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 spans="1:22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 spans="1:22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spans="1:22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 spans="1:22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spans="1:22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spans="1:22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 spans="1:22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 spans="1:22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spans="1:22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 spans="1:22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spans="1:22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spans="1:22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 spans="1:22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spans="1:22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 spans="1:22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spans="1:22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 spans="1:22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spans="1:22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spans="1:22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 spans="1:22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 spans="1:22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spans="1:22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spans="1:22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 spans="1:22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spans="1:22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 spans="1:22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spans="1:22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spans="1:22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 spans="1:22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 spans="1:22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spans="1:22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spans="1:22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 spans="1:22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spans="1:22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spans="1:22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 spans="1:22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spans="1:22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 spans="1:22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spans="1:22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spans="1:22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 spans="1:22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 spans="1:22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 spans="1:22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 spans="1:22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spans="1:22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 spans="1:22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spans="1:22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 spans="1:22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 spans="1:22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 spans="1:22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spans="1:22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spans="1:22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 spans="1:22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 spans="1:22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 spans="1:22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spans="1:22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 spans="1:22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 spans="1:22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spans="1:22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spans="1:22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 spans="1:22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 spans="1:22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 spans="1:22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spans="1:22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 spans="1:22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spans="1:22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spans="1:22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spans="1:22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 spans="1:22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spans="1:22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spans="1:22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spans="1:22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 spans="1:22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spans="1:22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spans="1:22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spans="1:22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 spans="1:22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 spans="1:22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spans="1:22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 spans="1:22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 spans="1:22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 spans="1:22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 spans="1:22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spans="1:22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spans="1:22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 spans="1:22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 spans="1:22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spans="1:22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 spans="1:22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spans="1:22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spans="1:22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 spans="1:22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 spans="1:22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spans="1:22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 spans="1:22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spans="1:22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spans="1:22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 spans="1:22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spans="1:22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 spans="1:22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 spans="1:22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spans="1:22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spans="1:22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 spans="1:22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2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spans="1:22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 spans="1:22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 spans="1:22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spans="1:22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 spans="1:22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spans="1:22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spans="1:22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spans="1:22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 spans="1:22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spans="1:22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 spans="1:22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spans="1:22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spans="1:22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spans="1:22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 spans="1:22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spans="1:22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spans="1:22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 spans="1:22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spans="1:22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spans="1:22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spans="1:22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 spans="1:22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 spans="1:22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 spans="1:22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spans="1:22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spans="1:22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 spans="1:22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spans="1:22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spans="1:22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spans="1:22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spans="1:22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 spans="1:22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spans="1:22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spans="1:22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spans="1:22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 spans="1:22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 spans="1:22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spans="1:22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spans="1:22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spans="1:22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spans="1:22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spans="1:22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 spans="1:22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spans="1:22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 spans="1:22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 spans="1:22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spans="1:22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spans="1:22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spans="1:22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 spans="1:22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 spans="1:22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 spans="1:22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 spans="1:22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spans="1:22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 spans="1:22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spans="1:22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 spans="1:22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spans="1:22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 spans="1:22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 spans="1:22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 spans="1:22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 spans="1:22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spans="1:22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 spans="1:22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 spans="1:22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 spans="1:22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spans="1:22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spans="1:22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 spans="1:22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 spans="1:22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spans="1:22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spans="1:22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spans="1:22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spans="1:22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spans="1:22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 spans="1:22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spans="1:22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spans="1:22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 spans="1:22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 spans="1:22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spans="1:22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spans="1:22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 spans="1:22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 spans="1:22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spans="1:22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 spans="1:22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spans="1:22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spans="1:22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 spans="1:22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spans="1:22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 spans="1:22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spans="1:22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spans="1:22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 spans="1:22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spans="1:22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spans="1:22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spans="1:22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 spans="1:22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 spans="1:22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spans="1:22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 spans="1:22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spans="1:22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 spans="1:22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spans="1:22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spans="1:22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 spans="1:22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 spans="1:22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spans="1:22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 spans="1:22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spans="1:22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spans="1:22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spans="1:22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 spans="1:22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 spans="1:22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spans="1:22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spans="1:22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 spans="1:22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 spans="1:22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spans="1:22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spans="1:22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spans="1:22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 spans="1:22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spans="1:22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 spans="1:22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spans="1:22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 spans="1:22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spans="1:22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 spans="1:22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 spans="1:22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 spans="1:22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spans="1:22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 spans="1:22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 spans="1:22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spans="1:22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 spans="1:22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 spans="1:22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spans="1:22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spans="1:22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spans="1:22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spans="1:22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 spans="1:22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 spans="1:22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spans="1:22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 spans="1:22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 spans="1:22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 spans="1:22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spans="1:22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spans="1:22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 spans="1:22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spans="1:22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 spans="1:22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spans="1:22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 spans="1:22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spans="1:22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 spans="1:22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spans="1:22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spans="1:22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spans="1:22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 spans="1:22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 spans="1:22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spans="1:22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 spans="1:22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 spans="1:22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 spans="1:22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spans="1:22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spans="1:22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 spans="1:22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 spans="1:22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 spans="1:22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 spans="1:22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spans="1:22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spans="1:22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 spans="1:22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 spans="1:22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spans="1:22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spans="1:22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 spans="1:22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 spans="1:22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spans="1:22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 spans="1:22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 spans="1:22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 spans="1:22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spans="1:22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 spans="1:22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 spans="1:22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spans="1:22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 spans="1:22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 spans="1:22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spans="1:22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 spans="1:22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 spans="1:22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spans="1:22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 spans="1:22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spans="1:22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 spans="1:22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spans="1:22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 spans="1:22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 spans="1:22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spans="1:22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 spans="1:22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 spans="1:22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 spans="1:22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spans="1:22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 spans="1:22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spans="1:22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 spans="1:22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 spans="1:22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 spans="1:22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spans="1:22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 spans="1:22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 spans="1:22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spans="1:22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 spans="1:22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 spans="1:22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spans="1:22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 spans="1:22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 spans="1:22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spans="1:22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 spans="1:22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spans="1:22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 spans="1:22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 spans="1:22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 spans="1:22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 spans="1:22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 spans="1:22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 spans="1:22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 spans="1:22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 spans="1:22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 spans="1:22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 spans="1:22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 spans="1:22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 spans="1:22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 spans="1:22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 spans="1:22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 spans="1:22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 spans="1:22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 spans="1:22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 spans="1:22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 spans="1:22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 spans="1:22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 spans="1:22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 spans="1:22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 spans="1:22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 spans="1:22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 spans="1:22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 spans="1:22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 spans="1:22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 spans="1:22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 spans="1:22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 spans="1:22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 spans="1:22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 spans="1:22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 spans="1:22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 spans="1:22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 spans="1:22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 spans="1:22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 spans="1:22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 spans="1:22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 spans="1:22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 spans="1:22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 spans="1:22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 spans="1:22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 spans="1:22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 spans="1:22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 spans="1:22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 spans="1:22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 spans="1:22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 spans="1:22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 spans="1:22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 spans="1:22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 spans="1:22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 spans="1:22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 spans="1:22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 spans="1:22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 spans="1:22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 spans="1:22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 spans="1:22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 spans="1:22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 spans="1:22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 spans="1:22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 spans="1:22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 spans="1:22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 spans="1:22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 spans="1:22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 spans="1:22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 spans="1:22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 spans="1:22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 spans="1:22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 spans="1:22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 spans="1:22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 spans="1:22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 spans="1:22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 spans="1:22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 spans="1:22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 spans="1:22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 spans="1:22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 spans="1:22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 spans="1:22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 spans="1:22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 spans="1:22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 spans="1:22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 spans="1:22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 spans="1:22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 spans="1:22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 spans="1:22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 spans="1:22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 spans="1:22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 spans="1:22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 spans="1:22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 spans="1:22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 spans="1:22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 spans="1:22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 spans="1:22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 spans="1:22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 spans="1:22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 spans="1:22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 spans="1:22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 spans="1:22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 spans="1:22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 spans="1:22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 spans="1:22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 spans="1:22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 spans="1:22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 spans="1:22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 spans="1:22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 spans="1:22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 spans="1:22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 spans="1:22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 spans="1:22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 spans="1:22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 spans="1:22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 spans="1:22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 spans="1:22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 spans="1:22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 spans="1:22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 spans="1:22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 spans="1:22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 spans="1:22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 spans="1:22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 spans="1:22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 spans="1:22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 spans="1:22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 spans="1:22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 spans="1:22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 spans="1:22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 spans="1:22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 spans="1:22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 spans="1:22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 spans="1:22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 spans="1:22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 spans="1:22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 spans="1:22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 spans="1:22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 spans="1:22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 spans="1:22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 spans="1:22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 spans="1:22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 spans="1:22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 spans="1:22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 spans="1:22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 spans="1:22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 spans="1:22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 spans="1:22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 spans="1:22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 spans="1:22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 spans="1:22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 spans="1:22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 spans="1:22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 spans="1:22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  <row r="995" spans="1:22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</row>
    <row r="996" spans="1:22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</row>
    <row r="997" spans="1:22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</row>
    <row r="998" spans="1:22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</row>
    <row r="999" spans="1:22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</row>
  </sheetData>
  <mergeCells count="20">
    <mergeCell ref="I58:J58"/>
    <mergeCell ref="L58:P58"/>
    <mergeCell ref="R58:U58"/>
    <mergeCell ref="A59:B59"/>
    <mergeCell ref="C59:U59"/>
    <mergeCell ref="A63:B63"/>
    <mergeCell ref="A64:B64"/>
    <mergeCell ref="A65:B65"/>
    <mergeCell ref="A58:B58"/>
    <mergeCell ref="C58:H58"/>
    <mergeCell ref="A56:B56"/>
    <mergeCell ref="A57:B57"/>
    <mergeCell ref="A60:B60"/>
    <mergeCell ref="A61:B61"/>
    <mergeCell ref="A62:B62"/>
    <mergeCell ref="C1:V1"/>
    <mergeCell ref="A2:A5"/>
    <mergeCell ref="C2:V2"/>
    <mergeCell ref="C3:V3"/>
    <mergeCell ref="V4:V5"/>
  </mergeCells>
  <conditionalFormatting sqref="C6:U55">
    <cfRule type="containsBlanks" dxfId="4" priority="1">
      <formula>LEN(TRIM(C6))=0</formula>
    </cfRule>
    <cfRule type="cellIs" dxfId="3" priority="4" operator="equal">
      <formula>$C$4:$U$4</formula>
    </cfRule>
    <cfRule type="cellIs" dxfId="2" priority="5" operator="notEqual">
      <formula>$C$4:$U$4</formula>
    </cfRule>
  </conditionalFormatting>
  <conditionalFormatting sqref="S6:S55">
    <cfRule type="containsText" dxfId="1" priority="2" operator="containsText" text="A">
      <formula>NOT(ISERROR(SEARCH(("A"),(S6))))</formula>
    </cfRule>
    <cfRule type="containsText" dxfId="0" priority="3" operator="containsText" text="D">
      <formula>NOT(ISERROR(SEARCH(("D"),(S6))))</formula>
    </cfRule>
  </conditionalFormatting>
  <hyperlinks>
    <hyperlink ref="A1" location="MENU!A1" display="M" xr:uid="{00000000-0004-0000-0B00-000000000000}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0"/>
  <sheetViews>
    <sheetView workbookViewId="0">
      <pane xSplit="3" topLeftCell="D1" activePane="topRight" state="frozen"/>
      <selection pane="topRight" activeCell="E2" sqref="E2"/>
    </sheetView>
  </sheetViews>
  <sheetFormatPr defaultColWidth="12.6640625" defaultRowHeight="15.75" customHeight="1" x14ac:dyDescent="0.25"/>
  <cols>
    <col min="1" max="1" width="5.109375" customWidth="1"/>
    <col min="2" max="3" width="16.33203125" customWidth="1"/>
    <col min="4" max="25" width="5.77734375" customWidth="1"/>
  </cols>
  <sheetData>
    <row r="1" spans="1:26" ht="22.5" customHeight="1" x14ac:dyDescent="0.25">
      <c r="A1" s="35" t="s">
        <v>45</v>
      </c>
      <c r="B1" s="147" t="s">
        <v>46</v>
      </c>
      <c r="C1" s="132"/>
      <c r="D1" s="131" t="str">
        <f>BASE!C7</f>
        <v>EMEB PROF AGENOR VEDOVELLO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32"/>
      <c r="Z1" s="7"/>
    </row>
    <row r="2" spans="1:26" ht="22.5" customHeight="1" x14ac:dyDescent="0.25">
      <c r="A2" s="148" t="s">
        <v>246</v>
      </c>
      <c r="B2" s="149" t="s">
        <v>18</v>
      </c>
      <c r="C2" s="137"/>
      <c r="D2" s="150" t="str">
        <f>BASE!C9</f>
        <v>MATEMÁTICA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51"/>
      <c r="Z2" s="7"/>
    </row>
    <row r="3" spans="1:26" ht="22.5" customHeight="1" x14ac:dyDescent="0.25">
      <c r="A3" s="137"/>
      <c r="B3" s="152" t="s">
        <v>50</v>
      </c>
      <c r="C3" s="137"/>
      <c r="D3" s="76">
        <f ca="1">IFERROR(__xludf.DUMMYFUNCTION("IMPORTRANGE(BASE!C4,""GABARITO 5ANO MAT!C5:X5"")"),1)</f>
        <v>1</v>
      </c>
      <c r="E3" s="76">
        <f ca="1">IFERROR(__xludf.DUMMYFUNCTION("""COMPUTED_VALUE"""),2)</f>
        <v>2</v>
      </c>
      <c r="F3" s="76">
        <f ca="1">IFERROR(__xludf.DUMMYFUNCTION("""COMPUTED_VALUE"""),3)</f>
        <v>3</v>
      </c>
      <c r="G3" s="76">
        <f ca="1">IFERROR(__xludf.DUMMYFUNCTION("""COMPUTED_VALUE"""),4)</f>
        <v>4</v>
      </c>
      <c r="H3" s="76">
        <f ca="1">IFERROR(__xludf.DUMMYFUNCTION("""COMPUTED_VALUE"""),5)</f>
        <v>5</v>
      </c>
      <c r="I3" s="76">
        <f ca="1">IFERROR(__xludf.DUMMYFUNCTION("""COMPUTED_VALUE"""),6)</f>
        <v>6</v>
      </c>
      <c r="J3" s="76">
        <f ca="1">IFERROR(__xludf.DUMMYFUNCTION("""COMPUTED_VALUE"""),7)</f>
        <v>7</v>
      </c>
      <c r="K3" s="76">
        <f ca="1">IFERROR(__xludf.DUMMYFUNCTION("""COMPUTED_VALUE"""),8)</f>
        <v>8</v>
      </c>
      <c r="L3" s="76">
        <f ca="1">IFERROR(__xludf.DUMMYFUNCTION("""COMPUTED_VALUE"""),9)</f>
        <v>9</v>
      </c>
      <c r="M3" s="76">
        <f ca="1">IFERROR(__xludf.DUMMYFUNCTION("""COMPUTED_VALUE"""),10)</f>
        <v>10</v>
      </c>
      <c r="N3" s="76">
        <f ca="1">IFERROR(__xludf.DUMMYFUNCTION("""COMPUTED_VALUE"""),11)</f>
        <v>11</v>
      </c>
      <c r="O3" s="76">
        <f ca="1">IFERROR(__xludf.DUMMYFUNCTION("""COMPUTED_VALUE"""),12)</f>
        <v>12</v>
      </c>
      <c r="P3" s="76">
        <f ca="1">IFERROR(__xludf.DUMMYFUNCTION("""COMPUTED_VALUE"""),13)</f>
        <v>13</v>
      </c>
      <c r="Q3" s="76">
        <f ca="1">IFERROR(__xludf.DUMMYFUNCTION("""COMPUTED_VALUE"""),14)</f>
        <v>14</v>
      </c>
      <c r="R3" s="76">
        <f ca="1">IFERROR(__xludf.DUMMYFUNCTION("""COMPUTED_VALUE"""),15)</f>
        <v>15</v>
      </c>
      <c r="S3" s="76">
        <f ca="1">IFERROR(__xludf.DUMMYFUNCTION("""COMPUTED_VALUE"""),16)</f>
        <v>16</v>
      </c>
      <c r="T3" s="76">
        <f ca="1">IFERROR(__xludf.DUMMYFUNCTION("""COMPUTED_VALUE"""),17)</f>
        <v>17</v>
      </c>
      <c r="U3" s="76">
        <f ca="1">IFERROR(__xludf.DUMMYFUNCTION("""COMPUTED_VALUE"""),18)</f>
        <v>18</v>
      </c>
      <c r="V3" s="76">
        <f ca="1">IFERROR(__xludf.DUMMYFUNCTION("""COMPUTED_VALUE"""),19)</f>
        <v>19</v>
      </c>
      <c r="W3" s="76">
        <f ca="1">IFERROR(__xludf.DUMMYFUNCTION("""COMPUTED_VALUE"""),20)</f>
        <v>20</v>
      </c>
      <c r="X3" s="76">
        <f ca="1">IFERROR(__xludf.DUMMYFUNCTION("""COMPUTED_VALUE"""),21)</f>
        <v>21</v>
      </c>
      <c r="Y3" s="76">
        <f ca="1">IFERROR(__xludf.DUMMYFUNCTION("""COMPUTED_VALUE"""),22)</f>
        <v>22</v>
      </c>
      <c r="Z3" s="7"/>
    </row>
    <row r="4" spans="1:26" ht="14.4" x14ac:dyDescent="0.25">
      <c r="A4" s="153" t="s">
        <v>247</v>
      </c>
      <c r="B4" s="114"/>
      <c r="C4" s="137"/>
      <c r="D4" s="77">
        <f ca="1">IFERROR(__xludf.DUMMYFUNCTION("IMPORTRANGE(BASE!C2,""FINAL!C4:X4"")"),71.0034013605442)</f>
        <v>71.003401360544203</v>
      </c>
      <c r="E4" s="77">
        <f ca="1">IFERROR(__xludf.DUMMYFUNCTION("""COMPUTED_VALUE"""),82.3979591836734)</f>
        <v>82.397959183673393</v>
      </c>
      <c r="F4" s="77">
        <f ca="1">IFERROR(__xludf.DUMMYFUNCTION("""COMPUTED_VALUE"""),77.3809523809523)</f>
        <v>77.380952380952294</v>
      </c>
      <c r="G4" s="77">
        <f ca="1">IFERROR(__xludf.DUMMYFUNCTION("""COMPUTED_VALUE"""),38.3503401360544)</f>
        <v>38.350340136054399</v>
      </c>
      <c r="H4" s="77">
        <f ca="1">IFERROR(__xludf.DUMMYFUNCTION("""COMPUTED_VALUE"""),79.6768707482993)</f>
        <v>79.676870748299294</v>
      </c>
      <c r="I4" s="77">
        <f ca="1">IFERROR(__xludf.DUMMYFUNCTION("""COMPUTED_VALUE"""),59.2687074829932)</f>
        <v>59.2687074829932</v>
      </c>
      <c r="J4" s="77">
        <f ca="1">IFERROR(__xludf.DUMMYFUNCTION("""COMPUTED_VALUE"""),72.3639455782313)</f>
        <v>72.363945578231295</v>
      </c>
      <c r="K4" s="77">
        <f ca="1">IFERROR(__xludf.DUMMYFUNCTION("""COMPUTED_VALUE"""),56.4625850340136)</f>
        <v>56.4625850340136</v>
      </c>
      <c r="L4" s="77">
        <f ca="1">IFERROR(__xludf.DUMMYFUNCTION("""COMPUTED_VALUE"""),80.4421768707483)</f>
        <v>80.442176870748298</v>
      </c>
      <c r="M4" s="77">
        <f ca="1">IFERROR(__xludf.DUMMYFUNCTION("""COMPUTED_VALUE"""),73.0442176870748)</f>
        <v>73.044217687074806</v>
      </c>
      <c r="N4" s="77">
        <f ca="1">IFERROR(__xludf.DUMMYFUNCTION("""COMPUTED_VALUE"""),59.2687074829932)</f>
        <v>59.2687074829932</v>
      </c>
      <c r="O4" s="77">
        <f ca="1">IFERROR(__xludf.DUMMYFUNCTION("""COMPUTED_VALUE"""),58.5884353741496)</f>
        <v>58.588435374149597</v>
      </c>
      <c r="P4" s="77">
        <f ca="1">IFERROR(__xludf.DUMMYFUNCTION("""COMPUTED_VALUE"""),93.7925170068027)</f>
        <v>93.792517006802697</v>
      </c>
      <c r="Q4" s="77">
        <f ca="1">IFERROR(__xludf.DUMMYFUNCTION("""COMPUTED_VALUE"""),28.0612244897959)</f>
        <v>28.061224489795901</v>
      </c>
      <c r="R4" s="77">
        <f ca="1">IFERROR(__xludf.DUMMYFUNCTION("""COMPUTED_VALUE"""),65.6462585034013)</f>
        <v>65.646258503401299</v>
      </c>
      <c r="S4" s="77">
        <f ca="1">IFERROR(__xludf.DUMMYFUNCTION("""COMPUTED_VALUE"""),85.1190476190476)</f>
        <v>85.119047619047606</v>
      </c>
      <c r="T4" s="77">
        <f ca="1">IFERROR(__xludf.DUMMYFUNCTION("""COMPUTED_VALUE"""),52.3809523809523)</f>
        <v>52.380952380952301</v>
      </c>
      <c r="U4" s="77">
        <f ca="1">IFERROR(__xludf.DUMMYFUNCTION("""COMPUTED_VALUE"""),25.7653061224489)</f>
        <v>25.765306122448902</v>
      </c>
      <c r="V4" s="77">
        <f ca="1">IFERROR(__xludf.DUMMYFUNCTION("""COMPUTED_VALUE"""),80.78231292517)</f>
        <v>80.782312925170004</v>
      </c>
      <c r="W4" s="77">
        <f ca="1">IFERROR(__xludf.DUMMYFUNCTION("""COMPUTED_VALUE"""),77.2108843537414)</f>
        <v>77.210884353741406</v>
      </c>
      <c r="X4" s="77">
        <f ca="1">IFERROR(__xludf.DUMMYFUNCTION("""COMPUTED_VALUE"""),72.4489795918367)</f>
        <v>72.448979591836704</v>
      </c>
      <c r="Y4" s="77">
        <f ca="1">IFERROR(__xludf.DUMMYFUNCTION("""COMPUTED_VALUE"""),29.8469387755102)</f>
        <v>29.8469387755102</v>
      </c>
      <c r="Z4" s="7"/>
    </row>
    <row r="5" spans="1:26" ht="14.4" x14ac:dyDescent="0.25">
      <c r="A5" s="153" t="e">
        <f ca="1">_xludf.CONCAT(BASE!C8,_xludf.CONCAT(" ", _xludf.CONCAT("5ºA", ": ")))</f>
        <v>#NAME?</v>
      </c>
      <c r="B5" s="114"/>
      <c r="C5" s="137"/>
      <c r="D5" s="78" t="str">
        <f>IFERROR((('5A'!#REF!)/('5A'!#REF!))*100,"")</f>
        <v/>
      </c>
      <c r="E5" s="78" t="str">
        <f>IFERROR((('5A'!#REF!)/('5A'!#REF!))*100,"")</f>
        <v/>
      </c>
      <c r="F5" s="78" t="str">
        <f>IFERROR((('5A'!#REF!)/('5A'!#REF!))*100,"")</f>
        <v/>
      </c>
      <c r="G5" s="78" t="str">
        <f>IFERROR((('5A'!#REF!)/('5A'!#REF!))*100,"")</f>
        <v/>
      </c>
      <c r="H5" s="78" t="str">
        <f>IFERROR((('5A'!#REF!)/('5A'!#REF!))*100,"")</f>
        <v/>
      </c>
      <c r="I5" s="78" t="str">
        <f>IFERROR((('5A'!#REF!)/('5A'!#REF!))*100,"")</f>
        <v/>
      </c>
      <c r="J5" s="78" t="str">
        <f>IFERROR((('5A'!#REF!)/('5A'!#REF!))*100,"")</f>
        <v/>
      </c>
      <c r="K5" s="78" t="str">
        <f>IFERROR((('5A'!#REF!)/('5A'!#REF!))*100,"")</f>
        <v/>
      </c>
      <c r="L5" s="78" t="str">
        <f>IFERROR((('5A'!#REF!)/('5A'!#REF!))*100,"")</f>
        <v/>
      </c>
      <c r="M5" s="78" t="str">
        <f>IFERROR((('5A'!#REF!)/('5A'!#REF!))*100,"")</f>
        <v/>
      </c>
      <c r="N5" s="78" t="str">
        <f>IFERROR((('5A'!#REF!)/('5A'!#REF!))*100,"")</f>
        <v/>
      </c>
      <c r="O5" s="78" t="str">
        <f>IFERROR((('5A'!#REF!)/('5A'!#REF!))*100,"")</f>
        <v/>
      </c>
      <c r="P5" s="78" t="str">
        <f>IFERROR((('5A'!#REF!)/('5A'!#REF!))*100,"")</f>
        <v/>
      </c>
      <c r="Q5" s="78" t="str">
        <f>IFERROR((('5A'!#REF!)/('5A'!#REF!))*100,"")</f>
        <v/>
      </c>
      <c r="R5" s="78" t="str">
        <f>IFERROR((('5A'!#REF!)/('5A'!#REF!))*100,"")</f>
        <v/>
      </c>
      <c r="S5" s="78" t="str">
        <f>IFERROR((('5A'!#REF!)/('5A'!#REF!))*100,"")</f>
        <v/>
      </c>
      <c r="T5" s="78" t="str">
        <f>IFERROR((('5A'!#REF!)/('5A'!#REF!))*100,"")</f>
        <v/>
      </c>
      <c r="U5" s="78" t="str">
        <f>IFERROR((('5A'!#REF!)/('5A'!#REF!))*100,"")</f>
        <v/>
      </c>
      <c r="V5" s="78" t="str">
        <f>IFERROR((('5A'!#REF!)/('5A'!#REF!))*100,"")</f>
        <v/>
      </c>
      <c r="W5" s="78" t="str">
        <f>IFERROR((('5A'!#REF!)/('5A'!#REF!))*100,"")</f>
        <v/>
      </c>
      <c r="X5" s="78" t="str">
        <f>IFERROR((('5A'!#REF!)/('5A'!#REF!))*100,"")</f>
        <v/>
      </c>
      <c r="Y5" s="78" t="str">
        <f>IFERROR((('5A'!#REF!)/('5A'!#REF!))*100,"")</f>
        <v/>
      </c>
      <c r="Z5" s="7"/>
    </row>
    <row r="6" spans="1:26" ht="14.4" x14ac:dyDescent="0.25">
      <c r="A6" s="153" t="e">
        <f ca="1">_xludf.CONCAT(BASE!C8,_xludf.CONCAT(" ", _xludf.CONCAT("5ºB", ": ")))</f>
        <v>#NAME?</v>
      </c>
      <c r="B6" s="114"/>
      <c r="C6" s="137"/>
      <c r="D6" s="78" t="str">
        <f>IFERROR((('5B'!#REF!)/('5B'!#REF!))*100,"")</f>
        <v/>
      </c>
      <c r="E6" s="78" t="str">
        <f>IFERROR((('5B'!#REF!)/('5B'!#REF!))*100,"")</f>
        <v/>
      </c>
      <c r="F6" s="78" t="str">
        <f>IFERROR((('5B'!#REF!)/('5B'!#REF!))*100,"")</f>
        <v/>
      </c>
      <c r="G6" s="78" t="str">
        <f>IFERROR((('5B'!#REF!)/('5B'!#REF!))*100,"")</f>
        <v/>
      </c>
      <c r="H6" s="78" t="str">
        <f>IFERROR((('5B'!#REF!)/('5B'!#REF!))*100,"")</f>
        <v/>
      </c>
      <c r="I6" s="78" t="str">
        <f>IFERROR((('5B'!#REF!)/('5B'!#REF!))*100,"")</f>
        <v/>
      </c>
      <c r="J6" s="78" t="str">
        <f>IFERROR((('5B'!#REF!)/('5B'!#REF!))*100,"")</f>
        <v/>
      </c>
      <c r="K6" s="78" t="str">
        <f>IFERROR((('5B'!#REF!)/('5B'!#REF!))*100,"")</f>
        <v/>
      </c>
      <c r="L6" s="78" t="str">
        <f>IFERROR((('5B'!#REF!)/('5B'!#REF!))*100,"")</f>
        <v/>
      </c>
      <c r="M6" s="78" t="str">
        <f>IFERROR((('5B'!#REF!)/('5B'!#REF!))*100,"")</f>
        <v/>
      </c>
      <c r="N6" s="78" t="str">
        <f>IFERROR((('5B'!#REF!)/('5B'!#REF!))*100,"")</f>
        <v/>
      </c>
      <c r="O6" s="78" t="str">
        <f>IFERROR((('5B'!#REF!)/('5B'!#REF!))*100,"")</f>
        <v/>
      </c>
      <c r="P6" s="78" t="str">
        <f>IFERROR((('5B'!#REF!)/('5B'!#REF!))*100,"")</f>
        <v/>
      </c>
      <c r="Q6" s="78" t="str">
        <f>IFERROR((('5B'!#REF!)/('5B'!#REF!))*100,"")</f>
        <v/>
      </c>
      <c r="R6" s="78" t="str">
        <f>IFERROR((('5B'!#REF!)/('5B'!#REF!))*100,"")</f>
        <v/>
      </c>
      <c r="S6" s="78" t="str">
        <f>IFERROR((('5B'!#REF!)/('5B'!#REF!))*100,"")</f>
        <v/>
      </c>
      <c r="T6" s="78" t="str">
        <f>IFERROR((('5B'!#REF!)/('5B'!#REF!))*100,"")</f>
        <v/>
      </c>
      <c r="U6" s="78" t="str">
        <f>IFERROR((('5B'!#REF!)/('5B'!#REF!))*100,"")</f>
        <v/>
      </c>
      <c r="V6" s="78" t="str">
        <f>IFERROR((('5B'!#REF!)/('5B'!#REF!))*100,"")</f>
        <v/>
      </c>
      <c r="W6" s="78" t="str">
        <f>IFERROR((('5B'!#REF!)/('5B'!#REF!))*100,"")</f>
        <v/>
      </c>
      <c r="X6" s="78" t="str">
        <f>IFERROR((('5B'!#REF!)/('5B'!#REF!))*100,"")</f>
        <v/>
      </c>
      <c r="Y6" s="78" t="str">
        <f>IFERROR((('5B'!#REF!)/('5B'!#REF!))*100,"")</f>
        <v/>
      </c>
      <c r="Z6" s="7"/>
    </row>
    <row r="7" spans="1:26" ht="14.4" x14ac:dyDescent="0.25">
      <c r="A7" s="153" t="e">
        <f ca="1">_xludf.CONCAT(BASE!C8,_xludf.CONCAT(" ", _xludf.CONCAT("5ºC", ": ")))</f>
        <v>#NAME?</v>
      </c>
      <c r="B7" s="114"/>
      <c r="C7" s="137"/>
      <c r="D7" s="78">
        <f ca="1">IFERROR((('5C'!C57)/('5C'!$Q$58))*100,"")</f>
        <v>59.090909090909093</v>
      </c>
      <c r="E7" s="78">
        <f ca="1">IFERROR((('5C'!D57)/('5C'!$Q$58))*100,"")</f>
        <v>81.818181818181827</v>
      </c>
      <c r="F7" s="78">
        <f ca="1">IFERROR((('5C'!E57)/('5C'!$Q$58))*100,"")</f>
        <v>63.636363636363633</v>
      </c>
      <c r="G7" s="78">
        <f ca="1">IFERROR((('5C'!F57)/('5C'!$Q$58))*100,"")</f>
        <v>27.27272727272727</v>
      </c>
      <c r="H7" s="78">
        <f ca="1">IFERROR((('5C'!G57)/('5C'!$Q$58))*100,"")</f>
        <v>63.636363636363633</v>
      </c>
      <c r="I7" s="78">
        <f ca="1">IFERROR((('5C'!H57)/('5C'!$Q$58))*100,"")</f>
        <v>63.636363636363633</v>
      </c>
      <c r="J7" s="78">
        <f ca="1">IFERROR((('5C'!I57)/('5C'!$Q$58))*100,"")</f>
        <v>59.090909090909093</v>
      </c>
      <c r="K7" s="78">
        <f ca="1">IFERROR((('5C'!J57)/('5C'!$Q$58))*100,"")</f>
        <v>31.818181818181817</v>
      </c>
      <c r="L7" s="78">
        <f ca="1">IFERROR((('5C'!K57)/('5C'!$Q$58))*100,"")</f>
        <v>59.090909090909093</v>
      </c>
      <c r="M7" s="78">
        <f ca="1">IFERROR((('5C'!L57)/('5C'!$Q$58))*100,"")</f>
        <v>50</v>
      </c>
      <c r="N7" s="78">
        <f ca="1">IFERROR((('5C'!M57)/('5C'!$Q$58))*100,"")</f>
        <v>54.54545454545454</v>
      </c>
      <c r="O7" s="78">
        <f ca="1">IFERROR((('5C'!N57)/('5C'!$Q$58))*100,"")</f>
        <v>50</v>
      </c>
      <c r="P7" s="78">
        <f ca="1">IFERROR((('5C'!O57)/('5C'!$Q$58))*100,"")</f>
        <v>95.454545454545453</v>
      </c>
      <c r="Q7" s="78">
        <f ca="1">IFERROR((('5C'!P57)/('5C'!$Q$58))*100,"")</f>
        <v>9.0909090909090917</v>
      </c>
      <c r="R7" s="78">
        <f ca="1">IFERROR((('5C'!Q57)/('5C'!$Q$58))*100,"")</f>
        <v>59.090909090909093</v>
      </c>
      <c r="S7" s="78">
        <f ca="1">IFERROR((('5C'!R57)/('5C'!$Q$58))*100,"")</f>
        <v>81.818181818181827</v>
      </c>
      <c r="T7" s="78">
        <f ca="1">IFERROR((('5C'!S57)/('5C'!$Q$58))*100,"")</f>
        <v>50</v>
      </c>
      <c r="U7" s="78">
        <f ca="1">IFERROR((('5C'!T57)/('5C'!$Q$58))*100,"")</f>
        <v>22.727272727272727</v>
      </c>
      <c r="V7" s="78">
        <f ca="1">IFERROR((('5C'!U57)/('5C'!$Q$58))*100,"")</f>
        <v>95.454545454545453</v>
      </c>
      <c r="W7" s="78">
        <f ca="1">IFERROR((('5C'!V57)/('5C'!$Q$58))*100,"")</f>
        <v>68.181818181818173</v>
      </c>
      <c r="X7" s="78">
        <f ca="1">IFERROR((('5C'!W57)/('5C'!$Q$58))*100,"")</f>
        <v>59.090909090909093</v>
      </c>
      <c r="Y7" s="78">
        <f ca="1">IFERROR((('5C'!X57)/('5C'!$Q$58))*100,"")</f>
        <v>13.636363636363635</v>
      </c>
      <c r="Z7" s="7"/>
    </row>
    <row r="8" spans="1:26" ht="14.4" x14ac:dyDescent="0.25">
      <c r="A8" s="153" t="e">
        <f ca="1">_xludf.CONCAT(BASE!C8,_xludf.CONCAT(" ", _xludf.CONCAT("5ºD", ": ")))</f>
        <v>#NAME?</v>
      </c>
      <c r="B8" s="114"/>
      <c r="C8" s="137"/>
      <c r="D8" s="78" t="str">
        <f ca="1">IFERROR((('5D'!C57)/('5D'!$Q$58))*100,"")</f>
        <v/>
      </c>
      <c r="E8" s="78" t="str">
        <f ca="1">IFERROR((('5D'!D57)/('5D'!$Q$58))*100,"")</f>
        <v/>
      </c>
      <c r="F8" s="78" t="str">
        <f ca="1">IFERROR((('5D'!E57)/('5D'!$Q$58))*100,"")</f>
        <v/>
      </c>
      <c r="G8" s="78" t="str">
        <f ca="1">IFERROR((('5D'!F57)/('5D'!$Q$58))*100,"")</f>
        <v/>
      </c>
      <c r="H8" s="78" t="str">
        <f ca="1">IFERROR((('5D'!G57)/('5D'!$Q$58))*100,"")</f>
        <v/>
      </c>
      <c r="I8" s="78" t="str">
        <f ca="1">IFERROR((('5D'!H57)/('5D'!$Q$58))*100,"")</f>
        <v/>
      </c>
      <c r="J8" s="78" t="str">
        <f ca="1">IFERROR((('5D'!I57)/('5D'!$Q$58))*100,"")</f>
        <v/>
      </c>
      <c r="K8" s="78" t="str">
        <f ca="1">IFERROR((('5D'!J57)/('5D'!$Q$58))*100,"")</f>
        <v/>
      </c>
      <c r="L8" s="78" t="str">
        <f ca="1">IFERROR((('5D'!K57)/('5D'!$Q$58))*100,"")</f>
        <v/>
      </c>
      <c r="M8" s="78" t="str">
        <f ca="1">IFERROR((('5D'!L57)/('5D'!$Q$58))*100,"")</f>
        <v/>
      </c>
      <c r="N8" s="78" t="str">
        <f ca="1">IFERROR((('5D'!M57)/('5D'!$Q$58))*100,"")</f>
        <v/>
      </c>
      <c r="O8" s="78" t="str">
        <f ca="1">IFERROR((('5D'!N57)/('5D'!$Q$58))*100,"")</f>
        <v/>
      </c>
      <c r="P8" s="78" t="str">
        <f ca="1">IFERROR((('5D'!O57)/('5D'!$Q$58))*100,"")</f>
        <v/>
      </c>
      <c r="Q8" s="78" t="str">
        <f ca="1">IFERROR((('5D'!P57)/('5D'!$Q$58))*100,"")</f>
        <v/>
      </c>
      <c r="R8" s="78" t="str">
        <f ca="1">IFERROR((('5D'!Q57)/('5D'!$Q$58))*100,"")</f>
        <v/>
      </c>
      <c r="S8" s="78" t="str">
        <f ca="1">IFERROR((('5D'!R57)/('5D'!$Q$58))*100,"")</f>
        <v/>
      </c>
      <c r="T8" s="78" t="str">
        <f ca="1">IFERROR((('5D'!S57)/('5D'!$Q$58))*100,"")</f>
        <v/>
      </c>
      <c r="U8" s="78" t="str">
        <f ca="1">IFERROR((('5D'!T57)/('5D'!$Q$58))*100,"")</f>
        <v/>
      </c>
      <c r="V8" s="78" t="str">
        <f ca="1">IFERROR((('5D'!U57)/('5D'!$Q$58))*100,"")</f>
        <v/>
      </c>
      <c r="W8" s="78" t="str">
        <f ca="1">IFERROR((('5D'!V57)/('5D'!$Q$58))*100,"")</f>
        <v/>
      </c>
      <c r="X8" s="78" t="str">
        <f ca="1">IFERROR((('5D'!W57)/('5D'!$Q$58))*100,"")</f>
        <v/>
      </c>
      <c r="Y8" s="78" t="str">
        <f ca="1">IFERROR((('5D'!X57)/('5D'!$Q$58))*100,"")</f>
        <v/>
      </c>
      <c r="Z8" s="7"/>
    </row>
    <row r="9" spans="1:26" ht="14.4" x14ac:dyDescent="0.25">
      <c r="A9" s="142" t="s">
        <v>248</v>
      </c>
      <c r="B9" s="114"/>
      <c r="C9" s="137"/>
      <c r="D9" s="55" t="e">
        <f ca="1">'5A'!#REF!+'5B'!#REF!+'5C'!C57+'5D'!C57</f>
        <v>#REF!</v>
      </c>
      <c r="E9" s="55" t="e">
        <f ca="1">'5A'!#REF!+'5B'!#REF!+'5C'!D57+'5D'!D57</f>
        <v>#REF!</v>
      </c>
      <c r="F9" s="55" t="e">
        <f ca="1">'5A'!#REF!+'5B'!#REF!+'5C'!E57+'5D'!E57</f>
        <v>#REF!</v>
      </c>
      <c r="G9" s="55" t="e">
        <f ca="1">'5A'!#REF!+'5B'!#REF!+'5C'!F57+'5D'!F57</f>
        <v>#REF!</v>
      </c>
      <c r="H9" s="55" t="e">
        <f ca="1">'5A'!#REF!+'5B'!#REF!+'5C'!G57+'5D'!G57</f>
        <v>#REF!</v>
      </c>
      <c r="I9" s="55" t="e">
        <f ca="1">'5A'!#REF!+'5B'!#REF!+'5C'!H57+'5D'!H57</f>
        <v>#REF!</v>
      </c>
      <c r="J9" s="55" t="e">
        <f ca="1">'5A'!#REF!+'5B'!#REF!+'5C'!I57+'5D'!I57</f>
        <v>#REF!</v>
      </c>
      <c r="K9" s="55" t="e">
        <f ca="1">'5A'!#REF!+'5B'!#REF!+'5C'!J57+'5D'!J57</f>
        <v>#REF!</v>
      </c>
      <c r="L9" s="55" t="e">
        <f ca="1">'5A'!#REF!+'5B'!#REF!+'5C'!K57+'5D'!K57</f>
        <v>#REF!</v>
      </c>
      <c r="M9" s="55" t="e">
        <f ca="1">'5A'!#REF!+'5B'!#REF!+'5C'!L57+'5D'!L57</f>
        <v>#REF!</v>
      </c>
      <c r="N9" s="55" t="e">
        <f ca="1">'5A'!#REF!+'5B'!#REF!+'5C'!M57+'5D'!M57</f>
        <v>#REF!</v>
      </c>
      <c r="O9" s="55" t="e">
        <f ca="1">'5A'!#REF!+'5B'!#REF!+'5C'!N57+'5D'!N57</f>
        <v>#REF!</v>
      </c>
      <c r="P9" s="55" t="e">
        <f ca="1">'5A'!#REF!+'5B'!#REF!+'5C'!O57+'5D'!O57</f>
        <v>#REF!</v>
      </c>
      <c r="Q9" s="55" t="e">
        <f ca="1">'5A'!#REF!+'5B'!#REF!+'5C'!P57+'5D'!P57</f>
        <v>#REF!</v>
      </c>
      <c r="R9" s="55" t="e">
        <f ca="1">'5A'!#REF!+'5B'!#REF!+'5C'!Q57+'5D'!Q57</f>
        <v>#REF!</v>
      </c>
      <c r="S9" s="55" t="e">
        <f ca="1">'5A'!#REF!+'5B'!#REF!+'5C'!R57+'5D'!R57</f>
        <v>#REF!</v>
      </c>
      <c r="T9" s="55" t="e">
        <f ca="1">'5A'!#REF!+'5B'!#REF!+'5C'!S57+'5D'!S57</f>
        <v>#REF!</v>
      </c>
      <c r="U9" s="55" t="e">
        <f ca="1">'5A'!#REF!+'5B'!#REF!+'5C'!T57+'5D'!T57</f>
        <v>#REF!</v>
      </c>
      <c r="V9" s="55" t="e">
        <f ca="1">'5A'!#REF!+'5B'!#REF!+'5C'!U57+'5D'!U57</f>
        <v>#REF!</v>
      </c>
      <c r="W9" s="55" t="e">
        <f ca="1">'5A'!#REF!+'5B'!#REF!+'5C'!V57+'5D'!V57</f>
        <v>#REF!</v>
      </c>
      <c r="X9" s="55" t="e">
        <f ca="1">'5A'!#REF!+'5B'!#REF!+'5C'!W57+'5D'!W57</f>
        <v>#REF!</v>
      </c>
      <c r="Y9" s="55" t="e">
        <f ca="1">'5A'!#REF!+'5B'!#REF!+'5C'!X57+'5D'!X57</f>
        <v>#REF!</v>
      </c>
      <c r="Z9" s="7"/>
    </row>
    <row r="10" spans="1:26" ht="14.4" x14ac:dyDescent="0.25">
      <c r="A10" s="142" t="s">
        <v>249</v>
      </c>
      <c r="B10" s="114"/>
      <c r="C10" s="137"/>
      <c r="D10" s="79">
        <f t="shared" ref="D10:Y10" ca="1" si="0">IFERROR(AVERAGEIF(D5:D8,"&lt;&gt;"),"-")</f>
        <v>59.090909090909093</v>
      </c>
      <c r="E10" s="79">
        <f t="shared" ca="1" si="0"/>
        <v>81.818181818181827</v>
      </c>
      <c r="F10" s="79">
        <f t="shared" ca="1" si="0"/>
        <v>63.636363636363633</v>
      </c>
      <c r="G10" s="79">
        <f t="shared" ca="1" si="0"/>
        <v>27.27272727272727</v>
      </c>
      <c r="H10" s="79">
        <f t="shared" ca="1" si="0"/>
        <v>63.636363636363633</v>
      </c>
      <c r="I10" s="79">
        <f t="shared" ca="1" si="0"/>
        <v>63.636363636363633</v>
      </c>
      <c r="J10" s="79">
        <f t="shared" ca="1" si="0"/>
        <v>59.090909090909093</v>
      </c>
      <c r="K10" s="79">
        <f t="shared" ca="1" si="0"/>
        <v>31.818181818181817</v>
      </c>
      <c r="L10" s="79">
        <f t="shared" ca="1" si="0"/>
        <v>59.090909090909093</v>
      </c>
      <c r="M10" s="79">
        <f t="shared" ca="1" si="0"/>
        <v>50</v>
      </c>
      <c r="N10" s="79">
        <f t="shared" ca="1" si="0"/>
        <v>54.54545454545454</v>
      </c>
      <c r="O10" s="79">
        <f t="shared" ca="1" si="0"/>
        <v>50</v>
      </c>
      <c r="P10" s="79">
        <f t="shared" ca="1" si="0"/>
        <v>95.454545454545453</v>
      </c>
      <c r="Q10" s="79">
        <f t="shared" ca="1" si="0"/>
        <v>9.0909090909090917</v>
      </c>
      <c r="R10" s="79">
        <f t="shared" ca="1" si="0"/>
        <v>59.090909090909093</v>
      </c>
      <c r="S10" s="79">
        <f t="shared" ca="1" si="0"/>
        <v>81.818181818181827</v>
      </c>
      <c r="T10" s="79">
        <f t="shared" ca="1" si="0"/>
        <v>50</v>
      </c>
      <c r="U10" s="79">
        <f t="shared" ca="1" si="0"/>
        <v>22.727272727272727</v>
      </c>
      <c r="V10" s="79">
        <f t="shared" ca="1" si="0"/>
        <v>95.454545454545453</v>
      </c>
      <c r="W10" s="79">
        <f t="shared" ca="1" si="0"/>
        <v>68.181818181818173</v>
      </c>
      <c r="X10" s="79">
        <f t="shared" ca="1" si="0"/>
        <v>59.090909090909093</v>
      </c>
      <c r="Y10" s="79">
        <f t="shared" ca="1" si="0"/>
        <v>13.636363636363635</v>
      </c>
      <c r="Z10" s="7"/>
    </row>
    <row r="11" spans="1:26" ht="14.4" x14ac:dyDescent="0.25">
      <c r="A11" s="154" t="s">
        <v>17</v>
      </c>
      <c r="B11" s="137"/>
      <c r="C11" s="80" t="s">
        <v>250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7"/>
    </row>
    <row r="12" spans="1:26" ht="14.4" x14ac:dyDescent="0.25">
      <c r="A12" s="154" t="s">
        <v>251</v>
      </c>
      <c r="B12" s="137"/>
      <c r="C12" s="80" t="e">
        <f>GERAL!G4</f>
        <v>#REF!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7"/>
    </row>
    <row r="13" spans="1:26" ht="14.4" x14ac:dyDescent="0.25">
      <c r="A13" s="154" t="s">
        <v>252</v>
      </c>
      <c r="B13" s="137"/>
      <c r="C13" s="81">
        <f ca="1">IFERROR((('5A'!#REF!*'5A'!#REF!)+('5B'!#REF!*'5B'!#REF!)+('5C'!Q58*'5C'!Y58)+('5D'!Q58*'5D'!Y58))/C12,0)</f>
        <v>0</v>
      </c>
      <c r="D13" s="23"/>
      <c r="E13" s="23"/>
      <c r="F13" s="23"/>
      <c r="G13" s="23"/>
      <c r="H13" s="1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7"/>
    </row>
    <row r="14" spans="1:26" ht="13.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2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6">
    <mergeCell ref="A4:C4"/>
    <mergeCell ref="A12:B12"/>
    <mergeCell ref="A13:B13"/>
    <mergeCell ref="A5:C5"/>
    <mergeCell ref="A6:C6"/>
    <mergeCell ref="A7:C7"/>
    <mergeCell ref="A8:C8"/>
    <mergeCell ref="A9:C9"/>
    <mergeCell ref="A10:C10"/>
    <mergeCell ref="A11:B11"/>
    <mergeCell ref="B1:C1"/>
    <mergeCell ref="D1:Y1"/>
    <mergeCell ref="A2:A3"/>
    <mergeCell ref="B2:C2"/>
    <mergeCell ref="D2:Y2"/>
    <mergeCell ref="B3:C3"/>
  </mergeCells>
  <hyperlinks>
    <hyperlink ref="A1" location="MENU!A1" display="M" xr:uid="{00000000-0004-0000-0C00-000000000000}"/>
  </hyperlink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0"/>
  <sheetViews>
    <sheetView workbookViewId="0">
      <pane xSplit="3" topLeftCell="D1" activePane="topRight" state="frozen"/>
      <selection pane="topRight" activeCell="E2" sqref="E2"/>
    </sheetView>
  </sheetViews>
  <sheetFormatPr defaultColWidth="12.6640625" defaultRowHeight="15.75" customHeight="1" x14ac:dyDescent="0.25"/>
  <cols>
    <col min="1" max="1" width="5.109375" customWidth="1"/>
    <col min="2" max="3" width="16.33203125" customWidth="1"/>
    <col min="4" max="22" width="5.77734375" customWidth="1"/>
  </cols>
  <sheetData>
    <row r="1" spans="1:23" ht="22.5" customHeight="1" x14ac:dyDescent="0.25">
      <c r="A1" s="35" t="s">
        <v>45</v>
      </c>
      <c r="B1" s="147" t="s">
        <v>46</v>
      </c>
      <c r="C1" s="132"/>
      <c r="D1" s="131" t="str">
        <f>BASE!C7</f>
        <v>EMEB PROF AGENOR VEDOVELLO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32"/>
      <c r="W1" s="7"/>
    </row>
    <row r="2" spans="1:23" ht="22.5" customHeight="1" x14ac:dyDescent="0.25">
      <c r="A2" s="148" t="s">
        <v>253</v>
      </c>
      <c r="B2" s="149" t="s">
        <v>18</v>
      </c>
      <c r="C2" s="137"/>
      <c r="D2" s="150" t="str">
        <f>BASE!C9</f>
        <v>MATEMÁTICA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51"/>
      <c r="W2" s="7"/>
    </row>
    <row r="3" spans="1:23" ht="22.5" customHeight="1" x14ac:dyDescent="0.25">
      <c r="A3" s="137"/>
      <c r="B3" s="152" t="s">
        <v>50</v>
      </c>
      <c r="C3" s="137"/>
      <c r="D3" s="76">
        <f ca="1">IFERROR(__xludf.DUMMYFUNCTION("IMPORTRANGE(BASE!C4, BASE!C17)"),1)</f>
        <v>1</v>
      </c>
      <c r="E3" s="76">
        <f ca="1">IFERROR(__xludf.DUMMYFUNCTION("""COMPUTED_VALUE"""),2)</f>
        <v>2</v>
      </c>
      <c r="F3" s="76">
        <f ca="1">IFERROR(__xludf.DUMMYFUNCTION("""COMPUTED_VALUE"""),3)</f>
        <v>3</v>
      </c>
      <c r="G3" s="76">
        <f ca="1">IFERROR(__xludf.DUMMYFUNCTION("""COMPUTED_VALUE"""),4)</f>
        <v>4</v>
      </c>
      <c r="H3" s="76">
        <f ca="1">IFERROR(__xludf.DUMMYFUNCTION("""COMPUTED_VALUE"""),5)</f>
        <v>5</v>
      </c>
      <c r="I3" s="76">
        <f ca="1">IFERROR(__xludf.DUMMYFUNCTION("""COMPUTED_VALUE"""),6)</f>
        <v>6</v>
      </c>
      <c r="J3" s="76">
        <f ca="1">IFERROR(__xludf.DUMMYFUNCTION("""COMPUTED_VALUE"""),7)</f>
        <v>7</v>
      </c>
      <c r="K3" s="76">
        <f ca="1">IFERROR(__xludf.DUMMYFUNCTION("""COMPUTED_VALUE"""),8)</f>
        <v>8</v>
      </c>
      <c r="L3" s="76">
        <f ca="1">IFERROR(__xludf.DUMMYFUNCTION("""COMPUTED_VALUE"""),9)</f>
        <v>9</v>
      </c>
      <c r="M3" s="76">
        <f ca="1">IFERROR(__xludf.DUMMYFUNCTION("""COMPUTED_VALUE"""),10)</f>
        <v>10</v>
      </c>
      <c r="N3" s="76">
        <f ca="1">IFERROR(__xludf.DUMMYFUNCTION("""COMPUTED_VALUE"""),11)</f>
        <v>11</v>
      </c>
      <c r="O3" s="76">
        <f ca="1">IFERROR(__xludf.DUMMYFUNCTION("""COMPUTED_VALUE"""),12)</f>
        <v>12</v>
      </c>
      <c r="P3" s="76">
        <f ca="1">IFERROR(__xludf.DUMMYFUNCTION("""COMPUTED_VALUE"""),13)</f>
        <v>13</v>
      </c>
      <c r="Q3" s="76">
        <f ca="1">IFERROR(__xludf.DUMMYFUNCTION("""COMPUTED_VALUE"""),14)</f>
        <v>14</v>
      </c>
      <c r="R3" s="76">
        <f ca="1">IFERROR(__xludf.DUMMYFUNCTION("""COMPUTED_VALUE"""),15)</f>
        <v>15</v>
      </c>
      <c r="S3" s="76">
        <f ca="1">IFERROR(__xludf.DUMMYFUNCTION("""COMPUTED_VALUE"""),16)</f>
        <v>16</v>
      </c>
      <c r="T3" s="76">
        <f ca="1">IFERROR(__xludf.DUMMYFUNCTION("""COMPUTED_VALUE"""),17)</f>
        <v>17</v>
      </c>
      <c r="U3" s="76">
        <f ca="1">IFERROR(__xludf.DUMMYFUNCTION("""COMPUTED_VALUE"""),18)</f>
        <v>18</v>
      </c>
      <c r="V3" s="76">
        <f ca="1">IFERROR(__xludf.DUMMYFUNCTION("""COMPUTED_VALUE"""),19)</f>
        <v>19</v>
      </c>
      <c r="W3" s="7"/>
    </row>
    <row r="4" spans="1:23" ht="14.4" x14ac:dyDescent="0.25">
      <c r="A4" s="153" t="s">
        <v>247</v>
      </c>
      <c r="B4" s="114"/>
      <c r="C4" s="137"/>
      <c r="D4" s="77">
        <f ca="1">IFERROR(__xludf.DUMMYFUNCTION("IMPORTRANGE(BASE!C2,""FINAL!C12:U12"")"),45.7746478873239)</f>
        <v>45.774647887323901</v>
      </c>
      <c r="E4" s="77">
        <f ca="1">IFERROR(__xludf.DUMMYFUNCTION("""COMPUTED_VALUE"""),38.8329979879275)</f>
        <v>38.832997987927499</v>
      </c>
      <c r="F4" s="77">
        <f ca="1">IFERROR(__xludf.DUMMYFUNCTION("""COMPUTED_VALUE"""),21.0261569416498)</f>
        <v>21.026156941649798</v>
      </c>
      <c r="G4" s="77">
        <f ca="1">IFERROR(__xludf.DUMMYFUNCTION("""COMPUTED_VALUE"""),45.6740442655935)</f>
        <v>45.674044265593501</v>
      </c>
      <c r="H4" s="77">
        <f ca="1">IFERROR(__xludf.DUMMYFUNCTION("""COMPUTED_VALUE"""),57.1428571428571)</f>
        <v>57.142857142857103</v>
      </c>
      <c r="I4" s="77">
        <f ca="1">IFERROR(__xludf.DUMMYFUNCTION("""COMPUTED_VALUE"""),36.2173038229376)</f>
        <v>36.217303822937602</v>
      </c>
      <c r="J4" s="77">
        <f ca="1">IFERROR(__xludf.DUMMYFUNCTION("""COMPUTED_VALUE"""),27.7665995975855)</f>
        <v>27.7665995975855</v>
      </c>
      <c r="K4" s="77">
        <f ca="1">IFERROR(__xludf.DUMMYFUNCTION("""COMPUTED_VALUE"""),18.5110663983903)</f>
        <v>18.511066398390302</v>
      </c>
      <c r="L4" s="77">
        <f ca="1">IFERROR(__xludf.DUMMYFUNCTION("""COMPUTED_VALUE"""),30.1810865191146)</f>
        <v>30.181086519114601</v>
      </c>
      <c r="M4" s="77">
        <f ca="1">IFERROR(__xludf.DUMMYFUNCTION("""COMPUTED_VALUE"""),50.3018108651911)</f>
        <v>50.301810865191101</v>
      </c>
      <c r="N4" s="77">
        <f ca="1">IFERROR(__xludf.DUMMYFUNCTION("""COMPUTED_VALUE"""),49.0945674044265)</f>
        <v>49.094567404426499</v>
      </c>
      <c r="O4" s="77">
        <f ca="1">IFERROR(__xludf.DUMMYFUNCTION("""COMPUTED_VALUE"""),27.2635814889336)</f>
        <v>27.2635814889336</v>
      </c>
      <c r="P4" s="77">
        <f ca="1">IFERROR(__xludf.DUMMYFUNCTION("""COMPUTED_VALUE"""),47.7867203219315)</f>
        <v>47.786720321931497</v>
      </c>
      <c r="Q4" s="77">
        <f ca="1">IFERROR(__xludf.DUMMYFUNCTION("""COMPUTED_VALUE"""),24.748490945674)</f>
        <v>24.748490945674</v>
      </c>
      <c r="R4" s="77">
        <f ca="1">IFERROR(__xludf.DUMMYFUNCTION("""COMPUTED_VALUE"""),36.317907444668)</f>
        <v>36.317907444668002</v>
      </c>
      <c r="S4" s="77">
        <f ca="1">IFERROR(__xludf.DUMMYFUNCTION("""COMPUTED_VALUE"""),28.5714285714285)</f>
        <v>28.571428571428498</v>
      </c>
      <c r="T4" s="77">
        <f ca="1">IFERROR(__xludf.DUMMYFUNCTION("""COMPUTED_VALUE"""),66.0965794768611)</f>
        <v>66.096579476861095</v>
      </c>
      <c r="U4" s="77">
        <f ca="1">IFERROR(__xludf.DUMMYFUNCTION("""COMPUTED_VALUE"""),64.486921529175)</f>
        <v>64.486921529175007</v>
      </c>
      <c r="V4" s="77">
        <f ca="1">IFERROR(__xludf.DUMMYFUNCTION("""COMPUTED_VALUE"""),44.7686116700201)</f>
        <v>44.7686116700201</v>
      </c>
      <c r="W4" s="7"/>
    </row>
    <row r="5" spans="1:23" ht="14.4" x14ac:dyDescent="0.25">
      <c r="A5" s="153" t="e">
        <f ca="1">_xludf.CONCAT(BASE!C8,_xludf.CONCAT(" ", _xludf.CONCAT("9ºA", ": ")))</f>
        <v>#NAME?</v>
      </c>
      <c r="B5" s="114"/>
      <c r="C5" s="137"/>
      <c r="D5" s="78">
        <f ca="1">IFERROR((('9A'!C57)/('9A'!$Q$58))*100,"")</f>
        <v>40.74074074074074</v>
      </c>
      <c r="E5" s="78">
        <f ca="1">IFERROR((('9A'!D57)/('9A'!$Q$58))*100,"")</f>
        <v>29.629629629629626</v>
      </c>
      <c r="F5" s="78">
        <f ca="1">IFERROR((('9A'!E57)/('9A'!$Q$58))*100,"")</f>
        <v>11.111111111111111</v>
      </c>
      <c r="G5" s="78">
        <f ca="1">IFERROR((('9A'!F57)/('9A'!$Q$58))*100,"")</f>
        <v>44.444444444444443</v>
      </c>
      <c r="H5" s="78">
        <f ca="1">IFERROR((('9A'!G57)/('9A'!$Q$58))*100,"")</f>
        <v>59.259259259259252</v>
      </c>
      <c r="I5" s="78">
        <f ca="1">IFERROR((('9A'!H57)/('9A'!$Q$58))*100,"")</f>
        <v>33.333333333333329</v>
      </c>
      <c r="J5" s="78">
        <f ca="1">IFERROR((('9A'!I57)/('9A'!$Q$58))*100,"")</f>
        <v>33.333333333333329</v>
      </c>
      <c r="K5" s="78">
        <f ca="1">IFERROR((('9A'!J57)/('9A'!$Q$58))*100,"")</f>
        <v>18.518518518518519</v>
      </c>
      <c r="L5" s="78">
        <f ca="1">IFERROR((('9A'!K57)/('9A'!$Q$58))*100,"")</f>
        <v>22.222222222222221</v>
      </c>
      <c r="M5" s="78">
        <f ca="1">IFERROR((('9A'!L57)/('9A'!$Q$58))*100,"")</f>
        <v>55.555555555555557</v>
      </c>
      <c r="N5" s="78">
        <f ca="1">IFERROR((('9A'!M57)/('9A'!$Q$58))*100,"")</f>
        <v>14.814814814814813</v>
      </c>
      <c r="O5" s="78">
        <f ca="1">IFERROR((('9A'!N57)/('9A'!$Q$58))*100,"")</f>
        <v>33.333333333333329</v>
      </c>
      <c r="P5" s="78">
        <f ca="1">IFERROR((('9A'!O57)/('9A'!$Q$58))*100,"")</f>
        <v>48.148148148148145</v>
      </c>
      <c r="Q5" s="78">
        <f ca="1">IFERROR((('9A'!P57)/('9A'!$Q$58))*100,"")</f>
        <v>25.925925925925924</v>
      </c>
      <c r="R5" s="78">
        <f ca="1">IFERROR((('9A'!Q57)/('9A'!$Q$58))*100,"")</f>
        <v>40.74074074074074</v>
      </c>
      <c r="S5" s="78">
        <f ca="1">IFERROR((('9A'!R57)/('9A'!$Q$58))*100,"")</f>
        <v>14.814814814814813</v>
      </c>
      <c r="T5" s="78">
        <f ca="1">IFERROR((('9A'!S57)/('9A'!$Q$58))*100,"")</f>
        <v>66.666666666666657</v>
      </c>
      <c r="U5" s="78">
        <f ca="1">IFERROR((('9A'!T57)/('9A'!$Q$58))*100,"")</f>
        <v>48.148148148148145</v>
      </c>
      <c r="V5" s="78">
        <f ca="1">IFERROR((('9A'!U57)/('9A'!$Q$58))*100,"")</f>
        <v>33.333333333333329</v>
      </c>
      <c r="W5" s="7"/>
    </row>
    <row r="6" spans="1:23" ht="14.4" x14ac:dyDescent="0.25">
      <c r="A6" s="153" t="e">
        <f ca="1">_xludf.CONCAT(BASE!C8,_xludf.CONCAT(" ", _xludf.CONCAT("9ºB", ": ")))</f>
        <v>#NAME?</v>
      </c>
      <c r="B6" s="114"/>
      <c r="C6" s="137"/>
      <c r="D6" s="78">
        <f ca="1">IFERROR((('9B'!C57)/('9B'!$Q$58))*100,"")</f>
        <v>26.923076923076923</v>
      </c>
      <c r="E6" s="78">
        <f ca="1">IFERROR((('9B'!D57)/('9B'!$Q$58))*100,"")</f>
        <v>23.076923076923077</v>
      </c>
      <c r="F6" s="78">
        <f ca="1">IFERROR((('9B'!E57)/('9B'!$Q$58))*100,"")</f>
        <v>26.923076923076923</v>
      </c>
      <c r="G6" s="78">
        <f ca="1">IFERROR((('9B'!F57)/('9B'!$Q$58))*100,"")</f>
        <v>26.923076923076923</v>
      </c>
      <c r="H6" s="78">
        <f ca="1">IFERROR((('9B'!G57)/('9B'!$Q$58))*100,"")</f>
        <v>61.53846153846154</v>
      </c>
      <c r="I6" s="78">
        <f ca="1">IFERROR((('9B'!H57)/('9B'!$Q$58))*100,"")</f>
        <v>23.076923076923077</v>
      </c>
      <c r="J6" s="78">
        <f ca="1">IFERROR((('9B'!I57)/('9B'!$Q$58))*100,"")</f>
        <v>19.230769230769234</v>
      </c>
      <c r="K6" s="78">
        <f ca="1">IFERROR((('9B'!J57)/('9B'!$Q$58))*100,"")</f>
        <v>7.6923076923076925</v>
      </c>
      <c r="L6" s="78">
        <f ca="1">IFERROR((('9B'!K57)/('9B'!$Q$58))*100,"")</f>
        <v>26.923076923076923</v>
      </c>
      <c r="M6" s="78">
        <f ca="1">IFERROR((('9B'!L57)/('9B'!$Q$58))*100,"")</f>
        <v>34.615384615384613</v>
      </c>
      <c r="N6" s="78">
        <f ca="1">IFERROR((('9B'!M57)/('9B'!$Q$58))*100,"")</f>
        <v>15.384615384615385</v>
      </c>
      <c r="O6" s="78">
        <f ca="1">IFERROR((('9B'!N57)/('9B'!$Q$58))*100,"")</f>
        <v>38.461538461538467</v>
      </c>
      <c r="P6" s="78">
        <f ca="1">IFERROR((('9B'!O57)/('9B'!$Q$58))*100,"")</f>
        <v>57.692307692307686</v>
      </c>
      <c r="Q6" s="78">
        <f ca="1">IFERROR((('9B'!P57)/('9B'!$Q$58))*100,"")</f>
        <v>23.076923076923077</v>
      </c>
      <c r="R6" s="78">
        <f ca="1">IFERROR((('9B'!Q57)/('9B'!$Q$58))*100,"")</f>
        <v>19.230769230769234</v>
      </c>
      <c r="S6" s="78">
        <f ca="1">IFERROR((('9B'!R57)/('9B'!$Q$58))*100,"")</f>
        <v>42.307692307692307</v>
      </c>
      <c r="T6" s="78">
        <f ca="1">IFERROR((('9B'!S57)/('9B'!$Q$58))*100,"")</f>
        <v>11.538461538461538</v>
      </c>
      <c r="U6" s="78">
        <f ca="1">IFERROR((('9B'!T57)/('9B'!$Q$58))*100,"")</f>
        <v>73.076923076923066</v>
      </c>
      <c r="V6" s="78">
        <f ca="1">IFERROR((('9B'!U57)/('9B'!$Q$58))*100,"")</f>
        <v>46.153846153846153</v>
      </c>
      <c r="W6" s="7"/>
    </row>
    <row r="7" spans="1:23" ht="14.4" x14ac:dyDescent="0.25">
      <c r="A7" s="153" t="e">
        <f ca="1">_xludf.CONCAT(BASE!C8,_xludf.CONCAT(" ", _xludf.CONCAT("9ºC", ": ")))</f>
        <v>#NAME?</v>
      </c>
      <c r="B7" s="114"/>
      <c r="C7" s="137"/>
      <c r="D7" s="78">
        <f ca="1">IFERROR((('9C'!C57)/('9C'!$Q$58))*100,"")</f>
        <v>31.818181818181817</v>
      </c>
      <c r="E7" s="78">
        <f ca="1">IFERROR((('9C'!D57)/('9C'!$Q$58))*100,"")</f>
        <v>27.27272727272727</v>
      </c>
      <c r="F7" s="78">
        <f ca="1">IFERROR((('9C'!E57)/('9C'!$Q$58))*100,"")</f>
        <v>36.363636363636367</v>
      </c>
      <c r="G7" s="78">
        <f ca="1">IFERROR((('9C'!F57)/('9C'!$Q$58))*100,"")</f>
        <v>45.454545454545453</v>
      </c>
      <c r="H7" s="78">
        <f ca="1">IFERROR((('9C'!G57)/('9C'!$Q$58))*100,"")</f>
        <v>59.090909090909093</v>
      </c>
      <c r="I7" s="78">
        <f ca="1">IFERROR((('9C'!H57)/('9C'!$Q$58))*100,"")</f>
        <v>31.818181818181817</v>
      </c>
      <c r="J7" s="78">
        <f ca="1">IFERROR((('9C'!I57)/('9C'!$Q$58))*100,"")</f>
        <v>31.818181818181817</v>
      </c>
      <c r="K7" s="78">
        <f ca="1">IFERROR((('9C'!J57)/('9C'!$Q$58))*100,"")</f>
        <v>22.727272727272727</v>
      </c>
      <c r="L7" s="78">
        <f ca="1">IFERROR((('9C'!K57)/('9C'!$Q$58))*100,"")</f>
        <v>18.181818181818183</v>
      </c>
      <c r="M7" s="78">
        <f ca="1">IFERROR((('9C'!L57)/('9C'!$Q$58))*100,"")</f>
        <v>45.454545454545453</v>
      </c>
      <c r="N7" s="78">
        <f ca="1">IFERROR((('9C'!M57)/('9C'!$Q$58))*100,"")</f>
        <v>45.454545454545453</v>
      </c>
      <c r="O7" s="78">
        <f ca="1">IFERROR((('9C'!N57)/('9C'!$Q$58))*100,"")</f>
        <v>13.636363636363635</v>
      </c>
      <c r="P7" s="78">
        <f ca="1">IFERROR((('9C'!O57)/('9C'!$Q$58))*100,"")</f>
        <v>31.818181818181817</v>
      </c>
      <c r="Q7" s="78">
        <f ca="1">IFERROR((('9C'!P57)/('9C'!$Q$58))*100,"")</f>
        <v>18.181818181818183</v>
      </c>
      <c r="R7" s="78">
        <f ca="1">IFERROR((('9C'!Q57)/('9C'!$Q$58))*100,"")</f>
        <v>50</v>
      </c>
      <c r="S7" s="78">
        <f ca="1">IFERROR((('9C'!R57)/('9C'!$Q$58))*100,"")</f>
        <v>22.727272727272727</v>
      </c>
      <c r="T7" s="78">
        <f ca="1">IFERROR((('9C'!S57)/('9C'!$Q$58))*100,"")</f>
        <v>36.363636363636367</v>
      </c>
      <c r="U7" s="78">
        <f ca="1">IFERROR((('9C'!T57)/('9C'!$Q$58))*100,"")</f>
        <v>63.636363636363633</v>
      </c>
      <c r="V7" s="78">
        <f ca="1">IFERROR((('9C'!U57)/('9C'!$Q$58))*100,"")</f>
        <v>50</v>
      </c>
      <c r="W7" s="7"/>
    </row>
    <row r="8" spans="1:23" ht="14.4" x14ac:dyDescent="0.25">
      <c r="A8" s="153" t="e">
        <f ca="1">_xludf.CONCAT(BASE!C8,_xludf.CONCAT(" ", _xludf.CONCAT("9ºD", ": ")))</f>
        <v>#NAME?</v>
      </c>
      <c r="B8" s="114"/>
      <c r="C8" s="137"/>
      <c r="D8" s="78" t="str">
        <f ca="1">IFERROR((('9D'!C57)/('9D'!$Q$58))*100,"")</f>
        <v/>
      </c>
      <c r="E8" s="78" t="str">
        <f ca="1">IFERROR((('9D'!D57)/('9D'!$Q$58))*100,"")</f>
        <v/>
      </c>
      <c r="F8" s="78" t="str">
        <f ca="1">IFERROR((('9D'!E57)/('9D'!$Q$58))*100,"")</f>
        <v/>
      </c>
      <c r="G8" s="78" t="str">
        <f ca="1">IFERROR((('9D'!F57)/('9D'!$Q$58))*100,"")</f>
        <v/>
      </c>
      <c r="H8" s="78" t="str">
        <f ca="1">IFERROR((('9D'!G57)/('9D'!$Q$58))*100,"")</f>
        <v/>
      </c>
      <c r="I8" s="78" t="str">
        <f ca="1">IFERROR((('9D'!H57)/('9D'!$Q$58))*100,"")</f>
        <v/>
      </c>
      <c r="J8" s="78" t="str">
        <f ca="1">IFERROR((('9D'!I57)/('9D'!$Q$58))*100,"")</f>
        <v/>
      </c>
      <c r="K8" s="78" t="str">
        <f ca="1">IFERROR((('9D'!J57)/('9D'!$Q$58))*100,"")</f>
        <v/>
      </c>
      <c r="L8" s="78" t="str">
        <f ca="1">IFERROR((('9D'!K57)/('9D'!$Q$58))*100,"")</f>
        <v/>
      </c>
      <c r="M8" s="78" t="str">
        <f ca="1">IFERROR((('9D'!L57)/('9D'!$Q$58))*100,"")</f>
        <v/>
      </c>
      <c r="N8" s="78" t="str">
        <f ca="1">IFERROR((('9D'!M57)/('9D'!$Q$58))*100,"")</f>
        <v/>
      </c>
      <c r="O8" s="78" t="str">
        <f ca="1">IFERROR((('9D'!N57)/('9D'!$Q$58))*100,"")</f>
        <v/>
      </c>
      <c r="P8" s="78" t="str">
        <f ca="1">IFERROR((('9D'!O57)/('9D'!$Q$58))*100,"")</f>
        <v/>
      </c>
      <c r="Q8" s="78" t="str">
        <f ca="1">IFERROR((('9D'!P57)/('9D'!$Q$58))*100,"")</f>
        <v/>
      </c>
      <c r="R8" s="78" t="str">
        <f ca="1">IFERROR((('9D'!Q57)/('9D'!$Q$58))*100,"")</f>
        <v/>
      </c>
      <c r="S8" s="78" t="str">
        <f ca="1">IFERROR((('9D'!R57)/('9D'!$Q$58))*100,"")</f>
        <v/>
      </c>
      <c r="T8" s="78" t="str">
        <f ca="1">IFERROR((('9D'!S57)/('9D'!$Q$58))*100,"")</f>
        <v/>
      </c>
      <c r="U8" s="78" t="str">
        <f ca="1">IFERROR((('9D'!T57)/('9D'!$Q$58))*100,"")</f>
        <v/>
      </c>
      <c r="V8" s="78" t="str">
        <f ca="1">IFERROR((('9D'!U57)/('9D'!$Q$58))*100,"")</f>
        <v/>
      </c>
      <c r="W8" s="7"/>
    </row>
    <row r="9" spans="1:23" ht="14.4" x14ac:dyDescent="0.25">
      <c r="A9" s="142" t="s">
        <v>248</v>
      </c>
      <c r="B9" s="114"/>
      <c r="C9" s="137"/>
      <c r="D9" s="55">
        <f ca="1">'9A'!C57+'9B'!C57+'9C'!C57+'9D'!C57</f>
        <v>25</v>
      </c>
      <c r="E9" s="55">
        <f ca="1">'9A'!D57+'9B'!D57+'9C'!D57+'9D'!D57</f>
        <v>20</v>
      </c>
      <c r="F9" s="55">
        <f ca="1">'9A'!E57+'9B'!E57+'9C'!E57+'9D'!E57</f>
        <v>18</v>
      </c>
      <c r="G9" s="55">
        <f ca="1">'9A'!F57+'9B'!F57+'9C'!F57+'9D'!F57</f>
        <v>29</v>
      </c>
      <c r="H9" s="55">
        <f ca="1">'9A'!G57+'9B'!G57+'9C'!G57+'9D'!G57</f>
        <v>45</v>
      </c>
      <c r="I9" s="55">
        <f ca="1">'9A'!H57+'9B'!H57+'9C'!H57+'9D'!H57</f>
        <v>22</v>
      </c>
      <c r="J9" s="55">
        <f ca="1">'9A'!I57+'9B'!I57+'9C'!I57+'9D'!I57</f>
        <v>21</v>
      </c>
      <c r="K9" s="55">
        <f ca="1">'9A'!J57+'9B'!J57+'9C'!J57+'9D'!J57</f>
        <v>12</v>
      </c>
      <c r="L9" s="55">
        <f ca="1">'9A'!K57+'9B'!K57+'9C'!K57+'9D'!K57</f>
        <v>17</v>
      </c>
      <c r="M9" s="55">
        <f ca="1">'9A'!L57+'9B'!L57+'9C'!L57+'9D'!L57</f>
        <v>34</v>
      </c>
      <c r="N9" s="55">
        <f ca="1">'9A'!M57+'9B'!M57+'9C'!M57+'9D'!M57</f>
        <v>18</v>
      </c>
      <c r="O9" s="55">
        <f ca="1">'9A'!N57+'9B'!N57+'9C'!N57+'9D'!N57</f>
        <v>22</v>
      </c>
      <c r="P9" s="55">
        <f ca="1">'9A'!O57+'9B'!O57+'9C'!O57+'9D'!O57</f>
        <v>35</v>
      </c>
      <c r="Q9" s="55">
        <f ca="1">'9A'!P57+'9B'!P57+'9C'!P57+'9D'!P57</f>
        <v>17</v>
      </c>
      <c r="R9" s="55">
        <f ca="1">'9A'!Q57+'9B'!Q57+'9C'!Q57+'9D'!Q57</f>
        <v>27</v>
      </c>
      <c r="S9" s="55">
        <f ca="1">'9A'!R57+'9B'!R57+'9C'!R57+'9D'!R57</f>
        <v>20</v>
      </c>
      <c r="T9" s="55">
        <f>'9A'!S57+'9B'!S57+'9C'!S57+'9D'!S57</f>
        <v>29</v>
      </c>
      <c r="U9" s="55">
        <f ca="1">'9A'!T57+'9B'!T57+'9C'!T57+'9D'!T57</f>
        <v>46</v>
      </c>
      <c r="V9" s="55">
        <f ca="1">'9A'!U57+'9B'!U57+'9C'!U57+'9D'!U57</f>
        <v>32</v>
      </c>
      <c r="W9" s="7"/>
    </row>
    <row r="10" spans="1:23" ht="14.4" x14ac:dyDescent="0.25">
      <c r="A10" s="142" t="s">
        <v>249</v>
      </c>
      <c r="B10" s="114"/>
      <c r="C10" s="137"/>
      <c r="D10" s="79">
        <f t="shared" ref="D10:V10" ca="1" si="0">IFERROR(AVERAGEIF(D5:D8,"&lt;&gt;"),"-")</f>
        <v>33.160666493999827</v>
      </c>
      <c r="E10" s="79">
        <f t="shared" ca="1" si="0"/>
        <v>26.659759993093321</v>
      </c>
      <c r="F10" s="79">
        <f t="shared" ca="1" si="0"/>
        <v>24.799274799274798</v>
      </c>
      <c r="G10" s="79">
        <f t="shared" ca="1" si="0"/>
        <v>38.940688940688936</v>
      </c>
      <c r="H10" s="79">
        <f t="shared" ca="1" si="0"/>
        <v>59.962876629543295</v>
      </c>
      <c r="I10" s="79">
        <f t="shared" ca="1" si="0"/>
        <v>29.409479409479406</v>
      </c>
      <c r="J10" s="79">
        <f t="shared" ca="1" si="0"/>
        <v>28.127428127428129</v>
      </c>
      <c r="K10" s="79">
        <f t="shared" ca="1" si="0"/>
        <v>16.312699646032979</v>
      </c>
      <c r="L10" s="79">
        <f t="shared" ca="1" si="0"/>
        <v>22.442372442372445</v>
      </c>
      <c r="M10" s="79">
        <f t="shared" ca="1" si="0"/>
        <v>45.208495208495208</v>
      </c>
      <c r="N10" s="79">
        <f t="shared" ca="1" si="0"/>
        <v>25.217991884658549</v>
      </c>
      <c r="O10" s="79">
        <f t="shared" ca="1" si="0"/>
        <v>28.477078477078479</v>
      </c>
      <c r="P10" s="79">
        <f t="shared" ca="1" si="0"/>
        <v>45.886212552879215</v>
      </c>
      <c r="Q10" s="79">
        <f t="shared" ca="1" si="0"/>
        <v>22.39488906155573</v>
      </c>
      <c r="R10" s="79">
        <f t="shared" ca="1" si="0"/>
        <v>36.657169990503327</v>
      </c>
      <c r="S10" s="79">
        <f t="shared" ca="1" si="0"/>
        <v>26.616593283259949</v>
      </c>
      <c r="T10" s="79">
        <f t="shared" ca="1" si="0"/>
        <v>38.189588189588186</v>
      </c>
      <c r="U10" s="79">
        <f t="shared" ca="1" si="0"/>
        <v>61.620478287144948</v>
      </c>
      <c r="V10" s="79">
        <f t="shared" ca="1" si="0"/>
        <v>43.162393162393158</v>
      </c>
      <c r="W10" s="7"/>
    </row>
    <row r="11" spans="1:23" ht="14.4" x14ac:dyDescent="0.25">
      <c r="A11" s="154" t="s">
        <v>17</v>
      </c>
      <c r="B11" s="137"/>
      <c r="C11" s="80" t="s">
        <v>254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7"/>
    </row>
    <row r="12" spans="1:23" ht="14.4" x14ac:dyDescent="0.25">
      <c r="A12" s="154" t="s">
        <v>251</v>
      </c>
      <c r="B12" s="137"/>
      <c r="C12" s="80">
        <f ca="1">GERAL!G5</f>
        <v>75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7"/>
    </row>
    <row r="13" spans="1:23" ht="14.4" x14ac:dyDescent="0.25">
      <c r="A13" s="154" t="s">
        <v>252</v>
      </c>
      <c r="B13" s="137"/>
      <c r="C13" s="81">
        <f ca="1">IFERROR((('9A'!Q58*'9A'!V58)+('9B'!Q58*'9B'!V58)+('9C'!Q58*'9C'!V58)+('9D'!Q58*'9D'!V58))/C12,0)</f>
        <v>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7"/>
    </row>
    <row r="14" spans="1:23" ht="13.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3.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3.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2"/>
      <c r="P16" s="7"/>
      <c r="Q16" s="7"/>
      <c r="R16" s="7"/>
      <c r="S16" s="7"/>
      <c r="T16" s="7"/>
      <c r="U16" s="7"/>
      <c r="V16" s="7"/>
      <c r="W16" s="7"/>
    </row>
    <row r="17" spans="1:23" ht="13.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3.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3.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3.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3.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3.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3.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mergeCells count="16">
    <mergeCell ref="A4:C4"/>
    <mergeCell ref="A12:B12"/>
    <mergeCell ref="A13:B13"/>
    <mergeCell ref="A5:C5"/>
    <mergeCell ref="A6:C6"/>
    <mergeCell ref="A7:C7"/>
    <mergeCell ref="A8:C8"/>
    <mergeCell ref="A9:C9"/>
    <mergeCell ref="A10:C10"/>
    <mergeCell ref="A11:B11"/>
    <mergeCell ref="B1:C1"/>
    <mergeCell ref="D1:V1"/>
    <mergeCell ref="A2:A3"/>
    <mergeCell ref="B2:C2"/>
    <mergeCell ref="D2:V2"/>
    <mergeCell ref="B3:C3"/>
  </mergeCells>
  <hyperlinks>
    <hyperlink ref="A1" location="MENU!A1" display="M" xr:uid="{00000000-0004-0000-0D00-000000000000}"/>
  </hyperlink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5.109375" customWidth="1"/>
    <col min="2" max="2" width="12.6640625" customWidth="1"/>
    <col min="3" max="26" width="5.109375" customWidth="1"/>
  </cols>
  <sheetData>
    <row r="1" spans="1:26" ht="22.5" customHeight="1" x14ac:dyDescent="0.25">
      <c r="A1" s="35" t="s">
        <v>45</v>
      </c>
      <c r="B1" s="83" t="s">
        <v>18</v>
      </c>
      <c r="C1" s="157" t="str">
        <f>BASE!C9</f>
        <v>MATEMÁTICA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32"/>
      <c r="Y1" s="7"/>
      <c r="Z1" s="7"/>
    </row>
    <row r="2" spans="1:26" ht="22.5" customHeight="1" x14ac:dyDescent="0.25">
      <c r="A2" s="158" t="s">
        <v>50</v>
      </c>
      <c r="B2" s="132"/>
      <c r="C2" s="84">
        <f ca="1">IFERROR(__xludf.DUMMYFUNCTION("IMPORTRANGE(BASE!C4,""GABARITO 5ANO MAT!C5:X5"")"),1)</f>
        <v>1</v>
      </c>
      <c r="D2" s="84">
        <f ca="1">IFERROR(__xludf.DUMMYFUNCTION("""COMPUTED_VALUE"""),2)</f>
        <v>2</v>
      </c>
      <c r="E2" s="84">
        <f ca="1">IFERROR(__xludf.DUMMYFUNCTION("""COMPUTED_VALUE"""),3)</f>
        <v>3</v>
      </c>
      <c r="F2" s="84">
        <f ca="1">IFERROR(__xludf.DUMMYFUNCTION("""COMPUTED_VALUE"""),4)</f>
        <v>4</v>
      </c>
      <c r="G2" s="84">
        <f ca="1">IFERROR(__xludf.DUMMYFUNCTION("""COMPUTED_VALUE"""),5)</f>
        <v>5</v>
      </c>
      <c r="H2" s="84">
        <f ca="1">IFERROR(__xludf.DUMMYFUNCTION("""COMPUTED_VALUE"""),6)</f>
        <v>6</v>
      </c>
      <c r="I2" s="84">
        <f ca="1">IFERROR(__xludf.DUMMYFUNCTION("""COMPUTED_VALUE"""),7)</f>
        <v>7</v>
      </c>
      <c r="J2" s="84">
        <f ca="1">IFERROR(__xludf.DUMMYFUNCTION("""COMPUTED_VALUE"""),8)</f>
        <v>8</v>
      </c>
      <c r="K2" s="84">
        <f ca="1">IFERROR(__xludf.DUMMYFUNCTION("""COMPUTED_VALUE"""),9)</f>
        <v>9</v>
      </c>
      <c r="L2" s="84">
        <f ca="1">IFERROR(__xludf.DUMMYFUNCTION("""COMPUTED_VALUE"""),10)</f>
        <v>10</v>
      </c>
      <c r="M2" s="84">
        <f ca="1">IFERROR(__xludf.DUMMYFUNCTION("""COMPUTED_VALUE"""),11)</f>
        <v>11</v>
      </c>
      <c r="N2" s="84">
        <f ca="1">IFERROR(__xludf.DUMMYFUNCTION("""COMPUTED_VALUE"""),12)</f>
        <v>12</v>
      </c>
      <c r="O2" s="84">
        <f ca="1">IFERROR(__xludf.DUMMYFUNCTION("""COMPUTED_VALUE"""),13)</f>
        <v>13</v>
      </c>
      <c r="P2" s="84">
        <f ca="1">IFERROR(__xludf.DUMMYFUNCTION("""COMPUTED_VALUE"""),14)</f>
        <v>14</v>
      </c>
      <c r="Q2" s="84">
        <f ca="1">IFERROR(__xludf.DUMMYFUNCTION("""COMPUTED_VALUE"""),15)</f>
        <v>15</v>
      </c>
      <c r="R2" s="84">
        <f ca="1">IFERROR(__xludf.DUMMYFUNCTION("""COMPUTED_VALUE"""),16)</f>
        <v>16</v>
      </c>
      <c r="S2" s="84">
        <f ca="1">IFERROR(__xludf.DUMMYFUNCTION("""COMPUTED_VALUE"""),17)</f>
        <v>17</v>
      </c>
      <c r="T2" s="84">
        <f ca="1">IFERROR(__xludf.DUMMYFUNCTION("""COMPUTED_VALUE"""),18)</f>
        <v>18</v>
      </c>
      <c r="U2" s="84">
        <f ca="1">IFERROR(__xludf.DUMMYFUNCTION("""COMPUTED_VALUE"""),19)</f>
        <v>19</v>
      </c>
      <c r="V2" s="84">
        <f ca="1">IFERROR(__xludf.DUMMYFUNCTION("""COMPUTED_VALUE"""),20)</f>
        <v>20</v>
      </c>
      <c r="W2" s="84">
        <f ca="1">IFERROR(__xludf.DUMMYFUNCTION("""COMPUTED_VALUE"""),21)</f>
        <v>21</v>
      </c>
      <c r="X2" s="84">
        <f ca="1">IFERROR(__xludf.DUMMYFUNCTION("""COMPUTED_VALUE"""),22)</f>
        <v>22</v>
      </c>
      <c r="Y2" s="7"/>
      <c r="Z2" s="7"/>
    </row>
    <row r="3" spans="1:26" ht="14.4" x14ac:dyDescent="0.25">
      <c r="A3" s="155" t="e">
        <f>'5A'!#REF!</f>
        <v>#REF!</v>
      </c>
      <c r="B3" s="60" t="s">
        <v>53</v>
      </c>
      <c r="C3" s="85" t="e">
        <f>'5A'!#REF!</f>
        <v>#REF!</v>
      </c>
      <c r="D3" s="85" t="e">
        <f>'5A'!#REF!</f>
        <v>#REF!</v>
      </c>
      <c r="E3" s="85" t="e">
        <f>'5A'!#REF!</f>
        <v>#REF!</v>
      </c>
      <c r="F3" s="85" t="e">
        <f>'5A'!#REF!</f>
        <v>#REF!</v>
      </c>
      <c r="G3" s="85" t="e">
        <f>'5A'!#REF!</f>
        <v>#REF!</v>
      </c>
      <c r="H3" s="85" t="e">
        <f>'5A'!#REF!</f>
        <v>#REF!</v>
      </c>
      <c r="I3" s="85" t="e">
        <f>'5A'!#REF!</f>
        <v>#REF!</v>
      </c>
      <c r="J3" s="85" t="e">
        <f>'5A'!#REF!</f>
        <v>#REF!</v>
      </c>
      <c r="K3" s="85" t="e">
        <f>'5A'!#REF!</f>
        <v>#REF!</v>
      </c>
      <c r="L3" s="85" t="e">
        <f>'5A'!#REF!</f>
        <v>#REF!</v>
      </c>
      <c r="M3" s="85" t="e">
        <f>'5A'!#REF!</f>
        <v>#REF!</v>
      </c>
      <c r="N3" s="85" t="e">
        <f>'5A'!#REF!</f>
        <v>#REF!</v>
      </c>
      <c r="O3" s="85" t="e">
        <f>'5A'!#REF!</f>
        <v>#REF!</v>
      </c>
      <c r="P3" s="85" t="e">
        <f>'5A'!#REF!</f>
        <v>#REF!</v>
      </c>
      <c r="Q3" s="85" t="e">
        <f>'5A'!#REF!</f>
        <v>#REF!</v>
      </c>
      <c r="R3" s="85" t="e">
        <f>'5A'!#REF!</f>
        <v>#REF!</v>
      </c>
      <c r="S3" s="85" t="e">
        <f>'5A'!#REF!</f>
        <v>#REF!</v>
      </c>
      <c r="T3" s="85" t="e">
        <f>'5A'!#REF!</f>
        <v>#REF!</v>
      </c>
      <c r="U3" s="85" t="e">
        <f>'5A'!#REF!</f>
        <v>#REF!</v>
      </c>
      <c r="V3" s="85" t="e">
        <f>'5A'!#REF!</f>
        <v>#REF!</v>
      </c>
      <c r="W3" s="85" t="e">
        <f>'5A'!#REF!</f>
        <v>#REF!</v>
      </c>
      <c r="X3" s="85" t="e">
        <f>'5A'!#REF!</f>
        <v>#REF!</v>
      </c>
      <c r="Y3" s="7"/>
      <c r="Z3" s="7"/>
    </row>
    <row r="4" spans="1:26" ht="14.4" x14ac:dyDescent="0.25">
      <c r="A4" s="134"/>
      <c r="B4" s="60" t="s">
        <v>54</v>
      </c>
      <c r="C4" s="85" t="e">
        <f>'5A'!#REF!</f>
        <v>#REF!</v>
      </c>
      <c r="D4" s="85" t="e">
        <f>'5A'!#REF!</f>
        <v>#REF!</v>
      </c>
      <c r="E4" s="85" t="e">
        <f>'5A'!#REF!</f>
        <v>#REF!</v>
      </c>
      <c r="F4" s="85" t="e">
        <f>'5A'!#REF!</f>
        <v>#REF!</v>
      </c>
      <c r="G4" s="85" t="e">
        <f>'5A'!#REF!</f>
        <v>#REF!</v>
      </c>
      <c r="H4" s="85" t="e">
        <f>'5A'!#REF!</f>
        <v>#REF!</v>
      </c>
      <c r="I4" s="85" t="e">
        <f>'5A'!#REF!</f>
        <v>#REF!</v>
      </c>
      <c r="J4" s="85" t="e">
        <f>'5A'!#REF!</f>
        <v>#REF!</v>
      </c>
      <c r="K4" s="85" t="e">
        <f>'5A'!#REF!</f>
        <v>#REF!</v>
      </c>
      <c r="L4" s="85" t="e">
        <f>'5A'!#REF!</f>
        <v>#REF!</v>
      </c>
      <c r="M4" s="85" t="e">
        <f>'5A'!#REF!</f>
        <v>#REF!</v>
      </c>
      <c r="N4" s="85" t="e">
        <f>'5A'!#REF!</f>
        <v>#REF!</v>
      </c>
      <c r="O4" s="85" t="e">
        <f>'5A'!#REF!</f>
        <v>#REF!</v>
      </c>
      <c r="P4" s="85" t="e">
        <f>'5A'!#REF!</f>
        <v>#REF!</v>
      </c>
      <c r="Q4" s="85" t="e">
        <f>'5A'!#REF!</f>
        <v>#REF!</v>
      </c>
      <c r="R4" s="85" t="e">
        <f>'5A'!#REF!</f>
        <v>#REF!</v>
      </c>
      <c r="S4" s="85" t="e">
        <f>'5A'!#REF!</f>
        <v>#REF!</v>
      </c>
      <c r="T4" s="85" t="e">
        <f>'5A'!#REF!</f>
        <v>#REF!</v>
      </c>
      <c r="U4" s="85" t="e">
        <f>'5A'!#REF!</f>
        <v>#REF!</v>
      </c>
      <c r="V4" s="85" t="e">
        <f>'5A'!#REF!</f>
        <v>#REF!</v>
      </c>
      <c r="W4" s="85" t="e">
        <f>'5A'!#REF!</f>
        <v>#REF!</v>
      </c>
      <c r="X4" s="85" t="e">
        <f>'5A'!#REF!</f>
        <v>#REF!</v>
      </c>
      <c r="Y4" s="7"/>
      <c r="Z4" s="7"/>
    </row>
    <row r="5" spans="1:26" ht="14.4" x14ac:dyDescent="0.25">
      <c r="A5" s="134"/>
      <c r="B5" s="60" t="s">
        <v>52</v>
      </c>
      <c r="C5" s="85" t="e">
        <f>'5A'!#REF!</f>
        <v>#REF!</v>
      </c>
      <c r="D5" s="85" t="e">
        <f>'5A'!#REF!</f>
        <v>#REF!</v>
      </c>
      <c r="E5" s="85" t="e">
        <f>'5A'!#REF!</f>
        <v>#REF!</v>
      </c>
      <c r="F5" s="85" t="e">
        <f>'5A'!#REF!</f>
        <v>#REF!</v>
      </c>
      <c r="G5" s="85" t="e">
        <f>'5A'!#REF!</f>
        <v>#REF!</v>
      </c>
      <c r="H5" s="85" t="e">
        <f>'5A'!#REF!</f>
        <v>#REF!</v>
      </c>
      <c r="I5" s="85" t="e">
        <f>'5A'!#REF!</f>
        <v>#REF!</v>
      </c>
      <c r="J5" s="85" t="e">
        <f>'5A'!#REF!</f>
        <v>#REF!</v>
      </c>
      <c r="K5" s="85" t="e">
        <f>'5A'!#REF!</f>
        <v>#REF!</v>
      </c>
      <c r="L5" s="85" t="e">
        <f>'5A'!#REF!</f>
        <v>#REF!</v>
      </c>
      <c r="M5" s="85" t="e">
        <f>'5A'!#REF!</f>
        <v>#REF!</v>
      </c>
      <c r="N5" s="85" t="e">
        <f>'5A'!#REF!</f>
        <v>#REF!</v>
      </c>
      <c r="O5" s="85" t="e">
        <f>'5A'!#REF!</f>
        <v>#REF!</v>
      </c>
      <c r="P5" s="85" t="e">
        <f>'5A'!#REF!</f>
        <v>#REF!</v>
      </c>
      <c r="Q5" s="85" t="e">
        <f>'5A'!#REF!</f>
        <v>#REF!</v>
      </c>
      <c r="R5" s="85" t="e">
        <f>'5A'!#REF!</f>
        <v>#REF!</v>
      </c>
      <c r="S5" s="85" t="e">
        <f>'5A'!#REF!</f>
        <v>#REF!</v>
      </c>
      <c r="T5" s="85" t="e">
        <f>'5A'!#REF!</f>
        <v>#REF!</v>
      </c>
      <c r="U5" s="85" t="e">
        <f>'5A'!#REF!</f>
        <v>#REF!</v>
      </c>
      <c r="V5" s="85" t="e">
        <f>'5A'!#REF!</f>
        <v>#REF!</v>
      </c>
      <c r="W5" s="85" t="e">
        <f>'5A'!#REF!</f>
        <v>#REF!</v>
      </c>
      <c r="X5" s="85" t="e">
        <f>'5A'!#REF!</f>
        <v>#REF!</v>
      </c>
      <c r="Y5" s="7"/>
      <c r="Z5" s="7"/>
    </row>
    <row r="6" spans="1:26" ht="14.4" x14ac:dyDescent="0.25">
      <c r="A6" s="135"/>
      <c r="B6" s="60" t="s">
        <v>55</v>
      </c>
      <c r="C6" s="85" t="e">
        <f>'5A'!#REF!</f>
        <v>#REF!</v>
      </c>
      <c r="D6" s="85" t="e">
        <f>'5A'!#REF!</f>
        <v>#REF!</v>
      </c>
      <c r="E6" s="85" t="e">
        <f>'5A'!#REF!</f>
        <v>#REF!</v>
      </c>
      <c r="F6" s="85" t="e">
        <f>'5A'!#REF!</f>
        <v>#REF!</v>
      </c>
      <c r="G6" s="85" t="e">
        <f>'5A'!#REF!</f>
        <v>#REF!</v>
      </c>
      <c r="H6" s="85" t="e">
        <f>'5A'!#REF!</f>
        <v>#REF!</v>
      </c>
      <c r="I6" s="85" t="e">
        <f>'5A'!#REF!</f>
        <v>#REF!</v>
      </c>
      <c r="J6" s="85" t="e">
        <f>'5A'!#REF!</f>
        <v>#REF!</v>
      </c>
      <c r="K6" s="85" t="e">
        <f>'5A'!#REF!</f>
        <v>#REF!</v>
      </c>
      <c r="L6" s="85" t="e">
        <f>'5A'!#REF!</f>
        <v>#REF!</v>
      </c>
      <c r="M6" s="85" t="e">
        <f>'5A'!#REF!</f>
        <v>#REF!</v>
      </c>
      <c r="N6" s="85" t="e">
        <f>'5A'!#REF!</f>
        <v>#REF!</v>
      </c>
      <c r="O6" s="85" t="e">
        <f>'5A'!#REF!</f>
        <v>#REF!</v>
      </c>
      <c r="P6" s="85" t="e">
        <f>'5A'!#REF!</f>
        <v>#REF!</v>
      </c>
      <c r="Q6" s="85" t="e">
        <f>'5A'!#REF!</f>
        <v>#REF!</v>
      </c>
      <c r="R6" s="85" t="e">
        <f>'5A'!#REF!</f>
        <v>#REF!</v>
      </c>
      <c r="S6" s="85" t="e">
        <f>'5A'!#REF!</f>
        <v>#REF!</v>
      </c>
      <c r="T6" s="85" t="e">
        <f>'5A'!#REF!</f>
        <v>#REF!</v>
      </c>
      <c r="U6" s="85" t="e">
        <f>'5A'!#REF!</f>
        <v>#REF!</v>
      </c>
      <c r="V6" s="85" t="e">
        <f>'5A'!#REF!</f>
        <v>#REF!</v>
      </c>
      <c r="W6" s="85" t="e">
        <f>'5A'!#REF!</f>
        <v>#REF!</v>
      </c>
      <c r="X6" s="85" t="e">
        <f>'5A'!#REF!</f>
        <v>#REF!</v>
      </c>
      <c r="Y6" s="7"/>
      <c r="Z6" s="7"/>
    </row>
    <row r="7" spans="1:26" ht="13.2" x14ac:dyDescent="0.25">
      <c r="A7" s="156"/>
      <c r="B7" s="137"/>
      <c r="C7" s="156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37"/>
      <c r="Y7" s="7"/>
      <c r="Z7" s="7"/>
    </row>
    <row r="8" spans="1:26" ht="14.4" x14ac:dyDescent="0.25">
      <c r="A8" s="155" t="e">
        <f>'5B'!#REF!</f>
        <v>#REF!</v>
      </c>
      <c r="B8" s="60" t="s">
        <v>53</v>
      </c>
      <c r="C8" s="85" t="e">
        <f>'5B'!#REF!</f>
        <v>#REF!</v>
      </c>
      <c r="D8" s="85" t="e">
        <f>'5B'!#REF!</f>
        <v>#REF!</v>
      </c>
      <c r="E8" s="85" t="e">
        <f>'5B'!#REF!</f>
        <v>#REF!</v>
      </c>
      <c r="F8" s="85" t="e">
        <f>'5B'!#REF!</f>
        <v>#REF!</v>
      </c>
      <c r="G8" s="85" t="e">
        <f>'5B'!#REF!</f>
        <v>#REF!</v>
      </c>
      <c r="H8" s="85" t="e">
        <f>'5B'!#REF!</f>
        <v>#REF!</v>
      </c>
      <c r="I8" s="85" t="e">
        <f>'5B'!#REF!</f>
        <v>#REF!</v>
      </c>
      <c r="J8" s="85" t="e">
        <f>'5B'!#REF!</f>
        <v>#REF!</v>
      </c>
      <c r="K8" s="85" t="e">
        <f>'5B'!#REF!</f>
        <v>#REF!</v>
      </c>
      <c r="L8" s="85" t="e">
        <f>'5B'!#REF!</f>
        <v>#REF!</v>
      </c>
      <c r="M8" s="85" t="e">
        <f>'5B'!#REF!</f>
        <v>#REF!</v>
      </c>
      <c r="N8" s="85" t="e">
        <f>'5B'!#REF!</f>
        <v>#REF!</v>
      </c>
      <c r="O8" s="85" t="e">
        <f>'5B'!#REF!</f>
        <v>#REF!</v>
      </c>
      <c r="P8" s="85" t="e">
        <f>'5B'!#REF!</f>
        <v>#REF!</v>
      </c>
      <c r="Q8" s="85" t="e">
        <f>'5B'!#REF!</f>
        <v>#REF!</v>
      </c>
      <c r="R8" s="85" t="e">
        <f>'5B'!#REF!</f>
        <v>#REF!</v>
      </c>
      <c r="S8" s="85" t="e">
        <f>'5B'!#REF!</f>
        <v>#REF!</v>
      </c>
      <c r="T8" s="85" t="e">
        <f>'5B'!#REF!</f>
        <v>#REF!</v>
      </c>
      <c r="U8" s="85" t="e">
        <f>'5B'!#REF!</f>
        <v>#REF!</v>
      </c>
      <c r="V8" s="85" t="e">
        <f>'5B'!#REF!</f>
        <v>#REF!</v>
      </c>
      <c r="W8" s="85" t="e">
        <f>'5B'!#REF!</f>
        <v>#REF!</v>
      </c>
      <c r="X8" s="85" t="e">
        <f>'5B'!#REF!</f>
        <v>#REF!</v>
      </c>
      <c r="Y8" s="7"/>
      <c r="Z8" s="7"/>
    </row>
    <row r="9" spans="1:26" ht="14.4" x14ac:dyDescent="0.25">
      <c r="A9" s="134"/>
      <c r="B9" s="60" t="s">
        <v>54</v>
      </c>
      <c r="C9" s="85" t="e">
        <f>'5B'!#REF!</f>
        <v>#REF!</v>
      </c>
      <c r="D9" s="85" t="e">
        <f>'5B'!#REF!</f>
        <v>#REF!</v>
      </c>
      <c r="E9" s="85" t="e">
        <f>'5B'!#REF!</f>
        <v>#REF!</v>
      </c>
      <c r="F9" s="85" t="e">
        <f>'5B'!#REF!</f>
        <v>#REF!</v>
      </c>
      <c r="G9" s="85" t="e">
        <f>'5B'!#REF!</f>
        <v>#REF!</v>
      </c>
      <c r="H9" s="85" t="e">
        <f>'5B'!#REF!</f>
        <v>#REF!</v>
      </c>
      <c r="I9" s="85" t="e">
        <f>'5B'!#REF!</f>
        <v>#REF!</v>
      </c>
      <c r="J9" s="85" t="e">
        <f>'5B'!#REF!</f>
        <v>#REF!</v>
      </c>
      <c r="K9" s="85" t="e">
        <f>'5B'!#REF!</f>
        <v>#REF!</v>
      </c>
      <c r="L9" s="85" t="e">
        <f>'5B'!#REF!</f>
        <v>#REF!</v>
      </c>
      <c r="M9" s="85" t="e">
        <f>'5B'!#REF!</f>
        <v>#REF!</v>
      </c>
      <c r="N9" s="85" t="e">
        <f>'5B'!#REF!</f>
        <v>#REF!</v>
      </c>
      <c r="O9" s="85" t="e">
        <f>'5B'!#REF!</f>
        <v>#REF!</v>
      </c>
      <c r="P9" s="85" t="e">
        <f>'5B'!#REF!</f>
        <v>#REF!</v>
      </c>
      <c r="Q9" s="85" t="e">
        <f>'5B'!#REF!</f>
        <v>#REF!</v>
      </c>
      <c r="R9" s="85" t="e">
        <f>'5B'!#REF!</f>
        <v>#REF!</v>
      </c>
      <c r="S9" s="85" t="e">
        <f>'5B'!#REF!</f>
        <v>#REF!</v>
      </c>
      <c r="T9" s="85" t="e">
        <f>'5B'!#REF!</f>
        <v>#REF!</v>
      </c>
      <c r="U9" s="85" t="e">
        <f>'5B'!#REF!</f>
        <v>#REF!</v>
      </c>
      <c r="V9" s="85" t="e">
        <f>'5B'!#REF!</f>
        <v>#REF!</v>
      </c>
      <c r="W9" s="85" t="e">
        <f>'5B'!#REF!</f>
        <v>#REF!</v>
      </c>
      <c r="X9" s="85" t="e">
        <f>'5B'!#REF!</f>
        <v>#REF!</v>
      </c>
      <c r="Y9" s="7"/>
      <c r="Z9" s="7"/>
    </row>
    <row r="10" spans="1:26" ht="14.4" x14ac:dyDescent="0.25">
      <c r="A10" s="134"/>
      <c r="B10" s="60" t="s">
        <v>52</v>
      </c>
      <c r="C10" s="85" t="e">
        <f>'5B'!#REF!</f>
        <v>#REF!</v>
      </c>
      <c r="D10" s="85" t="e">
        <f>'5B'!#REF!</f>
        <v>#REF!</v>
      </c>
      <c r="E10" s="85" t="e">
        <f>'5B'!#REF!</f>
        <v>#REF!</v>
      </c>
      <c r="F10" s="85" t="e">
        <f>'5B'!#REF!</f>
        <v>#REF!</v>
      </c>
      <c r="G10" s="85" t="e">
        <f>'5B'!#REF!</f>
        <v>#REF!</v>
      </c>
      <c r="H10" s="85" t="e">
        <f>'5B'!#REF!</f>
        <v>#REF!</v>
      </c>
      <c r="I10" s="85" t="e">
        <f>'5B'!#REF!</f>
        <v>#REF!</v>
      </c>
      <c r="J10" s="85" t="e">
        <f>'5B'!#REF!</f>
        <v>#REF!</v>
      </c>
      <c r="K10" s="85" t="e">
        <f>'5B'!#REF!</f>
        <v>#REF!</v>
      </c>
      <c r="L10" s="85" t="e">
        <f>'5B'!#REF!</f>
        <v>#REF!</v>
      </c>
      <c r="M10" s="85" t="e">
        <f>'5B'!#REF!</f>
        <v>#REF!</v>
      </c>
      <c r="N10" s="85" t="e">
        <f>'5B'!#REF!</f>
        <v>#REF!</v>
      </c>
      <c r="O10" s="85" t="e">
        <f>'5B'!#REF!</f>
        <v>#REF!</v>
      </c>
      <c r="P10" s="85" t="e">
        <f>'5B'!#REF!</f>
        <v>#REF!</v>
      </c>
      <c r="Q10" s="85" t="e">
        <f>'5B'!#REF!</f>
        <v>#REF!</v>
      </c>
      <c r="R10" s="85" t="e">
        <f>'5B'!#REF!</f>
        <v>#REF!</v>
      </c>
      <c r="S10" s="85" t="e">
        <f>'5B'!#REF!</f>
        <v>#REF!</v>
      </c>
      <c r="T10" s="85" t="e">
        <f>'5B'!#REF!</f>
        <v>#REF!</v>
      </c>
      <c r="U10" s="85" t="e">
        <f>'5B'!#REF!</f>
        <v>#REF!</v>
      </c>
      <c r="V10" s="85" t="e">
        <f>'5B'!#REF!</f>
        <v>#REF!</v>
      </c>
      <c r="W10" s="85" t="e">
        <f>'5B'!#REF!</f>
        <v>#REF!</v>
      </c>
      <c r="X10" s="85" t="e">
        <f>'5B'!#REF!</f>
        <v>#REF!</v>
      </c>
      <c r="Y10" s="7"/>
      <c r="Z10" s="7"/>
    </row>
    <row r="11" spans="1:26" ht="14.4" x14ac:dyDescent="0.25">
      <c r="A11" s="135"/>
      <c r="B11" s="60" t="s">
        <v>55</v>
      </c>
      <c r="C11" s="85" t="e">
        <f>'5B'!#REF!</f>
        <v>#REF!</v>
      </c>
      <c r="D11" s="85" t="e">
        <f>'5B'!#REF!</f>
        <v>#REF!</v>
      </c>
      <c r="E11" s="85" t="e">
        <f>'5B'!#REF!</f>
        <v>#REF!</v>
      </c>
      <c r="F11" s="85" t="e">
        <f>'5B'!#REF!</f>
        <v>#REF!</v>
      </c>
      <c r="G11" s="85" t="e">
        <f>'5B'!#REF!</f>
        <v>#REF!</v>
      </c>
      <c r="H11" s="85" t="e">
        <f>'5B'!#REF!</f>
        <v>#REF!</v>
      </c>
      <c r="I11" s="85" t="e">
        <f>'5B'!#REF!</f>
        <v>#REF!</v>
      </c>
      <c r="J11" s="85" t="e">
        <f>'5B'!#REF!</f>
        <v>#REF!</v>
      </c>
      <c r="K11" s="85" t="e">
        <f>'5B'!#REF!</f>
        <v>#REF!</v>
      </c>
      <c r="L11" s="85" t="e">
        <f>'5B'!#REF!</f>
        <v>#REF!</v>
      </c>
      <c r="M11" s="85" t="e">
        <f>'5B'!#REF!</f>
        <v>#REF!</v>
      </c>
      <c r="N11" s="85" t="e">
        <f>'5B'!#REF!</f>
        <v>#REF!</v>
      </c>
      <c r="O11" s="85" t="e">
        <f>'5B'!#REF!</f>
        <v>#REF!</v>
      </c>
      <c r="P11" s="85" t="e">
        <f>'5B'!#REF!</f>
        <v>#REF!</v>
      </c>
      <c r="Q11" s="85" t="e">
        <f>'5B'!#REF!</f>
        <v>#REF!</v>
      </c>
      <c r="R11" s="85" t="e">
        <f>'5B'!#REF!</f>
        <v>#REF!</v>
      </c>
      <c r="S11" s="85" t="e">
        <f>'5B'!#REF!</f>
        <v>#REF!</v>
      </c>
      <c r="T11" s="85" t="e">
        <f>'5B'!#REF!</f>
        <v>#REF!</v>
      </c>
      <c r="U11" s="85" t="e">
        <f>'5B'!#REF!</f>
        <v>#REF!</v>
      </c>
      <c r="V11" s="85" t="e">
        <f>'5B'!#REF!</f>
        <v>#REF!</v>
      </c>
      <c r="W11" s="85" t="e">
        <f>'5B'!#REF!</f>
        <v>#REF!</v>
      </c>
      <c r="X11" s="85" t="e">
        <f>'5B'!#REF!</f>
        <v>#REF!</v>
      </c>
      <c r="Y11" s="7"/>
      <c r="Z11" s="7"/>
    </row>
    <row r="12" spans="1:26" ht="13.2" x14ac:dyDescent="0.25">
      <c r="A12" s="156"/>
      <c r="B12" s="137"/>
      <c r="C12" s="156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37"/>
      <c r="Y12" s="7"/>
      <c r="Z12" s="7"/>
    </row>
    <row r="13" spans="1:26" ht="14.4" x14ac:dyDescent="0.25">
      <c r="A13" s="155" t="str">
        <f>'5C'!A2</f>
        <v>5C</v>
      </c>
      <c r="B13" s="60" t="s">
        <v>53</v>
      </c>
      <c r="C13" s="85">
        <f>'5C'!C60</f>
        <v>13</v>
      </c>
      <c r="D13" s="85">
        <f>'5C'!D60</f>
        <v>18</v>
      </c>
      <c r="E13" s="85">
        <f>'5C'!E60</f>
        <v>3</v>
      </c>
      <c r="F13" s="85">
        <f>'5C'!F60</f>
        <v>6</v>
      </c>
      <c r="G13" s="85">
        <f>'5C'!G60</f>
        <v>4</v>
      </c>
      <c r="H13" s="85">
        <f>'5C'!H60</f>
        <v>0</v>
      </c>
      <c r="I13" s="85">
        <f>'5C'!I60</f>
        <v>3</v>
      </c>
      <c r="J13" s="85">
        <f>'5C'!J60</f>
        <v>7</v>
      </c>
      <c r="K13" s="85">
        <f>'5C'!K60</f>
        <v>4</v>
      </c>
      <c r="L13" s="85">
        <f>'5C'!L60</f>
        <v>8</v>
      </c>
      <c r="M13" s="85">
        <f>'5C'!M60</f>
        <v>12</v>
      </c>
      <c r="N13" s="85">
        <f>'5C'!N60</f>
        <v>0</v>
      </c>
      <c r="O13" s="85">
        <f>'5C'!O60</f>
        <v>21</v>
      </c>
      <c r="P13" s="85">
        <f>'5C'!P60</f>
        <v>1</v>
      </c>
      <c r="Q13" s="85">
        <f>'5C'!Q60</f>
        <v>2</v>
      </c>
      <c r="R13" s="85">
        <f>'5C'!R60</f>
        <v>18</v>
      </c>
      <c r="S13" s="85">
        <f>'5C'!S60</f>
        <v>11</v>
      </c>
      <c r="T13" s="85">
        <f>'5C'!T60</f>
        <v>7</v>
      </c>
      <c r="U13" s="85">
        <f>'5C'!U60</f>
        <v>0</v>
      </c>
      <c r="V13" s="85">
        <f>'5C'!V60</f>
        <v>3</v>
      </c>
      <c r="W13" s="85">
        <f>'5C'!W60</f>
        <v>4</v>
      </c>
      <c r="X13" s="85">
        <f>'5C'!X60</f>
        <v>4</v>
      </c>
      <c r="Y13" s="7"/>
      <c r="Z13" s="7"/>
    </row>
    <row r="14" spans="1:26" ht="14.4" x14ac:dyDescent="0.25">
      <c r="A14" s="134"/>
      <c r="B14" s="60" t="s">
        <v>54</v>
      </c>
      <c r="C14" s="85">
        <f>'5C'!C61</f>
        <v>3</v>
      </c>
      <c r="D14" s="85">
        <f>'5C'!D61</f>
        <v>1</v>
      </c>
      <c r="E14" s="85">
        <f>'5C'!E61</f>
        <v>4</v>
      </c>
      <c r="F14" s="85">
        <f>'5C'!F61</f>
        <v>5</v>
      </c>
      <c r="G14" s="85">
        <f>'5C'!G61</f>
        <v>2</v>
      </c>
      <c r="H14" s="85">
        <f>'5C'!H61</f>
        <v>6</v>
      </c>
      <c r="I14" s="85">
        <f>'5C'!I61</f>
        <v>4</v>
      </c>
      <c r="J14" s="85">
        <f>'5C'!J61</f>
        <v>0</v>
      </c>
      <c r="K14" s="85">
        <f>'5C'!K61</f>
        <v>13</v>
      </c>
      <c r="L14" s="85">
        <f>'5C'!L61</f>
        <v>11</v>
      </c>
      <c r="M14" s="85">
        <f>'5C'!M61</f>
        <v>6</v>
      </c>
      <c r="N14" s="85">
        <f>'5C'!N61</f>
        <v>11</v>
      </c>
      <c r="O14" s="85">
        <f>'5C'!O61</f>
        <v>1</v>
      </c>
      <c r="P14" s="85">
        <f>'5C'!P61</f>
        <v>15</v>
      </c>
      <c r="Q14" s="85">
        <f>'5C'!Q61</f>
        <v>2</v>
      </c>
      <c r="R14" s="85">
        <f>'5C'!R61</f>
        <v>1</v>
      </c>
      <c r="S14" s="85">
        <f>'5C'!S61</f>
        <v>4</v>
      </c>
      <c r="T14" s="85">
        <f>'5C'!T61</f>
        <v>6</v>
      </c>
      <c r="U14" s="85">
        <f>'5C'!U61</f>
        <v>1</v>
      </c>
      <c r="V14" s="85">
        <f>'5C'!V61</f>
        <v>4</v>
      </c>
      <c r="W14" s="85">
        <f>'5C'!W61</f>
        <v>4</v>
      </c>
      <c r="X14" s="85">
        <f>'5C'!X61</f>
        <v>3</v>
      </c>
      <c r="Y14" s="7"/>
      <c r="Z14" s="7"/>
    </row>
    <row r="15" spans="1:26" ht="14.4" x14ac:dyDescent="0.25">
      <c r="A15" s="134"/>
      <c r="B15" s="60" t="s">
        <v>52</v>
      </c>
      <c r="C15" s="85">
        <f>'5C'!C62</f>
        <v>4</v>
      </c>
      <c r="D15" s="85">
        <f>'5C'!D62</f>
        <v>2</v>
      </c>
      <c r="E15" s="85">
        <f>'5C'!E62</f>
        <v>14</v>
      </c>
      <c r="F15" s="85">
        <f>'5C'!F62</f>
        <v>6</v>
      </c>
      <c r="G15" s="85">
        <f>'5C'!G62</f>
        <v>14</v>
      </c>
      <c r="H15" s="85">
        <f>'5C'!H62</f>
        <v>14</v>
      </c>
      <c r="I15" s="85">
        <f>'5C'!I62</f>
        <v>2</v>
      </c>
      <c r="J15" s="85">
        <f>'5C'!J62</f>
        <v>5</v>
      </c>
      <c r="K15" s="85">
        <f>'5C'!K62</f>
        <v>0</v>
      </c>
      <c r="L15" s="85">
        <f>'5C'!L62</f>
        <v>2</v>
      </c>
      <c r="M15" s="85">
        <f>'5C'!M62</f>
        <v>2</v>
      </c>
      <c r="N15" s="85">
        <f>'5C'!N62</f>
        <v>1</v>
      </c>
      <c r="O15" s="85">
        <f>'5C'!O62</f>
        <v>0</v>
      </c>
      <c r="P15" s="85">
        <f>'5C'!P62</f>
        <v>2</v>
      </c>
      <c r="Q15" s="85">
        <f>'5C'!Q62</f>
        <v>5</v>
      </c>
      <c r="R15" s="85">
        <f>'5C'!R62</f>
        <v>1</v>
      </c>
      <c r="S15" s="85">
        <f>'5C'!S62</f>
        <v>3</v>
      </c>
      <c r="T15" s="85">
        <f>'5C'!T62</f>
        <v>4</v>
      </c>
      <c r="U15" s="85">
        <f>'5C'!U62</f>
        <v>0</v>
      </c>
      <c r="V15" s="85">
        <f>'5C'!V62</f>
        <v>15</v>
      </c>
      <c r="W15" s="85">
        <f>'5C'!W62</f>
        <v>1</v>
      </c>
      <c r="X15" s="85">
        <f>'5C'!X62</f>
        <v>5</v>
      </c>
      <c r="Y15" s="7"/>
      <c r="Z15" s="7"/>
    </row>
    <row r="16" spans="1:26" ht="14.4" x14ac:dyDescent="0.25">
      <c r="A16" s="135"/>
      <c r="B16" s="60" t="s">
        <v>55</v>
      </c>
      <c r="C16" s="85">
        <f>'5C'!C63</f>
        <v>2</v>
      </c>
      <c r="D16" s="85">
        <f>'5C'!D63</f>
        <v>1</v>
      </c>
      <c r="E16" s="85">
        <f>'5C'!E63</f>
        <v>1</v>
      </c>
      <c r="F16" s="85">
        <f>'5C'!F63</f>
        <v>5</v>
      </c>
      <c r="G16" s="85">
        <f>'5C'!G63</f>
        <v>2</v>
      </c>
      <c r="H16" s="85">
        <f>'5C'!H63</f>
        <v>2</v>
      </c>
      <c r="I16" s="85">
        <f>'5C'!I63</f>
        <v>13</v>
      </c>
      <c r="J16" s="85">
        <f>'5C'!J63</f>
        <v>10</v>
      </c>
      <c r="K16" s="85">
        <f>'5C'!K63</f>
        <v>5</v>
      </c>
      <c r="L16" s="85">
        <f>'5C'!L63</f>
        <v>1</v>
      </c>
      <c r="M16" s="85">
        <f>'5C'!M63</f>
        <v>2</v>
      </c>
      <c r="N16" s="85">
        <f>'5C'!N63</f>
        <v>10</v>
      </c>
      <c r="O16" s="85">
        <f>'5C'!O63</f>
        <v>0</v>
      </c>
      <c r="P16" s="85">
        <f>'5C'!P63</f>
        <v>4</v>
      </c>
      <c r="Q16" s="85">
        <f>'5C'!Q63</f>
        <v>13</v>
      </c>
      <c r="R16" s="85">
        <f>'5C'!R63</f>
        <v>2</v>
      </c>
      <c r="S16" s="85">
        <f>'5C'!S63</f>
        <v>4</v>
      </c>
      <c r="T16" s="85">
        <f>'5C'!T63</f>
        <v>5</v>
      </c>
      <c r="U16" s="85">
        <f>'5C'!U63</f>
        <v>21</v>
      </c>
      <c r="V16" s="85">
        <f>'5C'!V63</f>
        <v>0</v>
      </c>
      <c r="W16" s="85">
        <f>'5C'!W63</f>
        <v>13</v>
      </c>
      <c r="X16" s="85">
        <f>'5C'!X63</f>
        <v>10</v>
      </c>
      <c r="Y16" s="7"/>
      <c r="Z16" s="7"/>
    </row>
    <row r="17" spans="1:26" ht="13.2" x14ac:dyDescent="0.25">
      <c r="A17" s="156"/>
      <c r="B17" s="137"/>
      <c r="C17" s="156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37"/>
      <c r="Y17" s="7"/>
      <c r="Z17" s="7"/>
    </row>
    <row r="18" spans="1:26" ht="14.4" x14ac:dyDescent="0.25">
      <c r="A18" s="155" t="str">
        <f>'5D'!A2</f>
        <v>5D</v>
      </c>
      <c r="B18" s="60" t="s">
        <v>53</v>
      </c>
      <c r="C18" s="85">
        <f>'5D'!C60</f>
        <v>0</v>
      </c>
      <c r="D18" s="85">
        <f>'5D'!D60</f>
        <v>0</v>
      </c>
      <c r="E18" s="85">
        <f>'5D'!E60</f>
        <v>0</v>
      </c>
      <c r="F18" s="85">
        <f>'5D'!F60</f>
        <v>0</v>
      </c>
      <c r="G18" s="85">
        <f>'5D'!G60</f>
        <v>0</v>
      </c>
      <c r="H18" s="85">
        <f>'5D'!H60</f>
        <v>0</v>
      </c>
      <c r="I18" s="85">
        <f>'5D'!I60</f>
        <v>0</v>
      </c>
      <c r="J18" s="85">
        <f>'5D'!J60</f>
        <v>0</v>
      </c>
      <c r="K18" s="85">
        <f>'5D'!K60</f>
        <v>0</v>
      </c>
      <c r="L18" s="85">
        <f>'5D'!L60</f>
        <v>0</v>
      </c>
      <c r="M18" s="85">
        <f>'5D'!M60</f>
        <v>0</v>
      </c>
      <c r="N18" s="85">
        <f>'5D'!N60</f>
        <v>0</v>
      </c>
      <c r="O18" s="85">
        <f>'5D'!O60</f>
        <v>0</v>
      </c>
      <c r="P18" s="85">
        <f>'5D'!P60</f>
        <v>0</v>
      </c>
      <c r="Q18" s="85">
        <f>'5D'!Q60</f>
        <v>0</v>
      </c>
      <c r="R18" s="85">
        <f>'5D'!R60</f>
        <v>0</v>
      </c>
      <c r="S18" s="85">
        <f>'5D'!S60</f>
        <v>0</v>
      </c>
      <c r="T18" s="85">
        <f>'5D'!T60</f>
        <v>0</v>
      </c>
      <c r="U18" s="85">
        <f>'5D'!U60</f>
        <v>0</v>
      </c>
      <c r="V18" s="85">
        <f>'5D'!V60</f>
        <v>0</v>
      </c>
      <c r="W18" s="85">
        <f>'5D'!W60</f>
        <v>0</v>
      </c>
      <c r="X18" s="85">
        <f>'5D'!X60</f>
        <v>0</v>
      </c>
      <c r="Y18" s="7"/>
      <c r="Z18" s="7"/>
    </row>
    <row r="19" spans="1:26" ht="14.4" x14ac:dyDescent="0.25">
      <c r="A19" s="134"/>
      <c r="B19" s="60" t="s">
        <v>54</v>
      </c>
      <c r="C19" s="85">
        <f>'5D'!C61</f>
        <v>0</v>
      </c>
      <c r="D19" s="85">
        <f>'5D'!D61</f>
        <v>0</v>
      </c>
      <c r="E19" s="85">
        <f>'5D'!E61</f>
        <v>0</v>
      </c>
      <c r="F19" s="85">
        <f>'5D'!F61</f>
        <v>0</v>
      </c>
      <c r="G19" s="85">
        <f>'5D'!G61</f>
        <v>0</v>
      </c>
      <c r="H19" s="85">
        <f>'5D'!H61</f>
        <v>0</v>
      </c>
      <c r="I19" s="85">
        <f>'5D'!I61</f>
        <v>0</v>
      </c>
      <c r="J19" s="85">
        <f>'5D'!J61</f>
        <v>0</v>
      </c>
      <c r="K19" s="85">
        <f>'5D'!K61</f>
        <v>0</v>
      </c>
      <c r="L19" s="85">
        <f>'5D'!L61</f>
        <v>0</v>
      </c>
      <c r="M19" s="85">
        <f>'5D'!M61</f>
        <v>0</v>
      </c>
      <c r="N19" s="85">
        <f>'5D'!N61</f>
        <v>0</v>
      </c>
      <c r="O19" s="85">
        <f>'5D'!O61</f>
        <v>0</v>
      </c>
      <c r="P19" s="85">
        <f>'5D'!P61</f>
        <v>0</v>
      </c>
      <c r="Q19" s="85">
        <f>'5D'!Q61</f>
        <v>0</v>
      </c>
      <c r="R19" s="85">
        <f>'5D'!R61</f>
        <v>0</v>
      </c>
      <c r="S19" s="85">
        <f>'5D'!S61</f>
        <v>0</v>
      </c>
      <c r="T19" s="85">
        <f>'5D'!T61</f>
        <v>0</v>
      </c>
      <c r="U19" s="85">
        <f>'5D'!U61</f>
        <v>0</v>
      </c>
      <c r="V19" s="85">
        <f>'5D'!V61</f>
        <v>0</v>
      </c>
      <c r="W19" s="85">
        <f>'5D'!W61</f>
        <v>0</v>
      </c>
      <c r="X19" s="85">
        <f>'5D'!X61</f>
        <v>0</v>
      </c>
      <c r="Y19" s="7"/>
      <c r="Z19" s="7"/>
    </row>
    <row r="20" spans="1:26" ht="14.4" x14ac:dyDescent="0.25">
      <c r="A20" s="134"/>
      <c r="B20" s="60" t="s">
        <v>52</v>
      </c>
      <c r="C20" s="85">
        <f>'5D'!C62</f>
        <v>0</v>
      </c>
      <c r="D20" s="85">
        <f>'5D'!D62</f>
        <v>0</v>
      </c>
      <c r="E20" s="85">
        <f>'5D'!E62</f>
        <v>0</v>
      </c>
      <c r="F20" s="85">
        <f>'5D'!F62</f>
        <v>0</v>
      </c>
      <c r="G20" s="85">
        <f>'5D'!G62</f>
        <v>0</v>
      </c>
      <c r="H20" s="85">
        <f>'5D'!H62</f>
        <v>0</v>
      </c>
      <c r="I20" s="85">
        <f>'5D'!I62</f>
        <v>0</v>
      </c>
      <c r="J20" s="85">
        <f>'5D'!J62</f>
        <v>0</v>
      </c>
      <c r="K20" s="85">
        <f>'5D'!K62</f>
        <v>0</v>
      </c>
      <c r="L20" s="85">
        <f>'5D'!L62</f>
        <v>0</v>
      </c>
      <c r="M20" s="85">
        <f>'5D'!M62</f>
        <v>0</v>
      </c>
      <c r="N20" s="85">
        <f>'5D'!N62</f>
        <v>0</v>
      </c>
      <c r="O20" s="85">
        <f>'5D'!O62</f>
        <v>0</v>
      </c>
      <c r="P20" s="85">
        <f>'5D'!P62</f>
        <v>0</v>
      </c>
      <c r="Q20" s="85">
        <f>'5D'!Q62</f>
        <v>0</v>
      </c>
      <c r="R20" s="85">
        <f>'5D'!R62</f>
        <v>0</v>
      </c>
      <c r="S20" s="85">
        <f>'5D'!S62</f>
        <v>0</v>
      </c>
      <c r="T20" s="85">
        <f>'5D'!T62</f>
        <v>0</v>
      </c>
      <c r="U20" s="85">
        <f>'5D'!U62</f>
        <v>0</v>
      </c>
      <c r="V20" s="85">
        <f>'5D'!V62</f>
        <v>0</v>
      </c>
      <c r="W20" s="85">
        <f>'5D'!W62</f>
        <v>0</v>
      </c>
      <c r="X20" s="85">
        <f>'5D'!X62</f>
        <v>0</v>
      </c>
      <c r="Y20" s="7"/>
      <c r="Z20" s="7"/>
    </row>
    <row r="21" spans="1:26" ht="14.4" x14ac:dyDescent="0.25">
      <c r="A21" s="135"/>
      <c r="B21" s="60" t="s">
        <v>55</v>
      </c>
      <c r="C21" s="85">
        <f>'5D'!C63</f>
        <v>0</v>
      </c>
      <c r="D21" s="85">
        <f>'5D'!D63</f>
        <v>0</v>
      </c>
      <c r="E21" s="85">
        <f>'5D'!E63</f>
        <v>0</v>
      </c>
      <c r="F21" s="85">
        <f>'5D'!F63</f>
        <v>0</v>
      </c>
      <c r="G21" s="85">
        <f>'5D'!G63</f>
        <v>0</v>
      </c>
      <c r="H21" s="85">
        <f>'5D'!H63</f>
        <v>0</v>
      </c>
      <c r="I21" s="85">
        <f>'5D'!I63</f>
        <v>0</v>
      </c>
      <c r="J21" s="85">
        <f>'5D'!J63</f>
        <v>0</v>
      </c>
      <c r="K21" s="85">
        <f>'5D'!K63</f>
        <v>0</v>
      </c>
      <c r="L21" s="85">
        <f>'5D'!L63</f>
        <v>0</v>
      </c>
      <c r="M21" s="85">
        <f>'5D'!M63</f>
        <v>0</v>
      </c>
      <c r="N21" s="85">
        <f>'5D'!N63</f>
        <v>0</v>
      </c>
      <c r="O21" s="85">
        <f>'5D'!O63</f>
        <v>0</v>
      </c>
      <c r="P21" s="85">
        <f>'5D'!P63</f>
        <v>0</v>
      </c>
      <c r="Q21" s="85">
        <f>'5D'!Q63</f>
        <v>0</v>
      </c>
      <c r="R21" s="85">
        <f>'5D'!R63</f>
        <v>0</v>
      </c>
      <c r="S21" s="85">
        <f>'5D'!S63</f>
        <v>0</v>
      </c>
      <c r="T21" s="85">
        <f>'5D'!T63</f>
        <v>0</v>
      </c>
      <c r="U21" s="85">
        <f>'5D'!U63</f>
        <v>0</v>
      </c>
      <c r="V21" s="85">
        <f>'5D'!V63</f>
        <v>0</v>
      </c>
      <c r="W21" s="85">
        <f>'5D'!W63</f>
        <v>0</v>
      </c>
      <c r="X21" s="85">
        <f>'5D'!X63</f>
        <v>0</v>
      </c>
      <c r="Y21" s="7"/>
      <c r="Z21" s="7"/>
    </row>
    <row r="22" spans="1:26" ht="13.2" x14ac:dyDescent="0.25">
      <c r="A22" s="156"/>
      <c r="B22" s="137"/>
      <c r="C22" s="15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37"/>
      <c r="Y22" s="7"/>
      <c r="Z22" s="7"/>
    </row>
    <row r="23" spans="1:26" ht="14.4" x14ac:dyDescent="0.25">
      <c r="A23" s="155" t="s">
        <v>255</v>
      </c>
      <c r="B23" s="60" t="s">
        <v>53</v>
      </c>
      <c r="C23" s="86">
        <f ca="1">IFERROR(SUM(C3,C8,C13,C18)/GERAL!$F$4, 0)</f>
        <v>0</v>
      </c>
      <c r="D23" s="86">
        <f ca="1">IFERROR(SUM(D3,D8,D13,D18)/GERAL!$F$4, 0)</f>
        <v>0</v>
      </c>
      <c r="E23" s="86">
        <f ca="1">IFERROR(SUM(E3,E8,E13,E18)/GERAL!$F$4, 0)</f>
        <v>0</v>
      </c>
      <c r="F23" s="86">
        <f ca="1">IFERROR(SUM(F3,F8,F13,F18)/GERAL!$F$4, 0)</f>
        <v>0</v>
      </c>
      <c r="G23" s="86">
        <f ca="1">IFERROR(SUM(G3,G8,G13,G18)/GERAL!$F$4, 0)</f>
        <v>0</v>
      </c>
      <c r="H23" s="86">
        <f ca="1">IFERROR(SUM(H3,H8,H13,H18)/GERAL!$F$4, 0)</f>
        <v>0</v>
      </c>
      <c r="I23" s="86">
        <f ca="1">IFERROR(SUM(I3,I8,I13,I18)/GERAL!$F$4, 0)</f>
        <v>0</v>
      </c>
      <c r="J23" s="86">
        <f ca="1">IFERROR(SUM(J3,J8,J13,J18)/GERAL!$F$4, 0)</f>
        <v>0</v>
      </c>
      <c r="K23" s="86">
        <f ca="1">IFERROR(SUM(K3,K8,K13,K18)/GERAL!$F$4, 0)</f>
        <v>0</v>
      </c>
      <c r="L23" s="86">
        <f ca="1">IFERROR(SUM(L3,L8,L13,L18)/GERAL!$F$4, 0)</f>
        <v>0</v>
      </c>
      <c r="M23" s="86">
        <f ca="1">IFERROR(SUM(M3,M8,M13,M18)/GERAL!$F$4, 0)</f>
        <v>0</v>
      </c>
      <c r="N23" s="86">
        <f ca="1">IFERROR(SUM(N3,N8,N13,N18)/GERAL!$F$4, 0)</f>
        <v>0</v>
      </c>
      <c r="O23" s="86">
        <f ca="1">IFERROR(SUM(O3,O8,O13,O18)/GERAL!$F$4, 0)</f>
        <v>0</v>
      </c>
      <c r="P23" s="86">
        <f ca="1">IFERROR(SUM(P3,P8,P13,P18)/GERAL!$F$4, 0)</f>
        <v>0</v>
      </c>
      <c r="Q23" s="86">
        <f ca="1">IFERROR(SUM(Q3,Q8,Q13,Q18)/GERAL!$F$4, 0)</f>
        <v>0</v>
      </c>
      <c r="R23" s="86">
        <f ca="1">IFERROR(SUM(R3,R8,R13,R18)/GERAL!$F$4, 0)</f>
        <v>0</v>
      </c>
      <c r="S23" s="86">
        <f ca="1">IFERROR(SUM(S3,S8,S13,S18)/GERAL!$F$4, 0)</f>
        <v>0</v>
      </c>
      <c r="T23" s="86">
        <f ca="1">IFERROR(SUM(T3,T8,T13,T18)/GERAL!$F$4, 0)</f>
        <v>0</v>
      </c>
      <c r="U23" s="86">
        <f ca="1">IFERROR(SUM(U3,U8,U13,U18)/GERAL!$F$4, 0)</f>
        <v>0</v>
      </c>
      <c r="V23" s="86">
        <f ca="1">IFERROR(SUM(V3,V8,V13,V18)/GERAL!$F$4, 0)</f>
        <v>0</v>
      </c>
      <c r="W23" s="86">
        <f ca="1">IFERROR(SUM(W3,W8,W13,W18)/GERAL!$F$4, 0)</f>
        <v>0</v>
      </c>
      <c r="X23" s="86">
        <f ca="1">IFERROR(SUM(X3,X8,X13,X18)/GERAL!$F$4, 0)</f>
        <v>0</v>
      </c>
      <c r="Y23" s="7"/>
      <c r="Z23" s="7"/>
    </row>
    <row r="24" spans="1:26" ht="14.4" x14ac:dyDescent="0.25">
      <c r="A24" s="134"/>
      <c r="B24" s="60" t="s">
        <v>54</v>
      </c>
      <c r="C24" s="86">
        <f ca="1">IFERROR(SUM(C4,C9,C14,C19)/GERAL!$F$4, 0)</f>
        <v>0</v>
      </c>
      <c r="D24" s="86">
        <f ca="1">IFERROR(SUM(D4,D9,D14,D19)/GERAL!$F$4, 0)</f>
        <v>0</v>
      </c>
      <c r="E24" s="86">
        <f ca="1">IFERROR(SUM(E4,E9,E14,E19)/GERAL!$F$4, 0)</f>
        <v>0</v>
      </c>
      <c r="F24" s="86">
        <f ca="1">IFERROR(SUM(F4,F9,F14,F19)/GERAL!$F$4, 0)</f>
        <v>0</v>
      </c>
      <c r="G24" s="86">
        <f ca="1">IFERROR(SUM(G4,G9,G14,G19)/GERAL!$F$4, 0)</f>
        <v>0</v>
      </c>
      <c r="H24" s="86">
        <f ca="1">IFERROR(SUM(H4,H9,H14,H19)/GERAL!$F$4, 0)</f>
        <v>0</v>
      </c>
      <c r="I24" s="86">
        <f ca="1">IFERROR(SUM(I4,I9,I14,I19)/GERAL!$F$4, 0)</f>
        <v>0</v>
      </c>
      <c r="J24" s="86">
        <f ca="1">IFERROR(SUM(J4,J9,J14,J19)/GERAL!$F$4, 0)</f>
        <v>0</v>
      </c>
      <c r="K24" s="86">
        <f ca="1">IFERROR(SUM(K4,K9,K14,K19)/GERAL!$F$4, 0)</f>
        <v>0</v>
      </c>
      <c r="L24" s="86">
        <f ca="1">IFERROR(SUM(L4,L9,L14,L19)/GERAL!$F$4, 0)</f>
        <v>0</v>
      </c>
      <c r="M24" s="86">
        <f ca="1">IFERROR(SUM(M4,M9,M14,M19)/GERAL!$F$4, 0)</f>
        <v>0</v>
      </c>
      <c r="N24" s="86">
        <f ca="1">IFERROR(SUM(N4,N9,N14,N19)/GERAL!$F$4, 0)</f>
        <v>0</v>
      </c>
      <c r="O24" s="86">
        <f ca="1">IFERROR(SUM(O4,O9,O14,O19)/GERAL!$F$4, 0)</f>
        <v>0</v>
      </c>
      <c r="P24" s="86">
        <f ca="1">IFERROR(SUM(P4,P9,P14,P19)/GERAL!$F$4, 0)</f>
        <v>0</v>
      </c>
      <c r="Q24" s="86">
        <f ca="1">IFERROR(SUM(Q4,Q9,Q14,Q19)/GERAL!$F$4, 0)</f>
        <v>0</v>
      </c>
      <c r="R24" s="86">
        <f ca="1">IFERROR(SUM(R4,R9,R14,R19)/GERAL!$F$4, 0)</f>
        <v>0</v>
      </c>
      <c r="S24" s="86">
        <f ca="1">IFERROR(SUM(S4,S9,S14,S19)/GERAL!$F$4, 0)</f>
        <v>0</v>
      </c>
      <c r="T24" s="86">
        <f ca="1">IFERROR(SUM(T4,T9,T14,T19)/GERAL!$F$4, 0)</f>
        <v>0</v>
      </c>
      <c r="U24" s="86">
        <f ca="1">IFERROR(SUM(U4,U9,U14,U19)/GERAL!$F$4, 0)</f>
        <v>0</v>
      </c>
      <c r="V24" s="86">
        <f ca="1">IFERROR(SUM(V4,V9,V14,V19)/GERAL!$F$4, 0)</f>
        <v>0</v>
      </c>
      <c r="W24" s="86">
        <f ca="1">IFERROR(SUM(W4,W9,W14,W19)/GERAL!$F$4, 0)</f>
        <v>0</v>
      </c>
      <c r="X24" s="86">
        <f ca="1">IFERROR(SUM(X4,X9,X14,X19)/GERAL!$F$4, 0)</f>
        <v>0</v>
      </c>
      <c r="Y24" s="7"/>
      <c r="Z24" s="7"/>
    </row>
    <row r="25" spans="1:26" ht="14.4" x14ac:dyDescent="0.25">
      <c r="A25" s="134"/>
      <c r="B25" s="60" t="s">
        <v>52</v>
      </c>
      <c r="C25" s="86">
        <f ca="1">IFERROR(SUM(C5,C10,C15,C20)/GERAL!$F$4, 0)</f>
        <v>0</v>
      </c>
      <c r="D25" s="86">
        <f ca="1">IFERROR(SUM(D5,D10,D15,D20)/GERAL!$F$4, 0)</f>
        <v>0</v>
      </c>
      <c r="E25" s="86">
        <f ca="1">IFERROR(SUM(E5,E10,E15,E20)/GERAL!$F$4, 0)</f>
        <v>0</v>
      </c>
      <c r="F25" s="86">
        <f ca="1">IFERROR(SUM(F5,F10,F15,F20)/GERAL!$F$4, 0)</f>
        <v>0</v>
      </c>
      <c r="G25" s="86">
        <f ca="1">IFERROR(SUM(G5,G10,G15,G20)/GERAL!$F$4, 0)</f>
        <v>0</v>
      </c>
      <c r="H25" s="86">
        <f ca="1">IFERROR(SUM(H5,H10,H15,H20)/GERAL!$F$4, 0)</f>
        <v>0</v>
      </c>
      <c r="I25" s="86">
        <f ca="1">IFERROR(SUM(I5,I10,I15,I20)/GERAL!$F$4, 0)</f>
        <v>0</v>
      </c>
      <c r="J25" s="86">
        <f ca="1">IFERROR(SUM(J5,J10,J15,J20)/GERAL!$F$4, 0)</f>
        <v>0</v>
      </c>
      <c r="K25" s="86">
        <f ca="1">IFERROR(SUM(K5,K10,K15,K20)/GERAL!$F$4, 0)</f>
        <v>0</v>
      </c>
      <c r="L25" s="86">
        <f ca="1">IFERROR(SUM(L5,L10,L15,L20)/GERAL!$F$4, 0)</f>
        <v>0</v>
      </c>
      <c r="M25" s="86">
        <f ca="1">IFERROR(SUM(M5,M10,M15,M20)/GERAL!$F$4, 0)</f>
        <v>0</v>
      </c>
      <c r="N25" s="86">
        <f ca="1">IFERROR(SUM(N5,N10,N15,N20)/GERAL!$F$4, 0)</f>
        <v>0</v>
      </c>
      <c r="O25" s="86">
        <f ca="1">IFERROR(SUM(O5,O10,O15,O20)/GERAL!$F$4, 0)</f>
        <v>0</v>
      </c>
      <c r="P25" s="86">
        <f ca="1">IFERROR(SUM(P5,P10,P15,P20)/GERAL!$F$4, 0)</f>
        <v>0</v>
      </c>
      <c r="Q25" s="86">
        <f ca="1">IFERROR(SUM(Q5,Q10,Q15,Q20)/GERAL!$F$4, 0)</f>
        <v>0</v>
      </c>
      <c r="R25" s="86">
        <f ca="1">IFERROR(SUM(R5,R10,R15,R20)/GERAL!$F$4, 0)</f>
        <v>0</v>
      </c>
      <c r="S25" s="86">
        <f ca="1">IFERROR(SUM(S5,S10,S15,S20)/GERAL!$F$4, 0)</f>
        <v>0</v>
      </c>
      <c r="T25" s="86">
        <f ca="1">IFERROR(SUM(T5,T10,T15,T20)/GERAL!$F$4, 0)</f>
        <v>0</v>
      </c>
      <c r="U25" s="86">
        <f ca="1">IFERROR(SUM(U5,U10,U15,U20)/GERAL!$F$4, 0)</f>
        <v>0</v>
      </c>
      <c r="V25" s="86">
        <f ca="1">IFERROR(SUM(V5,V10,V15,V20)/GERAL!$F$4, 0)</f>
        <v>0</v>
      </c>
      <c r="W25" s="86">
        <f ca="1">IFERROR(SUM(W5,W10,W15,W20)/GERAL!$F$4, 0)</f>
        <v>0</v>
      </c>
      <c r="X25" s="86">
        <f ca="1">IFERROR(SUM(X5,X10,X15,X20)/GERAL!$F$4, 0)</f>
        <v>0</v>
      </c>
      <c r="Y25" s="7"/>
      <c r="Z25" s="7"/>
    </row>
    <row r="26" spans="1:26" ht="14.4" x14ac:dyDescent="0.25">
      <c r="A26" s="135"/>
      <c r="B26" s="60" t="s">
        <v>55</v>
      </c>
      <c r="C26" s="86">
        <f ca="1">IFERROR(SUM(C6,C11,C16,C21)/GERAL!$F$4, 0)</f>
        <v>0</v>
      </c>
      <c r="D26" s="86">
        <f ca="1">IFERROR(SUM(D6,D11,D16,D21)/GERAL!$F$4, 0)</f>
        <v>0</v>
      </c>
      <c r="E26" s="86">
        <f ca="1">IFERROR(SUM(E6,E11,E16,E21)/GERAL!$F$4, 0)</f>
        <v>0</v>
      </c>
      <c r="F26" s="86">
        <f ca="1">IFERROR(SUM(F6,F11,F16,F21)/GERAL!$F$4, 0)</f>
        <v>0</v>
      </c>
      <c r="G26" s="86">
        <f ca="1">IFERROR(SUM(G6,G11,G16,G21)/GERAL!$F$4, 0)</f>
        <v>0</v>
      </c>
      <c r="H26" s="86">
        <f ca="1">IFERROR(SUM(H6,H11,H16,H21)/GERAL!$F$4, 0)</f>
        <v>0</v>
      </c>
      <c r="I26" s="86">
        <f ca="1">IFERROR(SUM(I6,I11,I16,I21)/GERAL!$F$4, 0)</f>
        <v>0</v>
      </c>
      <c r="J26" s="86">
        <f ca="1">IFERROR(SUM(J6,J11,J16,J21)/GERAL!$F$4, 0)</f>
        <v>0</v>
      </c>
      <c r="K26" s="86">
        <f ca="1">IFERROR(SUM(K6,K11,K16,K21)/GERAL!$F$4, 0)</f>
        <v>0</v>
      </c>
      <c r="L26" s="86">
        <f ca="1">IFERROR(SUM(L6,L11,L16,L21)/GERAL!$F$4, 0)</f>
        <v>0</v>
      </c>
      <c r="M26" s="86">
        <f ca="1">IFERROR(SUM(M6,M11,M16,M21)/GERAL!$F$4, 0)</f>
        <v>0</v>
      </c>
      <c r="N26" s="86">
        <f ca="1">IFERROR(SUM(N6,N11,N16,N21)/GERAL!$F$4, 0)</f>
        <v>0</v>
      </c>
      <c r="O26" s="86">
        <f ca="1">IFERROR(SUM(O6,O11,O16,O21)/GERAL!$F$4, 0)</f>
        <v>0</v>
      </c>
      <c r="P26" s="86">
        <f ca="1">IFERROR(SUM(P6,P11,P16,P21)/GERAL!$F$4, 0)</f>
        <v>0</v>
      </c>
      <c r="Q26" s="86">
        <f ca="1">IFERROR(SUM(Q6,Q11,Q16,Q21)/GERAL!$F$4, 0)</f>
        <v>0</v>
      </c>
      <c r="R26" s="86">
        <f ca="1">IFERROR(SUM(R6,R11,R16,R21)/GERAL!$F$4, 0)</f>
        <v>0</v>
      </c>
      <c r="S26" s="86">
        <f ca="1">IFERROR(SUM(S6,S11,S16,S21)/GERAL!$F$4, 0)</f>
        <v>0</v>
      </c>
      <c r="T26" s="86">
        <f ca="1">IFERROR(SUM(T6,T11,T16,T21)/GERAL!$F$4, 0)</f>
        <v>0</v>
      </c>
      <c r="U26" s="86">
        <f ca="1">IFERROR(SUM(U6,U11,U16,U21)/GERAL!$F$4, 0)</f>
        <v>0</v>
      </c>
      <c r="V26" s="86">
        <f ca="1">IFERROR(SUM(V6,V11,V16,V21)/GERAL!$F$4, 0)</f>
        <v>0</v>
      </c>
      <c r="W26" s="86">
        <f ca="1">IFERROR(SUM(W6,W11,W16,W21)/GERAL!$F$4, 0)</f>
        <v>0</v>
      </c>
      <c r="X26" s="86">
        <f ca="1">IFERROR(SUM(X6,X11,X16,X21)/GERAL!$F$4, 0)</f>
        <v>0</v>
      </c>
      <c r="Y26" s="7"/>
      <c r="Z26" s="7"/>
    </row>
    <row r="27" spans="1:26" ht="13.2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7"/>
      <c r="Z27" s="7"/>
    </row>
    <row r="28" spans="1:26" ht="13.2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7"/>
      <c r="Z28" s="7"/>
    </row>
    <row r="29" spans="1:26" ht="13.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7"/>
      <c r="Z29" s="7"/>
    </row>
    <row r="30" spans="1:26" ht="13.2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7"/>
      <c r="Z30" s="7"/>
    </row>
    <row r="31" spans="1:26" ht="13.2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7"/>
      <c r="Z31" s="7"/>
    </row>
    <row r="32" spans="1:26" ht="13.2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7"/>
      <c r="Z32" s="7"/>
    </row>
    <row r="33" spans="1:26" ht="13.2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7"/>
      <c r="Z33" s="7"/>
    </row>
    <row r="34" spans="1:26" ht="13.2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7"/>
      <c r="Z34" s="7"/>
    </row>
    <row r="35" spans="1:26" ht="13.2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7"/>
      <c r="Z35" s="7"/>
    </row>
    <row r="36" spans="1:26" ht="13.2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7"/>
      <c r="Z36" s="7"/>
    </row>
    <row r="37" spans="1:26" ht="13.2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7"/>
      <c r="Z37" s="7"/>
    </row>
    <row r="38" spans="1:26" ht="13.2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7"/>
      <c r="Z38" s="7"/>
    </row>
    <row r="39" spans="1:26" ht="13.2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7"/>
      <c r="Z39" s="7"/>
    </row>
    <row r="40" spans="1:26" ht="13.2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7"/>
      <c r="Z40" s="7"/>
    </row>
    <row r="41" spans="1:26" ht="13.2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7"/>
      <c r="Z41" s="7"/>
    </row>
    <row r="42" spans="1:26" ht="13.2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7"/>
      <c r="Z42" s="7"/>
    </row>
    <row r="43" spans="1:26" ht="13.2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7"/>
      <c r="Z43" s="7"/>
    </row>
    <row r="44" spans="1:26" ht="13.2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7"/>
      <c r="Z44" s="7"/>
    </row>
    <row r="45" spans="1:26" ht="13.2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7"/>
      <c r="Z45" s="7"/>
    </row>
    <row r="46" spans="1:26" ht="13.2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7"/>
      <c r="Z46" s="7"/>
    </row>
    <row r="47" spans="1:26" ht="13.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7"/>
      <c r="Z47" s="7"/>
    </row>
    <row r="48" spans="1:26" ht="13.2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7"/>
      <c r="Z48" s="7"/>
    </row>
    <row r="49" spans="1:26" ht="13.2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7"/>
      <c r="Z49" s="7"/>
    </row>
    <row r="50" spans="1:26" ht="13.2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7"/>
      <c r="Z50" s="7"/>
    </row>
    <row r="51" spans="1:26" ht="13.2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7"/>
      <c r="Z51" s="7"/>
    </row>
    <row r="52" spans="1:26" ht="13.2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7"/>
      <c r="Z52" s="7"/>
    </row>
    <row r="53" spans="1:26" ht="13.2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7"/>
      <c r="Z53" s="7"/>
    </row>
    <row r="54" spans="1:26" ht="13.2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7"/>
      <c r="Z54" s="7"/>
    </row>
    <row r="55" spans="1:26" ht="13.2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7"/>
      <c r="Z55" s="7"/>
    </row>
    <row r="56" spans="1:26" ht="13.2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7"/>
      <c r="Z56" s="7"/>
    </row>
    <row r="57" spans="1:26" ht="13.2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7"/>
      <c r="Z57" s="7"/>
    </row>
    <row r="58" spans="1:26" ht="13.2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7"/>
      <c r="Z58" s="7"/>
    </row>
    <row r="59" spans="1:26" ht="13.2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7"/>
      <c r="Z59" s="7"/>
    </row>
    <row r="60" spans="1:26" ht="13.2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7"/>
      <c r="Z60" s="7"/>
    </row>
    <row r="61" spans="1:26" ht="13.2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7"/>
      <c r="Z61" s="7"/>
    </row>
    <row r="62" spans="1:26" ht="13.2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7"/>
      <c r="Z62" s="7"/>
    </row>
    <row r="63" spans="1:26" ht="13.2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7"/>
      <c r="Z63" s="7"/>
    </row>
    <row r="64" spans="1:26" ht="13.2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7"/>
      <c r="Z64" s="7"/>
    </row>
    <row r="65" spans="1:26" ht="13.2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7"/>
      <c r="Z65" s="7"/>
    </row>
    <row r="66" spans="1:26" ht="13.2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7"/>
      <c r="Z66" s="7"/>
    </row>
    <row r="67" spans="1:26" ht="13.2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7"/>
      <c r="Z67" s="7"/>
    </row>
    <row r="68" spans="1:26" ht="13.2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7"/>
      <c r="Z68" s="7"/>
    </row>
    <row r="69" spans="1:26" ht="13.2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7"/>
      <c r="Z69" s="7"/>
    </row>
    <row r="70" spans="1:26" ht="13.2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7"/>
      <c r="Z70" s="7"/>
    </row>
    <row r="71" spans="1:26" ht="13.2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7"/>
      <c r="Z71" s="7"/>
    </row>
    <row r="72" spans="1:26" ht="13.2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7"/>
      <c r="Z72" s="7"/>
    </row>
    <row r="73" spans="1:26" ht="13.2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7"/>
      <c r="Z73" s="7"/>
    </row>
    <row r="74" spans="1:26" ht="13.2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7"/>
      <c r="Z74" s="7"/>
    </row>
    <row r="75" spans="1:26" ht="13.2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7"/>
      <c r="Z75" s="7"/>
    </row>
    <row r="76" spans="1:26" ht="13.2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7"/>
      <c r="Z76" s="7"/>
    </row>
    <row r="77" spans="1:26" ht="13.2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7"/>
      <c r="Z77" s="7"/>
    </row>
    <row r="78" spans="1:26" ht="13.2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7"/>
      <c r="Z78" s="7"/>
    </row>
    <row r="79" spans="1:26" ht="13.2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7"/>
      <c r="Z79" s="7"/>
    </row>
    <row r="80" spans="1:26" ht="13.2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7"/>
      <c r="Z80" s="7"/>
    </row>
    <row r="81" spans="1:26" ht="13.2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7"/>
      <c r="Z81" s="7"/>
    </row>
    <row r="82" spans="1:26" ht="13.2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7"/>
      <c r="Z82" s="7"/>
    </row>
    <row r="83" spans="1:26" ht="13.2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7"/>
      <c r="Z83" s="7"/>
    </row>
    <row r="84" spans="1:26" ht="13.2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7"/>
      <c r="Z84" s="7"/>
    </row>
    <row r="85" spans="1:26" ht="13.2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7"/>
      <c r="Z85" s="7"/>
    </row>
    <row r="86" spans="1:26" ht="13.2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7"/>
      <c r="Z86" s="7"/>
    </row>
    <row r="87" spans="1:26" ht="13.2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7"/>
      <c r="Z87" s="7"/>
    </row>
    <row r="88" spans="1:26" ht="13.2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7"/>
      <c r="Z88" s="7"/>
    </row>
    <row r="89" spans="1:26" ht="13.2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7"/>
      <c r="Z89" s="7"/>
    </row>
    <row r="90" spans="1:26" ht="13.2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7"/>
      <c r="Z90" s="7"/>
    </row>
    <row r="91" spans="1:26" ht="13.2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7"/>
      <c r="Z91" s="7"/>
    </row>
    <row r="92" spans="1:26" ht="13.2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7"/>
      <c r="Z92" s="7"/>
    </row>
    <row r="93" spans="1:26" ht="13.2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7"/>
      <c r="Z93" s="7"/>
    </row>
    <row r="94" spans="1:26" ht="13.2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7"/>
      <c r="Z94" s="7"/>
    </row>
    <row r="95" spans="1:26" ht="13.2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7"/>
      <c r="Z95" s="7"/>
    </row>
    <row r="96" spans="1:26" ht="13.2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7"/>
      <c r="Z96" s="7"/>
    </row>
    <row r="97" spans="1:26" ht="13.2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7"/>
      <c r="Z97" s="7"/>
    </row>
    <row r="98" spans="1:26" ht="13.2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7"/>
      <c r="Z98" s="7"/>
    </row>
    <row r="99" spans="1:26" ht="13.2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7"/>
      <c r="Z99" s="7"/>
    </row>
    <row r="100" spans="1:26" ht="13.2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7"/>
      <c r="Z100" s="7"/>
    </row>
    <row r="101" spans="1:26" ht="13.2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7"/>
      <c r="Z101" s="7"/>
    </row>
    <row r="102" spans="1:26" ht="13.2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7"/>
      <c r="Z102" s="7"/>
    </row>
    <row r="103" spans="1:26" ht="13.2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7"/>
      <c r="Z103" s="7"/>
    </row>
    <row r="104" spans="1:26" ht="13.2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7"/>
      <c r="Z104" s="7"/>
    </row>
    <row r="105" spans="1:26" ht="13.2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7"/>
      <c r="Z105" s="7"/>
    </row>
    <row r="106" spans="1:26" ht="13.2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7"/>
      <c r="Z106" s="7"/>
    </row>
    <row r="107" spans="1:26" ht="13.2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7"/>
      <c r="Z107" s="7"/>
    </row>
    <row r="108" spans="1:26" ht="13.2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7"/>
      <c r="Z108" s="7"/>
    </row>
    <row r="109" spans="1:26" ht="13.2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7"/>
      <c r="Z109" s="7"/>
    </row>
    <row r="110" spans="1:26" ht="13.2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7"/>
      <c r="Z110" s="7"/>
    </row>
    <row r="111" spans="1:26" ht="13.2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7"/>
      <c r="Z111" s="7"/>
    </row>
    <row r="112" spans="1:26" ht="13.2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7"/>
      <c r="Z112" s="7"/>
    </row>
    <row r="113" spans="1:26" ht="13.2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7"/>
      <c r="Z113" s="7"/>
    </row>
    <row r="114" spans="1:26" ht="13.2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7"/>
      <c r="Z114" s="7"/>
    </row>
    <row r="115" spans="1:26" ht="13.2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7"/>
      <c r="Z115" s="7"/>
    </row>
    <row r="116" spans="1:26" ht="13.2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7"/>
      <c r="Z116" s="7"/>
    </row>
    <row r="117" spans="1:26" ht="13.2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7"/>
      <c r="Z117" s="7"/>
    </row>
    <row r="118" spans="1:26" ht="13.2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7"/>
      <c r="Z118" s="7"/>
    </row>
    <row r="119" spans="1:26" ht="13.2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7"/>
      <c r="Z119" s="7"/>
    </row>
    <row r="120" spans="1:26" ht="13.2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7"/>
      <c r="Z120" s="7"/>
    </row>
    <row r="121" spans="1:26" ht="13.2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7"/>
      <c r="Z121" s="7"/>
    </row>
    <row r="122" spans="1:26" ht="13.2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7"/>
      <c r="Z122" s="7"/>
    </row>
    <row r="123" spans="1:26" ht="13.2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7"/>
      <c r="Z123" s="7"/>
    </row>
    <row r="124" spans="1:26" ht="13.2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7"/>
      <c r="Z124" s="7"/>
    </row>
    <row r="125" spans="1:26" ht="13.2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7"/>
      <c r="Z125" s="7"/>
    </row>
    <row r="126" spans="1:26" ht="13.2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7"/>
      <c r="Z126" s="7"/>
    </row>
    <row r="127" spans="1:26" ht="13.2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7"/>
      <c r="Z127" s="7"/>
    </row>
    <row r="128" spans="1:26" ht="13.2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7"/>
      <c r="Z128" s="7"/>
    </row>
    <row r="129" spans="1:26" ht="13.2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7"/>
      <c r="Z129" s="7"/>
    </row>
    <row r="130" spans="1:26" ht="13.2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7"/>
      <c r="Z130" s="7"/>
    </row>
    <row r="131" spans="1:26" ht="13.2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7"/>
      <c r="Z131" s="7"/>
    </row>
    <row r="132" spans="1:26" ht="13.2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7"/>
      <c r="Z132" s="7"/>
    </row>
    <row r="133" spans="1:26" ht="13.2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7"/>
      <c r="Z133" s="7"/>
    </row>
    <row r="134" spans="1:26" ht="13.2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7"/>
      <c r="Z134" s="7"/>
    </row>
    <row r="135" spans="1:26" ht="13.2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7"/>
      <c r="Z135" s="7"/>
    </row>
    <row r="136" spans="1:26" ht="13.2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7"/>
      <c r="Z136" s="7"/>
    </row>
    <row r="137" spans="1:26" ht="13.2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7"/>
      <c r="Z137" s="7"/>
    </row>
    <row r="138" spans="1:26" ht="13.2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7"/>
      <c r="Z138" s="7"/>
    </row>
    <row r="139" spans="1:26" ht="13.2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7"/>
      <c r="Z139" s="7"/>
    </row>
    <row r="140" spans="1:26" ht="13.2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7"/>
      <c r="Z140" s="7"/>
    </row>
    <row r="141" spans="1:26" ht="13.2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7"/>
      <c r="Z141" s="7"/>
    </row>
    <row r="142" spans="1:26" ht="13.2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7"/>
      <c r="Z142" s="7"/>
    </row>
    <row r="143" spans="1:26" ht="13.2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7"/>
      <c r="Z143" s="7"/>
    </row>
    <row r="144" spans="1:26" ht="13.2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7"/>
      <c r="Z144" s="7"/>
    </row>
    <row r="145" spans="1:26" ht="13.2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7"/>
      <c r="Z145" s="7"/>
    </row>
    <row r="146" spans="1:26" ht="13.2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7"/>
      <c r="Z146" s="7"/>
    </row>
    <row r="147" spans="1:26" ht="13.2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7"/>
      <c r="Z147" s="7"/>
    </row>
    <row r="148" spans="1:26" ht="13.2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7"/>
      <c r="Z148" s="7"/>
    </row>
    <row r="149" spans="1:26" ht="13.2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7"/>
      <c r="Z149" s="7"/>
    </row>
    <row r="150" spans="1:26" ht="13.2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7"/>
      <c r="Z150" s="7"/>
    </row>
    <row r="151" spans="1:26" ht="13.2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7"/>
      <c r="Z151" s="7"/>
    </row>
    <row r="152" spans="1:26" ht="13.2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7"/>
      <c r="Z152" s="7"/>
    </row>
    <row r="153" spans="1:26" ht="13.2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7"/>
      <c r="Z153" s="7"/>
    </row>
    <row r="154" spans="1:26" ht="13.2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7"/>
      <c r="Z154" s="7"/>
    </row>
    <row r="155" spans="1:26" ht="13.2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7"/>
      <c r="Z155" s="7"/>
    </row>
    <row r="156" spans="1:26" ht="13.2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7"/>
      <c r="Z156" s="7"/>
    </row>
    <row r="157" spans="1:26" ht="13.2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7"/>
      <c r="Z157" s="7"/>
    </row>
    <row r="158" spans="1:26" ht="13.2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7"/>
      <c r="Z158" s="7"/>
    </row>
    <row r="159" spans="1:26" ht="13.2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7"/>
      <c r="Z159" s="7"/>
    </row>
    <row r="160" spans="1:26" ht="13.2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7"/>
      <c r="Z160" s="7"/>
    </row>
    <row r="161" spans="1:26" ht="13.2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7"/>
      <c r="Z161" s="7"/>
    </row>
    <row r="162" spans="1:26" ht="13.2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7"/>
      <c r="Z162" s="7"/>
    </row>
    <row r="163" spans="1:26" ht="13.2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7"/>
      <c r="Z163" s="7"/>
    </row>
    <row r="164" spans="1:26" ht="13.2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7"/>
      <c r="Z164" s="7"/>
    </row>
    <row r="165" spans="1:26" ht="13.2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7"/>
      <c r="Z165" s="7"/>
    </row>
    <row r="166" spans="1:26" ht="13.2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7"/>
      <c r="Z166" s="7"/>
    </row>
    <row r="167" spans="1:26" ht="13.2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7"/>
      <c r="Z167" s="7"/>
    </row>
    <row r="168" spans="1:26" ht="13.2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7"/>
      <c r="Z168" s="7"/>
    </row>
    <row r="169" spans="1:26" ht="13.2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7"/>
      <c r="Z169" s="7"/>
    </row>
    <row r="170" spans="1:26" ht="13.2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7"/>
      <c r="Z170" s="7"/>
    </row>
    <row r="171" spans="1:26" ht="13.2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7"/>
      <c r="Z171" s="7"/>
    </row>
    <row r="172" spans="1:26" ht="13.2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7"/>
      <c r="Z172" s="7"/>
    </row>
    <row r="173" spans="1:26" ht="13.2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7"/>
      <c r="Z173" s="7"/>
    </row>
    <row r="174" spans="1:26" ht="13.2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7"/>
      <c r="Z174" s="7"/>
    </row>
    <row r="175" spans="1:26" ht="13.2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7"/>
      <c r="Z175" s="7"/>
    </row>
    <row r="176" spans="1:26" ht="13.2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7"/>
      <c r="Z176" s="7"/>
    </row>
    <row r="177" spans="1:26" ht="13.2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7"/>
      <c r="Z177" s="7"/>
    </row>
    <row r="178" spans="1:26" ht="13.2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7"/>
      <c r="Z178" s="7"/>
    </row>
    <row r="179" spans="1:26" ht="13.2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7"/>
      <c r="Z179" s="7"/>
    </row>
    <row r="180" spans="1:26" ht="13.2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7"/>
      <c r="Z180" s="7"/>
    </row>
    <row r="181" spans="1:26" ht="13.2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7"/>
      <c r="Z181" s="7"/>
    </row>
    <row r="182" spans="1:26" ht="13.2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7"/>
      <c r="Z182" s="7"/>
    </row>
    <row r="183" spans="1:26" ht="13.2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7"/>
      <c r="Z183" s="7"/>
    </row>
    <row r="184" spans="1:26" ht="13.2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7"/>
      <c r="Z184" s="7"/>
    </row>
    <row r="185" spans="1:26" ht="13.2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7"/>
      <c r="Z185" s="7"/>
    </row>
    <row r="186" spans="1:26" ht="13.2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7"/>
      <c r="Z186" s="7"/>
    </row>
    <row r="187" spans="1:26" ht="13.2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7"/>
      <c r="Z187" s="7"/>
    </row>
    <row r="188" spans="1:26" ht="13.2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7"/>
      <c r="Z188" s="7"/>
    </row>
    <row r="189" spans="1:26" ht="13.2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7"/>
      <c r="Z189" s="7"/>
    </row>
    <row r="190" spans="1:26" ht="13.2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7"/>
      <c r="Z190" s="7"/>
    </row>
    <row r="191" spans="1:26" ht="13.2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7"/>
      <c r="Z191" s="7"/>
    </row>
    <row r="192" spans="1:26" ht="13.2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7"/>
      <c r="Z192" s="7"/>
    </row>
    <row r="193" spans="1:26" ht="13.2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7"/>
      <c r="Z193" s="7"/>
    </row>
    <row r="194" spans="1:26" ht="13.2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7"/>
      <c r="Z194" s="7"/>
    </row>
    <row r="195" spans="1:26" ht="13.2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7"/>
      <c r="Z195" s="7"/>
    </row>
    <row r="196" spans="1:26" ht="13.2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7"/>
      <c r="Z196" s="7"/>
    </row>
    <row r="197" spans="1:26" ht="13.2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7"/>
      <c r="Z197" s="7"/>
    </row>
    <row r="198" spans="1:26" ht="13.2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7"/>
      <c r="Z198" s="7"/>
    </row>
    <row r="199" spans="1:26" ht="13.2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7"/>
      <c r="Z199" s="7"/>
    </row>
    <row r="200" spans="1:26" ht="13.2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7"/>
      <c r="Z200" s="7"/>
    </row>
    <row r="201" spans="1:26" ht="13.2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7"/>
      <c r="Z201" s="7"/>
    </row>
    <row r="202" spans="1:26" ht="13.2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7"/>
      <c r="Z202" s="7"/>
    </row>
    <row r="203" spans="1:26" ht="13.2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7"/>
      <c r="Z203" s="7"/>
    </row>
    <row r="204" spans="1:26" ht="13.2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7"/>
      <c r="Z204" s="7"/>
    </row>
    <row r="205" spans="1:26" ht="13.2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7"/>
      <c r="Z205" s="7"/>
    </row>
    <row r="206" spans="1:26" ht="13.2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7"/>
      <c r="Z206" s="7"/>
    </row>
    <row r="207" spans="1:26" ht="13.2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7"/>
      <c r="Z207" s="7"/>
    </row>
    <row r="208" spans="1:26" ht="13.2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7"/>
      <c r="Z208" s="7"/>
    </row>
    <row r="209" spans="1:26" ht="13.2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7"/>
      <c r="Z209" s="7"/>
    </row>
    <row r="210" spans="1:26" ht="13.2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7"/>
      <c r="Z210" s="7"/>
    </row>
    <row r="211" spans="1:26" ht="13.2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7"/>
      <c r="Z211" s="7"/>
    </row>
    <row r="212" spans="1:26" ht="13.2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7"/>
      <c r="Z212" s="7"/>
    </row>
    <row r="213" spans="1:26" ht="13.2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7"/>
      <c r="Z213" s="7"/>
    </row>
    <row r="214" spans="1:26" ht="13.2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7"/>
      <c r="Z214" s="7"/>
    </row>
    <row r="215" spans="1:26" ht="13.2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7"/>
      <c r="Z215" s="7"/>
    </row>
    <row r="216" spans="1:26" ht="13.2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7"/>
      <c r="Z216" s="7"/>
    </row>
    <row r="217" spans="1:26" ht="13.2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7"/>
      <c r="Z217" s="7"/>
    </row>
    <row r="218" spans="1:26" ht="13.2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7"/>
      <c r="Z218" s="7"/>
    </row>
    <row r="219" spans="1:26" ht="13.2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7"/>
      <c r="Z219" s="7"/>
    </row>
    <row r="220" spans="1:26" ht="13.2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7"/>
      <c r="Z220" s="7"/>
    </row>
    <row r="221" spans="1:26" ht="13.2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7"/>
      <c r="Z221" s="7"/>
    </row>
    <row r="222" spans="1:26" ht="13.2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7"/>
      <c r="Z222" s="7"/>
    </row>
    <row r="223" spans="1:26" ht="13.2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7"/>
      <c r="Z223" s="7"/>
    </row>
    <row r="224" spans="1:26" ht="13.2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7"/>
      <c r="Z224" s="7"/>
    </row>
    <row r="225" spans="1:26" ht="13.2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7"/>
      <c r="Z225" s="7"/>
    </row>
    <row r="226" spans="1:26" ht="13.2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7"/>
      <c r="Z226" s="7"/>
    </row>
    <row r="227" spans="1:26" ht="13.2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7"/>
      <c r="Z227" s="7"/>
    </row>
    <row r="228" spans="1:26" ht="13.2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7"/>
      <c r="Z228" s="7"/>
    </row>
    <row r="229" spans="1:26" ht="13.2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7"/>
      <c r="Z229" s="7"/>
    </row>
    <row r="230" spans="1:26" ht="13.2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7"/>
      <c r="Z230" s="7"/>
    </row>
    <row r="231" spans="1:26" ht="13.2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7"/>
      <c r="Z231" s="7"/>
    </row>
    <row r="232" spans="1:26" ht="13.2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7"/>
      <c r="Z232" s="7"/>
    </row>
    <row r="233" spans="1:26" ht="13.2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7"/>
      <c r="Z233" s="7"/>
    </row>
    <row r="234" spans="1:26" ht="13.2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7"/>
      <c r="Z234" s="7"/>
    </row>
    <row r="235" spans="1:26" ht="13.2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7"/>
      <c r="Z235" s="7"/>
    </row>
    <row r="236" spans="1:26" ht="13.2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7"/>
      <c r="Z236" s="7"/>
    </row>
    <row r="237" spans="1:26" ht="13.2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7"/>
      <c r="Z237" s="7"/>
    </row>
    <row r="238" spans="1:26" ht="13.2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7"/>
      <c r="Z238" s="7"/>
    </row>
    <row r="239" spans="1:26" ht="13.2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7"/>
      <c r="Z239" s="7"/>
    </row>
    <row r="240" spans="1:26" ht="13.2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7"/>
      <c r="Z240" s="7"/>
    </row>
    <row r="241" spans="1:26" ht="13.2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7"/>
      <c r="Z241" s="7"/>
    </row>
    <row r="242" spans="1:26" ht="13.2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7"/>
      <c r="Z242" s="7"/>
    </row>
    <row r="243" spans="1:26" ht="13.2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7"/>
      <c r="Z243" s="7"/>
    </row>
    <row r="244" spans="1:26" ht="13.2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7"/>
      <c r="Z244" s="7"/>
    </row>
    <row r="245" spans="1:26" ht="13.2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7"/>
      <c r="Z245" s="7"/>
    </row>
    <row r="246" spans="1:26" ht="13.2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7"/>
      <c r="Z246" s="7"/>
    </row>
    <row r="247" spans="1:26" ht="13.2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7"/>
      <c r="Z247" s="7"/>
    </row>
    <row r="248" spans="1:26" ht="13.2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7"/>
      <c r="Z248" s="7"/>
    </row>
    <row r="249" spans="1:26" ht="13.2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7"/>
      <c r="Z249" s="7"/>
    </row>
    <row r="250" spans="1:26" ht="13.2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7"/>
      <c r="Z250" s="7"/>
    </row>
    <row r="251" spans="1:26" ht="13.2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7"/>
      <c r="Z251" s="7"/>
    </row>
    <row r="252" spans="1:26" ht="13.2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7"/>
      <c r="Z252" s="7"/>
    </row>
    <row r="253" spans="1:26" ht="13.2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7"/>
      <c r="Z253" s="7"/>
    </row>
    <row r="254" spans="1:26" ht="13.2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7"/>
      <c r="Z254" s="7"/>
    </row>
    <row r="255" spans="1:26" ht="13.2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7"/>
      <c r="Z255" s="7"/>
    </row>
    <row r="256" spans="1:26" ht="13.2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7"/>
      <c r="Z256" s="7"/>
    </row>
    <row r="257" spans="1:26" ht="13.2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7"/>
      <c r="Z257" s="7"/>
    </row>
    <row r="258" spans="1:26" ht="13.2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7"/>
      <c r="Z258" s="7"/>
    </row>
    <row r="259" spans="1:26" ht="13.2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7"/>
      <c r="Z259" s="7"/>
    </row>
    <row r="260" spans="1:26" ht="13.2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7"/>
      <c r="Z260" s="7"/>
    </row>
    <row r="261" spans="1:26" ht="13.2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7"/>
      <c r="Z261" s="7"/>
    </row>
    <row r="262" spans="1:26" ht="13.2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7"/>
      <c r="Z262" s="7"/>
    </row>
    <row r="263" spans="1:26" ht="13.2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7"/>
      <c r="Z263" s="7"/>
    </row>
    <row r="264" spans="1:26" ht="13.2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7"/>
      <c r="Z264" s="7"/>
    </row>
    <row r="265" spans="1:26" ht="13.2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7"/>
      <c r="Z265" s="7"/>
    </row>
    <row r="266" spans="1:26" ht="13.2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7"/>
      <c r="Z266" s="7"/>
    </row>
    <row r="267" spans="1:26" ht="13.2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7"/>
      <c r="Z267" s="7"/>
    </row>
    <row r="268" spans="1:26" ht="13.2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7"/>
      <c r="Z268" s="7"/>
    </row>
    <row r="269" spans="1:26" ht="13.2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7"/>
      <c r="Z269" s="7"/>
    </row>
    <row r="270" spans="1:26" ht="13.2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7"/>
      <c r="Z270" s="7"/>
    </row>
    <row r="271" spans="1:26" ht="13.2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7"/>
      <c r="Z271" s="7"/>
    </row>
    <row r="272" spans="1:26" ht="13.2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7"/>
      <c r="Z272" s="7"/>
    </row>
    <row r="273" spans="1:26" ht="13.2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7"/>
      <c r="Z273" s="7"/>
    </row>
    <row r="274" spans="1:26" ht="13.2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7"/>
      <c r="Z274" s="7"/>
    </row>
    <row r="275" spans="1:26" ht="13.2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7"/>
      <c r="Z275" s="7"/>
    </row>
    <row r="276" spans="1:26" ht="13.2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7"/>
      <c r="Z276" s="7"/>
    </row>
    <row r="277" spans="1:26" ht="13.2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7"/>
      <c r="Z277" s="7"/>
    </row>
    <row r="278" spans="1:26" ht="13.2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7"/>
      <c r="Z278" s="7"/>
    </row>
    <row r="279" spans="1:26" ht="13.2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7"/>
      <c r="Z279" s="7"/>
    </row>
    <row r="280" spans="1:26" ht="13.2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7"/>
      <c r="Z280" s="7"/>
    </row>
    <row r="281" spans="1:26" ht="13.2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7"/>
      <c r="Z281" s="7"/>
    </row>
    <row r="282" spans="1:26" ht="13.2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7"/>
      <c r="Z282" s="7"/>
    </row>
    <row r="283" spans="1:26" ht="13.2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7"/>
      <c r="Z283" s="7"/>
    </row>
    <row r="284" spans="1:26" ht="13.2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7"/>
      <c r="Z284" s="7"/>
    </row>
    <row r="285" spans="1:26" ht="13.2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7"/>
      <c r="Z285" s="7"/>
    </row>
    <row r="286" spans="1:26" ht="13.2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7"/>
      <c r="Z286" s="7"/>
    </row>
    <row r="287" spans="1:26" ht="13.2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7"/>
      <c r="Z287" s="7"/>
    </row>
    <row r="288" spans="1:26" ht="13.2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7"/>
      <c r="Z288" s="7"/>
    </row>
    <row r="289" spans="1:26" ht="13.2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7"/>
      <c r="Z289" s="7"/>
    </row>
    <row r="290" spans="1:26" ht="13.2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7"/>
      <c r="Z290" s="7"/>
    </row>
    <row r="291" spans="1:26" ht="13.2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7"/>
      <c r="Z291" s="7"/>
    </row>
    <row r="292" spans="1:26" ht="13.2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7"/>
      <c r="Z292" s="7"/>
    </row>
    <row r="293" spans="1:26" ht="13.2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7"/>
      <c r="Z293" s="7"/>
    </row>
    <row r="294" spans="1:26" ht="13.2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7"/>
      <c r="Z294" s="7"/>
    </row>
    <row r="295" spans="1:26" ht="13.2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7"/>
      <c r="Z295" s="7"/>
    </row>
    <row r="296" spans="1:26" ht="13.2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7"/>
      <c r="Z296" s="7"/>
    </row>
    <row r="297" spans="1:26" ht="13.2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7"/>
      <c r="Z297" s="7"/>
    </row>
    <row r="298" spans="1:26" ht="13.2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7"/>
      <c r="Z298" s="7"/>
    </row>
    <row r="299" spans="1:26" ht="13.2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7"/>
      <c r="Z299" s="7"/>
    </row>
    <row r="300" spans="1:26" ht="13.2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7"/>
      <c r="Z300" s="7"/>
    </row>
    <row r="301" spans="1:26" ht="13.2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7"/>
      <c r="Z301" s="7"/>
    </row>
    <row r="302" spans="1:26" ht="13.2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7"/>
      <c r="Z302" s="7"/>
    </row>
    <row r="303" spans="1:26" ht="13.2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7"/>
      <c r="Z303" s="7"/>
    </row>
    <row r="304" spans="1:26" ht="13.2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7"/>
      <c r="Z304" s="7"/>
    </row>
    <row r="305" spans="1:26" ht="13.2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7"/>
      <c r="Z305" s="7"/>
    </row>
    <row r="306" spans="1:26" ht="13.2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7"/>
      <c r="Z306" s="7"/>
    </row>
    <row r="307" spans="1:26" ht="13.2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7"/>
      <c r="Z307" s="7"/>
    </row>
    <row r="308" spans="1:26" ht="13.2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7"/>
      <c r="Z308" s="7"/>
    </row>
    <row r="309" spans="1:26" ht="13.2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7"/>
      <c r="Z309" s="7"/>
    </row>
    <row r="310" spans="1:26" ht="13.2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7"/>
      <c r="Z310" s="7"/>
    </row>
    <row r="311" spans="1:26" ht="13.2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7"/>
      <c r="Z311" s="7"/>
    </row>
    <row r="312" spans="1:26" ht="13.2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7"/>
      <c r="Z312" s="7"/>
    </row>
    <row r="313" spans="1:26" ht="13.2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7"/>
      <c r="Z313" s="7"/>
    </row>
    <row r="314" spans="1:26" ht="13.2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7"/>
      <c r="Z314" s="7"/>
    </row>
    <row r="315" spans="1:26" ht="13.2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7"/>
      <c r="Z315" s="7"/>
    </row>
    <row r="316" spans="1:26" ht="13.2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7"/>
      <c r="Z316" s="7"/>
    </row>
    <row r="317" spans="1:26" ht="13.2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7"/>
      <c r="Z317" s="7"/>
    </row>
    <row r="318" spans="1:26" ht="13.2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7"/>
      <c r="Z318" s="7"/>
    </row>
    <row r="319" spans="1:26" ht="13.2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7"/>
      <c r="Z319" s="7"/>
    </row>
    <row r="320" spans="1:26" ht="13.2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7"/>
      <c r="Z320" s="7"/>
    </row>
    <row r="321" spans="1:26" ht="13.2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7"/>
      <c r="Z321" s="7"/>
    </row>
    <row r="322" spans="1:26" ht="13.2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7"/>
      <c r="Z322" s="7"/>
    </row>
    <row r="323" spans="1:26" ht="13.2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7"/>
      <c r="Z323" s="7"/>
    </row>
    <row r="324" spans="1:26" ht="13.2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7"/>
      <c r="Z324" s="7"/>
    </row>
    <row r="325" spans="1:26" ht="13.2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7"/>
      <c r="Z325" s="7"/>
    </row>
    <row r="326" spans="1:26" ht="13.2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7"/>
      <c r="Z326" s="7"/>
    </row>
    <row r="327" spans="1:26" ht="13.2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7"/>
      <c r="Z327" s="7"/>
    </row>
    <row r="328" spans="1:26" ht="13.2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7"/>
      <c r="Z328" s="7"/>
    </row>
    <row r="329" spans="1:26" ht="13.2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7"/>
      <c r="Z329" s="7"/>
    </row>
    <row r="330" spans="1:26" ht="13.2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7"/>
      <c r="Z330" s="7"/>
    </row>
    <row r="331" spans="1:26" ht="13.2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7"/>
      <c r="Z331" s="7"/>
    </row>
    <row r="332" spans="1:26" ht="13.2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7"/>
      <c r="Z332" s="7"/>
    </row>
    <row r="333" spans="1:26" ht="13.2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7"/>
      <c r="Z333" s="7"/>
    </row>
    <row r="334" spans="1:26" ht="13.2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7"/>
      <c r="Z334" s="7"/>
    </row>
    <row r="335" spans="1:26" ht="13.2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7"/>
      <c r="Z335" s="7"/>
    </row>
    <row r="336" spans="1:26" ht="13.2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7"/>
      <c r="Z336" s="7"/>
    </row>
    <row r="337" spans="1:26" ht="13.2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7"/>
      <c r="Z337" s="7"/>
    </row>
    <row r="338" spans="1:26" ht="13.2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7"/>
      <c r="Z338" s="7"/>
    </row>
    <row r="339" spans="1:26" ht="13.2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7"/>
      <c r="Z339" s="7"/>
    </row>
    <row r="340" spans="1:26" ht="13.2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7"/>
      <c r="Z340" s="7"/>
    </row>
    <row r="341" spans="1:26" ht="13.2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7"/>
      <c r="Z341" s="7"/>
    </row>
    <row r="342" spans="1:26" ht="13.2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7"/>
      <c r="Z342" s="7"/>
    </row>
    <row r="343" spans="1:26" ht="13.2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7"/>
      <c r="Z343" s="7"/>
    </row>
    <row r="344" spans="1:26" ht="13.2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7"/>
      <c r="Z344" s="7"/>
    </row>
    <row r="345" spans="1:26" ht="13.2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7"/>
      <c r="Z345" s="7"/>
    </row>
    <row r="346" spans="1:26" ht="13.2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7"/>
      <c r="Z346" s="7"/>
    </row>
    <row r="347" spans="1:26" ht="13.2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7"/>
      <c r="Z347" s="7"/>
    </row>
    <row r="348" spans="1:26" ht="13.2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7"/>
      <c r="Z348" s="7"/>
    </row>
    <row r="349" spans="1:26" ht="13.2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7"/>
      <c r="Z349" s="7"/>
    </row>
    <row r="350" spans="1:26" ht="13.2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7"/>
      <c r="Z350" s="7"/>
    </row>
    <row r="351" spans="1:26" ht="13.2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7"/>
      <c r="Z351" s="7"/>
    </row>
    <row r="352" spans="1:26" ht="13.2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7"/>
      <c r="Z352" s="7"/>
    </row>
    <row r="353" spans="1:26" ht="13.2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7"/>
      <c r="Z353" s="7"/>
    </row>
    <row r="354" spans="1:26" ht="13.2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7"/>
      <c r="Z354" s="7"/>
    </row>
    <row r="355" spans="1:26" ht="13.2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7"/>
      <c r="Z355" s="7"/>
    </row>
    <row r="356" spans="1:26" ht="13.2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7"/>
      <c r="Z356" s="7"/>
    </row>
    <row r="357" spans="1:26" ht="13.2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7"/>
      <c r="Z357" s="7"/>
    </row>
    <row r="358" spans="1:26" ht="13.2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7"/>
      <c r="Z358" s="7"/>
    </row>
    <row r="359" spans="1:26" ht="13.2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7"/>
      <c r="Z359" s="7"/>
    </row>
    <row r="360" spans="1:26" ht="13.2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7"/>
      <c r="Z360" s="7"/>
    </row>
    <row r="361" spans="1:26" ht="13.2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7"/>
      <c r="Z361" s="7"/>
    </row>
    <row r="362" spans="1:26" ht="13.2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7"/>
      <c r="Z362" s="7"/>
    </row>
    <row r="363" spans="1:26" ht="13.2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7"/>
      <c r="Z363" s="7"/>
    </row>
    <row r="364" spans="1:26" ht="13.2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7"/>
      <c r="Z364" s="7"/>
    </row>
    <row r="365" spans="1:26" ht="13.2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7"/>
      <c r="Z365" s="7"/>
    </row>
    <row r="366" spans="1:26" ht="13.2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7"/>
      <c r="Z366" s="7"/>
    </row>
    <row r="367" spans="1:26" ht="13.2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7"/>
      <c r="Z367" s="7"/>
    </row>
    <row r="368" spans="1:26" ht="13.2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7"/>
      <c r="Z368" s="7"/>
    </row>
    <row r="369" spans="1:26" ht="13.2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7"/>
      <c r="Z369" s="7"/>
    </row>
    <row r="370" spans="1:26" ht="13.2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7"/>
      <c r="Z370" s="7"/>
    </row>
    <row r="371" spans="1:26" ht="13.2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7"/>
      <c r="Z371" s="7"/>
    </row>
    <row r="372" spans="1:26" ht="13.2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7"/>
      <c r="Z372" s="7"/>
    </row>
    <row r="373" spans="1:26" ht="13.2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7"/>
      <c r="Z373" s="7"/>
    </row>
    <row r="374" spans="1:26" ht="13.2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7"/>
      <c r="Z374" s="7"/>
    </row>
    <row r="375" spans="1:26" ht="13.2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7"/>
      <c r="Z375" s="7"/>
    </row>
    <row r="376" spans="1:26" ht="13.2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7"/>
      <c r="Z376" s="7"/>
    </row>
    <row r="377" spans="1:26" ht="13.2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7"/>
      <c r="Z377" s="7"/>
    </row>
    <row r="378" spans="1:26" ht="13.2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7"/>
      <c r="Z378" s="7"/>
    </row>
    <row r="379" spans="1:26" ht="13.2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7"/>
      <c r="Z379" s="7"/>
    </row>
    <row r="380" spans="1:26" ht="13.2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7"/>
      <c r="Z380" s="7"/>
    </row>
    <row r="381" spans="1:26" ht="13.2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7"/>
      <c r="Z381" s="7"/>
    </row>
    <row r="382" spans="1:26" ht="13.2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7"/>
      <c r="Z382" s="7"/>
    </row>
    <row r="383" spans="1:26" ht="13.2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7"/>
      <c r="Z383" s="7"/>
    </row>
    <row r="384" spans="1:26" ht="13.2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7"/>
      <c r="Z384" s="7"/>
    </row>
    <row r="385" spans="1:26" ht="13.2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7"/>
      <c r="Z385" s="7"/>
    </row>
    <row r="386" spans="1:26" ht="13.2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7"/>
      <c r="Z386" s="7"/>
    </row>
    <row r="387" spans="1:26" ht="13.2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7"/>
      <c r="Z387" s="7"/>
    </row>
    <row r="388" spans="1:26" ht="13.2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7"/>
      <c r="Z388" s="7"/>
    </row>
    <row r="389" spans="1:26" ht="13.2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7"/>
      <c r="Z389" s="7"/>
    </row>
    <row r="390" spans="1:26" ht="13.2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7"/>
      <c r="Z390" s="7"/>
    </row>
    <row r="391" spans="1:26" ht="13.2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7"/>
      <c r="Z391" s="7"/>
    </row>
    <row r="392" spans="1:26" ht="13.2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7"/>
      <c r="Z392" s="7"/>
    </row>
    <row r="393" spans="1:26" ht="13.2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7"/>
      <c r="Z393" s="7"/>
    </row>
    <row r="394" spans="1:26" ht="13.2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7"/>
      <c r="Z394" s="7"/>
    </row>
    <row r="395" spans="1:26" ht="13.2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7"/>
      <c r="Z395" s="7"/>
    </row>
    <row r="396" spans="1:26" ht="13.2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7"/>
      <c r="Z396" s="7"/>
    </row>
    <row r="397" spans="1:26" ht="13.2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7"/>
      <c r="Z397" s="7"/>
    </row>
    <row r="398" spans="1:26" ht="13.2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7"/>
      <c r="Z398" s="7"/>
    </row>
    <row r="399" spans="1:26" ht="13.2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7"/>
      <c r="Z399" s="7"/>
    </row>
    <row r="400" spans="1:26" ht="13.2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7"/>
      <c r="Z400" s="7"/>
    </row>
    <row r="401" spans="1:26" ht="13.2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7"/>
      <c r="Z401" s="7"/>
    </row>
    <row r="402" spans="1:26" ht="13.2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7"/>
      <c r="Z402" s="7"/>
    </row>
    <row r="403" spans="1:26" ht="13.2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7"/>
      <c r="Z403" s="7"/>
    </row>
    <row r="404" spans="1:26" ht="13.2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7"/>
      <c r="Z404" s="7"/>
    </row>
    <row r="405" spans="1:26" ht="13.2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7"/>
      <c r="Z405" s="7"/>
    </row>
    <row r="406" spans="1:26" ht="13.2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7"/>
      <c r="Z406" s="7"/>
    </row>
    <row r="407" spans="1:26" ht="13.2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7"/>
      <c r="Z407" s="7"/>
    </row>
    <row r="408" spans="1:26" ht="13.2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7"/>
      <c r="Z408" s="7"/>
    </row>
    <row r="409" spans="1:26" ht="13.2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7"/>
      <c r="Z409" s="7"/>
    </row>
    <row r="410" spans="1:26" ht="13.2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7"/>
      <c r="Z410" s="7"/>
    </row>
    <row r="411" spans="1:26" ht="13.2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7"/>
      <c r="Z411" s="7"/>
    </row>
    <row r="412" spans="1:26" ht="13.2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7"/>
      <c r="Z412" s="7"/>
    </row>
    <row r="413" spans="1:26" ht="13.2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7"/>
      <c r="Z413" s="7"/>
    </row>
    <row r="414" spans="1:26" ht="13.2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7"/>
      <c r="Z414" s="7"/>
    </row>
    <row r="415" spans="1:26" ht="13.2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7"/>
      <c r="Z415" s="7"/>
    </row>
    <row r="416" spans="1:26" ht="13.2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7"/>
      <c r="Z416" s="7"/>
    </row>
    <row r="417" spans="1:26" ht="13.2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7"/>
      <c r="Z417" s="7"/>
    </row>
    <row r="418" spans="1:26" ht="13.2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7"/>
      <c r="Z418" s="7"/>
    </row>
    <row r="419" spans="1:26" ht="13.2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7"/>
      <c r="Z419" s="7"/>
    </row>
    <row r="420" spans="1:26" ht="13.2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7"/>
      <c r="Z420" s="7"/>
    </row>
    <row r="421" spans="1:26" ht="13.2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7"/>
      <c r="Z421" s="7"/>
    </row>
    <row r="422" spans="1:26" ht="13.2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7"/>
      <c r="Z422" s="7"/>
    </row>
    <row r="423" spans="1:26" ht="13.2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7"/>
      <c r="Z423" s="7"/>
    </row>
    <row r="424" spans="1:26" ht="13.2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7"/>
      <c r="Z424" s="7"/>
    </row>
    <row r="425" spans="1:26" ht="13.2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7"/>
      <c r="Z425" s="7"/>
    </row>
    <row r="426" spans="1:26" ht="13.2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7"/>
      <c r="Z426" s="7"/>
    </row>
    <row r="427" spans="1:26" ht="13.2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7"/>
      <c r="Z427" s="7"/>
    </row>
    <row r="428" spans="1:26" ht="13.2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7"/>
      <c r="Z428" s="7"/>
    </row>
    <row r="429" spans="1:26" ht="13.2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7"/>
      <c r="Z429" s="7"/>
    </row>
    <row r="430" spans="1:26" ht="13.2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7"/>
      <c r="Z430" s="7"/>
    </row>
    <row r="431" spans="1:26" ht="13.2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7"/>
      <c r="Z431" s="7"/>
    </row>
    <row r="432" spans="1:26" ht="13.2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7"/>
      <c r="Z432" s="7"/>
    </row>
    <row r="433" spans="1:26" ht="13.2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7"/>
      <c r="Z433" s="7"/>
    </row>
    <row r="434" spans="1:26" ht="13.2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7"/>
      <c r="Z434" s="7"/>
    </row>
    <row r="435" spans="1:26" ht="13.2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7"/>
      <c r="Z435" s="7"/>
    </row>
    <row r="436" spans="1:26" ht="13.2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7"/>
      <c r="Z436" s="7"/>
    </row>
    <row r="437" spans="1:26" ht="13.2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7"/>
      <c r="Z437" s="7"/>
    </row>
    <row r="438" spans="1:26" ht="13.2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7"/>
      <c r="Z438" s="7"/>
    </row>
    <row r="439" spans="1:26" ht="13.2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7"/>
      <c r="Z439" s="7"/>
    </row>
    <row r="440" spans="1:26" ht="13.2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7"/>
      <c r="Z440" s="7"/>
    </row>
    <row r="441" spans="1:26" ht="13.2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7"/>
      <c r="Z441" s="7"/>
    </row>
    <row r="442" spans="1:26" ht="13.2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7"/>
      <c r="Z442" s="7"/>
    </row>
    <row r="443" spans="1:26" ht="13.2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7"/>
      <c r="Z443" s="7"/>
    </row>
    <row r="444" spans="1:26" ht="13.2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7"/>
      <c r="Z444" s="7"/>
    </row>
    <row r="445" spans="1:26" ht="13.2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7"/>
      <c r="Z445" s="7"/>
    </row>
    <row r="446" spans="1:26" ht="13.2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7"/>
      <c r="Z446" s="7"/>
    </row>
    <row r="447" spans="1:26" ht="13.2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7"/>
      <c r="Z447" s="7"/>
    </row>
    <row r="448" spans="1:26" ht="13.2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7"/>
      <c r="Z448" s="7"/>
    </row>
    <row r="449" spans="1:26" ht="13.2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7"/>
      <c r="Z449" s="7"/>
    </row>
    <row r="450" spans="1:26" ht="13.2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7"/>
      <c r="Z450" s="7"/>
    </row>
    <row r="451" spans="1:26" ht="13.2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7"/>
      <c r="Z451" s="7"/>
    </row>
    <row r="452" spans="1:26" ht="13.2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7"/>
      <c r="Z452" s="7"/>
    </row>
    <row r="453" spans="1:26" ht="13.2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7"/>
      <c r="Z453" s="7"/>
    </row>
    <row r="454" spans="1:26" ht="13.2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7"/>
      <c r="Z454" s="7"/>
    </row>
    <row r="455" spans="1:26" ht="13.2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7"/>
      <c r="Z455" s="7"/>
    </row>
    <row r="456" spans="1:26" ht="13.2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7"/>
      <c r="Z456" s="7"/>
    </row>
    <row r="457" spans="1:26" ht="13.2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7"/>
      <c r="Z457" s="7"/>
    </row>
    <row r="458" spans="1:26" ht="13.2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7"/>
      <c r="Z458" s="7"/>
    </row>
    <row r="459" spans="1:26" ht="13.2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7"/>
      <c r="Z459" s="7"/>
    </row>
    <row r="460" spans="1:26" ht="13.2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7"/>
      <c r="Z460" s="7"/>
    </row>
    <row r="461" spans="1:26" ht="13.2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7"/>
      <c r="Z461" s="7"/>
    </row>
    <row r="462" spans="1:26" ht="13.2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7"/>
      <c r="Z462" s="7"/>
    </row>
    <row r="463" spans="1:26" ht="13.2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7"/>
      <c r="Z463" s="7"/>
    </row>
    <row r="464" spans="1:26" ht="13.2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7"/>
      <c r="Z464" s="7"/>
    </row>
    <row r="465" spans="1:26" ht="13.2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7"/>
      <c r="Z465" s="7"/>
    </row>
    <row r="466" spans="1:26" ht="13.2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7"/>
      <c r="Z466" s="7"/>
    </row>
    <row r="467" spans="1:26" ht="13.2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7"/>
      <c r="Z467" s="7"/>
    </row>
    <row r="468" spans="1:26" ht="13.2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7"/>
      <c r="Z468" s="7"/>
    </row>
    <row r="469" spans="1:26" ht="13.2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7"/>
      <c r="Z469" s="7"/>
    </row>
    <row r="470" spans="1:26" ht="13.2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7"/>
      <c r="Z470" s="7"/>
    </row>
    <row r="471" spans="1:26" ht="13.2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7"/>
      <c r="Z471" s="7"/>
    </row>
    <row r="472" spans="1:26" ht="13.2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7"/>
      <c r="Z472" s="7"/>
    </row>
    <row r="473" spans="1:26" ht="13.2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7"/>
      <c r="Z473" s="7"/>
    </row>
    <row r="474" spans="1:26" ht="13.2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7"/>
      <c r="Z474" s="7"/>
    </row>
    <row r="475" spans="1:26" ht="13.2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7"/>
      <c r="Z475" s="7"/>
    </row>
    <row r="476" spans="1:26" ht="13.2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7"/>
      <c r="Z476" s="7"/>
    </row>
    <row r="477" spans="1:26" ht="13.2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7"/>
      <c r="Z477" s="7"/>
    </row>
    <row r="478" spans="1:26" ht="13.2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7"/>
      <c r="Z478" s="7"/>
    </row>
    <row r="479" spans="1:26" ht="13.2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7"/>
      <c r="Z479" s="7"/>
    </row>
    <row r="480" spans="1:26" ht="13.2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7"/>
      <c r="Z480" s="7"/>
    </row>
    <row r="481" spans="1:26" ht="13.2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7"/>
      <c r="Z481" s="7"/>
    </row>
    <row r="482" spans="1:26" ht="13.2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7"/>
      <c r="Z482" s="7"/>
    </row>
    <row r="483" spans="1:26" ht="13.2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7"/>
      <c r="Z483" s="7"/>
    </row>
    <row r="484" spans="1:26" ht="13.2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7"/>
      <c r="Z484" s="7"/>
    </row>
    <row r="485" spans="1:26" ht="13.2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7"/>
      <c r="Z485" s="7"/>
    </row>
    <row r="486" spans="1:26" ht="13.2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7"/>
      <c r="Z486" s="7"/>
    </row>
    <row r="487" spans="1:26" ht="13.2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7"/>
      <c r="Z487" s="7"/>
    </row>
    <row r="488" spans="1:26" ht="13.2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7"/>
      <c r="Z488" s="7"/>
    </row>
    <row r="489" spans="1:26" ht="13.2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7"/>
      <c r="Z489" s="7"/>
    </row>
    <row r="490" spans="1:26" ht="13.2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7"/>
      <c r="Z490" s="7"/>
    </row>
    <row r="491" spans="1:26" ht="13.2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7"/>
      <c r="Z491" s="7"/>
    </row>
    <row r="492" spans="1:26" ht="13.2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7"/>
      <c r="Z492" s="7"/>
    </row>
    <row r="493" spans="1:26" ht="13.2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7"/>
      <c r="Z493" s="7"/>
    </row>
    <row r="494" spans="1:26" ht="13.2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7"/>
      <c r="Z494" s="7"/>
    </row>
    <row r="495" spans="1:26" ht="13.2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7"/>
      <c r="Z495" s="7"/>
    </row>
    <row r="496" spans="1:26" ht="13.2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7"/>
      <c r="Z496" s="7"/>
    </row>
    <row r="497" spans="1:26" ht="13.2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7"/>
      <c r="Z497" s="7"/>
    </row>
    <row r="498" spans="1:26" ht="13.2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7"/>
      <c r="Z498" s="7"/>
    </row>
    <row r="499" spans="1:26" ht="13.2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7"/>
      <c r="Z499" s="7"/>
    </row>
    <row r="500" spans="1:26" ht="13.2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7"/>
      <c r="Z500" s="7"/>
    </row>
    <row r="501" spans="1:26" ht="13.2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7"/>
      <c r="Z501" s="7"/>
    </row>
    <row r="502" spans="1:26" ht="13.2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7"/>
      <c r="Z502" s="7"/>
    </row>
    <row r="503" spans="1:26" ht="13.2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7"/>
      <c r="Z503" s="7"/>
    </row>
    <row r="504" spans="1:26" ht="13.2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7"/>
      <c r="Z504" s="7"/>
    </row>
    <row r="505" spans="1:26" ht="13.2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7"/>
      <c r="Z505" s="7"/>
    </row>
    <row r="506" spans="1:26" ht="13.2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7"/>
      <c r="Z506" s="7"/>
    </row>
    <row r="507" spans="1:26" ht="13.2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7"/>
      <c r="Z507" s="7"/>
    </row>
    <row r="508" spans="1:26" ht="13.2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7"/>
      <c r="Z508" s="7"/>
    </row>
    <row r="509" spans="1:26" ht="13.2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7"/>
      <c r="Z509" s="7"/>
    </row>
    <row r="510" spans="1:26" ht="13.2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7"/>
      <c r="Z510" s="7"/>
    </row>
    <row r="511" spans="1:26" ht="13.2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7"/>
      <c r="Z511" s="7"/>
    </row>
    <row r="512" spans="1:26" ht="13.2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7"/>
      <c r="Z512" s="7"/>
    </row>
    <row r="513" spans="1:26" ht="13.2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7"/>
      <c r="Z513" s="7"/>
    </row>
    <row r="514" spans="1:26" ht="13.2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7"/>
      <c r="Z514" s="7"/>
    </row>
    <row r="515" spans="1:26" ht="13.2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7"/>
      <c r="Z515" s="7"/>
    </row>
    <row r="516" spans="1:26" ht="13.2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7"/>
      <c r="Z516" s="7"/>
    </row>
    <row r="517" spans="1:26" ht="13.2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7"/>
      <c r="Z517" s="7"/>
    </row>
    <row r="518" spans="1:26" ht="13.2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7"/>
      <c r="Z518" s="7"/>
    </row>
    <row r="519" spans="1:26" ht="13.2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7"/>
      <c r="Z519" s="7"/>
    </row>
    <row r="520" spans="1:26" ht="13.2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7"/>
      <c r="Z520" s="7"/>
    </row>
    <row r="521" spans="1:26" ht="13.2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7"/>
      <c r="Z521" s="7"/>
    </row>
    <row r="522" spans="1:26" ht="13.2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7"/>
      <c r="Z522" s="7"/>
    </row>
    <row r="523" spans="1:26" ht="13.2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7"/>
      <c r="Z523" s="7"/>
    </row>
    <row r="524" spans="1:26" ht="13.2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7"/>
      <c r="Z524" s="7"/>
    </row>
    <row r="525" spans="1:26" ht="13.2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7"/>
      <c r="Z525" s="7"/>
    </row>
    <row r="526" spans="1:26" ht="13.2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7"/>
      <c r="Z526" s="7"/>
    </row>
    <row r="527" spans="1:26" ht="13.2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7"/>
      <c r="Z527" s="7"/>
    </row>
    <row r="528" spans="1:26" ht="13.2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7"/>
      <c r="Z528" s="7"/>
    </row>
    <row r="529" spans="1:26" ht="13.2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7"/>
      <c r="Z529" s="7"/>
    </row>
    <row r="530" spans="1:26" ht="13.2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7"/>
      <c r="Z530" s="7"/>
    </row>
    <row r="531" spans="1:26" ht="13.2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7"/>
      <c r="Z531" s="7"/>
    </row>
    <row r="532" spans="1:26" ht="13.2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7"/>
      <c r="Z532" s="7"/>
    </row>
    <row r="533" spans="1:26" ht="13.2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7"/>
      <c r="Z533" s="7"/>
    </row>
    <row r="534" spans="1:26" ht="13.2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7"/>
      <c r="Z534" s="7"/>
    </row>
    <row r="535" spans="1:26" ht="13.2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7"/>
      <c r="Z535" s="7"/>
    </row>
    <row r="536" spans="1:26" ht="13.2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7"/>
      <c r="Z536" s="7"/>
    </row>
    <row r="537" spans="1:26" ht="13.2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7"/>
      <c r="Z537" s="7"/>
    </row>
    <row r="538" spans="1:26" ht="13.2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7"/>
      <c r="Z538" s="7"/>
    </row>
    <row r="539" spans="1:26" ht="13.2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7"/>
      <c r="Z539" s="7"/>
    </row>
    <row r="540" spans="1:26" ht="13.2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7"/>
      <c r="Z540" s="7"/>
    </row>
    <row r="541" spans="1:26" ht="13.2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7"/>
      <c r="Z541" s="7"/>
    </row>
    <row r="542" spans="1:26" ht="13.2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7"/>
      <c r="Z542" s="7"/>
    </row>
    <row r="543" spans="1:26" ht="13.2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7"/>
      <c r="Z543" s="7"/>
    </row>
    <row r="544" spans="1:26" ht="13.2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7"/>
      <c r="Z544" s="7"/>
    </row>
    <row r="545" spans="1:26" ht="13.2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7"/>
      <c r="Z545" s="7"/>
    </row>
    <row r="546" spans="1:26" ht="13.2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7"/>
      <c r="Z546" s="7"/>
    </row>
    <row r="547" spans="1:26" ht="13.2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7"/>
      <c r="Z547" s="7"/>
    </row>
    <row r="548" spans="1:26" ht="13.2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7"/>
      <c r="Z548" s="7"/>
    </row>
    <row r="549" spans="1:26" ht="13.2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7"/>
      <c r="Z549" s="7"/>
    </row>
    <row r="550" spans="1:26" ht="13.2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7"/>
      <c r="Z550" s="7"/>
    </row>
    <row r="551" spans="1:26" ht="13.2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7"/>
      <c r="Z551" s="7"/>
    </row>
    <row r="552" spans="1:26" ht="13.2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7"/>
      <c r="Z552" s="7"/>
    </row>
    <row r="553" spans="1:26" ht="13.2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7"/>
      <c r="Z553" s="7"/>
    </row>
    <row r="554" spans="1:26" ht="13.2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7"/>
      <c r="Z554" s="7"/>
    </row>
    <row r="555" spans="1:26" ht="13.2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7"/>
      <c r="Z555" s="7"/>
    </row>
    <row r="556" spans="1:26" ht="13.2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7"/>
      <c r="Z556" s="7"/>
    </row>
    <row r="557" spans="1:26" ht="13.2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7"/>
      <c r="Z557" s="7"/>
    </row>
    <row r="558" spans="1:26" ht="13.2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7"/>
      <c r="Z558" s="7"/>
    </row>
    <row r="559" spans="1:26" ht="13.2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7"/>
      <c r="Z559" s="7"/>
    </row>
    <row r="560" spans="1:26" ht="13.2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7"/>
      <c r="Z560" s="7"/>
    </row>
    <row r="561" spans="1:26" ht="13.2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7"/>
      <c r="Z561" s="7"/>
    </row>
    <row r="562" spans="1:26" ht="13.2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7"/>
      <c r="Z562" s="7"/>
    </row>
    <row r="563" spans="1:26" ht="13.2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7"/>
      <c r="Z563" s="7"/>
    </row>
    <row r="564" spans="1:26" ht="13.2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7"/>
      <c r="Z564" s="7"/>
    </row>
    <row r="565" spans="1:26" ht="13.2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7"/>
      <c r="Z565" s="7"/>
    </row>
    <row r="566" spans="1:26" ht="13.2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7"/>
      <c r="Z566" s="7"/>
    </row>
    <row r="567" spans="1:26" ht="13.2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7"/>
      <c r="Z567" s="7"/>
    </row>
    <row r="568" spans="1:26" ht="13.2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7"/>
      <c r="Z568" s="7"/>
    </row>
    <row r="569" spans="1:26" ht="13.2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7"/>
      <c r="Z569" s="7"/>
    </row>
    <row r="570" spans="1:26" ht="13.2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7"/>
      <c r="Z570" s="7"/>
    </row>
    <row r="571" spans="1:26" ht="13.2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7"/>
      <c r="Z571" s="7"/>
    </row>
    <row r="572" spans="1:26" ht="13.2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7"/>
      <c r="Z572" s="7"/>
    </row>
    <row r="573" spans="1:26" ht="13.2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7"/>
      <c r="Z573" s="7"/>
    </row>
    <row r="574" spans="1:26" ht="13.2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7"/>
      <c r="Z574" s="7"/>
    </row>
    <row r="575" spans="1:26" ht="13.2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7"/>
      <c r="Z575" s="7"/>
    </row>
    <row r="576" spans="1:26" ht="13.2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7"/>
      <c r="Z576" s="7"/>
    </row>
    <row r="577" spans="1:26" ht="13.2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7"/>
      <c r="Z577" s="7"/>
    </row>
    <row r="578" spans="1:26" ht="13.2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7"/>
      <c r="Z578" s="7"/>
    </row>
    <row r="579" spans="1:26" ht="13.2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7"/>
      <c r="Z579" s="7"/>
    </row>
    <row r="580" spans="1:26" ht="13.2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7"/>
      <c r="Z580" s="7"/>
    </row>
    <row r="581" spans="1:26" ht="13.2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7"/>
      <c r="Z581" s="7"/>
    </row>
    <row r="582" spans="1:26" ht="13.2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7"/>
      <c r="Z582" s="7"/>
    </row>
    <row r="583" spans="1:26" ht="13.2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7"/>
      <c r="Z583" s="7"/>
    </row>
    <row r="584" spans="1:26" ht="13.2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7"/>
      <c r="Z584" s="7"/>
    </row>
    <row r="585" spans="1:26" ht="13.2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7"/>
      <c r="Z585" s="7"/>
    </row>
    <row r="586" spans="1:26" ht="13.2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7"/>
      <c r="Z586" s="7"/>
    </row>
    <row r="587" spans="1:26" ht="13.2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7"/>
      <c r="Z587" s="7"/>
    </row>
    <row r="588" spans="1:26" ht="13.2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7"/>
      <c r="Z588" s="7"/>
    </row>
    <row r="589" spans="1:26" ht="13.2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7"/>
      <c r="Z589" s="7"/>
    </row>
    <row r="590" spans="1:26" ht="13.2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7"/>
      <c r="Z590" s="7"/>
    </row>
    <row r="591" spans="1:26" ht="13.2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7"/>
      <c r="Z591" s="7"/>
    </row>
    <row r="592" spans="1:26" ht="13.2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7"/>
      <c r="Z592" s="7"/>
    </row>
    <row r="593" spans="1:26" ht="13.2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7"/>
      <c r="Z593" s="7"/>
    </row>
    <row r="594" spans="1:26" ht="13.2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7"/>
      <c r="Z594" s="7"/>
    </row>
    <row r="595" spans="1:26" ht="13.2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7"/>
      <c r="Z595" s="7"/>
    </row>
    <row r="596" spans="1:26" ht="13.2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7"/>
      <c r="Z596" s="7"/>
    </row>
    <row r="597" spans="1:26" ht="13.2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7"/>
      <c r="Z597" s="7"/>
    </row>
    <row r="598" spans="1:26" ht="13.2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7"/>
      <c r="Z598" s="7"/>
    </row>
    <row r="599" spans="1:26" ht="13.2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7"/>
      <c r="Z599" s="7"/>
    </row>
    <row r="600" spans="1:26" ht="13.2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7"/>
      <c r="Z600" s="7"/>
    </row>
    <row r="601" spans="1:26" ht="13.2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7"/>
      <c r="Z601" s="7"/>
    </row>
    <row r="602" spans="1:26" ht="13.2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7"/>
      <c r="Z602" s="7"/>
    </row>
    <row r="603" spans="1:26" ht="13.2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7"/>
      <c r="Z603" s="7"/>
    </row>
    <row r="604" spans="1:26" ht="13.2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7"/>
      <c r="Z604" s="7"/>
    </row>
    <row r="605" spans="1:26" ht="13.2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7"/>
      <c r="Z605" s="7"/>
    </row>
    <row r="606" spans="1:26" ht="13.2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7"/>
      <c r="Z606" s="7"/>
    </row>
    <row r="607" spans="1:26" ht="13.2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7"/>
      <c r="Z607" s="7"/>
    </row>
    <row r="608" spans="1:26" ht="13.2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7"/>
      <c r="Z608" s="7"/>
    </row>
    <row r="609" spans="1:26" ht="13.2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7"/>
      <c r="Z609" s="7"/>
    </row>
    <row r="610" spans="1:26" ht="13.2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7"/>
      <c r="Z610" s="7"/>
    </row>
    <row r="611" spans="1:26" ht="13.2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7"/>
      <c r="Z611" s="7"/>
    </row>
    <row r="612" spans="1:26" ht="13.2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7"/>
      <c r="Z612" s="7"/>
    </row>
    <row r="613" spans="1:26" ht="13.2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7"/>
      <c r="Z613" s="7"/>
    </row>
    <row r="614" spans="1:26" ht="13.2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7"/>
      <c r="Z614" s="7"/>
    </row>
    <row r="615" spans="1:26" ht="13.2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7"/>
      <c r="Z615" s="7"/>
    </row>
    <row r="616" spans="1:26" ht="13.2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7"/>
      <c r="Z616" s="7"/>
    </row>
    <row r="617" spans="1:26" ht="13.2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7"/>
      <c r="Z617" s="7"/>
    </row>
    <row r="618" spans="1:26" ht="13.2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7"/>
      <c r="Z618" s="7"/>
    </row>
    <row r="619" spans="1:26" ht="13.2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7"/>
      <c r="Z619" s="7"/>
    </row>
    <row r="620" spans="1:26" ht="13.2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7"/>
      <c r="Z620" s="7"/>
    </row>
    <row r="621" spans="1:26" ht="13.2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7"/>
      <c r="Z621" s="7"/>
    </row>
    <row r="622" spans="1:26" ht="13.2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7"/>
      <c r="Z622" s="7"/>
    </row>
    <row r="623" spans="1:26" ht="13.2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7"/>
      <c r="Z623" s="7"/>
    </row>
    <row r="624" spans="1:26" ht="13.2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7"/>
      <c r="Z624" s="7"/>
    </row>
    <row r="625" spans="1:26" ht="13.2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7"/>
      <c r="Z625" s="7"/>
    </row>
    <row r="626" spans="1:26" ht="13.2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7"/>
      <c r="Z626" s="7"/>
    </row>
    <row r="627" spans="1:26" ht="13.2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7"/>
      <c r="Z627" s="7"/>
    </row>
    <row r="628" spans="1:26" ht="13.2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7"/>
      <c r="Z628" s="7"/>
    </row>
    <row r="629" spans="1:26" ht="13.2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7"/>
      <c r="Z629" s="7"/>
    </row>
    <row r="630" spans="1:26" ht="13.2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7"/>
      <c r="Z630" s="7"/>
    </row>
    <row r="631" spans="1:26" ht="13.2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7"/>
      <c r="Z631" s="7"/>
    </row>
    <row r="632" spans="1:26" ht="13.2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7"/>
      <c r="Z632" s="7"/>
    </row>
    <row r="633" spans="1:26" ht="13.2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7"/>
      <c r="Z633" s="7"/>
    </row>
    <row r="634" spans="1:26" ht="13.2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7"/>
      <c r="Z634" s="7"/>
    </row>
    <row r="635" spans="1:26" ht="13.2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7"/>
      <c r="Z635" s="7"/>
    </row>
    <row r="636" spans="1:26" ht="13.2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7"/>
      <c r="Z636" s="7"/>
    </row>
    <row r="637" spans="1:26" ht="13.2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7"/>
      <c r="Z637" s="7"/>
    </row>
    <row r="638" spans="1:26" ht="13.2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7"/>
      <c r="Z638" s="7"/>
    </row>
    <row r="639" spans="1:26" ht="13.2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7"/>
      <c r="Z639" s="7"/>
    </row>
    <row r="640" spans="1:26" ht="13.2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7"/>
      <c r="Z640" s="7"/>
    </row>
    <row r="641" spans="1:26" ht="13.2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7"/>
      <c r="Z641" s="7"/>
    </row>
    <row r="642" spans="1:26" ht="13.2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7"/>
      <c r="Z642" s="7"/>
    </row>
    <row r="643" spans="1:26" ht="13.2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7"/>
      <c r="Z643" s="7"/>
    </row>
    <row r="644" spans="1:26" ht="13.2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7"/>
      <c r="Z644" s="7"/>
    </row>
    <row r="645" spans="1:26" ht="13.2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7"/>
      <c r="Z645" s="7"/>
    </row>
    <row r="646" spans="1:26" ht="13.2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7"/>
      <c r="Z646" s="7"/>
    </row>
    <row r="647" spans="1:26" ht="13.2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7"/>
      <c r="Z647" s="7"/>
    </row>
    <row r="648" spans="1:26" ht="13.2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7"/>
      <c r="Z648" s="7"/>
    </row>
    <row r="649" spans="1:26" ht="13.2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7"/>
      <c r="Z649" s="7"/>
    </row>
    <row r="650" spans="1:26" ht="13.2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7"/>
      <c r="Z650" s="7"/>
    </row>
    <row r="651" spans="1:26" ht="13.2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7"/>
      <c r="Z651" s="7"/>
    </row>
    <row r="652" spans="1:26" ht="13.2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7"/>
      <c r="Z652" s="7"/>
    </row>
    <row r="653" spans="1:26" ht="13.2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7"/>
      <c r="Z653" s="7"/>
    </row>
    <row r="654" spans="1:26" ht="13.2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7"/>
      <c r="Z654" s="7"/>
    </row>
    <row r="655" spans="1:26" ht="13.2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7"/>
      <c r="Z655" s="7"/>
    </row>
    <row r="656" spans="1:26" ht="13.2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7"/>
      <c r="Z656" s="7"/>
    </row>
    <row r="657" spans="1:26" ht="13.2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7"/>
      <c r="Z657" s="7"/>
    </row>
    <row r="658" spans="1:26" ht="13.2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7"/>
      <c r="Z658" s="7"/>
    </row>
    <row r="659" spans="1:26" ht="13.2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7"/>
      <c r="Z659" s="7"/>
    </row>
    <row r="660" spans="1:26" ht="13.2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7"/>
      <c r="Z660" s="7"/>
    </row>
    <row r="661" spans="1:26" ht="13.2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7"/>
      <c r="Z661" s="7"/>
    </row>
    <row r="662" spans="1:26" ht="13.2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7"/>
      <c r="Z662" s="7"/>
    </row>
    <row r="663" spans="1:26" ht="13.2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7"/>
      <c r="Z663" s="7"/>
    </row>
    <row r="664" spans="1:26" ht="13.2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7"/>
      <c r="Z664" s="7"/>
    </row>
    <row r="665" spans="1:26" ht="13.2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7"/>
      <c r="Z665" s="7"/>
    </row>
    <row r="666" spans="1:26" ht="13.2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7"/>
      <c r="Z666" s="7"/>
    </row>
    <row r="667" spans="1:26" ht="13.2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7"/>
      <c r="Z667" s="7"/>
    </row>
    <row r="668" spans="1:26" ht="13.2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7"/>
      <c r="Z668" s="7"/>
    </row>
    <row r="669" spans="1:26" ht="13.2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7"/>
      <c r="Z669" s="7"/>
    </row>
    <row r="670" spans="1:26" ht="13.2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7"/>
      <c r="Z670" s="7"/>
    </row>
    <row r="671" spans="1:26" ht="13.2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7"/>
      <c r="Z671" s="7"/>
    </row>
    <row r="672" spans="1:26" ht="13.2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7"/>
      <c r="Z672" s="7"/>
    </row>
    <row r="673" spans="1:26" ht="13.2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7"/>
      <c r="Z673" s="7"/>
    </row>
    <row r="674" spans="1:26" ht="13.2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7"/>
      <c r="Z674" s="7"/>
    </row>
    <row r="675" spans="1:26" ht="13.2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7"/>
      <c r="Z675" s="7"/>
    </row>
    <row r="676" spans="1:26" ht="13.2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7"/>
      <c r="Z676" s="7"/>
    </row>
    <row r="677" spans="1:26" ht="13.2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7"/>
      <c r="Z677" s="7"/>
    </row>
    <row r="678" spans="1:26" ht="13.2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7"/>
      <c r="Z678" s="7"/>
    </row>
    <row r="679" spans="1:26" ht="13.2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7"/>
      <c r="Z679" s="7"/>
    </row>
    <row r="680" spans="1:26" ht="13.2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7"/>
      <c r="Z680" s="7"/>
    </row>
    <row r="681" spans="1:26" ht="13.2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7"/>
      <c r="Z681" s="7"/>
    </row>
    <row r="682" spans="1:26" ht="13.2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7"/>
      <c r="Z682" s="7"/>
    </row>
    <row r="683" spans="1:26" ht="13.2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7"/>
      <c r="Z683" s="7"/>
    </row>
    <row r="684" spans="1:26" ht="13.2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7"/>
      <c r="Z684" s="7"/>
    </row>
    <row r="685" spans="1:26" ht="13.2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7"/>
      <c r="Z685" s="7"/>
    </row>
    <row r="686" spans="1:26" ht="13.2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7"/>
      <c r="Z686" s="7"/>
    </row>
    <row r="687" spans="1:26" ht="13.2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7"/>
      <c r="Z687" s="7"/>
    </row>
    <row r="688" spans="1:26" ht="13.2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7"/>
      <c r="Z688" s="7"/>
    </row>
    <row r="689" spans="1:26" ht="13.2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7"/>
      <c r="Z689" s="7"/>
    </row>
    <row r="690" spans="1:26" ht="13.2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7"/>
      <c r="Z690" s="7"/>
    </row>
    <row r="691" spans="1:26" ht="13.2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7"/>
      <c r="Z691" s="7"/>
    </row>
    <row r="692" spans="1:26" ht="13.2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7"/>
      <c r="Z692" s="7"/>
    </row>
    <row r="693" spans="1:26" ht="13.2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7"/>
      <c r="Z693" s="7"/>
    </row>
    <row r="694" spans="1:26" ht="13.2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7"/>
      <c r="Z694" s="7"/>
    </row>
    <row r="695" spans="1:26" ht="13.2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7"/>
      <c r="Z695" s="7"/>
    </row>
    <row r="696" spans="1:26" ht="13.2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7"/>
      <c r="Z696" s="7"/>
    </row>
    <row r="697" spans="1:26" ht="13.2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7"/>
      <c r="Z697" s="7"/>
    </row>
    <row r="698" spans="1:26" ht="13.2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7"/>
      <c r="Z698" s="7"/>
    </row>
    <row r="699" spans="1:26" ht="13.2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7"/>
      <c r="Z699" s="7"/>
    </row>
    <row r="700" spans="1:26" ht="13.2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7"/>
      <c r="Z700" s="7"/>
    </row>
    <row r="701" spans="1:26" ht="13.2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7"/>
      <c r="Z701" s="7"/>
    </row>
    <row r="702" spans="1:26" ht="13.2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7"/>
      <c r="Z702" s="7"/>
    </row>
    <row r="703" spans="1:26" ht="13.2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7"/>
      <c r="Z703" s="7"/>
    </row>
    <row r="704" spans="1:26" ht="13.2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7"/>
      <c r="Z704" s="7"/>
    </row>
    <row r="705" spans="1:26" ht="13.2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7"/>
      <c r="Z705" s="7"/>
    </row>
    <row r="706" spans="1:26" ht="13.2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7"/>
      <c r="Z706" s="7"/>
    </row>
    <row r="707" spans="1:26" ht="13.2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7"/>
      <c r="Z707" s="7"/>
    </row>
    <row r="708" spans="1:26" ht="13.2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7"/>
      <c r="Z708" s="7"/>
    </row>
    <row r="709" spans="1:26" ht="13.2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7"/>
      <c r="Z709" s="7"/>
    </row>
    <row r="710" spans="1:26" ht="13.2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7"/>
      <c r="Z710" s="7"/>
    </row>
    <row r="711" spans="1:26" ht="13.2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7"/>
      <c r="Z711" s="7"/>
    </row>
    <row r="712" spans="1:26" ht="13.2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7"/>
      <c r="Z712" s="7"/>
    </row>
    <row r="713" spans="1:26" ht="13.2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7"/>
      <c r="Z713" s="7"/>
    </row>
    <row r="714" spans="1:26" ht="13.2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7"/>
      <c r="Z714" s="7"/>
    </row>
    <row r="715" spans="1:26" ht="13.2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7"/>
      <c r="Z715" s="7"/>
    </row>
    <row r="716" spans="1:26" ht="13.2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7"/>
      <c r="Z716" s="7"/>
    </row>
    <row r="717" spans="1:26" ht="13.2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7"/>
      <c r="Z717" s="7"/>
    </row>
    <row r="718" spans="1:26" ht="13.2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7"/>
      <c r="Z718" s="7"/>
    </row>
    <row r="719" spans="1:26" ht="13.2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7"/>
      <c r="Z719" s="7"/>
    </row>
    <row r="720" spans="1:26" ht="13.2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7"/>
      <c r="Z720" s="7"/>
    </row>
    <row r="721" spans="1:26" ht="13.2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7"/>
      <c r="Z721" s="7"/>
    </row>
    <row r="722" spans="1:26" ht="13.2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7"/>
      <c r="Z722" s="7"/>
    </row>
    <row r="723" spans="1:26" ht="13.2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7"/>
      <c r="Z723" s="7"/>
    </row>
    <row r="724" spans="1:26" ht="13.2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7"/>
      <c r="Z724" s="7"/>
    </row>
    <row r="725" spans="1:26" ht="13.2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7"/>
      <c r="Z725" s="7"/>
    </row>
    <row r="726" spans="1:26" ht="13.2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7"/>
      <c r="Z726" s="7"/>
    </row>
    <row r="727" spans="1:26" ht="13.2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7"/>
      <c r="Z727" s="7"/>
    </row>
    <row r="728" spans="1:26" ht="13.2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7"/>
      <c r="Z728" s="7"/>
    </row>
    <row r="729" spans="1:26" ht="13.2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7"/>
      <c r="Z729" s="7"/>
    </row>
    <row r="730" spans="1:26" ht="13.2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7"/>
      <c r="Z730" s="7"/>
    </row>
    <row r="731" spans="1:26" ht="13.2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7"/>
      <c r="Z731" s="7"/>
    </row>
    <row r="732" spans="1:26" ht="13.2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7"/>
      <c r="Z732" s="7"/>
    </row>
    <row r="733" spans="1:26" ht="13.2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7"/>
      <c r="Z733" s="7"/>
    </row>
    <row r="734" spans="1:26" ht="13.2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7"/>
      <c r="Z734" s="7"/>
    </row>
    <row r="735" spans="1:26" ht="13.2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7"/>
      <c r="Z735" s="7"/>
    </row>
    <row r="736" spans="1:26" ht="13.2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7"/>
      <c r="Z736" s="7"/>
    </row>
    <row r="737" spans="1:26" ht="13.2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7"/>
      <c r="Z737" s="7"/>
    </row>
    <row r="738" spans="1:26" ht="13.2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7"/>
      <c r="Z738" s="7"/>
    </row>
    <row r="739" spans="1:26" ht="13.2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7"/>
      <c r="Z739" s="7"/>
    </row>
    <row r="740" spans="1:26" ht="13.2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7"/>
      <c r="Z740" s="7"/>
    </row>
    <row r="741" spans="1:26" ht="13.2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7"/>
      <c r="Z741" s="7"/>
    </row>
    <row r="742" spans="1:26" ht="13.2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7"/>
      <c r="Z742" s="7"/>
    </row>
    <row r="743" spans="1:26" ht="13.2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7"/>
      <c r="Z743" s="7"/>
    </row>
    <row r="744" spans="1:26" ht="13.2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7"/>
      <c r="Z744" s="7"/>
    </row>
    <row r="745" spans="1:26" ht="13.2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7"/>
      <c r="Z745" s="7"/>
    </row>
    <row r="746" spans="1:26" ht="13.2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7"/>
      <c r="Z746" s="7"/>
    </row>
    <row r="747" spans="1:26" ht="13.2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7"/>
      <c r="Z747" s="7"/>
    </row>
    <row r="748" spans="1:26" ht="13.2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7"/>
      <c r="Z748" s="7"/>
    </row>
    <row r="749" spans="1:26" ht="13.2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7"/>
      <c r="Z749" s="7"/>
    </row>
    <row r="750" spans="1:26" ht="13.2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7"/>
      <c r="Z750" s="7"/>
    </row>
    <row r="751" spans="1:26" ht="13.2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7"/>
      <c r="Z751" s="7"/>
    </row>
    <row r="752" spans="1:26" ht="13.2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7"/>
      <c r="Z752" s="7"/>
    </row>
    <row r="753" spans="1:26" ht="13.2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7"/>
      <c r="Z753" s="7"/>
    </row>
    <row r="754" spans="1:26" ht="13.2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7"/>
      <c r="Z754" s="7"/>
    </row>
    <row r="755" spans="1:26" ht="13.2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7"/>
      <c r="Z755" s="7"/>
    </row>
    <row r="756" spans="1:26" ht="13.2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7"/>
      <c r="Z756" s="7"/>
    </row>
    <row r="757" spans="1:26" ht="13.2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7"/>
      <c r="Z757" s="7"/>
    </row>
    <row r="758" spans="1:26" ht="13.2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7"/>
      <c r="Z758" s="7"/>
    </row>
    <row r="759" spans="1:26" ht="13.2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7"/>
      <c r="Z759" s="7"/>
    </row>
    <row r="760" spans="1:26" ht="13.2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7"/>
      <c r="Z760" s="7"/>
    </row>
    <row r="761" spans="1:26" ht="13.2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7"/>
      <c r="Z761" s="7"/>
    </row>
    <row r="762" spans="1:26" ht="13.2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7"/>
      <c r="Z762" s="7"/>
    </row>
    <row r="763" spans="1:26" ht="13.2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7"/>
      <c r="Z763" s="7"/>
    </row>
    <row r="764" spans="1:26" ht="13.2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7"/>
      <c r="Z764" s="7"/>
    </row>
    <row r="765" spans="1:26" ht="13.2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7"/>
      <c r="Z765" s="7"/>
    </row>
    <row r="766" spans="1:26" ht="13.2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7"/>
      <c r="Z766" s="7"/>
    </row>
    <row r="767" spans="1:26" ht="13.2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7"/>
      <c r="Z767" s="7"/>
    </row>
    <row r="768" spans="1:26" ht="13.2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7"/>
      <c r="Z768" s="7"/>
    </row>
    <row r="769" spans="1:26" ht="13.2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7"/>
      <c r="Z769" s="7"/>
    </row>
    <row r="770" spans="1:26" ht="13.2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7"/>
      <c r="Z770" s="7"/>
    </row>
    <row r="771" spans="1:26" ht="13.2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7"/>
      <c r="Z771" s="7"/>
    </row>
    <row r="772" spans="1:26" ht="13.2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7"/>
      <c r="Z772" s="7"/>
    </row>
    <row r="773" spans="1:26" ht="13.2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7"/>
      <c r="Z773" s="7"/>
    </row>
    <row r="774" spans="1:26" ht="13.2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7"/>
      <c r="Z774" s="7"/>
    </row>
    <row r="775" spans="1:26" ht="13.2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7"/>
      <c r="Z775" s="7"/>
    </row>
    <row r="776" spans="1:26" ht="13.2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7"/>
      <c r="Z776" s="7"/>
    </row>
    <row r="777" spans="1:26" ht="13.2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7"/>
      <c r="Z777" s="7"/>
    </row>
    <row r="778" spans="1:26" ht="13.2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7"/>
      <c r="Z778" s="7"/>
    </row>
    <row r="779" spans="1:26" ht="13.2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7"/>
      <c r="Z779" s="7"/>
    </row>
    <row r="780" spans="1:26" ht="13.2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7"/>
      <c r="Z780" s="7"/>
    </row>
    <row r="781" spans="1:26" ht="13.2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7"/>
      <c r="Z781" s="7"/>
    </row>
    <row r="782" spans="1:26" ht="13.2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7"/>
      <c r="Z782" s="7"/>
    </row>
    <row r="783" spans="1:26" ht="13.2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7"/>
      <c r="Z783" s="7"/>
    </row>
    <row r="784" spans="1:26" ht="13.2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7"/>
      <c r="Z784" s="7"/>
    </row>
    <row r="785" spans="1:26" ht="13.2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7"/>
      <c r="Z785" s="7"/>
    </row>
    <row r="786" spans="1:26" ht="13.2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7"/>
      <c r="Z786" s="7"/>
    </row>
    <row r="787" spans="1:26" ht="13.2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7"/>
      <c r="Z787" s="7"/>
    </row>
    <row r="788" spans="1:26" ht="13.2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7"/>
      <c r="Z788" s="7"/>
    </row>
    <row r="789" spans="1:26" ht="13.2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7"/>
      <c r="Z789" s="7"/>
    </row>
    <row r="790" spans="1:26" ht="13.2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7"/>
      <c r="Z790" s="7"/>
    </row>
    <row r="791" spans="1:26" ht="13.2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7"/>
      <c r="Z791" s="7"/>
    </row>
    <row r="792" spans="1:26" ht="13.2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7"/>
      <c r="Z792" s="7"/>
    </row>
    <row r="793" spans="1:26" ht="13.2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7"/>
      <c r="Z793" s="7"/>
    </row>
    <row r="794" spans="1:26" ht="13.2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7"/>
      <c r="Z794" s="7"/>
    </row>
    <row r="795" spans="1:26" ht="13.2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7"/>
      <c r="Z795" s="7"/>
    </row>
    <row r="796" spans="1:26" ht="13.2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7"/>
      <c r="Z796" s="7"/>
    </row>
    <row r="797" spans="1:26" ht="13.2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7"/>
      <c r="Z797" s="7"/>
    </row>
    <row r="798" spans="1:26" ht="13.2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7"/>
      <c r="Z798" s="7"/>
    </row>
    <row r="799" spans="1:26" ht="13.2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7"/>
      <c r="Z799" s="7"/>
    </row>
    <row r="800" spans="1:26" ht="13.2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7"/>
      <c r="Z800" s="7"/>
    </row>
    <row r="801" spans="1:26" ht="13.2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7"/>
      <c r="Z801" s="7"/>
    </row>
    <row r="802" spans="1:26" ht="13.2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7"/>
      <c r="Z802" s="7"/>
    </row>
    <row r="803" spans="1:26" ht="13.2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7"/>
      <c r="Z803" s="7"/>
    </row>
    <row r="804" spans="1:26" ht="13.2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7"/>
      <c r="Z804" s="7"/>
    </row>
    <row r="805" spans="1:26" ht="13.2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7"/>
      <c r="Z805" s="7"/>
    </row>
    <row r="806" spans="1:26" ht="13.2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7"/>
      <c r="Z806" s="7"/>
    </row>
    <row r="807" spans="1:26" ht="13.2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7"/>
      <c r="Z807" s="7"/>
    </row>
    <row r="808" spans="1:26" ht="13.2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7"/>
      <c r="Z808" s="7"/>
    </row>
    <row r="809" spans="1:26" ht="13.2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7"/>
      <c r="Z809" s="7"/>
    </row>
    <row r="810" spans="1:26" ht="13.2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7"/>
      <c r="Z810" s="7"/>
    </row>
    <row r="811" spans="1:26" ht="13.2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7"/>
      <c r="Z811" s="7"/>
    </row>
    <row r="812" spans="1:26" ht="13.2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7"/>
      <c r="Z812" s="7"/>
    </row>
    <row r="813" spans="1:26" ht="13.2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7"/>
      <c r="Z813" s="7"/>
    </row>
    <row r="814" spans="1:26" ht="13.2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7"/>
      <c r="Z814" s="7"/>
    </row>
    <row r="815" spans="1:26" ht="13.2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7"/>
      <c r="Z815" s="7"/>
    </row>
    <row r="816" spans="1:26" ht="13.2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7"/>
      <c r="Z816" s="7"/>
    </row>
    <row r="817" spans="1:26" ht="13.2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7"/>
      <c r="Z817" s="7"/>
    </row>
    <row r="818" spans="1:26" ht="13.2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7"/>
      <c r="Z818" s="7"/>
    </row>
    <row r="819" spans="1:26" ht="13.2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7"/>
      <c r="Z819" s="7"/>
    </row>
    <row r="820" spans="1:26" ht="13.2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7"/>
      <c r="Z820" s="7"/>
    </row>
    <row r="821" spans="1:26" ht="13.2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7"/>
      <c r="Z821" s="7"/>
    </row>
    <row r="822" spans="1:26" ht="13.2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7"/>
      <c r="Z822" s="7"/>
    </row>
    <row r="823" spans="1:26" ht="13.2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7"/>
      <c r="Z823" s="7"/>
    </row>
    <row r="824" spans="1:26" ht="13.2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7"/>
      <c r="Z824" s="7"/>
    </row>
    <row r="825" spans="1:26" ht="13.2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7"/>
      <c r="Z825" s="7"/>
    </row>
    <row r="826" spans="1:26" ht="13.2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7"/>
      <c r="Z826" s="7"/>
    </row>
    <row r="827" spans="1:26" ht="13.2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7"/>
      <c r="Z827" s="7"/>
    </row>
    <row r="828" spans="1:26" ht="13.2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7"/>
      <c r="Z828" s="7"/>
    </row>
    <row r="829" spans="1:26" ht="13.2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7"/>
      <c r="Z829" s="7"/>
    </row>
    <row r="830" spans="1:26" ht="13.2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7"/>
      <c r="Z830" s="7"/>
    </row>
    <row r="831" spans="1:26" ht="13.2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7"/>
      <c r="Z831" s="7"/>
    </row>
    <row r="832" spans="1:26" ht="13.2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7"/>
      <c r="Z832" s="7"/>
    </row>
    <row r="833" spans="1:26" ht="13.2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7"/>
      <c r="Z833" s="7"/>
    </row>
    <row r="834" spans="1:26" ht="13.2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7"/>
      <c r="Z834" s="7"/>
    </row>
    <row r="835" spans="1:26" ht="13.2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7"/>
      <c r="Z835" s="7"/>
    </row>
    <row r="836" spans="1:26" ht="13.2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7"/>
      <c r="Z836" s="7"/>
    </row>
    <row r="837" spans="1:26" ht="13.2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7"/>
      <c r="Z837" s="7"/>
    </row>
    <row r="838" spans="1:26" ht="13.2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7"/>
      <c r="Z838" s="7"/>
    </row>
    <row r="839" spans="1:26" ht="13.2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7"/>
      <c r="Z839" s="7"/>
    </row>
    <row r="840" spans="1:26" ht="13.2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7"/>
      <c r="Z840" s="7"/>
    </row>
    <row r="841" spans="1:26" ht="13.2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7"/>
      <c r="Z841" s="7"/>
    </row>
    <row r="842" spans="1:26" ht="13.2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7"/>
      <c r="Z842" s="7"/>
    </row>
    <row r="843" spans="1:26" ht="13.2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7"/>
      <c r="Z843" s="7"/>
    </row>
    <row r="844" spans="1:26" ht="13.2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7"/>
      <c r="Z844" s="7"/>
    </row>
    <row r="845" spans="1:26" ht="13.2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7"/>
      <c r="Z845" s="7"/>
    </row>
    <row r="846" spans="1:26" ht="13.2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7"/>
      <c r="Z846" s="7"/>
    </row>
    <row r="847" spans="1:26" ht="13.2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7"/>
      <c r="Z847" s="7"/>
    </row>
    <row r="848" spans="1:26" ht="13.2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7"/>
      <c r="Z848" s="7"/>
    </row>
    <row r="849" spans="1:26" ht="13.2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7"/>
      <c r="Z849" s="7"/>
    </row>
    <row r="850" spans="1:26" ht="13.2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7"/>
      <c r="Z850" s="7"/>
    </row>
    <row r="851" spans="1:26" ht="13.2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7"/>
      <c r="Z851" s="7"/>
    </row>
    <row r="852" spans="1:26" ht="13.2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7"/>
      <c r="Z852" s="7"/>
    </row>
    <row r="853" spans="1:26" ht="13.2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7"/>
      <c r="Z853" s="7"/>
    </row>
    <row r="854" spans="1:26" ht="13.2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7"/>
      <c r="Z854" s="7"/>
    </row>
    <row r="855" spans="1:26" ht="13.2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7"/>
      <c r="Z855" s="7"/>
    </row>
    <row r="856" spans="1:26" ht="13.2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7"/>
      <c r="Z856" s="7"/>
    </row>
    <row r="857" spans="1:26" ht="13.2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7"/>
      <c r="Z857" s="7"/>
    </row>
    <row r="858" spans="1:26" ht="13.2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7"/>
      <c r="Z858" s="7"/>
    </row>
    <row r="859" spans="1:26" ht="13.2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7"/>
      <c r="Z859" s="7"/>
    </row>
    <row r="860" spans="1:26" ht="13.2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7"/>
      <c r="Z860" s="7"/>
    </row>
    <row r="861" spans="1:26" ht="13.2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7"/>
      <c r="Z861" s="7"/>
    </row>
    <row r="862" spans="1:26" ht="13.2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7"/>
      <c r="Z862" s="7"/>
    </row>
    <row r="863" spans="1:26" ht="13.2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7"/>
      <c r="Z863" s="7"/>
    </row>
    <row r="864" spans="1:26" ht="13.2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7"/>
      <c r="Z864" s="7"/>
    </row>
    <row r="865" spans="1:26" ht="13.2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7"/>
      <c r="Z865" s="7"/>
    </row>
    <row r="866" spans="1:26" ht="13.2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7"/>
      <c r="Z866" s="7"/>
    </row>
    <row r="867" spans="1:26" ht="13.2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7"/>
      <c r="Z867" s="7"/>
    </row>
    <row r="868" spans="1:26" ht="13.2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7"/>
      <c r="Z868" s="7"/>
    </row>
    <row r="869" spans="1:26" ht="13.2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7"/>
      <c r="Z869" s="7"/>
    </row>
    <row r="870" spans="1:26" ht="13.2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7"/>
      <c r="Z870" s="7"/>
    </row>
    <row r="871" spans="1:26" ht="13.2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7"/>
      <c r="Z871" s="7"/>
    </row>
    <row r="872" spans="1:26" ht="13.2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7"/>
      <c r="Z872" s="7"/>
    </row>
    <row r="873" spans="1:26" ht="13.2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7"/>
      <c r="Z873" s="7"/>
    </row>
    <row r="874" spans="1:26" ht="13.2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7"/>
      <c r="Z874" s="7"/>
    </row>
    <row r="875" spans="1:26" ht="13.2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7"/>
      <c r="Z875" s="7"/>
    </row>
    <row r="876" spans="1:26" ht="13.2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7"/>
      <c r="Z876" s="7"/>
    </row>
    <row r="877" spans="1:26" ht="13.2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7"/>
      <c r="Z877" s="7"/>
    </row>
    <row r="878" spans="1:26" ht="13.2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7"/>
      <c r="Z878" s="7"/>
    </row>
    <row r="879" spans="1:26" ht="13.2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7"/>
      <c r="Z879" s="7"/>
    </row>
    <row r="880" spans="1:26" ht="13.2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7"/>
      <c r="Z880" s="7"/>
    </row>
    <row r="881" spans="1:26" ht="13.2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7"/>
      <c r="Z881" s="7"/>
    </row>
    <row r="882" spans="1:26" ht="13.2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7"/>
      <c r="Z882" s="7"/>
    </row>
    <row r="883" spans="1:26" ht="13.2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7"/>
      <c r="Z883" s="7"/>
    </row>
    <row r="884" spans="1:26" ht="13.2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7"/>
      <c r="Z884" s="7"/>
    </row>
    <row r="885" spans="1:26" ht="13.2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7"/>
      <c r="Z885" s="7"/>
    </row>
    <row r="886" spans="1:26" ht="13.2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7"/>
      <c r="Z886" s="7"/>
    </row>
    <row r="887" spans="1:26" ht="13.2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7"/>
      <c r="Z887" s="7"/>
    </row>
    <row r="888" spans="1:26" ht="13.2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7"/>
      <c r="Z888" s="7"/>
    </row>
    <row r="889" spans="1:26" ht="13.2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7"/>
      <c r="Z889" s="7"/>
    </row>
    <row r="890" spans="1:26" ht="13.2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7"/>
      <c r="Z890" s="7"/>
    </row>
    <row r="891" spans="1:26" ht="13.2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7"/>
      <c r="Z891" s="7"/>
    </row>
    <row r="892" spans="1:26" ht="13.2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7"/>
      <c r="Z892" s="7"/>
    </row>
    <row r="893" spans="1:26" ht="13.2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7"/>
      <c r="Z893" s="7"/>
    </row>
    <row r="894" spans="1:26" ht="13.2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7"/>
      <c r="Z894" s="7"/>
    </row>
    <row r="895" spans="1:26" ht="13.2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7"/>
      <c r="Z895" s="7"/>
    </row>
    <row r="896" spans="1:26" ht="13.2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7"/>
      <c r="Z896" s="7"/>
    </row>
    <row r="897" spans="1:26" ht="13.2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7"/>
      <c r="Z897" s="7"/>
    </row>
    <row r="898" spans="1:26" ht="13.2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7"/>
      <c r="Z898" s="7"/>
    </row>
    <row r="899" spans="1:26" ht="13.2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7"/>
      <c r="Z899" s="7"/>
    </row>
    <row r="900" spans="1:26" ht="13.2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7"/>
      <c r="Z900" s="7"/>
    </row>
    <row r="901" spans="1:26" ht="13.2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7"/>
      <c r="Z901" s="7"/>
    </row>
    <row r="902" spans="1:26" ht="13.2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7"/>
      <c r="Z902" s="7"/>
    </row>
    <row r="903" spans="1:26" ht="13.2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7"/>
      <c r="Z903" s="7"/>
    </row>
    <row r="904" spans="1:26" ht="13.2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7"/>
      <c r="Z904" s="7"/>
    </row>
    <row r="905" spans="1:26" ht="13.2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7"/>
      <c r="Z905" s="7"/>
    </row>
    <row r="906" spans="1:26" ht="13.2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7"/>
      <c r="Z906" s="7"/>
    </row>
    <row r="907" spans="1:26" ht="13.2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7"/>
      <c r="Z907" s="7"/>
    </row>
    <row r="908" spans="1:26" ht="13.2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7"/>
      <c r="Z908" s="7"/>
    </row>
    <row r="909" spans="1:26" ht="13.2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7"/>
      <c r="Z909" s="7"/>
    </row>
    <row r="910" spans="1:26" ht="13.2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7"/>
      <c r="Z910" s="7"/>
    </row>
    <row r="911" spans="1:26" ht="13.2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7"/>
      <c r="Z911" s="7"/>
    </row>
    <row r="912" spans="1:26" ht="13.2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7"/>
      <c r="Z912" s="7"/>
    </row>
    <row r="913" spans="1:26" ht="13.2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7"/>
      <c r="Z913" s="7"/>
    </row>
    <row r="914" spans="1:26" ht="13.2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7"/>
      <c r="Z914" s="7"/>
    </row>
    <row r="915" spans="1:26" ht="13.2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7"/>
      <c r="Z915" s="7"/>
    </row>
    <row r="916" spans="1:26" ht="13.2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7"/>
      <c r="Z916" s="7"/>
    </row>
    <row r="917" spans="1:26" ht="13.2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7"/>
      <c r="Z917" s="7"/>
    </row>
    <row r="918" spans="1:26" ht="13.2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7"/>
      <c r="Z918" s="7"/>
    </row>
    <row r="919" spans="1:26" ht="13.2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7"/>
      <c r="Z919" s="7"/>
    </row>
    <row r="920" spans="1:26" ht="13.2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7"/>
      <c r="Z920" s="7"/>
    </row>
    <row r="921" spans="1:26" ht="13.2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7"/>
      <c r="Z921" s="7"/>
    </row>
    <row r="922" spans="1:26" ht="13.2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7"/>
      <c r="Z922" s="7"/>
    </row>
    <row r="923" spans="1:26" ht="13.2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7"/>
      <c r="Z923" s="7"/>
    </row>
    <row r="924" spans="1:26" ht="13.2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7"/>
      <c r="Z924" s="7"/>
    </row>
    <row r="925" spans="1:26" ht="13.2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7"/>
      <c r="Z925" s="7"/>
    </row>
    <row r="926" spans="1:26" ht="13.2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7"/>
      <c r="Z926" s="7"/>
    </row>
    <row r="927" spans="1:26" ht="13.2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7"/>
      <c r="Z927" s="7"/>
    </row>
    <row r="928" spans="1:26" ht="13.2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7"/>
      <c r="Z928" s="7"/>
    </row>
    <row r="929" spans="1:26" ht="13.2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7"/>
      <c r="Z929" s="7"/>
    </row>
    <row r="930" spans="1:26" ht="13.2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7"/>
      <c r="Z930" s="7"/>
    </row>
    <row r="931" spans="1:26" ht="13.2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7"/>
      <c r="Z931" s="7"/>
    </row>
    <row r="932" spans="1:26" ht="13.2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7"/>
      <c r="Z932" s="7"/>
    </row>
    <row r="933" spans="1:26" ht="13.2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7"/>
      <c r="Z933" s="7"/>
    </row>
    <row r="934" spans="1:26" ht="13.2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7"/>
      <c r="Z934" s="7"/>
    </row>
    <row r="935" spans="1:26" ht="13.2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7"/>
      <c r="Z935" s="7"/>
    </row>
    <row r="936" spans="1:26" ht="13.2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7"/>
      <c r="Z936" s="7"/>
    </row>
    <row r="937" spans="1:26" ht="13.2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7"/>
      <c r="Z937" s="7"/>
    </row>
    <row r="938" spans="1:26" ht="13.2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7"/>
      <c r="Z938" s="7"/>
    </row>
    <row r="939" spans="1:26" ht="13.2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7"/>
      <c r="Z939" s="7"/>
    </row>
    <row r="940" spans="1:26" ht="13.2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7"/>
      <c r="Z940" s="7"/>
    </row>
    <row r="941" spans="1:26" ht="13.2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7"/>
      <c r="Z941" s="7"/>
    </row>
    <row r="942" spans="1:26" ht="13.2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7"/>
      <c r="Z942" s="7"/>
    </row>
    <row r="943" spans="1:26" ht="13.2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7"/>
      <c r="Z943" s="7"/>
    </row>
    <row r="944" spans="1:26" ht="13.2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7"/>
      <c r="Z944" s="7"/>
    </row>
    <row r="945" spans="1:26" ht="13.2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7"/>
      <c r="Z945" s="7"/>
    </row>
    <row r="946" spans="1:26" ht="13.2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7"/>
      <c r="Z946" s="7"/>
    </row>
    <row r="947" spans="1:26" ht="13.2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7"/>
      <c r="Z947" s="7"/>
    </row>
    <row r="948" spans="1:26" ht="13.2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7"/>
      <c r="Z948" s="7"/>
    </row>
    <row r="949" spans="1:26" ht="13.2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7"/>
      <c r="Z949" s="7"/>
    </row>
    <row r="950" spans="1:26" ht="13.2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7"/>
      <c r="Z950" s="7"/>
    </row>
    <row r="951" spans="1:26" ht="13.2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7"/>
      <c r="Z951" s="7"/>
    </row>
    <row r="952" spans="1:26" ht="13.2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7"/>
      <c r="Z952" s="7"/>
    </row>
    <row r="953" spans="1:26" ht="13.2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7"/>
      <c r="Z953" s="7"/>
    </row>
    <row r="954" spans="1:26" ht="13.2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7"/>
      <c r="Z954" s="7"/>
    </row>
    <row r="955" spans="1:26" ht="13.2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7"/>
      <c r="Z955" s="7"/>
    </row>
    <row r="956" spans="1:26" ht="13.2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7"/>
      <c r="Z956" s="7"/>
    </row>
    <row r="957" spans="1:26" ht="13.2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7"/>
      <c r="Z957" s="7"/>
    </row>
    <row r="958" spans="1:26" ht="13.2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7"/>
      <c r="Z958" s="7"/>
    </row>
    <row r="959" spans="1:26" ht="13.2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7"/>
      <c r="Z959" s="7"/>
    </row>
    <row r="960" spans="1:26" ht="13.2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7"/>
      <c r="Z960" s="7"/>
    </row>
    <row r="961" spans="1:26" ht="13.2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7"/>
      <c r="Z961" s="7"/>
    </row>
    <row r="962" spans="1:26" ht="13.2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7"/>
      <c r="Z962" s="7"/>
    </row>
    <row r="963" spans="1:26" ht="13.2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7"/>
      <c r="Z963" s="7"/>
    </row>
    <row r="964" spans="1:26" ht="13.2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7"/>
      <c r="Z964" s="7"/>
    </row>
    <row r="965" spans="1:26" ht="13.2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7"/>
      <c r="Z965" s="7"/>
    </row>
    <row r="966" spans="1:26" ht="13.2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7"/>
      <c r="Z966" s="7"/>
    </row>
    <row r="967" spans="1:26" ht="13.2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7"/>
      <c r="Z967" s="7"/>
    </row>
    <row r="968" spans="1:26" ht="13.2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7"/>
      <c r="Z968" s="7"/>
    </row>
    <row r="969" spans="1:26" ht="13.2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7"/>
      <c r="Z969" s="7"/>
    </row>
    <row r="970" spans="1:26" ht="13.2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7"/>
      <c r="Z970" s="7"/>
    </row>
    <row r="971" spans="1:26" ht="13.2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7"/>
      <c r="Z971" s="7"/>
    </row>
    <row r="972" spans="1:26" ht="13.2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7"/>
      <c r="Z972" s="7"/>
    </row>
    <row r="973" spans="1:26" ht="13.2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7"/>
      <c r="Z973" s="7"/>
    </row>
    <row r="974" spans="1:26" ht="13.2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7"/>
      <c r="Z974" s="7"/>
    </row>
    <row r="975" spans="1:26" ht="13.2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7"/>
      <c r="Z975" s="7"/>
    </row>
    <row r="976" spans="1:26" ht="13.2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7"/>
      <c r="Z976" s="7"/>
    </row>
    <row r="977" spans="1:26" ht="13.2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7"/>
      <c r="Z977" s="7"/>
    </row>
    <row r="978" spans="1:26" ht="13.2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7"/>
      <c r="Z978" s="7"/>
    </row>
    <row r="979" spans="1:26" ht="13.2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7"/>
      <c r="Z979" s="7"/>
    </row>
    <row r="980" spans="1:26" ht="13.2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7"/>
      <c r="Z980" s="7"/>
    </row>
    <row r="981" spans="1:26" ht="13.2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7"/>
      <c r="Z981" s="7"/>
    </row>
    <row r="982" spans="1:26" ht="13.2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7"/>
      <c r="Z982" s="7"/>
    </row>
    <row r="983" spans="1:26" ht="13.2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7"/>
      <c r="Z983" s="7"/>
    </row>
    <row r="984" spans="1:26" ht="13.2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7"/>
      <c r="Z984" s="7"/>
    </row>
    <row r="985" spans="1:26" ht="13.2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7"/>
      <c r="Z985" s="7"/>
    </row>
    <row r="986" spans="1:26" ht="13.2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7"/>
      <c r="Z986" s="7"/>
    </row>
    <row r="987" spans="1:26" ht="13.2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7"/>
      <c r="Z987" s="7"/>
    </row>
    <row r="988" spans="1:26" ht="13.2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7"/>
      <c r="Z988" s="7"/>
    </row>
    <row r="989" spans="1:26" ht="13.2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7"/>
      <c r="Z989" s="7"/>
    </row>
    <row r="990" spans="1:26" ht="13.2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7"/>
      <c r="Z990" s="7"/>
    </row>
    <row r="991" spans="1:26" ht="13.2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7"/>
      <c r="Z991" s="7"/>
    </row>
    <row r="992" spans="1:26" ht="13.2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7"/>
      <c r="Z992" s="7"/>
    </row>
    <row r="993" spans="1:26" ht="13.2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7"/>
      <c r="Z993" s="7"/>
    </row>
    <row r="994" spans="1:26" ht="13.2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7"/>
      <c r="Z994" s="7"/>
    </row>
    <row r="995" spans="1:26" ht="13.2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7"/>
      <c r="Z995" s="7"/>
    </row>
    <row r="996" spans="1:26" ht="13.2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7"/>
      <c r="Z996" s="7"/>
    </row>
    <row r="997" spans="1:26" ht="13.2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7"/>
      <c r="Z997" s="7"/>
    </row>
    <row r="998" spans="1:26" ht="13.2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7"/>
      <c r="Z998" s="7"/>
    </row>
    <row r="999" spans="1:26" ht="13.2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7"/>
      <c r="Z999" s="7"/>
    </row>
    <row r="1000" spans="1:26" ht="13.2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7"/>
      <c r="Z1000" s="7"/>
    </row>
    <row r="1001" spans="1:26" ht="13.2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7"/>
      <c r="Z1001" s="7"/>
    </row>
  </sheetData>
  <mergeCells count="15">
    <mergeCell ref="A23:A26"/>
    <mergeCell ref="C17:X17"/>
    <mergeCell ref="C22:X22"/>
    <mergeCell ref="C1:X1"/>
    <mergeCell ref="A2:B2"/>
    <mergeCell ref="A3:A6"/>
    <mergeCell ref="A7:B7"/>
    <mergeCell ref="C7:X7"/>
    <mergeCell ref="A12:B12"/>
    <mergeCell ref="C12:X12"/>
    <mergeCell ref="A8:A11"/>
    <mergeCell ref="A13:A16"/>
    <mergeCell ref="A17:B17"/>
    <mergeCell ref="A18:A21"/>
    <mergeCell ref="A22:B22"/>
  </mergeCells>
  <hyperlinks>
    <hyperlink ref="A1" location="MENU!A1" display="M" xr:uid="{00000000-0004-0000-0E00-000000000000}"/>
  </hyperlink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H1001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5.109375" customWidth="1"/>
    <col min="2" max="2" width="12.6640625" customWidth="1"/>
    <col min="3" max="34" width="5.109375" customWidth="1"/>
  </cols>
  <sheetData>
    <row r="1" spans="1:34" ht="22.5" customHeight="1" x14ac:dyDescent="0.25">
      <c r="A1" s="35" t="s">
        <v>45</v>
      </c>
      <c r="B1" s="83" t="s">
        <v>18</v>
      </c>
      <c r="C1" s="157" t="str">
        <f>BASE!C9</f>
        <v>MATEMÁTICA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32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22.5" customHeight="1" x14ac:dyDescent="0.25">
      <c r="A2" s="158" t="s">
        <v>50</v>
      </c>
      <c r="B2" s="132"/>
      <c r="C2" s="84">
        <f ca="1">IFERROR(__xludf.DUMMYFUNCTION("IMPORTRANGE(BASE!C4, BASE!C17)"),1)</f>
        <v>1</v>
      </c>
      <c r="D2" s="84">
        <f ca="1">IFERROR(__xludf.DUMMYFUNCTION("""COMPUTED_VALUE"""),2)</f>
        <v>2</v>
      </c>
      <c r="E2" s="84">
        <f ca="1">IFERROR(__xludf.DUMMYFUNCTION("""COMPUTED_VALUE"""),3)</f>
        <v>3</v>
      </c>
      <c r="F2" s="84">
        <f ca="1">IFERROR(__xludf.DUMMYFUNCTION("""COMPUTED_VALUE"""),4)</f>
        <v>4</v>
      </c>
      <c r="G2" s="84">
        <f ca="1">IFERROR(__xludf.DUMMYFUNCTION("""COMPUTED_VALUE"""),5)</f>
        <v>5</v>
      </c>
      <c r="H2" s="84">
        <f ca="1">IFERROR(__xludf.DUMMYFUNCTION("""COMPUTED_VALUE"""),6)</f>
        <v>6</v>
      </c>
      <c r="I2" s="84">
        <f ca="1">IFERROR(__xludf.DUMMYFUNCTION("""COMPUTED_VALUE"""),7)</f>
        <v>7</v>
      </c>
      <c r="J2" s="84">
        <f ca="1">IFERROR(__xludf.DUMMYFUNCTION("""COMPUTED_VALUE"""),8)</f>
        <v>8</v>
      </c>
      <c r="K2" s="84">
        <f ca="1">IFERROR(__xludf.DUMMYFUNCTION("""COMPUTED_VALUE"""),9)</f>
        <v>9</v>
      </c>
      <c r="L2" s="84">
        <f ca="1">IFERROR(__xludf.DUMMYFUNCTION("""COMPUTED_VALUE"""),10)</f>
        <v>10</v>
      </c>
      <c r="M2" s="84">
        <f ca="1">IFERROR(__xludf.DUMMYFUNCTION("""COMPUTED_VALUE"""),11)</f>
        <v>11</v>
      </c>
      <c r="N2" s="84">
        <f ca="1">IFERROR(__xludf.DUMMYFUNCTION("""COMPUTED_VALUE"""),12)</f>
        <v>12</v>
      </c>
      <c r="O2" s="84">
        <f ca="1">IFERROR(__xludf.DUMMYFUNCTION("""COMPUTED_VALUE"""),13)</f>
        <v>13</v>
      </c>
      <c r="P2" s="84">
        <f ca="1">IFERROR(__xludf.DUMMYFUNCTION("""COMPUTED_VALUE"""),14)</f>
        <v>14</v>
      </c>
      <c r="Q2" s="84">
        <f ca="1">IFERROR(__xludf.DUMMYFUNCTION("""COMPUTED_VALUE"""),15)</f>
        <v>15</v>
      </c>
      <c r="R2" s="84">
        <f ca="1">IFERROR(__xludf.DUMMYFUNCTION("""COMPUTED_VALUE"""),16)</f>
        <v>16</v>
      </c>
      <c r="S2" s="84">
        <f ca="1">IFERROR(__xludf.DUMMYFUNCTION("""COMPUTED_VALUE"""),17)</f>
        <v>17</v>
      </c>
      <c r="T2" s="84">
        <f ca="1">IFERROR(__xludf.DUMMYFUNCTION("""COMPUTED_VALUE"""),18)</f>
        <v>18</v>
      </c>
      <c r="U2" s="84">
        <f ca="1">IFERROR(__xludf.DUMMYFUNCTION("""COMPUTED_VALUE"""),19)</f>
        <v>19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4" x14ac:dyDescent="0.25">
      <c r="A3" s="155" t="str">
        <f>'9A'!A2</f>
        <v>9A</v>
      </c>
      <c r="B3" s="60" t="s">
        <v>53</v>
      </c>
      <c r="C3" s="85">
        <f>'9A'!C60</f>
        <v>1</v>
      </c>
      <c r="D3" s="85">
        <f>'9A'!D60</f>
        <v>8</v>
      </c>
      <c r="E3" s="85">
        <f>'9A'!E60</f>
        <v>3</v>
      </c>
      <c r="F3" s="85">
        <f>'9A'!F60</f>
        <v>4</v>
      </c>
      <c r="G3" s="85">
        <f>'9A'!G60</f>
        <v>16</v>
      </c>
      <c r="H3" s="85">
        <f>'9A'!H60</f>
        <v>3</v>
      </c>
      <c r="I3" s="85">
        <f>'9A'!I60</f>
        <v>7</v>
      </c>
      <c r="J3" s="85">
        <f>'9A'!J60</f>
        <v>0</v>
      </c>
      <c r="K3" s="85">
        <f>'9A'!K60</f>
        <v>4</v>
      </c>
      <c r="L3" s="85">
        <f>'9A'!L60</f>
        <v>6</v>
      </c>
      <c r="M3" s="85">
        <f>'9A'!M60</f>
        <v>4</v>
      </c>
      <c r="N3" s="85">
        <f>'9A'!N60</f>
        <v>5</v>
      </c>
      <c r="O3" s="85">
        <f>'9A'!O60</f>
        <v>5</v>
      </c>
      <c r="P3" s="85">
        <f>'9A'!P60</f>
        <v>13</v>
      </c>
      <c r="Q3" s="85">
        <f>'9A'!Q60</f>
        <v>6</v>
      </c>
      <c r="R3" s="85">
        <f>'9A'!R60</f>
        <v>14</v>
      </c>
      <c r="S3" s="85">
        <f>'9A'!S60</f>
        <v>13</v>
      </c>
      <c r="T3" s="85">
        <f>'9A'!T60</f>
        <v>13</v>
      </c>
      <c r="U3" s="85">
        <f>'9A'!U60</f>
        <v>4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4" x14ac:dyDescent="0.25">
      <c r="A4" s="134"/>
      <c r="B4" s="60" t="s">
        <v>54</v>
      </c>
      <c r="C4" s="85">
        <f>'9A'!C61</f>
        <v>4</v>
      </c>
      <c r="D4" s="85">
        <f>'9A'!D61</f>
        <v>2</v>
      </c>
      <c r="E4" s="85">
        <f>'9A'!E61</f>
        <v>10</v>
      </c>
      <c r="F4" s="85">
        <f>'9A'!F61</f>
        <v>12</v>
      </c>
      <c r="G4" s="85">
        <f>'9A'!G61</f>
        <v>7</v>
      </c>
      <c r="H4" s="85">
        <f>'9A'!H61</f>
        <v>12</v>
      </c>
      <c r="I4" s="85">
        <f>'9A'!I61</f>
        <v>5</v>
      </c>
      <c r="J4" s="85">
        <f>'9A'!J61</f>
        <v>14</v>
      </c>
      <c r="K4" s="85">
        <f>'9A'!K61</f>
        <v>8</v>
      </c>
      <c r="L4" s="85">
        <f>'9A'!L61</f>
        <v>15</v>
      </c>
      <c r="M4" s="85">
        <f>'9A'!M61</f>
        <v>4</v>
      </c>
      <c r="N4" s="85">
        <f>'9A'!N61</f>
        <v>10</v>
      </c>
      <c r="O4" s="85">
        <f>'9A'!O61</f>
        <v>8</v>
      </c>
      <c r="P4" s="85">
        <f>'9A'!P61</f>
        <v>0</v>
      </c>
      <c r="Q4" s="85">
        <f>'9A'!Q61</f>
        <v>11</v>
      </c>
      <c r="R4" s="85">
        <f>'9A'!R61</f>
        <v>5</v>
      </c>
      <c r="S4" s="85">
        <f>'9A'!S61</f>
        <v>4</v>
      </c>
      <c r="T4" s="85">
        <f>'9A'!T61</f>
        <v>10</v>
      </c>
      <c r="U4" s="85">
        <f>'9A'!U61</f>
        <v>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4" x14ac:dyDescent="0.25">
      <c r="A5" s="134"/>
      <c r="B5" s="60" t="s">
        <v>52</v>
      </c>
      <c r="C5" s="85">
        <f>'9A'!C62</f>
        <v>11</v>
      </c>
      <c r="D5" s="85">
        <f>'9A'!D62</f>
        <v>8</v>
      </c>
      <c r="E5" s="85">
        <f>'9A'!E62</f>
        <v>10</v>
      </c>
      <c r="F5" s="85">
        <f>'9A'!F62</f>
        <v>5</v>
      </c>
      <c r="G5" s="85">
        <f>'9A'!G62</f>
        <v>3</v>
      </c>
      <c r="H5" s="85">
        <f>'9A'!H62</f>
        <v>9</v>
      </c>
      <c r="I5" s="85">
        <f>'9A'!I62</f>
        <v>6</v>
      </c>
      <c r="J5" s="85">
        <f>'9A'!J62</f>
        <v>8</v>
      </c>
      <c r="K5" s="85">
        <f>'9A'!K62</f>
        <v>6</v>
      </c>
      <c r="L5" s="85">
        <f>'9A'!L62</f>
        <v>1</v>
      </c>
      <c r="M5" s="85">
        <f>'9A'!M62</f>
        <v>4</v>
      </c>
      <c r="N5" s="85">
        <f>'9A'!N62</f>
        <v>9</v>
      </c>
      <c r="O5" s="85">
        <f>'9A'!O62</f>
        <v>13</v>
      </c>
      <c r="P5" s="85">
        <f>'9A'!P62</f>
        <v>7</v>
      </c>
      <c r="Q5" s="85">
        <f>'9A'!Q62</f>
        <v>6</v>
      </c>
      <c r="R5" s="85">
        <f>'9A'!R62</f>
        <v>4</v>
      </c>
      <c r="S5" s="85">
        <f>'9A'!S62</f>
        <v>5</v>
      </c>
      <c r="T5" s="85">
        <f>'9A'!T62</f>
        <v>3</v>
      </c>
      <c r="U5" s="85">
        <f>'9A'!U62</f>
        <v>9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4" x14ac:dyDescent="0.25">
      <c r="A6" s="135"/>
      <c r="B6" s="60" t="s">
        <v>55</v>
      </c>
      <c r="C6" s="85">
        <f>'9A'!C63</f>
        <v>11</v>
      </c>
      <c r="D6" s="85">
        <f>'9A'!D63</f>
        <v>9</v>
      </c>
      <c r="E6" s="85">
        <f>'9A'!E63</f>
        <v>4</v>
      </c>
      <c r="F6" s="85">
        <f>'9A'!F63</f>
        <v>6</v>
      </c>
      <c r="G6" s="85">
        <f>'9A'!G63</f>
        <v>1</v>
      </c>
      <c r="H6" s="85">
        <f>'9A'!H63</f>
        <v>3</v>
      </c>
      <c r="I6" s="85">
        <f>'9A'!I63</f>
        <v>9</v>
      </c>
      <c r="J6" s="85">
        <f>'9A'!J63</f>
        <v>5</v>
      </c>
      <c r="K6" s="85">
        <f>'9A'!K63</f>
        <v>9</v>
      </c>
      <c r="L6" s="85">
        <f>'9A'!L63</f>
        <v>5</v>
      </c>
      <c r="M6" s="85">
        <f>'9A'!M63</f>
        <v>15</v>
      </c>
      <c r="N6" s="85">
        <f>'9A'!N63</f>
        <v>3</v>
      </c>
      <c r="O6" s="85">
        <f>'9A'!O63</f>
        <v>1</v>
      </c>
      <c r="P6" s="85">
        <f>'9A'!P63</f>
        <v>7</v>
      </c>
      <c r="Q6" s="85">
        <f>'9A'!Q63</f>
        <v>4</v>
      </c>
      <c r="R6" s="85">
        <f>'9A'!R63</f>
        <v>4</v>
      </c>
      <c r="S6" s="85">
        <f>'9A'!S63</f>
        <v>5</v>
      </c>
      <c r="T6" s="85">
        <f>'9A'!T63</f>
        <v>1</v>
      </c>
      <c r="U6" s="85">
        <f>'9A'!U63</f>
        <v>5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3.2" x14ac:dyDescent="0.25">
      <c r="A7" s="156"/>
      <c r="B7" s="137"/>
      <c r="C7" s="156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3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4.4" x14ac:dyDescent="0.25">
      <c r="A8" s="155" t="str">
        <f>'9B'!A2</f>
        <v>9B</v>
      </c>
      <c r="B8" s="60" t="s">
        <v>53</v>
      </c>
      <c r="C8" s="85">
        <f>'9B'!C60</f>
        <v>0</v>
      </c>
      <c r="D8" s="85">
        <f>'9B'!D60</f>
        <v>15</v>
      </c>
      <c r="E8" s="85">
        <f>'9B'!E60</f>
        <v>7</v>
      </c>
      <c r="F8" s="85">
        <f>'9B'!F60</f>
        <v>7</v>
      </c>
      <c r="G8" s="85">
        <f>'9B'!G60</f>
        <v>16</v>
      </c>
      <c r="H8" s="85">
        <f>'9B'!H60</f>
        <v>6</v>
      </c>
      <c r="I8" s="85">
        <f>'9B'!I60</f>
        <v>6</v>
      </c>
      <c r="J8" s="85">
        <f>'9B'!J60</f>
        <v>3</v>
      </c>
      <c r="K8" s="85">
        <f>'9B'!K60</f>
        <v>4</v>
      </c>
      <c r="L8" s="85">
        <f>'9B'!L60</f>
        <v>16</v>
      </c>
      <c r="M8" s="85">
        <f>'9B'!M60</f>
        <v>6</v>
      </c>
      <c r="N8" s="85">
        <f>'9B'!N60</f>
        <v>4</v>
      </c>
      <c r="O8" s="85">
        <f>'9B'!O60</f>
        <v>5</v>
      </c>
      <c r="P8" s="85">
        <f>'9B'!P60</f>
        <v>13</v>
      </c>
      <c r="Q8" s="85">
        <f>'9B'!Q60</f>
        <v>4</v>
      </c>
      <c r="R8" s="85">
        <f>'9B'!R60</f>
        <v>11</v>
      </c>
      <c r="S8" s="85">
        <f>'9B'!S60</f>
        <v>1</v>
      </c>
      <c r="T8" s="85">
        <f>'9B'!T60</f>
        <v>19</v>
      </c>
      <c r="U8" s="85">
        <f>'9B'!U60</f>
        <v>4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4.4" x14ac:dyDescent="0.25">
      <c r="A9" s="134"/>
      <c r="B9" s="60" t="s">
        <v>54</v>
      </c>
      <c r="C9" s="85">
        <f>'9B'!C61</f>
        <v>5</v>
      </c>
      <c r="D9" s="85">
        <f>'9B'!D61</f>
        <v>1</v>
      </c>
      <c r="E9" s="85">
        <f>'9B'!E61</f>
        <v>10</v>
      </c>
      <c r="F9" s="85">
        <f>'9B'!F61</f>
        <v>7</v>
      </c>
      <c r="G9" s="85">
        <f>'9B'!G61</f>
        <v>6</v>
      </c>
      <c r="H9" s="85">
        <f>'9B'!H61</f>
        <v>10</v>
      </c>
      <c r="I9" s="85">
        <f>'9B'!I61</f>
        <v>4</v>
      </c>
      <c r="J9" s="85">
        <f>'9B'!J61</f>
        <v>19</v>
      </c>
      <c r="K9" s="85">
        <f>'9B'!K61</f>
        <v>7</v>
      </c>
      <c r="L9" s="85">
        <f>'9B'!L61</f>
        <v>9</v>
      </c>
      <c r="M9" s="85">
        <f>'9B'!M61</f>
        <v>4</v>
      </c>
      <c r="N9" s="85">
        <f>'9B'!N61</f>
        <v>5</v>
      </c>
      <c r="O9" s="85">
        <f>'9B'!O61</f>
        <v>4</v>
      </c>
      <c r="P9" s="85">
        <f>'9B'!P61</f>
        <v>2</v>
      </c>
      <c r="Q9" s="85">
        <f>'9B'!Q61</f>
        <v>5</v>
      </c>
      <c r="R9" s="85">
        <f>'9B'!R61</f>
        <v>4</v>
      </c>
      <c r="S9" s="85">
        <f>'9B'!S61</f>
        <v>23</v>
      </c>
      <c r="T9" s="85">
        <f>'9B'!T61</f>
        <v>3</v>
      </c>
      <c r="U9" s="85">
        <f>'9B'!U61</f>
        <v>12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4.4" x14ac:dyDescent="0.25">
      <c r="A10" s="134"/>
      <c r="B10" s="60" t="s">
        <v>52</v>
      </c>
      <c r="C10" s="85">
        <f>'9B'!C62</f>
        <v>7</v>
      </c>
      <c r="D10" s="85">
        <f>'9B'!D62</f>
        <v>6</v>
      </c>
      <c r="E10" s="85">
        <f>'9B'!E62</f>
        <v>6</v>
      </c>
      <c r="F10" s="85">
        <f>'9B'!F62</f>
        <v>3</v>
      </c>
      <c r="G10" s="85">
        <f>'9B'!G62</f>
        <v>1</v>
      </c>
      <c r="H10" s="85">
        <f>'9B'!H62</f>
        <v>6</v>
      </c>
      <c r="I10" s="85">
        <f>'9B'!I62</f>
        <v>11</v>
      </c>
      <c r="J10" s="85">
        <f>'9B'!J62</f>
        <v>2</v>
      </c>
      <c r="K10" s="85">
        <f>'9B'!K62</f>
        <v>7</v>
      </c>
      <c r="L10" s="85">
        <f>'9B'!L62</f>
        <v>0</v>
      </c>
      <c r="M10" s="85">
        <f>'9B'!M62</f>
        <v>2</v>
      </c>
      <c r="N10" s="85">
        <f>'9B'!N62</f>
        <v>10</v>
      </c>
      <c r="O10" s="85">
        <f>'9B'!O62</f>
        <v>15</v>
      </c>
      <c r="P10" s="85">
        <f>'9B'!P62</f>
        <v>5</v>
      </c>
      <c r="Q10" s="85">
        <f>'9B'!Q62</f>
        <v>11</v>
      </c>
      <c r="R10" s="85">
        <f>'9B'!R62</f>
        <v>11</v>
      </c>
      <c r="S10" s="85">
        <f>'9B'!S62</f>
        <v>0</v>
      </c>
      <c r="T10" s="85">
        <f>'9B'!T62</f>
        <v>3</v>
      </c>
      <c r="U10" s="85">
        <f>'9B'!U62</f>
        <v>5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4.4" x14ac:dyDescent="0.25">
      <c r="A11" s="135"/>
      <c r="B11" s="60" t="s">
        <v>55</v>
      </c>
      <c r="C11" s="85">
        <f>'9B'!C63</f>
        <v>14</v>
      </c>
      <c r="D11" s="85">
        <f>'9B'!D63</f>
        <v>4</v>
      </c>
      <c r="E11" s="85">
        <f>'9B'!E63</f>
        <v>3</v>
      </c>
      <c r="F11" s="85">
        <f>'9B'!F63</f>
        <v>9</v>
      </c>
      <c r="G11" s="85">
        <f>'9B'!G63</f>
        <v>3</v>
      </c>
      <c r="H11" s="85">
        <f>'9B'!H63</f>
        <v>4</v>
      </c>
      <c r="I11" s="85">
        <f>'9B'!I63</f>
        <v>5</v>
      </c>
      <c r="J11" s="85">
        <f>'9B'!J63</f>
        <v>2</v>
      </c>
      <c r="K11" s="85">
        <f>'9B'!K63</f>
        <v>8</v>
      </c>
      <c r="L11" s="85">
        <f>'9B'!L63</f>
        <v>1</v>
      </c>
      <c r="M11" s="85">
        <f>'9B'!M63</f>
        <v>14</v>
      </c>
      <c r="N11" s="85">
        <f>'9B'!N63</f>
        <v>7</v>
      </c>
      <c r="O11" s="85">
        <f>'9B'!O63</f>
        <v>2</v>
      </c>
      <c r="P11" s="85">
        <f>'9B'!P63</f>
        <v>6</v>
      </c>
      <c r="Q11" s="85">
        <f>'9B'!Q63</f>
        <v>6</v>
      </c>
      <c r="R11" s="85">
        <f>'9B'!R63</f>
        <v>0</v>
      </c>
      <c r="S11" s="85">
        <f>'9B'!S63</f>
        <v>2</v>
      </c>
      <c r="T11" s="85">
        <f>'9B'!T63</f>
        <v>1</v>
      </c>
      <c r="U11" s="85">
        <f>'9B'!U63</f>
        <v>5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3.2" x14ac:dyDescent="0.25">
      <c r="A12" s="156"/>
      <c r="B12" s="137"/>
      <c r="C12" s="156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3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4.4" x14ac:dyDescent="0.25">
      <c r="A13" s="155" t="str">
        <f>'9C'!A2</f>
        <v>9C</v>
      </c>
      <c r="B13" s="60" t="s">
        <v>53</v>
      </c>
      <c r="C13" s="85">
        <f>'9C'!C60</f>
        <v>2</v>
      </c>
      <c r="D13" s="85">
        <f>'9C'!D60</f>
        <v>5</v>
      </c>
      <c r="E13" s="85">
        <f>'9C'!E60</f>
        <v>8</v>
      </c>
      <c r="F13" s="85">
        <f>'9C'!F60</f>
        <v>6</v>
      </c>
      <c r="G13" s="85">
        <f>'9C'!G60</f>
        <v>13</v>
      </c>
      <c r="H13" s="85">
        <f>'9C'!H60</f>
        <v>3</v>
      </c>
      <c r="I13" s="85">
        <f>'9C'!I60</f>
        <v>5</v>
      </c>
      <c r="J13" s="85">
        <f>'9C'!J60</f>
        <v>1</v>
      </c>
      <c r="K13" s="85">
        <f>'9C'!K60</f>
        <v>3</v>
      </c>
      <c r="L13" s="85">
        <f>'9C'!L60</f>
        <v>7</v>
      </c>
      <c r="M13" s="85">
        <f>'9C'!M60</f>
        <v>3</v>
      </c>
      <c r="N13" s="85">
        <f>'9C'!N60</f>
        <v>2</v>
      </c>
      <c r="O13" s="85">
        <f>'9C'!O60</f>
        <v>4</v>
      </c>
      <c r="P13" s="85">
        <f>'9C'!P60</f>
        <v>11</v>
      </c>
      <c r="Q13" s="85">
        <f>'9C'!Q60</f>
        <v>4</v>
      </c>
      <c r="R13" s="85">
        <f>'9C'!R60</f>
        <v>11</v>
      </c>
      <c r="S13" s="85">
        <f>'9C'!S60</f>
        <v>5</v>
      </c>
      <c r="T13" s="85">
        <f>'9C'!T60</f>
        <v>14</v>
      </c>
      <c r="U13" s="85">
        <f>'9C'!U60</f>
        <v>2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4.4" x14ac:dyDescent="0.25">
      <c r="A14" s="134"/>
      <c r="B14" s="60" t="s">
        <v>54</v>
      </c>
      <c r="C14" s="85">
        <f>'9C'!C61</f>
        <v>5</v>
      </c>
      <c r="D14" s="85">
        <f>'9C'!D61</f>
        <v>0</v>
      </c>
      <c r="E14" s="85">
        <f>'9C'!E61</f>
        <v>4</v>
      </c>
      <c r="F14" s="85">
        <f>'9C'!F61</f>
        <v>10</v>
      </c>
      <c r="G14" s="85">
        <f>'9C'!G61</f>
        <v>5</v>
      </c>
      <c r="H14" s="85">
        <f>'9C'!H61</f>
        <v>11</v>
      </c>
      <c r="I14" s="85">
        <f>'9C'!I61</f>
        <v>5</v>
      </c>
      <c r="J14" s="85">
        <f>'9C'!J61</f>
        <v>10</v>
      </c>
      <c r="K14" s="85">
        <f>'9C'!K61</f>
        <v>4</v>
      </c>
      <c r="L14" s="85">
        <f>'9C'!L61</f>
        <v>10</v>
      </c>
      <c r="M14" s="85">
        <f>'9C'!M61</f>
        <v>10</v>
      </c>
      <c r="N14" s="85">
        <f>'9C'!N61</f>
        <v>9</v>
      </c>
      <c r="O14" s="85">
        <f>'9C'!O61</f>
        <v>4</v>
      </c>
      <c r="P14" s="85">
        <f>'9C'!P61</f>
        <v>2</v>
      </c>
      <c r="Q14" s="85">
        <f>'9C'!Q61</f>
        <v>11</v>
      </c>
      <c r="R14" s="85">
        <f>'9C'!R61</f>
        <v>2</v>
      </c>
      <c r="S14" s="85">
        <f>'9C'!S61</f>
        <v>12</v>
      </c>
      <c r="T14" s="85">
        <f>'9C'!T61</f>
        <v>5</v>
      </c>
      <c r="U14" s="85">
        <f>'9C'!U61</f>
        <v>11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4" x14ac:dyDescent="0.25">
      <c r="A15" s="134"/>
      <c r="B15" s="60" t="s">
        <v>52</v>
      </c>
      <c r="C15" s="85">
        <f>'9C'!C62</f>
        <v>7</v>
      </c>
      <c r="D15" s="85">
        <f>'9C'!D62</f>
        <v>6</v>
      </c>
      <c r="E15" s="85">
        <f>'9C'!E62</f>
        <v>10</v>
      </c>
      <c r="F15" s="85">
        <f>'9C'!F62</f>
        <v>2</v>
      </c>
      <c r="G15" s="85">
        <f>'9C'!G62</f>
        <v>2</v>
      </c>
      <c r="H15" s="85">
        <f>'9C'!H62</f>
        <v>7</v>
      </c>
      <c r="I15" s="85">
        <f>'9C'!I62</f>
        <v>5</v>
      </c>
      <c r="J15" s="85">
        <f>'9C'!J62</f>
        <v>6</v>
      </c>
      <c r="K15" s="85">
        <f>'9C'!K62</f>
        <v>4</v>
      </c>
      <c r="L15" s="85">
        <f>'9C'!L62</f>
        <v>4</v>
      </c>
      <c r="M15" s="85">
        <f>'9C'!M62</f>
        <v>1</v>
      </c>
      <c r="N15" s="85">
        <f>'9C'!N62</f>
        <v>3</v>
      </c>
      <c r="O15" s="85">
        <f>'9C'!O62</f>
        <v>7</v>
      </c>
      <c r="P15" s="85">
        <f>'9C'!P62</f>
        <v>5</v>
      </c>
      <c r="Q15" s="85">
        <f>'9C'!Q62</f>
        <v>5</v>
      </c>
      <c r="R15" s="85">
        <f>'9C'!R62</f>
        <v>5</v>
      </c>
      <c r="S15" s="85">
        <f>'9C'!S62</f>
        <v>2</v>
      </c>
      <c r="T15" s="85">
        <f>'9C'!T62</f>
        <v>2</v>
      </c>
      <c r="U15" s="85">
        <f>'9C'!U62</f>
        <v>7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4" x14ac:dyDescent="0.25">
      <c r="A16" s="135"/>
      <c r="B16" s="60" t="s">
        <v>55</v>
      </c>
      <c r="C16" s="85">
        <f>'9C'!C63</f>
        <v>8</v>
      </c>
      <c r="D16" s="85">
        <f>'9C'!D63</f>
        <v>11</v>
      </c>
      <c r="E16" s="85">
        <f>'9C'!E63</f>
        <v>0</v>
      </c>
      <c r="F16" s="85">
        <f>'9C'!F63</f>
        <v>4</v>
      </c>
      <c r="G16" s="85">
        <f>'9C'!G63</f>
        <v>2</v>
      </c>
      <c r="H16" s="85">
        <f>'9C'!H63</f>
        <v>1</v>
      </c>
      <c r="I16" s="85">
        <f>'9C'!I63</f>
        <v>7</v>
      </c>
      <c r="J16" s="85">
        <f>'9C'!J63</f>
        <v>5</v>
      </c>
      <c r="K16" s="85">
        <f>'9C'!K63</f>
        <v>11</v>
      </c>
      <c r="L16" s="85">
        <f>'9C'!L63</f>
        <v>1</v>
      </c>
      <c r="M16" s="85">
        <f>'9C'!M63</f>
        <v>8</v>
      </c>
      <c r="N16" s="85">
        <f>'9C'!N63</f>
        <v>8</v>
      </c>
      <c r="O16" s="85">
        <f>'9C'!O63</f>
        <v>7</v>
      </c>
      <c r="P16" s="85">
        <f>'9C'!P63</f>
        <v>4</v>
      </c>
      <c r="Q16" s="85">
        <f>'9C'!Q63</f>
        <v>2</v>
      </c>
      <c r="R16" s="85">
        <f>'9C'!R63</f>
        <v>4</v>
      </c>
      <c r="S16" s="85">
        <f>'9C'!S63</f>
        <v>3</v>
      </c>
      <c r="T16" s="85">
        <f>'9C'!T63</f>
        <v>1</v>
      </c>
      <c r="U16" s="85">
        <f>'9C'!U63</f>
        <v>2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3.2" x14ac:dyDescent="0.25">
      <c r="A17" s="156"/>
      <c r="B17" s="137"/>
      <c r="C17" s="156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3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4.4" x14ac:dyDescent="0.25">
      <c r="A18" s="155" t="str">
        <f>'9D'!A2</f>
        <v>9D</v>
      </c>
      <c r="B18" s="60" t="s">
        <v>53</v>
      </c>
      <c r="C18" s="85">
        <f>'9D'!C60</f>
        <v>0</v>
      </c>
      <c r="D18" s="85">
        <f>'9D'!D60</f>
        <v>0</v>
      </c>
      <c r="E18" s="85">
        <f>'9D'!E60</f>
        <v>0</v>
      </c>
      <c r="F18" s="85">
        <f>'9D'!F60</f>
        <v>0</v>
      </c>
      <c r="G18" s="85">
        <f>'9D'!G60</f>
        <v>0</v>
      </c>
      <c r="H18" s="85">
        <f>'9D'!H60</f>
        <v>0</v>
      </c>
      <c r="I18" s="85">
        <f>'9D'!I60</f>
        <v>0</v>
      </c>
      <c r="J18" s="85">
        <f>'9D'!J60</f>
        <v>0</v>
      </c>
      <c r="K18" s="85">
        <f>'9D'!K60</f>
        <v>0</v>
      </c>
      <c r="L18" s="85">
        <f>'9D'!L60</f>
        <v>0</v>
      </c>
      <c r="M18" s="85">
        <f>'9D'!M60</f>
        <v>0</v>
      </c>
      <c r="N18" s="85">
        <f>'9D'!N60</f>
        <v>0</v>
      </c>
      <c r="O18" s="85">
        <f>'9D'!O60</f>
        <v>0</v>
      </c>
      <c r="P18" s="85">
        <f>'9D'!P60</f>
        <v>0</v>
      </c>
      <c r="Q18" s="85">
        <f>'9D'!Q60</f>
        <v>0</v>
      </c>
      <c r="R18" s="85">
        <f>'9D'!R60</f>
        <v>0</v>
      </c>
      <c r="S18" s="85">
        <f>'9D'!S60</f>
        <v>0</v>
      </c>
      <c r="T18" s="85">
        <f>'9D'!T60</f>
        <v>0</v>
      </c>
      <c r="U18" s="85">
        <f>'9D'!U60</f>
        <v>0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4.4" x14ac:dyDescent="0.25">
      <c r="A19" s="134"/>
      <c r="B19" s="60" t="s">
        <v>54</v>
      </c>
      <c r="C19" s="85">
        <f>'9D'!C61</f>
        <v>0</v>
      </c>
      <c r="D19" s="85">
        <f>'9D'!D61</f>
        <v>0</v>
      </c>
      <c r="E19" s="85">
        <f>'9D'!E61</f>
        <v>0</v>
      </c>
      <c r="F19" s="85">
        <f>'9D'!F61</f>
        <v>0</v>
      </c>
      <c r="G19" s="85">
        <f>'9D'!G61</f>
        <v>0</v>
      </c>
      <c r="H19" s="85">
        <f>'9D'!H61</f>
        <v>0</v>
      </c>
      <c r="I19" s="85">
        <f>'9D'!I61</f>
        <v>0</v>
      </c>
      <c r="J19" s="85">
        <f>'9D'!J61</f>
        <v>0</v>
      </c>
      <c r="K19" s="85">
        <f>'9D'!K61</f>
        <v>0</v>
      </c>
      <c r="L19" s="85">
        <f>'9D'!L61</f>
        <v>0</v>
      </c>
      <c r="M19" s="85">
        <f>'9D'!M61</f>
        <v>0</v>
      </c>
      <c r="N19" s="85">
        <f>'9D'!N61</f>
        <v>0</v>
      </c>
      <c r="O19" s="85">
        <f>'9D'!O61</f>
        <v>0</v>
      </c>
      <c r="P19" s="85">
        <f>'9D'!P61</f>
        <v>0</v>
      </c>
      <c r="Q19" s="85">
        <f>'9D'!Q61</f>
        <v>0</v>
      </c>
      <c r="R19" s="85">
        <f>'9D'!R61</f>
        <v>0</v>
      </c>
      <c r="S19" s="85">
        <f>'9D'!S61</f>
        <v>0</v>
      </c>
      <c r="T19" s="85">
        <f>'9D'!T61</f>
        <v>0</v>
      </c>
      <c r="U19" s="85">
        <f>'9D'!U61</f>
        <v>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4.4" x14ac:dyDescent="0.25">
      <c r="A20" s="134"/>
      <c r="B20" s="60" t="s">
        <v>52</v>
      </c>
      <c r="C20" s="85">
        <f>'9D'!C62</f>
        <v>0</v>
      </c>
      <c r="D20" s="85">
        <f>'9D'!D62</f>
        <v>0</v>
      </c>
      <c r="E20" s="85">
        <f>'9D'!E62</f>
        <v>0</v>
      </c>
      <c r="F20" s="85">
        <f>'9D'!F62</f>
        <v>0</v>
      </c>
      <c r="G20" s="85">
        <f>'9D'!G62</f>
        <v>0</v>
      </c>
      <c r="H20" s="85">
        <f>'9D'!H62</f>
        <v>0</v>
      </c>
      <c r="I20" s="85">
        <f>'9D'!I62</f>
        <v>0</v>
      </c>
      <c r="J20" s="85">
        <f>'9D'!J62</f>
        <v>0</v>
      </c>
      <c r="K20" s="85">
        <f>'9D'!K62</f>
        <v>0</v>
      </c>
      <c r="L20" s="85">
        <f>'9D'!L62</f>
        <v>0</v>
      </c>
      <c r="M20" s="85">
        <f>'9D'!M62</f>
        <v>0</v>
      </c>
      <c r="N20" s="85">
        <f>'9D'!N62</f>
        <v>0</v>
      </c>
      <c r="O20" s="85">
        <f>'9D'!O62</f>
        <v>0</v>
      </c>
      <c r="P20" s="85">
        <f>'9D'!P62</f>
        <v>0</v>
      </c>
      <c r="Q20" s="85">
        <f>'9D'!Q62</f>
        <v>0</v>
      </c>
      <c r="R20" s="85">
        <f>'9D'!R62</f>
        <v>0</v>
      </c>
      <c r="S20" s="85">
        <f>'9D'!S62</f>
        <v>0</v>
      </c>
      <c r="T20" s="85">
        <f>'9D'!T62</f>
        <v>0</v>
      </c>
      <c r="U20" s="85">
        <f>'9D'!U62</f>
        <v>0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4.4" x14ac:dyDescent="0.25">
      <c r="A21" s="135"/>
      <c r="B21" s="60" t="s">
        <v>55</v>
      </c>
      <c r="C21" s="85">
        <f>'9D'!C63</f>
        <v>0</v>
      </c>
      <c r="D21" s="85">
        <f>'9D'!D63</f>
        <v>0</v>
      </c>
      <c r="E21" s="85">
        <f>'9D'!E63</f>
        <v>0</v>
      </c>
      <c r="F21" s="85">
        <f>'9D'!F63</f>
        <v>0</v>
      </c>
      <c r="G21" s="85">
        <f>'9D'!G63</f>
        <v>0</v>
      </c>
      <c r="H21" s="85">
        <f>'9D'!H63</f>
        <v>0</v>
      </c>
      <c r="I21" s="85">
        <f>'9D'!I63</f>
        <v>0</v>
      </c>
      <c r="J21" s="85">
        <f>'9D'!J63</f>
        <v>0</v>
      </c>
      <c r="K21" s="85">
        <f>'9D'!K63</f>
        <v>0</v>
      </c>
      <c r="L21" s="85">
        <f>'9D'!L63</f>
        <v>0</v>
      </c>
      <c r="M21" s="85">
        <f>'9D'!M63</f>
        <v>0</v>
      </c>
      <c r="N21" s="85">
        <f>'9D'!N63</f>
        <v>0</v>
      </c>
      <c r="O21" s="85">
        <f>'9D'!O63</f>
        <v>0</v>
      </c>
      <c r="P21" s="85">
        <f>'9D'!P63</f>
        <v>0</v>
      </c>
      <c r="Q21" s="85">
        <f>'9D'!Q63</f>
        <v>0</v>
      </c>
      <c r="R21" s="85">
        <f>'9D'!R63</f>
        <v>0</v>
      </c>
      <c r="S21" s="85">
        <f>'9D'!S63</f>
        <v>0</v>
      </c>
      <c r="T21" s="85">
        <f>'9D'!T63</f>
        <v>0</v>
      </c>
      <c r="U21" s="85">
        <f>'9D'!U63</f>
        <v>0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3.2" x14ac:dyDescent="0.25">
      <c r="A22" s="156"/>
      <c r="B22" s="137"/>
      <c r="C22" s="15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3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4.4" x14ac:dyDescent="0.25">
      <c r="A23" s="155" t="s">
        <v>255</v>
      </c>
      <c r="B23" s="60" t="s">
        <v>53</v>
      </c>
      <c r="C23" s="86">
        <f ca="1">IFERROR(SUM(C3,C8,C13,C18)/GERAL!$F$5, 0)</f>
        <v>1</v>
      </c>
      <c r="D23" s="86">
        <f ca="1">IFERROR(SUM(D3,D8,D13,D18)/GERAL!$F$5, 0)</f>
        <v>9.3333333333333339</v>
      </c>
      <c r="E23" s="86">
        <f ca="1">IFERROR(SUM(E3,E8,E13,E18)/GERAL!$F$5, 0)</f>
        <v>6</v>
      </c>
      <c r="F23" s="86">
        <f ca="1">IFERROR(SUM(F3,F8,F13,F18)/GERAL!$F$5, 0)</f>
        <v>5.666666666666667</v>
      </c>
      <c r="G23" s="86">
        <f ca="1">IFERROR(SUM(G3,G8,G13,G18)/GERAL!$F$5, 0)</f>
        <v>15</v>
      </c>
      <c r="H23" s="86">
        <f ca="1">IFERROR(SUM(H3,H8,H13,H18)/GERAL!$F$5, 0)</f>
        <v>4</v>
      </c>
      <c r="I23" s="86">
        <f ca="1">IFERROR(SUM(I3,I8,I13,I18)/GERAL!$F$5, 0)</f>
        <v>6</v>
      </c>
      <c r="J23" s="86">
        <f ca="1">IFERROR(SUM(J3,J8,J13,J18)/GERAL!$F$5, 0)</f>
        <v>1.3333333333333333</v>
      </c>
      <c r="K23" s="86">
        <f ca="1">IFERROR(SUM(K3,K8,K13,K18)/GERAL!$F$5, 0)</f>
        <v>3.6666666666666665</v>
      </c>
      <c r="L23" s="86">
        <f ca="1">IFERROR(SUM(L3,L8,L13,L18)/GERAL!$F$5, 0)</f>
        <v>9.6666666666666661</v>
      </c>
      <c r="M23" s="86">
        <f ca="1">IFERROR(SUM(M3,M8,M13,M18)/GERAL!$F$5, 0)</f>
        <v>4.333333333333333</v>
      </c>
      <c r="N23" s="86">
        <f ca="1">IFERROR(SUM(N3,N8,N13,N18)/GERAL!$F$5, 0)</f>
        <v>3.6666666666666665</v>
      </c>
      <c r="O23" s="86">
        <f ca="1">IFERROR(SUM(O3,O8,O13,O18)/GERAL!$F$5, 0)</f>
        <v>4.666666666666667</v>
      </c>
      <c r="P23" s="86">
        <f ca="1">IFERROR(SUM(P3,P8,P13,P18)/GERAL!$F$5, 0)</f>
        <v>12.333333333333334</v>
      </c>
      <c r="Q23" s="86">
        <f ca="1">IFERROR(SUM(Q3,Q8,Q13,Q18)/GERAL!$F$5, 0)</f>
        <v>4.666666666666667</v>
      </c>
      <c r="R23" s="86">
        <f ca="1">IFERROR(SUM(R3,R8,R13,R18)/GERAL!$F$5, 0)</f>
        <v>12</v>
      </c>
      <c r="S23" s="86">
        <f ca="1">IFERROR(SUM(S3,S8,S13,S18)/GERAL!$F$5, 0)</f>
        <v>6.333333333333333</v>
      </c>
      <c r="T23" s="86">
        <f ca="1">IFERROR(SUM(T3,T8,T13,T18)/GERAL!$F$5, 0)</f>
        <v>15.333333333333334</v>
      </c>
      <c r="U23" s="86">
        <f ca="1">IFERROR(SUM(U3,U8,U13,U18)/GERAL!$F$5, 0)</f>
        <v>3.3333333333333335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4.4" x14ac:dyDescent="0.25">
      <c r="A24" s="134"/>
      <c r="B24" s="60" t="s">
        <v>54</v>
      </c>
      <c r="C24" s="86">
        <f ca="1">IFERROR(SUM(C4,C9,C14,C19)/GERAL!$F$5, 0)</f>
        <v>4.666666666666667</v>
      </c>
      <c r="D24" s="86">
        <f ca="1">IFERROR(SUM(D4,D9,D14,D19)/GERAL!$F$5, 0)</f>
        <v>1</v>
      </c>
      <c r="E24" s="86">
        <f ca="1">IFERROR(SUM(E4,E9,E14,E19)/GERAL!$F$5, 0)</f>
        <v>8</v>
      </c>
      <c r="F24" s="86">
        <f ca="1">IFERROR(SUM(F4,F9,F14,F19)/GERAL!$F$5, 0)</f>
        <v>9.6666666666666661</v>
      </c>
      <c r="G24" s="86">
        <f ca="1">IFERROR(SUM(G4,G9,G14,G19)/GERAL!$F$5, 0)</f>
        <v>6</v>
      </c>
      <c r="H24" s="86">
        <f ca="1">IFERROR(SUM(H4,H9,H14,H19)/GERAL!$F$5, 0)</f>
        <v>11</v>
      </c>
      <c r="I24" s="86">
        <f ca="1">IFERROR(SUM(I4,I9,I14,I19)/GERAL!$F$5, 0)</f>
        <v>4.666666666666667</v>
      </c>
      <c r="J24" s="86">
        <f ca="1">IFERROR(SUM(J4,J9,J14,J19)/GERAL!$F$5, 0)</f>
        <v>14.333333333333334</v>
      </c>
      <c r="K24" s="86">
        <f ca="1">IFERROR(SUM(K4,K9,K14,K19)/GERAL!$F$5, 0)</f>
        <v>6.333333333333333</v>
      </c>
      <c r="L24" s="86">
        <f ca="1">IFERROR(SUM(L4,L9,L14,L19)/GERAL!$F$5, 0)</f>
        <v>11.333333333333334</v>
      </c>
      <c r="M24" s="86">
        <f ca="1">IFERROR(SUM(M4,M9,M14,M19)/GERAL!$F$5, 0)</f>
        <v>6</v>
      </c>
      <c r="N24" s="86">
        <f ca="1">IFERROR(SUM(N4,N9,N14,N19)/GERAL!$F$5, 0)</f>
        <v>8</v>
      </c>
      <c r="O24" s="86">
        <f ca="1">IFERROR(SUM(O4,O9,O14,O19)/GERAL!$F$5, 0)</f>
        <v>5.333333333333333</v>
      </c>
      <c r="P24" s="86">
        <f ca="1">IFERROR(SUM(P4,P9,P14,P19)/GERAL!$F$5, 0)</f>
        <v>1.3333333333333333</v>
      </c>
      <c r="Q24" s="86">
        <f ca="1">IFERROR(SUM(Q4,Q9,Q14,Q19)/GERAL!$F$5, 0)</f>
        <v>9</v>
      </c>
      <c r="R24" s="86">
        <f ca="1">IFERROR(SUM(R4,R9,R14,R19)/GERAL!$F$5, 0)</f>
        <v>3.6666666666666665</v>
      </c>
      <c r="S24" s="86">
        <f ca="1">IFERROR(SUM(S4,S9,S14,S19)/GERAL!$F$5, 0)</f>
        <v>13</v>
      </c>
      <c r="T24" s="86">
        <f ca="1">IFERROR(SUM(T4,T9,T14,T19)/GERAL!$F$5, 0)</f>
        <v>6</v>
      </c>
      <c r="U24" s="86">
        <f ca="1">IFERROR(SUM(U4,U9,U14,U19)/GERAL!$F$5, 0)</f>
        <v>10.666666666666666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4.4" x14ac:dyDescent="0.25">
      <c r="A25" s="134"/>
      <c r="B25" s="60" t="s">
        <v>52</v>
      </c>
      <c r="C25" s="86">
        <f ca="1">IFERROR(SUM(C5,C10,C15,C20)/GERAL!$F$5, 0)</f>
        <v>8.3333333333333339</v>
      </c>
      <c r="D25" s="86">
        <f ca="1">IFERROR(SUM(D5,D10,D15,D20)/GERAL!$F$5, 0)</f>
        <v>6.666666666666667</v>
      </c>
      <c r="E25" s="86">
        <f ca="1">IFERROR(SUM(E5,E10,E15,E20)/GERAL!$F$5, 0)</f>
        <v>8.6666666666666661</v>
      </c>
      <c r="F25" s="86">
        <f ca="1">IFERROR(SUM(F5,F10,F15,F20)/GERAL!$F$5, 0)</f>
        <v>3.3333333333333335</v>
      </c>
      <c r="G25" s="86">
        <f ca="1">IFERROR(SUM(G5,G10,G15,G20)/GERAL!$F$5, 0)</f>
        <v>2</v>
      </c>
      <c r="H25" s="86">
        <f ca="1">IFERROR(SUM(H5,H10,H15,H20)/GERAL!$F$5, 0)</f>
        <v>7.333333333333333</v>
      </c>
      <c r="I25" s="86">
        <f ca="1">IFERROR(SUM(I5,I10,I15,I20)/GERAL!$F$5, 0)</f>
        <v>7.333333333333333</v>
      </c>
      <c r="J25" s="86">
        <f ca="1">IFERROR(SUM(J5,J10,J15,J20)/GERAL!$F$5, 0)</f>
        <v>5.333333333333333</v>
      </c>
      <c r="K25" s="86">
        <f ca="1">IFERROR(SUM(K5,K10,K15,K20)/GERAL!$F$5, 0)</f>
        <v>5.666666666666667</v>
      </c>
      <c r="L25" s="86">
        <f ca="1">IFERROR(SUM(L5,L10,L15,L20)/GERAL!$F$5, 0)</f>
        <v>1.6666666666666667</v>
      </c>
      <c r="M25" s="86">
        <f ca="1">IFERROR(SUM(M5,M10,M15,M20)/GERAL!$F$5, 0)</f>
        <v>2.3333333333333335</v>
      </c>
      <c r="N25" s="86">
        <f ca="1">IFERROR(SUM(N5,N10,N15,N20)/GERAL!$F$5, 0)</f>
        <v>7.333333333333333</v>
      </c>
      <c r="O25" s="86">
        <f ca="1">IFERROR(SUM(O5,O10,O15,O20)/GERAL!$F$5, 0)</f>
        <v>11.666666666666666</v>
      </c>
      <c r="P25" s="86">
        <f ca="1">IFERROR(SUM(P5,P10,P15,P20)/GERAL!$F$5, 0)</f>
        <v>5.666666666666667</v>
      </c>
      <c r="Q25" s="86">
        <f ca="1">IFERROR(SUM(Q5,Q10,Q15,Q20)/GERAL!$F$5, 0)</f>
        <v>7.333333333333333</v>
      </c>
      <c r="R25" s="86">
        <f ca="1">IFERROR(SUM(R5,R10,R15,R20)/GERAL!$F$5, 0)</f>
        <v>6.666666666666667</v>
      </c>
      <c r="S25" s="86">
        <f ca="1">IFERROR(SUM(S5,S10,S15,S20)/GERAL!$F$5, 0)</f>
        <v>2.3333333333333335</v>
      </c>
      <c r="T25" s="86">
        <f ca="1">IFERROR(SUM(T5,T10,T15,T20)/GERAL!$F$5, 0)</f>
        <v>2.6666666666666665</v>
      </c>
      <c r="U25" s="86">
        <f ca="1">IFERROR(SUM(U5,U10,U15,U20)/GERAL!$F$5, 0)</f>
        <v>7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4.4" x14ac:dyDescent="0.25">
      <c r="A26" s="135"/>
      <c r="B26" s="60" t="s">
        <v>55</v>
      </c>
      <c r="C26" s="86">
        <f ca="1">IFERROR(SUM(C6,C11,C16,C21)/GERAL!$F$5, 0)</f>
        <v>11</v>
      </c>
      <c r="D26" s="86">
        <f ca="1">IFERROR(SUM(D6,D11,D16,D21)/GERAL!$F$5, 0)</f>
        <v>8</v>
      </c>
      <c r="E26" s="86">
        <f ca="1">IFERROR(SUM(E6,E11,E16,E21)/GERAL!$F$5, 0)</f>
        <v>2.3333333333333335</v>
      </c>
      <c r="F26" s="86">
        <f ca="1">IFERROR(SUM(F6,F11,F16,F21)/GERAL!$F$5, 0)</f>
        <v>6.333333333333333</v>
      </c>
      <c r="G26" s="86">
        <f ca="1">IFERROR(SUM(G6,G11,G16,G21)/GERAL!$F$5, 0)</f>
        <v>2</v>
      </c>
      <c r="H26" s="86">
        <f ca="1">IFERROR(SUM(H6,H11,H16,H21)/GERAL!$F$5, 0)</f>
        <v>2.6666666666666665</v>
      </c>
      <c r="I26" s="86">
        <f ca="1">IFERROR(SUM(I6,I11,I16,I21)/GERAL!$F$5, 0)</f>
        <v>7</v>
      </c>
      <c r="J26" s="86">
        <f ca="1">IFERROR(SUM(J6,J11,J16,J21)/GERAL!$F$5, 0)</f>
        <v>4</v>
      </c>
      <c r="K26" s="86">
        <f ca="1">IFERROR(SUM(K6,K11,K16,K21)/GERAL!$F$5, 0)</f>
        <v>9.3333333333333339</v>
      </c>
      <c r="L26" s="86">
        <f ca="1">IFERROR(SUM(L6,L11,L16,L21)/GERAL!$F$5, 0)</f>
        <v>2.3333333333333335</v>
      </c>
      <c r="M26" s="86">
        <f ca="1">IFERROR(SUM(M6,M11,M16,M21)/GERAL!$F$5, 0)</f>
        <v>12.333333333333334</v>
      </c>
      <c r="N26" s="86">
        <f ca="1">IFERROR(SUM(N6,N11,N16,N21)/GERAL!$F$5, 0)</f>
        <v>6</v>
      </c>
      <c r="O26" s="86">
        <f ca="1">IFERROR(SUM(O6,O11,O16,O21)/GERAL!$F$5, 0)</f>
        <v>3.3333333333333335</v>
      </c>
      <c r="P26" s="86">
        <f ca="1">IFERROR(SUM(P6,P11,P16,P21)/GERAL!$F$5, 0)</f>
        <v>5.666666666666667</v>
      </c>
      <c r="Q26" s="86">
        <f ca="1">IFERROR(SUM(Q6,Q11,Q16,Q21)/GERAL!$F$5, 0)</f>
        <v>4</v>
      </c>
      <c r="R26" s="86">
        <f ca="1">IFERROR(SUM(R6,R11,R16,R21)/GERAL!$F$5, 0)</f>
        <v>2.6666666666666665</v>
      </c>
      <c r="S26" s="86">
        <f ca="1">IFERROR(SUM(S6,S11,S16,S21)/GERAL!$F$5, 0)</f>
        <v>3.3333333333333335</v>
      </c>
      <c r="T26" s="86">
        <f ca="1">IFERROR(SUM(T6,T11,T16,T21)/GERAL!$F$5, 0)</f>
        <v>1</v>
      </c>
      <c r="U26" s="86">
        <f ca="1">IFERROR(SUM(U6,U11,U16,U21)/GERAL!$F$5, 0)</f>
        <v>4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3.2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3.2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3.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3.2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3.2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3.2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3.2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3.2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3.2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3.2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3.2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3.2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3.2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3.2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3.2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3.2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3.2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3.2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3.2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3.2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3.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3.2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3.2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3.2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3.2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3.2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3.2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3.2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3.2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3.2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3.2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3.2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3.2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3.2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3.2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3.2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3.2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3.2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3.2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3.2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3.2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3.2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3.2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3.2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3.2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3.2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3.2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3.2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3.2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3.2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3.2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3.2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3.2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3.2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3.2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3.2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3.2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3.2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3.2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3.2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3.2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3.2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3.2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3.2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3.2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3.2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3.2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3.2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3.2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3.2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3.2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3.2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3.2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3.2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3.2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3.2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3.2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3.2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3.2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3.2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3.2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3.2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3.2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3.2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3.2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3.2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3.2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3.2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3.2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3.2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3.2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3.2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3.2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3.2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3.2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3.2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3.2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3.2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3.2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3.2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3.2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3.2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3.2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3.2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3.2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3.2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3.2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3.2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3.2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3.2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3.2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3.2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3.2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3.2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3.2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3.2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3.2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3.2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3.2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3.2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3.2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3.2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3.2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3.2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3.2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3.2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3.2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3.2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3.2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3.2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3.2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3.2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3.2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3.2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3.2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3.2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3.2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3.2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3.2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3.2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3.2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3.2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3.2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3.2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3.2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3.2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3.2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3.2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3.2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3.2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3.2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3.2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3.2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3.2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3.2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3.2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3.2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3.2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3.2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3.2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3.2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3.2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3.2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3.2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3.2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3.2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3.2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3.2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3.2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3.2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3.2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3.2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3.2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3.2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3.2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3.2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3.2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3.2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3.2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3.2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3.2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3.2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3.2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3.2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3.2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3.2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3.2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3.2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3.2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3.2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3.2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3.2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3.2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3.2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3.2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3.2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3.2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3.2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3.2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3.2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3.2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3.2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3.2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3.2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3.2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3.2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3.2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3.2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3.2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3.2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3.2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3.2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3.2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3.2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3.2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3.2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3.2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3.2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3.2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3.2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3.2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3.2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3.2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3.2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3.2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3.2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3.2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3.2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3.2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3.2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3.2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3.2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3.2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3.2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3.2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3.2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3.2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3.2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3.2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3.2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3.2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3.2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3.2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3.2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3.2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3.2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3.2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3.2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3.2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3.2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3.2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3.2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3.2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3.2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3.2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3.2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3.2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3.2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3.2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3.2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3.2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3.2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3.2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3.2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3.2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3.2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3.2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3.2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3.2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3.2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3.2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3.2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3.2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3.2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3.2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3.2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3.2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3.2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3.2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3.2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3.2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3.2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3.2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3.2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3.2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3.2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3.2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3.2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3.2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3.2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3.2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3.2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3.2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3.2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3.2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3.2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3.2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3.2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3.2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3.2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3.2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3.2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3.2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3.2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3.2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3.2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3.2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3.2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3.2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3.2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3.2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3.2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3.2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3.2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3.2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3.2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3.2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3.2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3.2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3.2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3.2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3.2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3.2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3.2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3.2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3.2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3.2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3.2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3.2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3.2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3.2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3.2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3.2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3.2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3.2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3.2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3.2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3.2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3.2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3.2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3.2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3.2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3.2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3.2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3.2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3.2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3.2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3.2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3.2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3.2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3.2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3.2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3.2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3.2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3.2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3.2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3.2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3.2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3.2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3.2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3.2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3.2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3.2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3.2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3.2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3.2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3.2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3.2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3.2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3.2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3.2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3.2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3.2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3.2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3.2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3.2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3.2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3.2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3.2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3.2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3.2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3.2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3.2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3.2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3.2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3.2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3.2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3.2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3.2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3.2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3.2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3.2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3.2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3.2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3.2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3.2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3.2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3.2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3.2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3.2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3.2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3.2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3.2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3.2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3.2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3.2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3.2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3.2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3.2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3.2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3.2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3.2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3.2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3.2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3.2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3.2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3.2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3.2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3.2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3.2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3.2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3.2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3.2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3.2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3.2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3.2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3.2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3.2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3.2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3.2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3.2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3.2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3.2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3.2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3.2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3.2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3.2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3.2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3.2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3.2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3.2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3.2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3.2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3.2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3.2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3.2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3.2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3.2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3.2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3.2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3.2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3.2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3.2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3.2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3.2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3.2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3.2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3.2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3.2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3.2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3.2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3.2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3.2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3.2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3.2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3.2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3.2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3.2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3.2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3.2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3.2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3.2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3.2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3.2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3.2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3.2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3.2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3.2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3.2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3.2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3.2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3.2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3.2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3.2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3.2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3.2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3.2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3.2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3.2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3.2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3.2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3.2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3.2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3.2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3.2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3.2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3.2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3.2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3.2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3.2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3.2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3.2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3.2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3.2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3.2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3.2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3.2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3.2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3.2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3.2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3.2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3.2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3.2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3.2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3.2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3.2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3.2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3.2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3.2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3.2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3.2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3.2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3.2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3.2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3.2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3.2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3.2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3.2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3.2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3.2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3.2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3.2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3.2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3.2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3.2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3.2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3.2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3.2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3.2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3.2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3.2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3.2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3.2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3.2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3.2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3.2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3.2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3.2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3.2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3.2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3.2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3.2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3.2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3.2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3.2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3.2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3.2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3.2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3.2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3.2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3.2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3.2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3.2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3.2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3.2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3.2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3.2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3.2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3.2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3.2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3.2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3.2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3.2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3.2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3.2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3.2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3.2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3.2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3.2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3.2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3.2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3.2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3.2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3.2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3.2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3.2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3.2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3.2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3.2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3.2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3.2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3.2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3.2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3.2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3.2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3.2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3.2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3.2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3.2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3.2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3.2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3.2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3.2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3.2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3.2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3.2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3.2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3.2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3.2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3.2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3.2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3.2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3.2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3.2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3.2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3.2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3.2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3.2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3.2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3.2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3.2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3.2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3.2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3.2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3.2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3.2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3.2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3.2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3.2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3.2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3.2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3.2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3.2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3.2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3.2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3.2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3.2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3.2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3.2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3.2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3.2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3.2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3.2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3.2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3.2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3.2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3.2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3.2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3.2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3.2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3.2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3.2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3.2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3.2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3.2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3.2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3.2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3.2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3.2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3.2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3.2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3.2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3.2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3.2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3.2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3.2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3.2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3.2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3.2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3.2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3.2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3.2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3.2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3.2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3.2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3.2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3.2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3.2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3.2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3.2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3.2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3.2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3.2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3.2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3.2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3.2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3.2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3.2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3.2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3.2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3.2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3.2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3.2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3.2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3.2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3.2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3.2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3.2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3.2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3.2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3.2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3.2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3.2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3.2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3.2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3.2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3.2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3.2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3.2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3.2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3.2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3.2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3.2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3.2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3.2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3.2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3.2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3.2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3.2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3.2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3.2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3.2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3.2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3.2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3.2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3.2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3.2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3.2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3.2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3.2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3.2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3.2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3.2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3.2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3.2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3.2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3.2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3.2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3.2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3.2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3.2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3.2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3.2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3.2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3.2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3.2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3.2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3.2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3.2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3.2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3.2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3.2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3.2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3.2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3.2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3.2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3.2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3.2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3.2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3.2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3.2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3.2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3.2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3.2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3.2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3.2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3.2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3.2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3.2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3.2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3.2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3.2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3.2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3.2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3.2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3.2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3.2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3.2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3.2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3.2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3.2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3.2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3.2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3.2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3.2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3.2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3.2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3.2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3.2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3.2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3.2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3.2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3.2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3.2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3.2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3.2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3.2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3.2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3.2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3.2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3.2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3.2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3.2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3.2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3.2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3.2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3.2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3.2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3.2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3.2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3.2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3.2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3.2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3.2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3.2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3.2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3.2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3.2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3.2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3.2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3.2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3.2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3.2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3.2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3.2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3.2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3.2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3.2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3.2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3.2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3.2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3.2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3.2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3.2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3.2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3.2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3.2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3.2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3.2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3.2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3.2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3.2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3.2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3.2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3.2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3.2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3.2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3.2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3.2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3.2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3.2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3.2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3.2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3.2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3.2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3.2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3.2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3.2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3.2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3.2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3.2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3.2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3.2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3.2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3.2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3.2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3.2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3.2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3.2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3.2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3.2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3.2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3.2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3.2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3.2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3.2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3.2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3.2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3.2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3.2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3.2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3.2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3.2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3.2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3.2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3.2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3.2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3.2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3.2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3.2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3.2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3.2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3.2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3.2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3.2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3.2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3.2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3.2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3.2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3.2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3.2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3.2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3.2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3.2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3.2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3.2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3.2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3.2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3.2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3.2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3.2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3.2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3.2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3.2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3.2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3.2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3.2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3.2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3.2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3.2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3.2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3.2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3.2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3.2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3.2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3.2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3.2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3.2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3.2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3.2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3.2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3.2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3.2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3.2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3.2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3.2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3.2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3.2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3.2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3.2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3.2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3.2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3.2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3.2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3.2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3.2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3.2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3.2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3.2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3.2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3.2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3.2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3.2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3.2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3.2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3.2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3.2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3.2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3.2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3.2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3.2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3.2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3.2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3.2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3.2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3.2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3.2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3.2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3.2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3.2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3.2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3.2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3.2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3.2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 spans="1:34" ht="13.2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</row>
  </sheetData>
  <mergeCells count="15">
    <mergeCell ref="A23:A26"/>
    <mergeCell ref="C17:U17"/>
    <mergeCell ref="C22:U22"/>
    <mergeCell ref="C1:U1"/>
    <mergeCell ref="A2:B2"/>
    <mergeCell ref="A3:A6"/>
    <mergeCell ref="A7:B7"/>
    <mergeCell ref="C7:U7"/>
    <mergeCell ref="A12:B12"/>
    <mergeCell ref="C12:U12"/>
    <mergeCell ref="A8:A11"/>
    <mergeCell ref="A13:A16"/>
    <mergeCell ref="A17:B17"/>
    <mergeCell ref="A18:A21"/>
    <mergeCell ref="A22:B22"/>
  </mergeCells>
  <hyperlinks>
    <hyperlink ref="A1" location="MENU!A1" display="M" xr:uid="{00000000-0004-0000-0F00-000000000000}"/>
  </hyperlink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993"/>
  <sheetViews>
    <sheetView workbookViewId="0"/>
  </sheetViews>
  <sheetFormatPr defaultColWidth="12.6640625" defaultRowHeight="15.75" customHeight="1" x14ac:dyDescent="0.25"/>
  <cols>
    <col min="1" max="1" width="5.109375" customWidth="1"/>
    <col min="2" max="7" width="8.88671875" customWidth="1"/>
  </cols>
  <sheetData>
    <row r="1" spans="1:10" ht="22.5" customHeight="1" x14ac:dyDescent="0.25">
      <c r="A1" s="35" t="s">
        <v>45</v>
      </c>
      <c r="B1" s="159" t="str">
        <f>BASE!C7</f>
        <v>EMEB PROF AGENOR VEDOVELLO</v>
      </c>
      <c r="C1" s="128"/>
      <c r="D1" s="128"/>
      <c r="E1" s="128"/>
      <c r="F1" s="128"/>
      <c r="G1" s="132"/>
    </row>
    <row r="2" spans="1:10" ht="22.5" customHeight="1" x14ac:dyDescent="0.25">
      <c r="A2" s="160" t="e">
        <f ca="1">_xludf.CONCAT("TOTAL ",BASE!C9)</f>
        <v>#NAME?</v>
      </c>
      <c r="B2" s="114"/>
      <c r="C2" s="114"/>
      <c r="D2" s="114"/>
      <c r="E2" s="114"/>
      <c r="F2" s="114"/>
      <c r="G2" s="137"/>
    </row>
    <row r="3" spans="1:10" ht="43.2" x14ac:dyDescent="0.25">
      <c r="A3" s="87" t="s">
        <v>83</v>
      </c>
      <c r="B3" s="88" t="s">
        <v>53</v>
      </c>
      <c r="C3" s="88" t="s">
        <v>54</v>
      </c>
      <c r="D3" s="88" t="s">
        <v>52</v>
      </c>
      <c r="E3" s="88" t="s">
        <v>55</v>
      </c>
      <c r="F3" s="89" t="s">
        <v>256</v>
      </c>
      <c r="G3" s="89" t="s">
        <v>257</v>
      </c>
      <c r="J3" s="16"/>
    </row>
    <row r="4" spans="1:10" ht="14.4" x14ac:dyDescent="0.25">
      <c r="A4" s="90" t="s">
        <v>246</v>
      </c>
      <c r="B4" s="91" t="e">
        <f>'5A'!#REF!</f>
        <v>#REF!</v>
      </c>
      <c r="C4" s="91" t="e">
        <f>'5B'!#REF!</f>
        <v>#REF!</v>
      </c>
      <c r="D4" s="91">
        <f ca="1">'5C'!Q58</f>
        <v>22</v>
      </c>
      <c r="E4" s="91">
        <f ca="1">'5D'!Q58</f>
        <v>0</v>
      </c>
      <c r="F4" s="92">
        <f t="shared" ref="F4:F5" ca="1" si="0">COUNTIF(B4:E4, "&gt;0")</f>
        <v>1</v>
      </c>
      <c r="G4" s="92" t="e">
        <f t="shared" ref="G4:G5" si="1">SUM(B4:E4)</f>
        <v>#REF!</v>
      </c>
    </row>
    <row r="5" spans="1:10" ht="14.4" x14ac:dyDescent="0.25">
      <c r="A5" s="90" t="s">
        <v>253</v>
      </c>
      <c r="B5" s="91">
        <f ca="1">'9A'!Q58</f>
        <v>27</v>
      </c>
      <c r="C5" s="91">
        <f ca="1">'9B'!Q58</f>
        <v>26</v>
      </c>
      <c r="D5" s="91">
        <f ca="1">'9C'!Q58</f>
        <v>22</v>
      </c>
      <c r="E5" s="91">
        <f ca="1">'9D'!Q58</f>
        <v>0</v>
      </c>
      <c r="F5" s="92">
        <f t="shared" ca="1" si="0"/>
        <v>3</v>
      </c>
      <c r="G5" s="92">
        <f t="shared" ca="1" si="1"/>
        <v>75</v>
      </c>
    </row>
    <row r="6" spans="1:10" ht="22.5" customHeight="1" x14ac:dyDescent="0.25">
      <c r="A6" s="154" t="s">
        <v>258</v>
      </c>
      <c r="B6" s="114"/>
      <c r="C6" s="114"/>
      <c r="D6" s="114"/>
      <c r="E6" s="137"/>
      <c r="F6" s="93">
        <f t="shared" ref="F6:G6" ca="1" si="2">SUM(F4:F5)</f>
        <v>4</v>
      </c>
      <c r="G6" s="93" t="e">
        <f t="shared" si="2"/>
        <v>#REF!</v>
      </c>
    </row>
    <row r="7" spans="1:10" ht="13.2" x14ac:dyDescent="0.25">
      <c r="A7" s="94"/>
      <c r="B7" s="94"/>
      <c r="C7" s="94"/>
      <c r="D7" s="94"/>
      <c r="E7" s="94"/>
      <c r="F7" s="94"/>
      <c r="G7" s="94"/>
    </row>
    <row r="8" spans="1:10" ht="13.2" x14ac:dyDescent="0.25">
      <c r="A8" s="94"/>
      <c r="B8" s="94"/>
      <c r="C8" s="94"/>
      <c r="D8" s="94"/>
      <c r="E8" s="94"/>
      <c r="F8" s="94"/>
      <c r="G8" s="94"/>
    </row>
    <row r="9" spans="1:10" ht="13.2" x14ac:dyDescent="0.25">
      <c r="A9" s="94"/>
      <c r="B9" s="94"/>
      <c r="C9" s="94"/>
      <c r="D9" s="94"/>
      <c r="E9" s="94"/>
      <c r="F9" s="94"/>
      <c r="G9" s="94"/>
    </row>
    <row r="10" spans="1:10" ht="13.2" x14ac:dyDescent="0.25">
      <c r="A10" s="94"/>
      <c r="B10" s="94"/>
      <c r="C10" s="94"/>
      <c r="D10" s="94"/>
      <c r="E10" s="94"/>
      <c r="F10" s="94"/>
      <c r="G10" s="94"/>
    </row>
    <row r="11" spans="1:10" ht="13.2" x14ac:dyDescent="0.25">
      <c r="A11" s="94"/>
      <c r="B11" s="94"/>
      <c r="C11" s="94"/>
      <c r="D11" s="94"/>
      <c r="E11" s="94"/>
      <c r="F11" s="94"/>
      <c r="G11" s="94"/>
    </row>
    <row r="12" spans="1:10" ht="13.2" x14ac:dyDescent="0.25">
      <c r="A12" s="94"/>
      <c r="B12" s="94"/>
      <c r="C12" s="94"/>
      <c r="D12" s="94"/>
      <c r="E12" s="94"/>
      <c r="F12" s="94"/>
      <c r="G12" s="94"/>
    </row>
    <row r="13" spans="1:10" ht="13.2" x14ac:dyDescent="0.25">
      <c r="A13" s="94"/>
      <c r="B13" s="94"/>
      <c r="C13" s="94"/>
      <c r="D13" s="94"/>
      <c r="E13" s="94"/>
      <c r="F13" s="94"/>
      <c r="G13" s="94"/>
    </row>
    <row r="14" spans="1:10" ht="13.2" x14ac:dyDescent="0.25">
      <c r="A14" s="94"/>
      <c r="B14" s="94"/>
      <c r="C14" s="94"/>
      <c r="D14" s="94"/>
      <c r="E14" s="94"/>
      <c r="F14" s="94"/>
      <c r="G14" s="94"/>
    </row>
    <row r="15" spans="1:10" ht="13.2" x14ac:dyDescent="0.25">
      <c r="A15" s="94"/>
      <c r="B15" s="94"/>
      <c r="C15" s="94"/>
      <c r="D15" s="94"/>
      <c r="E15" s="94"/>
      <c r="F15" s="94"/>
      <c r="G15" s="94"/>
    </row>
    <row r="16" spans="1:10" ht="13.2" x14ac:dyDescent="0.25">
      <c r="A16" s="94"/>
      <c r="B16" s="94"/>
      <c r="C16" s="94"/>
      <c r="D16" s="94"/>
      <c r="E16" s="94"/>
      <c r="F16" s="94"/>
      <c r="G16" s="94"/>
    </row>
    <row r="17" spans="1:7" ht="13.2" x14ac:dyDescent="0.25">
      <c r="A17" s="94"/>
      <c r="B17" s="94"/>
      <c r="C17" s="94"/>
      <c r="D17" s="94"/>
      <c r="E17" s="94"/>
      <c r="F17" s="94"/>
      <c r="G17" s="94"/>
    </row>
    <row r="18" spans="1:7" ht="13.2" x14ac:dyDescent="0.25">
      <c r="A18" s="94"/>
      <c r="B18" s="94"/>
      <c r="C18" s="94"/>
      <c r="D18" s="94"/>
      <c r="E18" s="94"/>
      <c r="F18" s="94"/>
      <c r="G18" s="94"/>
    </row>
    <row r="19" spans="1:7" ht="13.2" x14ac:dyDescent="0.25">
      <c r="A19" s="94"/>
      <c r="B19" s="94"/>
      <c r="C19" s="94"/>
      <c r="D19" s="94"/>
      <c r="E19" s="94"/>
      <c r="F19" s="94"/>
      <c r="G19" s="94"/>
    </row>
    <row r="20" spans="1:7" ht="13.2" x14ac:dyDescent="0.25">
      <c r="A20" s="94"/>
      <c r="B20" s="94"/>
      <c r="C20" s="94"/>
      <c r="D20" s="94"/>
      <c r="E20" s="94"/>
      <c r="F20" s="94"/>
      <c r="G20" s="94"/>
    </row>
    <row r="21" spans="1:7" ht="13.2" x14ac:dyDescent="0.25">
      <c r="A21" s="94"/>
      <c r="B21" s="94"/>
      <c r="C21" s="94"/>
      <c r="D21" s="94"/>
      <c r="E21" s="94"/>
      <c r="F21" s="94"/>
      <c r="G21" s="94"/>
    </row>
    <row r="22" spans="1:7" ht="13.2" x14ac:dyDescent="0.25">
      <c r="A22" s="94"/>
      <c r="B22" s="94"/>
      <c r="C22" s="94"/>
      <c r="D22" s="94"/>
      <c r="E22" s="94"/>
      <c r="F22" s="94"/>
      <c r="G22" s="94"/>
    </row>
    <row r="23" spans="1:7" ht="13.2" x14ac:dyDescent="0.25">
      <c r="A23" s="94"/>
      <c r="B23" s="94"/>
      <c r="C23" s="94"/>
      <c r="D23" s="94"/>
      <c r="E23" s="94"/>
      <c r="F23" s="94"/>
      <c r="G23" s="94"/>
    </row>
    <row r="24" spans="1:7" ht="13.2" x14ac:dyDescent="0.25">
      <c r="A24" s="94"/>
      <c r="B24" s="94"/>
      <c r="C24" s="94"/>
      <c r="D24" s="94"/>
      <c r="E24" s="94"/>
      <c r="F24" s="94"/>
      <c r="G24" s="94"/>
    </row>
    <row r="25" spans="1:7" ht="13.2" x14ac:dyDescent="0.25">
      <c r="A25" s="94"/>
      <c r="B25" s="94"/>
      <c r="C25" s="94"/>
      <c r="D25" s="94"/>
      <c r="E25" s="94"/>
      <c r="F25" s="94"/>
      <c r="G25" s="94"/>
    </row>
    <row r="26" spans="1:7" ht="13.2" x14ac:dyDescent="0.25">
      <c r="A26" s="94"/>
      <c r="B26" s="94"/>
      <c r="C26" s="94"/>
      <c r="D26" s="94"/>
      <c r="E26" s="94"/>
      <c r="F26" s="94"/>
      <c r="G26" s="94"/>
    </row>
    <row r="27" spans="1:7" ht="13.2" x14ac:dyDescent="0.25">
      <c r="A27" s="94"/>
      <c r="B27" s="94"/>
      <c r="C27" s="94"/>
      <c r="D27" s="94"/>
      <c r="E27" s="94"/>
      <c r="F27" s="94"/>
      <c r="G27" s="94"/>
    </row>
    <row r="28" spans="1:7" ht="13.2" x14ac:dyDescent="0.25">
      <c r="A28" s="94"/>
      <c r="B28" s="94"/>
      <c r="C28" s="94"/>
      <c r="D28" s="94"/>
      <c r="E28" s="94"/>
      <c r="F28" s="94"/>
      <c r="G28" s="94"/>
    </row>
    <row r="29" spans="1:7" ht="13.2" x14ac:dyDescent="0.25">
      <c r="A29" s="94"/>
      <c r="B29" s="94"/>
      <c r="C29" s="94"/>
      <c r="D29" s="94"/>
      <c r="E29" s="94"/>
      <c r="F29" s="94"/>
      <c r="G29" s="94"/>
    </row>
    <row r="30" spans="1:7" ht="13.2" x14ac:dyDescent="0.25">
      <c r="A30" s="94"/>
      <c r="B30" s="94"/>
      <c r="C30" s="94"/>
      <c r="D30" s="94"/>
      <c r="E30" s="94"/>
      <c r="F30" s="94"/>
      <c r="G30" s="94"/>
    </row>
    <row r="31" spans="1:7" ht="13.2" x14ac:dyDescent="0.25">
      <c r="A31" s="94"/>
      <c r="B31" s="94"/>
      <c r="C31" s="94"/>
      <c r="D31" s="94"/>
      <c r="E31" s="94"/>
      <c r="F31" s="94"/>
      <c r="G31" s="94"/>
    </row>
    <row r="32" spans="1:7" ht="13.2" x14ac:dyDescent="0.25">
      <c r="A32" s="94"/>
      <c r="B32" s="94"/>
      <c r="C32" s="94"/>
      <c r="D32" s="94"/>
      <c r="E32" s="94"/>
      <c r="F32" s="94"/>
      <c r="G32" s="94"/>
    </row>
    <row r="33" spans="1:7" ht="13.2" x14ac:dyDescent="0.25">
      <c r="A33" s="94"/>
      <c r="B33" s="94"/>
      <c r="C33" s="94"/>
      <c r="D33" s="94"/>
      <c r="E33" s="94"/>
      <c r="F33" s="94"/>
      <c r="G33" s="94"/>
    </row>
    <row r="34" spans="1:7" ht="13.2" x14ac:dyDescent="0.25">
      <c r="A34" s="94"/>
      <c r="B34" s="94"/>
      <c r="C34" s="94"/>
      <c r="D34" s="94"/>
      <c r="E34" s="94"/>
      <c r="F34" s="94"/>
      <c r="G34" s="94"/>
    </row>
    <row r="35" spans="1:7" ht="13.2" x14ac:dyDescent="0.25">
      <c r="A35" s="94"/>
      <c r="B35" s="94"/>
      <c r="C35" s="94"/>
      <c r="D35" s="94"/>
      <c r="E35" s="94"/>
      <c r="F35" s="94"/>
      <c r="G35" s="94"/>
    </row>
    <row r="36" spans="1:7" ht="13.2" x14ac:dyDescent="0.25">
      <c r="A36" s="94"/>
      <c r="B36" s="94"/>
      <c r="C36" s="94"/>
      <c r="D36" s="94"/>
      <c r="E36" s="94"/>
      <c r="F36" s="94"/>
      <c r="G36" s="94"/>
    </row>
    <row r="37" spans="1:7" ht="13.2" x14ac:dyDescent="0.25">
      <c r="A37" s="94"/>
      <c r="B37" s="94"/>
      <c r="C37" s="94"/>
      <c r="D37" s="94"/>
      <c r="E37" s="94"/>
      <c r="F37" s="94"/>
      <c r="G37" s="94"/>
    </row>
    <row r="38" spans="1:7" ht="13.2" x14ac:dyDescent="0.25">
      <c r="A38" s="94"/>
      <c r="B38" s="94"/>
      <c r="C38" s="94"/>
      <c r="D38" s="94"/>
      <c r="E38" s="94"/>
      <c r="F38" s="94"/>
      <c r="G38" s="94"/>
    </row>
    <row r="39" spans="1:7" ht="13.2" x14ac:dyDescent="0.25">
      <c r="A39" s="94"/>
      <c r="B39" s="94"/>
      <c r="C39" s="94"/>
      <c r="D39" s="94"/>
      <c r="E39" s="94"/>
      <c r="F39" s="94"/>
      <c r="G39" s="94"/>
    </row>
    <row r="40" spans="1:7" ht="13.2" x14ac:dyDescent="0.25">
      <c r="A40" s="94"/>
      <c r="B40" s="94"/>
      <c r="C40" s="94"/>
      <c r="D40" s="94"/>
      <c r="E40" s="94"/>
      <c r="F40" s="94"/>
      <c r="G40" s="94"/>
    </row>
    <row r="41" spans="1:7" ht="13.2" x14ac:dyDescent="0.25">
      <c r="A41" s="94"/>
      <c r="B41" s="94"/>
      <c r="C41" s="94"/>
      <c r="D41" s="94"/>
      <c r="E41" s="94"/>
      <c r="F41" s="94"/>
      <c r="G41" s="94"/>
    </row>
    <row r="42" spans="1:7" ht="13.2" x14ac:dyDescent="0.25">
      <c r="A42" s="94"/>
      <c r="B42" s="94"/>
      <c r="C42" s="94"/>
      <c r="D42" s="94"/>
      <c r="E42" s="94"/>
      <c r="F42" s="94"/>
      <c r="G42" s="94"/>
    </row>
    <row r="43" spans="1:7" ht="13.2" x14ac:dyDescent="0.25">
      <c r="A43" s="94"/>
      <c r="B43" s="94"/>
      <c r="C43" s="94"/>
      <c r="D43" s="94"/>
      <c r="E43" s="94"/>
      <c r="F43" s="94"/>
      <c r="G43" s="94"/>
    </row>
    <row r="44" spans="1:7" ht="13.2" x14ac:dyDescent="0.25">
      <c r="A44" s="94"/>
      <c r="B44" s="94"/>
      <c r="C44" s="94"/>
      <c r="D44" s="94"/>
      <c r="E44" s="94"/>
      <c r="F44" s="94"/>
      <c r="G44" s="94"/>
    </row>
    <row r="45" spans="1:7" ht="13.2" x14ac:dyDescent="0.25">
      <c r="A45" s="94"/>
      <c r="B45" s="94"/>
      <c r="C45" s="94"/>
      <c r="D45" s="94"/>
      <c r="E45" s="94"/>
      <c r="F45" s="94"/>
      <c r="G45" s="94"/>
    </row>
    <row r="46" spans="1:7" ht="13.2" x14ac:dyDescent="0.25">
      <c r="A46" s="94"/>
      <c r="B46" s="94"/>
      <c r="C46" s="94"/>
      <c r="D46" s="94"/>
      <c r="E46" s="94"/>
      <c r="F46" s="94"/>
      <c r="G46" s="94"/>
    </row>
    <row r="47" spans="1:7" ht="13.2" x14ac:dyDescent="0.25">
      <c r="A47" s="94"/>
      <c r="B47" s="94"/>
      <c r="C47" s="94"/>
      <c r="D47" s="94"/>
      <c r="E47" s="94"/>
      <c r="F47" s="94"/>
      <c r="G47" s="94"/>
    </row>
    <row r="48" spans="1:7" ht="13.2" x14ac:dyDescent="0.25">
      <c r="A48" s="94"/>
      <c r="B48" s="94"/>
      <c r="C48" s="94"/>
      <c r="D48" s="94"/>
      <c r="E48" s="94"/>
      <c r="F48" s="94"/>
      <c r="G48" s="94"/>
    </row>
    <row r="49" spans="1:7" ht="13.2" x14ac:dyDescent="0.25">
      <c r="A49" s="94"/>
      <c r="B49" s="94"/>
      <c r="C49" s="94"/>
      <c r="D49" s="94"/>
      <c r="E49" s="94"/>
      <c r="F49" s="94"/>
      <c r="G49" s="94"/>
    </row>
    <row r="50" spans="1:7" ht="13.2" x14ac:dyDescent="0.25">
      <c r="A50" s="94"/>
      <c r="B50" s="94"/>
      <c r="C50" s="94"/>
      <c r="D50" s="94"/>
      <c r="E50" s="94"/>
      <c r="F50" s="94"/>
      <c r="G50" s="94"/>
    </row>
    <row r="51" spans="1:7" ht="13.2" x14ac:dyDescent="0.25">
      <c r="A51" s="94"/>
      <c r="B51" s="94"/>
      <c r="C51" s="94"/>
      <c r="D51" s="94"/>
      <c r="E51" s="94"/>
      <c r="F51" s="94"/>
      <c r="G51" s="94"/>
    </row>
    <row r="52" spans="1:7" ht="13.2" x14ac:dyDescent="0.25">
      <c r="A52" s="94"/>
      <c r="B52" s="94"/>
      <c r="C52" s="94"/>
      <c r="D52" s="94"/>
      <c r="E52" s="94"/>
      <c r="F52" s="94"/>
      <c r="G52" s="94"/>
    </row>
    <row r="53" spans="1:7" ht="13.2" x14ac:dyDescent="0.25">
      <c r="A53" s="94"/>
      <c r="B53" s="94"/>
      <c r="C53" s="94"/>
      <c r="D53" s="94"/>
      <c r="E53" s="94"/>
      <c r="F53" s="94"/>
      <c r="G53" s="94"/>
    </row>
    <row r="54" spans="1:7" ht="13.2" x14ac:dyDescent="0.25">
      <c r="A54" s="94"/>
      <c r="B54" s="94"/>
      <c r="C54" s="94"/>
      <c r="D54" s="94"/>
      <c r="E54" s="94"/>
      <c r="F54" s="94"/>
      <c r="G54" s="94"/>
    </row>
    <row r="55" spans="1:7" ht="13.2" x14ac:dyDescent="0.25">
      <c r="A55" s="94"/>
      <c r="B55" s="94"/>
      <c r="C55" s="94"/>
      <c r="D55" s="94"/>
      <c r="E55" s="94"/>
      <c r="F55" s="94"/>
      <c r="G55" s="94"/>
    </row>
    <row r="56" spans="1:7" ht="13.2" x14ac:dyDescent="0.25">
      <c r="A56" s="94"/>
      <c r="B56" s="94"/>
      <c r="C56" s="94"/>
      <c r="D56" s="94"/>
      <c r="E56" s="94"/>
      <c r="F56" s="94"/>
      <c r="G56" s="94"/>
    </row>
    <row r="57" spans="1:7" ht="13.2" x14ac:dyDescent="0.25">
      <c r="A57" s="94"/>
      <c r="B57" s="94"/>
      <c r="C57" s="94"/>
      <c r="D57" s="94"/>
      <c r="E57" s="94"/>
      <c r="F57" s="94"/>
      <c r="G57" s="94"/>
    </row>
    <row r="58" spans="1:7" ht="13.2" x14ac:dyDescent="0.25">
      <c r="A58" s="94"/>
      <c r="B58" s="94"/>
      <c r="C58" s="94"/>
      <c r="D58" s="94"/>
      <c r="E58" s="94"/>
      <c r="F58" s="94"/>
      <c r="G58" s="94"/>
    </row>
    <row r="59" spans="1:7" ht="13.2" x14ac:dyDescent="0.25">
      <c r="A59" s="94"/>
      <c r="B59" s="94"/>
      <c r="C59" s="94"/>
      <c r="D59" s="94"/>
      <c r="E59" s="94"/>
      <c r="F59" s="94"/>
      <c r="G59" s="94"/>
    </row>
    <row r="60" spans="1:7" ht="13.2" x14ac:dyDescent="0.25">
      <c r="A60" s="94"/>
      <c r="B60" s="94"/>
      <c r="C60" s="94"/>
      <c r="D60" s="94"/>
      <c r="E60" s="94"/>
      <c r="F60" s="94"/>
      <c r="G60" s="94"/>
    </row>
    <row r="61" spans="1:7" ht="13.2" x14ac:dyDescent="0.25">
      <c r="A61" s="94"/>
      <c r="B61" s="94"/>
      <c r="C61" s="94"/>
      <c r="D61" s="94"/>
      <c r="E61" s="94"/>
      <c r="F61" s="94"/>
      <c r="G61" s="94"/>
    </row>
    <row r="62" spans="1:7" ht="13.2" x14ac:dyDescent="0.25">
      <c r="A62" s="94"/>
      <c r="B62" s="94"/>
      <c r="C62" s="94"/>
      <c r="D62" s="94"/>
      <c r="E62" s="94"/>
      <c r="F62" s="94"/>
      <c r="G62" s="94"/>
    </row>
    <row r="63" spans="1:7" ht="13.2" x14ac:dyDescent="0.25">
      <c r="A63" s="94"/>
      <c r="B63" s="94"/>
      <c r="C63" s="94"/>
      <c r="D63" s="94"/>
      <c r="E63" s="94"/>
      <c r="F63" s="94"/>
      <c r="G63" s="94"/>
    </row>
    <row r="64" spans="1:7" ht="13.2" x14ac:dyDescent="0.25">
      <c r="A64" s="94"/>
      <c r="B64" s="94"/>
      <c r="C64" s="94"/>
      <c r="D64" s="94"/>
      <c r="E64" s="94"/>
      <c r="F64" s="94"/>
      <c r="G64" s="94"/>
    </row>
    <row r="65" spans="1:7" ht="13.2" x14ac:dyDescent="0.25">
      <c r="A65" s="94"/>
      <c r="B65" s="94"/>
      <c r="C65" s="94"/>
      <c r="D65" s="94"/>
      <c r="E65" s="94"/>
      <c r="F65" s="94"/>
      <c r="G65" s="94"/>
    </row>
    <row r="66" spans="1:7" ht="13.2" x14ac:dyDescent="0.25">
      <c r="A66" s="94"/>
      <c r="B66" s="94"/>
      <c r="C66" s="94"/>
      <c r="D66" s="94"/>
      <c r="E66" s="94"/>
      <c r="F66" s="94"/>
      <c r="G66" s="94"/>
    </row>
    <row r="67" spans="1:7" ht="13.2" x14ac:dyDescent="0.25">
      <c r="A67" s="94"/>
      <c r="B67" s="94"/>
      <c r="C67" s="94"/>
      <c r="D67" s="94"/>
      <c r="E67" s="94"/>
      <c r="F67" s="94"/>
      <c r="G67" s="94"/>
    </row>
    <row r="68" spans="1:7" ht="13.2" x14ac:dyDescent="0.25">
      <c r="A68" s="94"/>
      <c r="B68" s="94"/>
      <c r="C68" s="94"/>
      <c r="D68" s="94"/>
      <c r="E68" s="94"/>
      <c r="F68" s="94"/>
      <c r="G68" s="94"/>
    </row>
    <row r="69" spans="1:7" ht="13.2" x14ac:dyDescent="0.25">
      <c r="A69" s="94"/>
      <c r="B69" s="94"/>
      <c r="C69" s="94"/>
      <c r="D69" s="94"/>
      <c r="E69" s="94"/>
      <c r="F69" s="94"/>
      <c r="G69" s="94"/>
    </row>
    <row r="70" spans="1:7" ht="13.2" x14ac:dyDescent="0.25">
      <c r="A70" s="94"/>
      <c r="B70" s="94"/>
      <c r="C70" s="94"/>
      <c r="D70" s="94"/>
      <c r="E70" s="94"/>
      <c r="F70" s="94"/>
      <c r="G70" s="94"/>
    </row>
    <row r="71" spans="1:7" ht="13.2" x14ac:dyDescent="0.25">
      <c r="A71" s="94"/>
      <c r="B71" s="94"/>
      <c r="C71" s="94"/>
      <c r="D71" s="94"/>
      <c r="E71" s="94"/>
      <c r="F71" s="94"/>
      <c r="G71" s="94"/>
    </row>
    <row r="72" spans="1:7" ht="13.2" x14ac:dyDescent="0.25">
      <c r="A72" s="94"/>
      <c r="B72" s="94"/>
      <c r="C72" s="94"/>
      <c r="D72" s="94"/>
      <c r="E72" s="94"/>
      <c r="F72" s="94"/>
      <c r="G72" s="94"/>
    </row>
    <row r="73" spans="1:7" ht="13.2" x14ac:dyDescent="0.25">
      <c r="A73" s="94"/>
      <c r="B73" s="94"/>
      <c r="C73" s="94"/>
      <c r="D73" s="94"/>
      <c r="E73" s="94"/>
      <c r="F73" s="94"/>
      <c r="G73" s="94"/>
    </row>
    <row r="74" spans="1:7" ht="13.2" x14ac:dyDescent="0.25">
      <c r="A74" s="94"/>
      <c r="B74" s="94"/>
      <c r="C74" s="94"/>
      <c r="D74" s="94"/>
      <c r="E74" s="94"/>
      <c r="F74" s="94"/>
      <c r="G74" s="94"/>
    </row>
    <row r="75" spans="1:7" ht="13.2" x14ac:dyDescent="0.25">
      <c r="A75" s="94"/>
      <c r="B75" s="94"/>
      <c r="C75" s="94"/>
      <c r="D75" s="94"/>
      <c r="E75" s="94"/>
      <c r="F75" s="94"/>
      <c r="G75" s="94"/>
    </row>
    <row r="76" spans="1:7" ht="13.2" x14ac:dyDescent="0.25">
      <c r="A76" s="94"/>
      <c r="B76" s="94"/>
      <c r="C76" s="94"/>
      <c r="D76" s="94"/>
      <c r="E76" s="94"/>
      <c r="F76" s="94"/>
      <c r="G76" s="94"/>
    </row>
    <row r="77" spans="1:7" ht="13.2" x14ac:dyDescent="0.25">
      <c r="A77" s="94"/>
      <c r="B77" s="94"/>
      <c r="C77" s="94"/>
      <c r="D77" s="94"/>
      <c r="E77" s="94"/>
      <c r="F77" s="94"/>
      <c r="G77" s="94"/>
    </row>
    <row r="78" spans="1:7" ht="13.2" x14ac:dyDescent="0.25">
      <c r="A78" s="94"/>
      <c r="B78" s="94"/>
      <c r="C78" s="94"/>
      <c r="D78" s="94"/>
      <c r="E78" s="94"/>
      <c r="F78" s="94"/>
      <c r="G78" s="94"/>
    </row>
    <row r="79" spans="1:7" ht="13.2" x14ac:dyDescent="0.25">
      <c r="A79" s="94"/>
      <c r="B79" s="94"/>
      <c r="C79" s="94"/>
      <c r="D79" s="94"/>
      <c r="E79" s="94"/>
      <c r="F79" s="94"/>
      <c r="G79" s="94"/>
    </row>
    <row r="80" spans="1:7" ht="13.2" x14ac:dyDescent="0.25">
      <c r="A80" s="94"/>
      <c r="B80" s="94"/>
      <c r="C80" s="94"/>
      <c r="D80" s="94"/>
      <c r="E80" s="94"/>
      <c r="F80" s="94"/>
      <c r="G80" s="94"/>
    </row>
    <row r="81" spans="1:7" ht="13.2" x14ac:dyDescent="0.25">
      <c r="A81" s="94"/>
      <c r="B81" s="94"/>
      <c r="C81" s="94"/>
      <c r="D81" s="94"/>
      <c r="E81" s="94"/>
      <c r="F81" s="94"/>
      <c r="G81" s="94"/>
    </row>
    <row r="82" spans="1:7" ht="13.2" x14ac:dyDescent="0.25">
      <c r="A82" s="94"/>
      <c r="B82" s="94"/>
      <c r="C82" s="94"/>
      <c r="D82" s="94"/>
      <c r="E82" s="94"/>
      <c r="F82" s="94"/>
      <c r="G82" s="94"/>
    </row>
    <row r="83" spans="1:7" ht="13.2" x14ac:dyDescent="0.25">
      <c r="A83" s="94"/>
      <c r="B83" s="94"/>
      <c r="C83" s="94"/>
      <c r="D83" s="94"/>
      <c r="E83" s="94"/>
      <c r="F83" s="94"/>
      <c r="G83" s="94"/>
    </row>
    <row r="84" spans="1:7" ht="13.2" x14ac:dyDescent="0.25">
      <c r="A84" s="94"/>
      <c r="B84" s="94"/>
      <c r="C84" s="94"/>
      <c r="D84" s="94"/>
      <c r="E84" s="94"/>
      <c r="F84" s="94"/>
      <c r="G84" s="94"/>
    </row>
    <row r="85" spans="1:7" ht="13.2" x14ac:dyDescent="0.25">
      <c r="A85" s="94"/>
      <c r="B85" s="94"/>
      <c r="C85" s="94"/>
      <c r="D85" s="94"/>
      <c r="E85" s="94"/>
      <c r="F85" s="94"/>
      <c r="G85" s="94"/>
    </row>
    <row r="86" spans="1:7" ht="13.2" x14ac:dyDescent="0.25">
      <c r="A86" s="94"/>
      <c r="B86" s="94"/>
      <c r="C86" s="94"/>
      <c r="D86" s="94"/>
      <c r="E86" s="94"/>
      <c r="F86" s="94"/>
      <c r="G86" s="94"/>
    </row>
    <row r="87" spans="1:7" ht="13.2" x14ac:dyDescent="0.25">
      <c r="A87" s="94"/>
      <c r="B87" s="94"/>
      <c r="C87" s="94"/>
      <c r="D87" s="94"/>
      <c r="E87" s="94"/>
      <c r="F87" s="94"/>
      <c r="G87" s="94"/>
    </row>
    <row r="88" spans="1:7" ht="13.2" x14ac:dyDescent="0.25">
      <c r="A88" s="94"/>
      <c r="B88" s="94"/>
      <c r="C88" s="94"/>
      <c r="D88" s="94"/>
      <c r="E88" s="94"/>
      <c r="F88" s="94"/>
      <c r="G88" s="94"/>
    </row>
    <row r="89" spans="1:7" ht="13.2" x14ac:dyDescent="0.25">
      <c r="A89" s="94"/>
      <c r="B89" s="94"/>
      <c r="C89" s="94"/>
      <c r="D89" s="94"/>
      <c r="E89" s="94"/>
      <c r="F89" s="94"/>
      <c r="G89" s="94"/>
    </row>
    <row r="90" spans="1:7" ht="13.2" x14ac:dyDescent="0.25">
      <c r="A90" s="94"/>
      <c r="B90" s="94"/>
      <c r="C90" s="94"/>
      <c r="D90" s="94"/>
      <c r="E90" s="94"/>
      <c r="F90" s="94"/>
      <c r="G90" s="94"/>
    </row>
    <row r="91" spans="1:7" ht="13.2" x14ac:dyDescent="0.25">
      <c r="A91" s="94"/>
      <c r="B91" s="94"/>
      <c r="C91" s="94"/>
      <c r="D91" s="94"/>
      <c r="E91" s="94"/>
      <c r="F91" s="94"/>
      <c r="G91" s="94"/>
    </row>
    <row r="92" spans="1:7" ht="13.2" x14ac:dyDescent="0.25">
      <c r="A92" s="94"/>
      <c r="B92" s="94"/>
      <c r="C92" s="94"/>
      <c r="D92" s="94"/>
      <c r="E92" s="94"/>
      <c r="F92" s="94"/>
      <c r="G92" s="94"/>
    </row>
    <row r="93" spans="1:7" ht="13.2" x14ac:dyDescent="0.25">
      <c r="A93" s="94"/>
      <c r="B93" s="94"/>
      <c r="C93" s="94"/>
      <c r="D93" s="94"/>
      <c r="E93" s="94"/>
      <c r="F93" s="94"/>
      <c r="G93" s="94"/>
    </row>
    <row r="94" spans="1:7" ht="13.2" x14ac:dyDescent="0.25">
      <c r="A94" s="94"/>
      <c r="B94" s="94"/>
      <c r="C94" s="94"/>
      <c r="D94" s="94"/>
      <c r="E94" s="94"/>
      <c r="F94" s="94"/>
      <c r="G94" s="94"/>
    </row>
    <row r="95" spans="1:7" ht="13.2" x14ac:dyDescent="0.25">
      <c r="A95" s="94"/>
      <c r="B95" s="94"/>
      <c r="C95" s="94"/>
      <c r="D95" s="94"/>
      <c r="E95" s="94"/>
      <c r="F95" s="94"/>
      <c r="G95" s="94"/>
    </row>
    <row r="96" spans="1:7" ht="13.2" x14ac:dyDescent="0.25">
      <c r="A96" s="94"/>
      <c r="B96" s="94"/>
      <c r="C96" s="94"/>
      <c r="D96" s="94"/>
      <c r="E96" s="94"/>
      <c r="F96" s="94"/>
      <c r="G96" s="94"/>
    </row>
    <row r="97" spans="1:7" ht="13.2" x14ac:dyDescent="0.25">
      <c r="A97" s="94"/>
      <c r="B97" s="94"/>
      <c r="C97" s="94"/>
      <c r="D97" s="94"/>
      <c r="E97" s="94"/>
      <c r="F97" s="94"/>
      <c r="G97" s="94"/>
    </row>
    <row r="98" spans="1:7" ht="13.2" x14ac:dyDescent="0.25">
      <c r="A98" s="94"/>
      <c r="B98" s="94"/>
      <c r="C98" s="94"/>
      <c r="D98" s="94"/>
      <c r="E98" s="94"/>
      <c r="F98" s="94"/>
      <c r="G98" s="94"/>
    </row>
    <row r="99" spans="1:7" ht="13.2" x14ac:dyDescent="0.25">
      <c r="A99" s="94"/>
      <c r="B99" s="94"/>
      <c r="C99" s="94"/>
      <c r="D99" s="94"/>
      <c r="E99" s="94"/>
      <c r="F99" s="94"/>
      <c r="G99" s="94"/>
    </row>
    <row r="100" spans="1:7" ht="13.2" x14ac:dyDescent="0.25">
      <c r="A100" s="94"/>
      <c r="B100" s="94"/>
      <c r="C100" s="94"/>
      <c r="D100" s="94"/>
      <c r="E100" s="94"/>
      <c r="F100" s="94"/>
      <c r="G100" s="94"/>
    </row>
    <row r="101" spans="1:7" ht="13.2" x14ac:dyDescent="0.25">
      <c r="A101" s="94"/>
      <c r="B101" s="94"/>
      <c r="C101" s="94"/>
      <c r="D101" s="94"/>
      <c r="E101" s="94"/>
      <c r="F101" s="94"/>
      <c r="G101" s="94"/>
    </row>
    <row r="102" spans="1:7" ht="13.2" x14ac:dyDescent="0.25">
      <c r="A102" s="94"/>
      <c r="B102" s="94"/>
      <c r="C102" s="94"/>
      <c r="D102" s="94"/>
      <c r="E102" s="94"/>
      <c r="F102" s="94"/>
      <c r="G102" s="94"/>
    </row>
    <row r="103" spans="1:7" ht="13.2" x14ac:dyDescent="0.25">
      <c r="A103" s="94"/>
      <c r="B103" s="94"/>
      <c r="C103" s="94"/>
      <c r="D103" s="94"/>
      <c r="E103" s="94"/>
      <c r="F103" s="94"/>
      <c r="G103" s="94"/>
    </row>
    <row r="104" spans="1:7" ht="13.2" x14ac:dyDescent="0.25">
      <c r="A104" s="94"/>
      <c r="B104" s="94"/>
      <c r="C104" s="94"/>
      <c r="D104" s="94"/>
      <c r="E104" s="94"/>
      <c r="F104" s="94"/>
      <c r="G104" s="94"/>
    </row>
    <row r="105" spans="1:7" ht="13.2" x14ac:dyDescent="0.25">
      <c r="A105" s="94"/>
      <c r="B105" s="94"/>
      <c r="C105" s="94"/>
      <c r="D105" s="94"/>
      <c r="E105" s="94"/>
      <c r="F105" s="94"/>
      <c r="G105" s="94"/>
    </row>
    <row r="106" spans="1:7" ht="13.2" x14ac:dyDescent="0.25">
      <c r="A106" s="94"/>
      <c r="B106" s="94"/>
      <c r="C106" s="94"/>
      <c r="D106" s="94"/>
      <c r="E106" s="94"/>
      <c r="F106" s="94"/>
      <c r="G106" s="94"/>
    </row>
    <row r="107" spans="1:7" ht="13.2" x14ac:dyDescent="0.25">
      <c r="A107" s="94"/>
      <c r="B107" s="94"/>
      <c r="C107" s="94"/>
      <c r="D107" s="94"/>
      <c r="E107" s="94"/>
      <c r="F107" s="94"/>
      <c r="G107" s="94"/>
    </row>
    <row r="108" spans="1:7" ht="13.2" x14ac:dyDescent="0.25">
      <c r="A108" s="94"/>
      <c r="B108" s="94"/>
      <c r="C108" s="94"/>
      <c r="D108" s="94"/>
      <c r="E108" s="94"/>
      <c r="F108" s="94"/>
      <c r="G108" s="94"/>
    </row>
    <row r="109" spans="1:7" ht="13.2" x14ac:dyDescent="0.25">
      <c r="A109" s="94"/>
      <c r="B109" s="94"/>
      <c r="C109" s="94"/>
      <c r="D109" s="94"/>
      <c r="E109" s="94"/>
      <c r="F109" s="94"/>
      <c r="G109" s="94"/>
    </row>
    <row r="110" spans="1:7" ht="13.2" x14ac:dyDescent="0.25">
      <c r="A110" s="94"/>
      <c r="B110" s="94"/>
      <c r="C110" s="94"/>
      <c r="D110" s="94"/>
      <c r="E110" s="94"/>
      <c r="F110" s="94"/>
      <c r="G110" s="94"/>
    </row>
    <row r="111" spans="1:7" ht="13.2" x14ac:dyDescent="0.25">
      <c r="A111" s="94"/>
      <c r="B111" s="94"/>
      <c r="C111" s="94"/>
      <c r="D111" s="94"/>
      <c r="E111" s="94"/>
      <c r="F111" s="94"/>
      <c r="G111" s="94"/>
    </row>
    <row r="112" spans="1:7" ht="13.2" x14ac:dyDescent="0.25">
      <c r="A112" s="94"/>
      <c r="B112" s="94"/>
      <c r="C112" s="94"/>
      <c r="D112" s="94"/>
      <c r="E112" s="94"/>
      <c r="F112" s="94"/>
      <c r="G112" s="94"/>
    </row>
    <row r="113" spans="1:7" ht="13.2" x14ac:dyDescent="0.25">
      <c r="A113" s="94"/>
      <c r="B113" s="94"/>
      <c r="C113" s="94"/>
      <c r="D113" s="94"/>
      <c r="E113" s="94"/>
      <c r="F113" s="94"/>
      <c r="G113" s="94"/>
    </row>
    <row r="114" spans="1:7" ht="13.2" x14ac:dyDescent="0.25">
      <c r="A114" s="94"/>
      <c r="B114" s="94"/>
      <c r="C114" s="94"/>
      <c r="D114" s="94"/>
      <c r="E114" s="94"/>
      <c r="F114" s="94"/>
      <c r="G114" s="94"/>
    </row>
    <row r="115" spans="1:7" ht="13.2" x14ac:dyDescent="0.25">
      <c r="A115" s="94"/>
      <c r="B115" s="94"/>
      <c r="C115" s="94"/>
      <c r="D115" s="94"/>
      <c r="E115" s="94"/>
      <c r="F115" s="94"/>
      <c r="G115" s="94"/>
    </row>
    <row r="116" spans="1:7" ht="13.2" x14ac:dyDescent="0.25">
      <c r="A116" s="94"/>
      <c r="B116" s="94"/>
      <c r="C116" s="94"/>
      <c r="D116" s="94"/>
      <c r="E116" s="94"/>
      <c r="F116" s="94"/>
      <c r="G116" s="94"/>
    </row>
    <row r="117" spans="1:7" ht="13.2" x14ac:dyDescent="0.25">
      <c r="A117" s="94"/>
      <c r="B117" s="94"/>
      <c r="C117" s="94"/>
      <c r="D117" s="94"/>
      <c r="E117" s="94"/>
      <c r="F117" s="94"/>
      <c r="G117" s="94"/>
    </row>
    <row r="118" spans="1:7" ht="13.2" x14ac:dyDescent="0.25">
      <c r="A118" s="94"/>
      <c r="B118" s="94"/>
      <c r="C118" s="94"/>
      <c r="D118" s="94"/>
      <c r="E118" s="94"/>
      <c r="F118" s="94"/>
      <c r="G118" s="94"/>
    </row>
    <row r="119" spans="1:7" ht="13.2" x14ac:dyDescent="0.25">
      <c r="A119" s="94"/>
      <c r="B119" s="94"/>
      <c r="C119" s="94"/>
      <c r="D119" s="94"/>
      <c r="E119" s="94"/>
      <c r="F119" s="94"/>
      <c r="G119" s="94"/>
    </row>
    <row r="120" spans="1:7" ht="13.2" x14ac:dyDescent="0.25">
      <c r="A120" s="94"/>
      <c r="B120" s="94"/>
      <c r="C120" s="94"/>
      <c r="D120" s="94"/>
      <c r="E120" s="94"/>
      <c r="F120" s="94"/>
      <c r="G120" s="94"/>
    </row>
    <row r="121" spans="1:7" ht="13.2" x14ac:dyDescent="0.25">
      <c r="A121" s="94"/>
      <c r="B121" s="94"/>
      <c r="C121" s="94"/>
      <c r="D121" s="94"/>
      <c r="E121" s="94"/>
      <c r="F121" s="94"/>
      <c r="G121" s="94"/>
    </row>
    <row r="122" spans="1:7" ht="13.2" x14ac:dyDescent="0.25">
      <c r="A122" s="94"/>
      <c r="B122" s="94"/>
      <c r="C122" s="94"/>
      <c r="D122" s="94"/>
      <c r="E122" s="94"/>
      <c r="F122" s="94"/>
      <c r="G122" s="94"/>
    </row>
    <row r="123" spans="1:7" ht="13.2" x14ac:dyDescent="0.25">
      <c r="A123" s="94"/>
      <c r="B123" s="94"/>
      <c r="C123" s="94"/>
      <c r="D123" s="94"/>
      <c r="E123" s="94"/>
      <c r="F123" s="94"/>
      <c r="G123" s="94"/>
    </row>
    <row r="124" spans="1:7" ht="13.2" x14ac:dyDescent="0.25">
      <c r="A124" s="94"/>
      <c r="B124" s="94"/>
      <c r="C124" s="94"/>
      <c r="D124" s="94"/>
      <c r="E124" s="94"/>
      <c r="F124" s="94"/>
      <c r="G124" s="94"/>
    </row>
    <row r="125" spans="1:7" ht="13.2" x14ac:dyDescent="0.25">
      <c r="A125" s="94"/>
      <c r="B125" s="94"/>
      <c r="C125" s="94"/>
      <c r="D125" s="94"/>
      <c r="E125" s="94"/>
      <c r="F125" s="94"/>
      <c r="G125" s="94"/>
    </row>
    <row r="126" spans="1:7" ht="13.2" x14ac:dyDescent="0.25">
      <c r="A126" s="94"/>
      <c r="B126" s="94"/>
      <c r="C126" s="94"/>
      <c r="D126" s="94"/>
      <c r="E126" s="94"/>
      <c r="F126" s="94"/>
      <c r="G126" s="94"/>
    </row>
    <row r="127" spans="1:7" ht="13.2" x14ac:dyDescent="0.25">
      <c r="A127" s="94"/>
      <c r="B127" s="94"/>
      <c r="C127" s="94"/>
      <c r="D127" s="94"/>
      <c r="E127" s="94"/>
      <c r="F127" s="94"/>
      <c r="G127" s="94"/>
    </row>
    <row r="128" spans="1:7" ht="13.2" x14ac:dyDescent="0.25">
      <c r="A128" s="94"/>
      <c r="B128" s="94"/>
      <c r="C128" s="94"/>
      <c r="D128" s="94"/>
      <c r="E128" s="94"/>
      <c r="F128" s="94"/>
      <c r="G128" s="94"/>
    </row>
    <row r="129" spans="1:7" ht="13.2" x14ac:dyDescent="0.25">
      <c r="A129" s="94"/>
      <c r="B129" s="94"/>
      <c r="C129" s="94"/>
      <c r="D129" s="94"/>
      <c r="E129" s="94"/>
      <c r="F129" s="94"/>
      <c r="G129" s="94"/>
    </row>
    <row r="130" spans="1:7" ht="13.2" x14ac:dyDescent="0.25">
      <c r="A130" s="94"/>
      <c r="B130" s="94"/>
      <c r="C130" s="94"/>
      <c r="D130" s="94"/>
      <c r="E130" s="94"/>
      <c r="F130" s="94"/>
      <c r="G130" s="94"/>
    </row>
    <row r="131" spans="1:7" ht="13.2" x14ac:dyDescent="0.25">
      <c r="A131" s="94"/>
      <c r="B131" s="94"/>
      <c r="C131" s="94"/>
      <c r="D131" s="94"/>
      <c r="E131" s="94"/>
      <c r="F131" s="94"/>
      <c r="G131" s="94"/>
    </row>
    <row r="132" spans="1:7" ht="13.2" x14ac:dyDescent="0.25">
      <c r="A132" s="94"/>
      <c r="B132" s="94"/>
      <c r="C132" s="94"/>
      <c r="D132" s="94"/>
      <c r="E132" s="94"/>
      <c r="F132" s="94"/>
      <c r="G132" s="94"/>
    </row>
    <row r="133" spans="1:7" ht="13.2" x14ac:dyDescent="0.25">
      <c r="A133" s="94"/>
      <c r="B133" s="94"/>
      <c r="C133" s="94"/>
      <c r="D133" s="94"/>
      <c r="E133" s="94"/>
      <c r="F133" s="94"/>
      <c r="G133" s="94"/>
    </row>
    <row r="134" spans="1:7" ht="13.2" x14ac:dyDescent="0.25">
      <c r="A134" s="94"/>
      <c r="B134" s="94"/>
      <c r="C134" s="94"/>
      <c r="D134" s="94"/>
      <c r="E134" s="94"/>
      <c r="F134" s="94"/>
      <c r="G134" s="94"/>
    </row>
    <row r="135" spans="1:7" ht="13.2" x14ac:dyDescent="0.25">
      <c r="A135" s="94"/>
      <c r="B135" s="94"/>
      <c r="C135" s="94"/>
      <c r="D135" s="94"/>
      <c r="E135" s="94"/>
      <c r="F135" s="94"/>
      <c r="G135" s="94"/>
    </row>
    <row r="136" spans="1:7" ht="13.2" x14ac:dyDescent="0.25">
      <c r="A136" s="94"/>
      <c r="B136" s="94"/>
      <c r="C136" s="94"/>
      <c r="D136" s="94"/>
      <c r="E136" s="94"/>
      <c r="F136" s="94"/>
      <c r="G136" s="94"/>
    </row>
    <row r="137" spans="1:7" ht="13.2" x14ac:dyDescent="0.25">
      <c r="A137" s="94"/>
      <c r="B137" s="94"/>
      <c r="C137" s="94"/>
      <c r="D137" s="94"/>
      <c r="E137" s="94"/>
      <c r="F137" s="94"/>
      <c r="G137" s="94"/>
    </row>
    <row r="138" spans="1:7" ht="13.2" x14ac:dyDescent="0.25">
      <c r="A138" s="94"/>
      <c r="B138" s="94"/>
      <c r="C138" s="94"/>
      <c r="D138" s="94"/>
      <c r="E138" s="94"/>
      <c r="F138" s="94"/>
      <c r="G138" s="94"/>
    </row>
    <row r="139" spans="1:7" ht="13.2" x14ac:dyDescent="0.25">
      <c r="A139" s="94"/>
      <c r="B139" s="94"/>
      <c r="C139" s="94"/>
      <c r="D139" s="94"/>
      <c r="E139" s="94"/>
      <c r="F139" s="94"/>
      <c r="G139" s="94"/>
    </row>
    <row r="140" spans="1:7" ht="13.2" x14ac:dyDescent="0.25">
      <c r="A140" s="94"/>
      <c r="B140" s="94"/>
      <c r="C140" s="94"/>
      <c r="D140" s="94"/>
      <c r="E140" s="94"/>
      <c r="F140" s="94"/>
      <c r="G140" s="94"/>
    </row>
    <row r="141" spans="1:7" ht="13.2" x14ac:dyDescent="0.25">
      <c r="A141" s="94"/>
      <c r="B141" s="94"/>
      <c r="C141" s="94"/>
      <c r="D141" s="94"/>
      <c r="E141" s="94"/>
      <c r="F141" s="94"/>
      <c r="G141" s="94"/>
    </row>
    <row r="142" spans="1:7" ht="13.2" x14ac:dyDescent="0.25">
      <c r="A142" s="94"/>
      <c r="B142" s="94"/>
      <c r="C142" s="94"/>
      <c r="D142" s="94"/>
      <c r="E142" s="94"/>
      <c r="F142" s="94"/>
      <c r="G142" s="94"/>
    </row>
    <row r="143" spans="1:7" ht="13.2" x14ac:dyDescent="0.25">
      <c r="A143" s="94"/>
      <c r="B143" s="94"/>
      <c r="C143" s="94"/>
      <c r="D143" s="94"/>
      <c r="E143" s="94"/>
      <c r="F143" s="94"/>
      <c r="G143" s="94"/>
    </row>
    <row r="144" spans="1:7" ht="13.2" x14ac:dyDescent="0.25">
      <c r="A144" s="94"/>
      <c r="B144" s="94"/>
      <c r="C144" s="94"/>
      <c r="D144" s="94"/>
      <c r="E144" s="94"/>
      <c r="F144" s="94"/>
      <c r="G144" s="94"/>
    </row>
    <row r="145" spans="1:7" ht="13.2" x14ac:dyDescent="0.25">
      <c r="A145" s="94"/>
      <c r="B145" s="94"/>
      <c r="C145" s="94"/>
      <c r="D145" s="94"/>
      <c r="E145" s="94"/>
      <c r="F145" s="94"/>
      <c r="G145" s="94"/>
    </row>
    <row r="146" spans="1:7" ht="13.2" x14ac:dyDescent="0.25">
      <c r="A146" s="94"/>
      <c r="B146" s="94"/>
      <c r="C146" s="94"/>
      <c r="D146" s="94"/>
      <c r="E146" s="94"/>
      <c r="F146" s="94"/>
      <c r="G146" s="94"/>
    </row>
    <row r="147" spans="1:7" ht="13.2" x14ac:dyDescent="0.25">
      <c r="A147" s="94"/>
      <c r="B147" s="94"/>
      <c r="C147" s="94"/>
      <c r="D147" s="94"/>
      <c r="E147" s="94"/>
      <c r="F147" s="94"/>
      <c r="G147" s="94"/>
    </row>
    <row r="148" spans="1:7" ht="13.2" x14ac:dyDescent="0.25">
      <c r="A148" s="94"/>
      <c r="B148" s="94"/>
      <c r="C148" s="94"/>
      <c r="D148" s="94"/>
      <c r="E148" s="94"/>
      <c r="F148" s="94"/>
      <c r="G148" s="94"/>
    </row>
    <row r="149" spans="1:7" ht="13.2" x14ac:dyDescent="0.25">
      <c r="A149" s="94"/>
      <c r="B149" s="94"/>
      <c r="C149" s="94"/>
      <c r="D149" s="94"/>
      <c r="E149" s="94"/>
      <c r="F149" s="94"/>
      <c r="G149" s="94"/>
    </row>
    <row r="150" spans="1:7" ht="13.2" x14ac:dyDescent="0.25">
      <c r="A150" s="94"/>
      <c r="B150" s="94"/>
      <c r="C150" s="94"/>
      <c r="D150" s="94"/>
      <c r="E150" s="94"/>
      <c r="F150" s="94"/>
      <c r="G150" s="94"/>
    </row>
    <row r="151" spans="1:7" ht="13.2" x14ac:dyDescent="0.25">
      <c r="A151" s="94"/>
      <c r="B151" s="94"/>
      <c r="C151" s="94"/>
      <c r="D151" s="94"/>
      <c r="E151" s="94"/>
      <c r="F151" s="94"/>
      <c r="G151" s="94"/>
    </row>
    <row r="152" spans="1:7" ht="13.2" x14ac:dyDescent="0.25">
      <c r="A152" s="94"/>
      <c r="B152" s="94"/>
      <c r="C152" s="94"/>
      <c r="D152" s="94"/>
      <c r="E152" s="94"/>
      <c r="F152" s="94"/>
      <c r="G152" s="94"/>
    </row>
    <row r="153" spans="1:7" ht="13.2" x14ac:dyDescent="0.25">
      <c r="A153" s="94"/>
      <c r="B153" s="94"/>
      <c r="C153" s="94"/>
      <c r="D153" s="94"/>
      <c r="E153" s="94"/>
      <c r="F153" s="94"/>
      <c r="G153" s="94"/>
    </row>
    <row r="154" spans="1:7" ht="13.2" x14ac:dyDescent="0.25">
      <c r="A154" s="94"/>
      <c r="B154" s="94"/>
      <c r="C154" s="94"/>
      <c r="D154" s="94"/>
      <c r="E154" s="94"/>
      <c r="F154" s="94"/>
      <c r="G154" s="94"/>
    </row>
    <row r="155" spans="1:7" ht="13.2" x14ac:dyDescent="0.25">
      <c r="A155" s="94"/>
      <c r="B155" s="94"/>
      <c r="C155" s="94"/>
      <c r="D155" s="94"/>
      <c r="E155" s="94"/>
      <c r="F155" s="94"/>
      <c r="G155" s="94"/>
    </row>
    <row r="156" spans="1:7" ht="13.2" x14ac:dyDescent="0.25">
      <c r="A156" s="94"/>
      <c r="B156" s="94"/>
      <c r="C156" s="94"/>
      <c r="D156" s="94"/>
      <c r="E156" s="94"/>
      <c r="F156" s="94"/>
      <c r="G156" s="94"/>
    </row>
    <row r="157" spans="1:7" ht="13.2" x14ac:dyDescent="0.25">
      <c r="A157" s="94"/>
      <c r="B157" s="94"/>
      <c r="C157" s="94"/>
      <c r="D157" s="94"/>
      <c r="E157" s="94"/>
      <c r="F157" s="94"/>
      <c r="G157" s="94"/>
    </row>
    <row r="158" spans="1:7" ht="13.2" x14ac:dyDescent="0.25">
      <c r="A158" s="94"/>
      <c r="B158" s="94"/>
      <c r="C158" s="94"/>
      <c r="D158" s="94"/>
      <c r="E158" s="94"/>
      <c r="F158" s="94"/>
      <c r="G158" s="94"/>
    </row>
    <row r="159" spans="1:7" ht="13.2" x14ac:dyDescent="0.25">
      <c r="A159" s="94"/>
      <c r="B159" s="94"/>
      <c r="C159" s="94"/>
      <c r="D159" s="94"/>
      <c r="E159" s="94"/>
      <c r="F159" s="94"/>
      <c r="G159" s="94"/>
    </row>
    <row r="160" spans="1:7" ht="13.2" x14ac:dyDescent="0.25">
      <c r="A160" s="94"/>
      <c r="B160" s="94"/>
      <c r="C160" s="94"/>
      <c r="D160" s="94"/>
      <c r="E160" s="94"/>
      <c r="F160" s="94"/>
      <c r="G160" s="94"/>
    </row>
    <row r="161" spans="1:7" ht="13.2" x14ac:dyDescent="0.25">
      <c r="A161" s="94"/>
      <c r="B161" s="94"/>
      <c r="C161" s="94"/>
      <c r="D161" s="94"/>
      <c r="E161" s="94"/>
      <c r="F161" s="94"/>
      <c r="G161" s="94"/>
    </row>
    <row r="162" spans="1:7" ht="13.2" x14ac:dyDescent="0.25">
      <c r="A162" s="94"/>
      <c r="B162" s="94"/>
      <c r="C162" s="94"/>
      <c r="D162" s="94"/>
      <c r="E162" s="94"/>
      <c r="F162" s="94"/>
      <c r="G162" s="94"/>
    </row>
    <row r="163" spans="1:7" ht="13.2" x14ac:dyDescent="0.25">
      <c r="A163" s="94"/>
      <c r="B163" s="94"/>
      <c r="C163" s="94"/>
      <c r="D163" s="94"/>
      <c r="E163" s="94"/>
      <c r="F163" s="94"/>
      <c r="G163" s="94"/>
    </row>
    <row r="164" spans="1:7" ht="13.2" x14ac:dyDescent="0.25">
      <c r="A164" s="94"/>
      <c r="B164" s="94"/>
      <c r="C164" s="94"/>
      <c r="D164" s="94"/>
      <c r="E164" s="94"/>
      <c r="F164" s="94"/>
      <c r="G164" s="94"/>
    </row>
    <row r="165" spans="1:7" ht="13.2" x14ac:dyDescent="0.25">
      <c r="A165" s="94"/>
      <c r="B165" s="94"/>
      <c r="C165" s="94"/>
      <c r="D165" s="94"/>
      <c r="E165" s="94"/>
      <c r="F165" s="94"/>
      <c r="G165" s="94"/>
    </row>
    <row r="166" spans="1:7" ht="13.2" x14ac:dyDescent="0.25">
      <c r="A166" s="94"/>
      <c r="B166" s="94"/>
      <c r="C166" s="94"/>
      <c r="D166" s="94"/>
      <c r="E166" s="94"/>
      <c r="F166" s="94"/>
      <c r="G166" s="94"/>
    </row>
    <row r="167" spans="1:7" ht="13.2" x14ac:dyDescent="0.25">
      <c r="A167" s="94"/>
      <c r="B167" s="94"/>
      <c r="C167" s="94"/>
      <c r="D167" s="94"/>
      <c r="E167" s="94"/>
      <c r="F167" s="94"/>
      <c r="G167" s="94"/>
    </row>
    <row r="168" spans="1:7" ht="13.2" x14ac:dyDescent="0.25">
      <c r="A168" s="94"/>
      <c r="B168" s="94"/>
      <c r="C168" s="94"/>
      <c r="D168" s="94"/>
      <c r="E168" s="94"/>
      <c r="F168" s="94"/>
      <c r="G168" s="94"/>
    </row>
    <row r="169" spans="1:7" ht="13.2" x14ac:dyDescent="0.25">
      <c r="A169" s="94"/>
      <c r="B169" s="94"/>
      <c r="C169" s="94"/>
      <c r="D169" s="94"/>
      <c r="E169" s="94"/>
      <c r="F169" s="94"/>
      <c r="G169" s="94"/>
    </row>
    <row r="170" spans="1:7" ht="13.2" x14ac:dyDescent="0.25">
      <c r="A170" s="94"/>
      <c r="B170" s="94"/>
      <c r="C170" s="94"/>
      <c r="D170" s="94"/>
      <c r="E170" s="94"/>
      <c r="F170" s="94"/>
      <c r="G170" s="94"/>
    </row>
    <row r="171" spans="1:7" ht="13.2" x14ac:dyDescent="0.25">
      <c r="A171" s="94"/>
      <c r="B171" s="94"/>
      <c r="C171" s="94"/>
      <c r="D171" s="94"/>
      <c r="E171" s="94"/>
      <c r="F171" s="94"/>
      <c r="G171" s="94"/>
    </row>
    <row r="172" spans="1:7" ht="13.2" x14ac:dyDescent="0.25">
      <c r="A172" s="94"/>
      <c r="B172" s="94"/>
      <c r="C172" s="94"/>
      <c r="D172" s="94"/>
      <c r="E172" s="94"/>
      <c r="F172" s="94"/>
      <c r="G172" s="94"/>
    </row>
    <row r="173" spans="1:7" ht="13.2" x14ac:dyDescent="0.25">
      <c r="A173" s="94"/>
      <c r="B173" s="94"/>
      <c r="C173" s="94"/>
      <c r="D173" s="94"/>
      <c r="E173" s="94"/>
      <c r="F173" s="94"/>
      <c r="G173" s="94"/>
    </row>
    <row r="174" spans="1:7" ht="13.2" x14ac:dyDescent="0.25">
      <c r="A174" s="94"/>
      <c r="B174" s="94"/>
      <c r="C174" s="94"/>
      <c r="D174" s="94"/>
      <c r="E174" s="94"/>
      <c r="F174" s="94"/>
      <c r="G174" s="94"/>
    </row>
    <row r="175" spans="1:7" ht="13.2" x14ac:dyDescent="0.25">
      <c r="A175" s="94"/>
      <c r="B175" s="94"/>
      <c r="C175" s="94"/>
      <c r="D175" s="94"/>
      <c r="E175" s="94"/>
      <c r="F175" s="94"/>
      <c r="G175" s="94"/>
    </row>
    <row r="176" spans="1:7" ht="13.2" x14ac:dyDescent="0.25">
      <c r="A176" s="94"/>
      <c r="B176" s="94"/>
      <c r="C176" s="94"/>
      <c r="D176" s="94"/>
      <c r="E176" s="94"/>
      <c r="F176" s="94"/>
      <c r="G176" s="94"/>
    </row>
    <row r="177" spans="1:7" ht="13.2" x14ac:dyDescent="0.25">
      <c r="A177" s="94"/>
      <c r="B177" s="94"/>
      <c r="C177" s="94"/>
      <c r="D177" s="94"/>
      <c r="E177" s="94"/>
      <c r="F177" s="94"/>
      <c r="G177" s="94"/>
    </row>
    <row r="178" spans="1:7" ht="13.2" x14ac:dyDescent="0.25">
      <c r="A178" s="94"/>
      <c r="B178" s="94"/>
      <c r="C178" s="94"/>
      <c r="D178" s="94"/>
      <c r="E178" s="94"/>
      <c r="F178" s="94"/>
      <c r="G178" s="94"/>
    </row>
    <row r="179" spans="1:7" ht="13.2" x14ac:dyDescent="0.25">
      <c r="A179" s="94"/>
      <c r="B179" s="94"/>
      <c r="C179" s="94"/>
      <c r="D179" s="94"/>
      <c r="E179" s="94"/>
      <c r="F179" s="94"/>
      <c r="G179" s="94"/>
    </row>
    <row r="180" spans="1:7" ht="13.2" x14ac:dyDescent="0.25">
      <c r="A180" s="94"/>
      <c r="B180" s="94"/>
      <c r="C180" s="94"/>
      <c r="D180" s="94"/>
      <c r="E180" s="94"/>
      <c r="F180" s="94"/>
      <c r="G180" s="94"/>
    </row>
    <row r="181" spans="1:7" ht="13.2" x14ac:dyDescent="0.25">
      <c r="A181" s="94"/>
      <c r="B181" s="94"/>
      <c r="C181" s="94"/>
      <c r="D181" s="94"/>
      <c r="E181" s="94"/>
      <c r="F181" s="94"/>
      <c r="G181" s="94"/>
    </row>
    <row r="182" spans="1:7" ht="13.2" x14ac:dyDescent="0.25">
      <c r="A182" s="94"/>
      <c r="B182" s="94"/>
      <c r="C182" s="94"/>
      <c r="D182" s="94"/>
      <c r="E182" s="94"/>
      <c r="F182" s="94"/>
      <c r="G182" s="94"/>
    </row>
    <row r="183" spans="1:7" ht="13.2" x14ac:dyDescent="0.25">
      <c r="A183" s="94"/>
      <c r="B183" s="94"/>
      <c r="C183" s="94"/>
      <c r="D183" s="94"/>
      <c r="E183" s="94"/>
      <c r="F183" s="94"/>
      <c r="G183" s="94"/>
    </row>
    <row r="184" spans="1:7" ht="13.2" x14ac:dyDescent="0.25">
      <c r="A184" s="94"/>
      <c r="B184" s="94"/>
      <c r="C184" s="94"/>
      <c r="D184" s="94"/>
      <c r="E184" s="94"/>
      <c r="F184" s="94"/>
      <c r="G184" s="94"/>
    </row>
    <row r="185" spans="1:7" ht="13.2" x14ac:dyDescent="0.25">
      <c r="A185" s="94"/>
      <c r="B185" s="94"/>
      <c r="C185" s="94"/>
      <c r="D185" s="94"/>
      <c r="E185" s="94"/>
      <c r="F185" s="94"/>
      <c r="G185" s="94"/>
    </row>
    <row r="186" spans="1:7" ht="13.2" x14ac:dyDescent="0.25">
      <c r="A186" s="94"/>
      <c r="B186" s="94"/>
      <c r="C186" s="94"/>
      <c r="D186" s="94"/>
      <c r="E186" s="94"/>
      <c r="F186" s="94"/>
      <c r="G186" s="94"/>
    </row>
    <row r="187" spans="1:7" ht="13.2" x14ac:dyDescent="0.25">
      <c r="A187" s="94"/>
      <c r="B187" s="94"/>
      <c r="C187" s="94"/>
      <c r="D187" s="94"/>
      <c r="E187" s="94"/>
      <c r="F187" s="94"/>
      <c r="G187" s="94"/>
    </row>
    <row r="188" spans="1:7" ht="13.2" x14ac:dyDescent="0.25">
      <c r="A188" s="94"/>
      <c r="B188" s="94"/>
      <c r="C188" s="94"/>
      <c r="D188" s="94"/>
      <c r="E188" s="94"/>
      <c r="F188" s="94"/>
      <c r="G188" s="94"/>
    </row>
    <row r="189" spans="1:7" ht="13.2" x14ac:dyDescent="0.25">
      <c r="A189" s="94"/>
      <c r="B189" s="94"/>
      <c r="C189" s="94"/>
      <c r="D189" s="94"/>
      <c r="E189" s="94"/>
      <c r="F189" s="94"/>
      <c r="G189" s="94"/>
    </row>
    <row r="190" spans="1:7" ht="13.2" x14ac:dyDescent="0.25">
      <c r="A190" s="94"/>
      <c r="B190" s="94"/>
      <c r="C190" s="94"/>
      <c r="D190" s="94"/>
      <c r="E190" s="94"/>
      <c r="F190" s="94"/>
      <c r="G190" s="94"/>
    </row>
    <row r="191" spans="1:7" ht="13.2" x14ac:dyDescent="0.25">
      <c r="A191" s="94"/>
      <c r="B191" s="94"/>
      <c r="C191" s="94"/>
      <c r="D191" s="94"/>
      <c r="E191" s="94"/>
      <c r="F191" s="94"/>
      <c r="G191" s="94"/>
    </row>
    <row r="192" spans="1:7" ht="13.2" x14ac:dyDescent="0.25">
      <c r="A192" s="94"/>
      <c r="B192" s="94"/>
      <c r="C192" s="94"/>
      <c r="D192" s="94"/>
      <c r="E192" s="94"/>
      <c r="F192" s="94"/>
      <c r="G192" s="94"/>
    </row>
    <row r="193" spans="1:7" ht="13.2" x14ac:dyDescent="0.25">
      <c r="A193" s="94"/>
      <c r="B193" s="94"/>
      <c r="C193" s="94"/>
      <c r="D193" s="94"/>
      <c r="E193" s="94"/>
      <c r="F193" s="94"/>
      <c r="G193" s="94"/>
    </row>
    <row r="194" spans="1:7" ht="13.2" x14ac:dyDescent="0.25">
      <c r="A194" s="94"/>
      <c r="B194" s="94"/>
      <c r="C194" s="94"/>
      <c r="D194" s="94"/>
      <c r="E194" s="94"/>
      <c r="F194" s="94"/>
      <c r="G194" s="94"/>
    </row>
    <row r="195" spans="1:7" ht="13.2" x14ac:dyDescent="0.25">
      <c r="A195" s="94"/>
      <c r="B195" s="94"/>
      <c r="C195" s="94"/>
      <c r="D195" s="94"/>
      <c r="E195" s="94"/>
      <c r="F195" s="94"/>
      <c r="G195" s="94"/>
    </row>
    <row r="196" spans="1:7" ht="13.2" x14ac:dyDescent="0.25">
      <c r="A196" s="94"/>
      <c r="B196" s="94"/>
      <c r="C196" s="94"/>
      <c r="D196" s="94"/>
      <c r="E196" s="94"/>
      <c r="F196" s="94"/>
      <c r="G196" s="94"/>
    </row>
    <row r="197" spans="1:7" ht="13.2" x14ac:dyDescent="0.25">
      <c r="A197" s="94"/>
      <c r="B197" s="94"/>
      <c r="C197" s="94"/>
      <c r="D197" s="94"/>
      <c r="E197" s="94"/>
      <c r="F197" s="94"/>
      <c r="G197" s="94"/>
    </row>
    <row r="198" spans="1:7" ht="13.2" x14ac:dyDescent="0.25">
      <c r="A198" s="94"/>
      <c r="B198" s="94"/>
      <c r="C198" s="94"/>
      <c r="D198" s="94"/>
      <c r="E198" s="94"/>
      <c r="F198" s="94"/>
      <c r="G198" s="94"/>
    </row>
    <row r="199" spans="1:7" ht="13.2" x14ac:dyDescent="0.25">
      <c r="A199" s="94"/>
      <c r="B199" s="94"/>
      <c r="C199" s="94"/>
      <c r="D199" s="94"/>
      <c r="E199" s="94"/>
      <c r="F199" s="94"/>
      <c r="G199" s="94"/>
    </row>
    <row r="200" spans="1:7" ht="13.2" x14ac:dyDescent="0.25">
      <c r="A200" s="94"/>
      <c r="B200" s="94"/>
      <c r="C200" s="94"/>
      <c r="D200" s="94"/>
      <c r="E200" s="94"/>
      <c r="F200" s="94"/>
      <c r="G200" s="94"/>
    </row>
    <row r="201" spans="1:7" ht="13.2" x14ac:dyDescent="0.25">
      <c r="A201" s="94"/>
      <c r="B201" s="94"/>
      <c r="C201" s="94"/>
      <c r="D201" s="94"/>
      <c r="E201" s="94"/>
      <c r="F201" s="94"/>
      <c r="G201" s="94"/>
    </row>
    <row r="202" spans="1:7" ht="13.2" x14ac:dyDescent="0.25">
      <c r="A202" s="94"/>
      <c r="B202" s="94"/>
      <c r="C202" s="94"/>
      <c r="D202" s="94"/>
      <c r="E202" s="94"/>
      <c r="F202" s="94"/>
      <c r="G202" s="94"/>
    </row>
    <row r="203" spans="1:7" ht="13.2" x14ac:dyDescent="0.25">
      <c r="A203" s="94"/>
      <c r="B203" s="94"/>
      <c r="C203" s="94"/>
      <c r="D203" s="94"/>
      <c r="E203" s="94"/>
      <c r="F203" s="94"/>
      <c r="G203" s="94"/>
    </row>
    <row r="204" spans="1:7" ht="13.2" x14ac:dyDescent="0.25">
      <c r="A204" s="94"/>
      <c r="B204" s="94"/>
      <c r="C204" s="94"/>
      <c r="D204" s="94"/>
      <c r="E204" s="94"/>
      <c r="F204" s="94"/>
      <c r="G204" s="94"/>
    </row>
    <row r="205" spans="1:7" ht="13.2" x14ac:dyDescent="0.25">
      <c r="A205" s="94"/>
      <c r="B205" s="94"/>
      <c r="C205" s="94"/>
      <c r="D205" s="94"/>
      <c r="E205" s="94"/>
      <c r="F205" s="94"/>
      <c r="G205" s="94"/>
    </row>
    <row r="206" spans="1:7" ht="13.2" x14ac:dyDescent="0.25">
      <c r="A206" s="94"/>
      <c r="B206" s="94"/>
      <c r="C206" s="94"/>
      <c r="D206" s="94"/>
      <c r="E206" s="94"/>
      <c r="F206" s="94"/>
      <c r="G206" s="94"/>
    </row>
    <row r="207" spans="1:7" ht="13.2" x14ac:dyDescent="0.25">
      <c r="A207" s="94"/>
      <c r="B207" s="94"/>
      <c r="C207" s="94"/>
      <c r="D207" s="94"/>
      <c r="E207" s="94"/>
      <c r="F207" s="94"/>
      <c r="G207" s="94"/>
    </row>
    <row r="208" spans="1:7" ht="13.2" x14ac:dyDescent="0.25">
      <c r="A208" s="94"/>
      <c r="B208" s="94"/>
      <c r="C208" s="94"/>
      <c r="D208" s="94"/>
      <c r="E208" s="94"/>
      <c r="F208" s="94"/>
      <c r="G208" s="94"/>
    </row>
    <row r="209" spans="1:7" ht="13.2" x14ac:dyDescent="0.25">
      <c r="A209" s="94"/>
      <c r="B209" s="94"/>
      <c r="C209" s="94"/>
      <c r="D209" s="94"/>
      <c r="E209" s="94"/>
      <c r="F209" s="94"/>
      <c r="G209" s="94"/>
    </row>
    <row r="210" spans="1:7" ht="13.2" x14ac:dyDescent="0.25">
      <c r="A210" s="94"/>
      <c r="B210" s="94"/>
      <c r="C210" s="94"/>
      <c r="D210" s="94"/>
      <c r="E210" s="94"/>
      <c r="F210" s="94"/>
      <c r="G210" s="94"/>
    </row>
    <row r="211" spans="1:7" ht="13.2" x14ac:dyDescent="0.25">
      <c r="A211" s="94"/>
      <c r="B211" s="94"/>
      <c r="C211" s="94"/>
      <c r="D211" s="94"/>
      <c r="E211" s="94"/>
      <c r="F211" s="94"/>
      <c r="G211" s="94"/>
    </row>
    <row r="212" spans="1:7" ht="13.2" x14ac:dyDescent="0.25">
      <c r="A212" s="94"/>
      <c r="B212" s="94"/>
      <c r="C212" s="94"/>
      <c r="D212" s="94"/>
      <c r="E212" s="94"/>
      <c r="F212" s="94"/>
      <c r="G212" s="94"/>
    </row>
    <row r="213" spans="1:7" ht="13.2" x14ac:dyDescent="0.25">
      <c r="A213" s="94"/>
      <c r="B213" s="94"/>
      <c r="C213" s="94"/>
      <c r="D213" s="94"/>
      <c r="E213" s="94"/>
      <c r="F213" s="94"/>
      <c r="G213" s="94"/>
    </row>
    <row r="214" spans="1:7" ht="13.2" x14ac:dyDescent="0.25">
      <c r="A214" s="94"/>
      <c r="B214" s="94"/>
      <c r="C214" s="94"/>
      <c r="D214" s="94"/>
      <c r="E214" s="94"/>
      <c r="F214" s="94"/>
      <c r="G214" s="94"/>
    </row>
    <row r="215" spans="1:7" ht="13.2" x14ac:dyDescent="0.25">
      <c r="A215" s="94"/>
      <c r="B215" s="94"/>
      <c r="C215" s="94"/>
      <c r="D215" s="94"/>
      <c r="E215" s="94"/>
      <c r="F215" s="94"/>
      <c r="G215" s="94"/>
    </row>
    <row r="216" spans="1:7" ht="13.2" x14ac:dyDescent="0.25">
      <c r="A216" s="94"/>
      <c r="B216" s="94"/>
      <c r="C216" s="94"/>
      <c r="D216" s="94"/>
      <c r="E216" s="94"/>
      <c r="F216" s="94"/>
      <c r="G216" s="94"/>
    </row>
    <row r="217" spans="1:7" ht="13.2" x14ac:dyDescent="0.25">
      <c r="A217" s="94"/>
      <c r="B217" s="94"/>
      <c r="C217" s="94"/>
      <c r="D217" s="94"/>
      <c r="E217" s="94"/>
      <c r="F217" s="94"/>
      <c r="G217" s="94"/>
    </row>
    <row r="218" spans="1:7" ht="13.2" x14ac:dyDescent="0.25">
      <c r="A218" s="94"/>
      <c r="B218" s="94"/>
      <c r="C218" s="94"/>
      <c r="D218" s="94"/>
      <c r="E218" s="94"/>
      <c r="F218" s="94"/>
      <c r="G218" s="94"/>
    </row>
    <row r="219" spans="1:7" ht="13.2" x14ac:dyDescent="0.25">
      <c r="A219" s="94"/>
      <c r="B219" s="94"/>
      <c r="C219" s="94"/>
      <c r="D219" s="94"/>
      <c r="E219" s="94"/>
      <c r="F219" s="94"/>
      <c r="G219" s="94"/>
    </row>
    <row r="220" spans="1:7" ht="13.2" x14ac:dyDescent="0.25">
      <c r="A220" s="94"/>
      <c r="B220" s="94"/>
      <c r="C220" s="94"/>
      <c r="D220" s="94"/>
      <c r="E220" s="94"/>
      <c r="F220" s="94"/>
      <c r="G220" s="94"/>
    </row>
    <row r="221" spans="1:7" ht="13.2" x14ac:dyDescent="0.25">
      <c r="A221" s="94"/>
      <c r="B221" s="94"/>
      <c r="C221" s="94"/>
      <c r="D221" s="94"/>
      <c r="E221" s="94"/>
      <c r="F221" s="94"/>
      <c r="G221" s="94"/>
    </row>
    <row r="222" spans="1:7" ht="13.2" x14ac:dyDescent="0.25">
      <c r="A222" s="94"/>
      <c r="B222" s="94"/>
      <c r="C222" s="94"/>
      <c r="D222" s="94"/>
      <c r="E222" s="94"/>
      <c r="F222" s="94"/>
      <c r="G222" s="94"/>
    </row>
    <row r="223" spans="1:7" ht="13.2" x14ac:dyDescent="0.25">
      <c r="A223" s="94"/>
      <c r="B223" s="94"/>
      <c r="C223" s="94"/>
      <c r="D223" s="94"/>
      <c r="E223" s="94"/>
      <c r="F223" s="94"/>
      <c r="G223" s="94"/>
    </row>
    <row r="224" spans="1:7" ht="13.2" x14ac:dyDescent="0.25">
      <c r="A224" s="94"/>
      <c r="B224" s="94"/>
      <c r="C224" s="94"/>
      <c r="D224" s="94"/>
      <c r="E224" s="94"/>
      <c r="F224" s="94"/>
      <c r="G224" s="94"/>
    </row>
    <row r="225" spans="1:7" ht="13.2" x14ac:dyDescent="0.25">
      <c r="A225" s="94"/>
      <c r="B225" s="94"/>
      <c r="C225" s="94"/>
      <c r="D225" s="94"/>
      <c r="E225" s="94"/>
      <c r="F225" s="94"/>
      <c r="G225" s="94"/>
    </row>
    <row r="226" spans="1:7" ht="13.2" x14ac:dyDescent="0.25">
      <c r="A226" s="94"/>
      <c r="B226" s="94"/>
      <c r="C226" s="94"/>
      <c r="D226" s="94"/>
      <c r="E226" s="94"/>
      <c r="F226" s="94"/>
      <c r="G226" s="94"/>
    </row>
    <row r="227" spans="1:7" ht="13.2" x14ac:dyDescent="0.25">
      <c r="A227" s="94"/>
      <c r="B227" s="94"/>
      <c r="C227" s="94"/>
      <c r="D227" s="94"/>
      <c r="E227" s="94"/>
      <c r="F227" s="94"/>
      <c r="G227" s="94"/>
    </row>
    <row r="228" spans="1:7" ht="13.2" x14ac:dyDescent="0.25">
      <c r="A228" s="94"/>
      <c r="B228" s="94"/>
      <c r="C228" s="94"/>
      <c r="D228" s="94"/>
      <c r="E228" s="94"/>
      <c r="F228" s="94"/>
      <c r="G228" s="94"/>
    </row>
    <row r="229" spans="1:7" ht="13.2" x14ac:dyDescent="0.25">
      <c r="A229" s="94"/>
      <c r="B229" s="94"/>
      <c r="C229" s="94"/>
      <c r="D229" s="94"/>
      <c r="E229" s="94"/>
      <c r="F229" s="94"/>
      <c r="G229" s="94"/>
    </row>
    <row r="230" spans="1:7" ht="13.2" x14ac:dyDescent="0.25">
      <c r="A230" s="94"/>
      <c r="B230" s="94"/>
      <c r="C230" s="94"/>
      <c r="D230" s="94"/>
      <c r="E230" s="94"/>
      <c r="F230" s="94"/>
      <c r="G230" s="94"/>
    </row>
    <row r="231" spans="1:7" ht="13.2" x14ac:dyDescent="0.25">
      <c r="A231" s="94"/>
      <c r="B231" s="94"/>
      <c r="C231" s="94"/>
      <c r="D231" s="94"/>
      <c r="E231" s="94"/>
      <c r="F231" s="94"/>
      <c r="G231" s="94"/>
    </row>
    <row r="232" spans="1:7" ht="13.2" x14ac:dyDescent="0.25">
      <c r="A232" s="94"/>
      <c r="B232" s="94"/>
      <c r="C232" s="94"/>
      <c r="D232" s="94"/>
      <c r="E232" s="94"/>
      <c r="F232" s="94"/>
      <c r="G232" s="94"/>
    </row>
    <row r="233" spans="1:7" ht="13.2" x14ac:dyDescent="0.25">
      <c r="A233" s="94"/>
      <c r="B233" s="94"/>
      <c r="C233" s="94"/>
      <c r="D233" s="94"/>
      <c r="E233" s="94"/>
      <c r="F233" s="94"/>
      <c r="G233" s="94"/>
    </row>
    <row r="234" spans="1:7" ht="13.2" x14ac:dyDescent="0.25">
      <c r="A234" s="94"/>
      <c r="B234" s="94"/>
      <c r="C234" s="94"/>
      <c r="D234" s="94"/>
      <c r="E234" s="94"/>
      <c r="F234" s="94"/>
      <c r="G234" s="94"/>
    </row>
    <row r="235" spans="1:7" ht="13.2" x14ac:dyDescent="0.25">
      <c r="A235" s="94"/>
      <c r="B235" s="94"/>
      <c r="C235" s="94"/>
      <c r="D235" s="94"/>
      <c r="E235" s="94"/>
      <c r="F235" s="94"/>
      <c r="G235" s="94"/>
    </row>
    <row r="236" spans="1:7" ht="13.2" x14ac:dyDescent="0.25">
      <c r="A236" s="94"/>
      <c r="B236" s="94"/>
      <c r="C236" s="94"/>
      <c r="D236" s="94"/>
      <c r="E236" s="94"/>
      <c r="F236" s="94"/>
      <c r="G236" s="94"/>
    </row>
    <row r="237" spans="1:7" ht="13.2" x14ac:dyDescent="0.25">
      <c r="A237" s="94"/>
      <c r="B237" s="94"/>
      <c r="C237" s="94"/>
      <c r="D237" s="94"/>
      <c r="E237" s="94"/>
      <c r="F237" s="94"/>
      <c r="G237" s="94"/>
    </row>
    <row r="238" spans="1:7" ht="13.2" x14ac:dyDescent="0.25">
      <c r="A238" s="94"/>
      <c r="B238" s="94"/>
      <c r="C238" s="94"/>
      <c r="D238" s="94"/>
      <c r="E238" s="94"/>
      <c r="F238" s="94"/>
      <c r="G238" s="94"/>
    </row>
    <row r="239" spans="1:7" ht="13.2" x14ac:dyDescent="0.25">
      <c r="A239" s="94"/>
      <c r="B239" s="94"/>
      <c r="C239" s="94"/>
      <c r="D239" s="94"/>
      <c r="E239" s="94"/>
      <c r="F239" s="94"/>
      <c r="G239" s="94"/>
    </row>
    <row r="240" spans="1:7" ht="13.2" x14ac:dyDescent="0.25">
      <c r="A240" s="94"/>
      <c r="B240" s="94"/>
      <c r="C240" s="94"/>
      <c r="D240" s="94"/>
      <c r="E240" s="94"/>
      <c r="F240" s="94"/>
      <c r="G240" s="94"/>
    </row>
    <row r="241" spans="1:7" ht="13.2" x14ac:dyDescent="0.25">
      <c r="A241" s="94"/>
      <c r="B241" s="94"/>
      <c r="C241" s="94"/>
      <c r="D241" s="94"/>
      <c r="E241" s="94"/>
      <c r="F241" s="94"/>
      <c r="G241" s="94"/>
    </row>
    <row r="242" spans="1:7" ht="13.2" x14ac:dyDescent="0.25">
      <c r="A242" s="94"/>
      <c r="B242" s="94"/>
      <c r="C242" s="94"/>
      <c r="D242" s="94"/>
      <c r="E242" s="94"/>
      <c r="F242" s="94"/>
      <c r="G242" s="94"/>
    </row>
    <row r="243" spans="1:7" ht="13.2" x14ac:dyDescent="0.25">
      <c r="A243" s="94"/>
      <c r="B243" s="94"/>
      <c r="C243" s="94"/>
      <c r="D243" s="94"/>
      <c r="E243" s="94"/>
      <c r="F243" s="94"/>
      <c r="G243" s="94"/>
    </row>
    <row r="244" spans="1:7" ht="13.2" x14ac:dyDescent="0.25">
      <c r="A244" s="94"/>
      <c r="B244" s="94"/>
      <c r="C244" s="94"/>
      <c r="D244" s="94"/>
      <c r="E244" s="94"/>
      <c r="F244" s="94"/>
      <c r="G244" s="94"/>
    </row>
    <row r="245" spans="1:7" ht="13.2" x14ac:dyDescent="0.25">
      <c r="A245" s="94"/>
      <c r="B245" s="94"/>
      <c r="C245" s="94"/>
      <c r="D245" s="94"/>
      <c r="E245" s="94"/>
      <c r="F245" s="94"/>
      <c r="G245" s="94"/>
    </row>
    <row r="246" spans="1:7" ht="13.2" x14ac:dyDescent="0.25">
      <c r="A246" s="94"/>
      <c r="B246" s="94"/>
      <c r="C246" s="94"/>
      <c r="D246" s="94"/>
      <c r="E246" s="94"/>
      <c r="F246" s="94"/>
      <c r="G246" s="94"/>
    </row>
    <row r="247" spans="1:7" ht="13.2" x14ac:dyDescent="0.25">
      <c r="A247" s="94"/>
      <c r="B247" s="94"/>
      <c r="C247" s="94"/>
      <c r="D247" s="94"/>
      <c r="E247" s="94"/>
      <c r="F247" s="94"/>
      <c r="G247" s="94"/>
    </row>
    <row r="248" spans="1:7" ht="13.2" x14ac:dyDescent="0.25">
      <c r="A248" s="94"/>
      <c r="B248" s="94"/>
      <c r="C248" s="94"/>
      <c r="D248" s="94"/>
      <c r="E248" s="94"/>
      <c r="F248" s="94"/>
      <c r="G248" s="94"/>
    </row>
    <row r="249" spans="1:7" ht="13.2" x14ac:dyDescent="0.25">
      <c r="A249" s="94"/>
      <c r="B249" s="94"/>
      <c r="C249" s="94"/>
      <c r="D249" s="94"/>
      <c r="E249" s="94"/>
      <c r="F249" s="94"/>
      <c r="G249" s="94"/>
    </row>
    <row r="250" spans="1:7" ht="13.2" x14ac:dyDescent="0.25">
      <c r="A250" s="94"/>
      <c r="B250" s="94"/>
      <c r="C250" s="94"/>
      <c r="D250" s="94"/>
      <c r="E250" s="94"/>
      <c r="F250" s="94"/>
      <c r="G250" s="94"/>
    </row>
    <row r="251" spans="1:7" ht="13.2" x14ac:dyDescent="0.25">
      <c r="A251" s="94"/>
      <c r="B251" s="94"/>
      <c r="C251" s="94"/>
      <c r="D251" s="94"/>
      <c r="E251" s="94"/>
      <c r="F251" s="94"/>
      <c r="G251" s="94"/>
    </row>
    <row r="252" spans="1:7" ht="13.2" x14ac:dyDescent="0.25">
      <c r="A252" s="94"/>
      <c r="B252" s="94"/>
      <c r="C252" s="94"/>
      <c r="D252" s="94"/>
      <c r="E252" s="94"/>
      <c r="F252" s="94"/>
      <c r="G252" s="94"/>
    </row>
    <row r="253" spans="1:7" ht="13.2" x14ac:dyDescent="0.25">
      <c r="A253" s="94"/>
      <c r="B253" s="94"/>
      <c r="C253" s="94"/>
      <c r="D253" s="94"/>
      <c r="E253" s="94"/>
      <c r="F253" s="94"/>
      <c r="G253" s="94"/>
    </row>
    <row r="254" spans="1:7" ht="13.2" x14ac:dyDescent="0.25">
      <c r="A254" s="94"/>
      <c r="B254" s="94"/>
      <c r="C254" s="94"/>
      <c r="D254" s="94"/>
      <c r="E254" s="94"/>
      <c r="F254" s="94"/>
      <c r="G254" s="94"/>
    </row>
    <row r="255" spans="1:7" ht="13.2" x14ac:dyDescent="0.25">
      <c r="A255" s="94"/>
      <c r="B255" s="94"/>
      <c r="C255" s="94"/>
      <c r="D255" s="94"/>
      <c r="E255" s="94"/>
      <c r="F255" s="94"/>
      <c r="G255" s="94"/>
    </row>
    <row r="256" spans="1:7" ht="13.2" x14ac:dyDescent="0.25">
      <c r="A256" s="94"/>
      <c r="B256" s="94"/>
      <c r="C256" s="94"/>
      <c r="D256" s="94"/>
      <c r="E256" s="94"/>
      <c r="F256" s="94"/>
      <c r="G256" s="94"/>
    </row>
    <row r="257" spans="1:7" ht="13.2" x14ac:dyDescent="0.25">
      <c r="A257" s="94"/>
      <c r="B257" s="94"/>
      <c r="C257" s="94"/>
      <c r="D257" s="94"/>
      <c r="E257" s="94"/>
      <c r="F257" s="94"/>
      <c r="G257" s="94"/>
    </row>
    <row r="258" spans="1:7" ht="13.2" x14ac:dyDescent="0.25">
      <c r="A258" s="94"/>
      <c r="B258" s="94"/>
      <c r="C258" s="94"/>
      <c r="D258" s="94"/>
      <c r="E258" s="94"/>
      <c r="F258" s="94"/>
      <c r="G258" s="94"/>
    </row>
    <row r="259" spans="1:7" ht="13.2" x14ac:dyDescent="0.25">
      <c r="A259" s="94"/>
      <c r="B259" s="94"/>
      <c r="C259" s="94"/>
      <c r="D259" s="94"/>
      <c r="E259" s="94"/>
      <c r="F259" s="94"/>
      <c r="G259" s="94"/>
    </row>
    <row r="260" spans="1:7" ht="13.2" x14ac:dyDescent="0.25">
      <c r="A260" s="94"/>
      <c r="B260" s="94"/>
      <c r="C260" s="94"/>
      <c r="D260" s="94"/>
      <c r="E260" s="94"/>
      <c r="F260" s="94"/>
      <c r="G260" s="94"/>
    </row>
    <row r="261" spans="1:7" ht="13.2" x14ac:dyDescent="0.25">
      <c r="A261" s="94"/>
      <c r="B261" s="94"/>
      <c r="C261" s="94"/>
      <c r="D261" s="94"/>
      <c r="E261" s="94"/>
      <c r="F261" s="94"/>
      <c r="G261" s="94"/>
    </row>
    <row r="262" spans="1:7" ht="13.2" x14ac:dyDescent="0.25">
      <c r="A262" s="94"/>
      <c r="B262" s="94"/>
      <c r="C262" s="94"/>
      <c r="D262" s="94"/>
      <c r="E262" s="94"/>
      <c r="F262" s="94"/>
      <c r="G262" s="94"/>
    </row>
    <row r="263" spans="1:7" ht="13.2" x14ac:dyDescent="0.25">
      <c r="A263" s="94"/>
      <c r="B263" s="94"/>
      <c r="C263" s="94"/>
      <c r="D263" s="94"/>
      <c r="E263" s="94"/>
      <c r="F263" s="94"/>
      <c r="G263" s="94"/>
    </row>
    <row r="264" spans="1:7" ht="13.2" x14ac:dyDescent="0.25">
      <c r="A264" s="94"/>
      <c r="B264" s="94"/>
      <c r="C264" s="94"/>
      <c r="D264" s="94"/>
      <c r="E264" s="94"/>
      <c r="F264" s="94"/>
      <c r="G264" s="94"/>
    </row>
    <row r="265" spans="1:7" ht="13.2" x14ac:dyDescent="0.25">
      <c r="A265" s="94"/>
      <c r="B265" s="94"/>
      <c r="C265" s="94"/>
      <c r="D265" s="94"/>
      <c r="E265" s="94"/>
      <c r="F265" s="94"/>
      <c r="G265" s="94"/>
    </row>
    <row r="266" spans="1:7" ht="13.2" x14ac:dyDescent="0.25">
      <c r="A266" s="94"/>
      <c r="B266" s="94"/>
      <c r="C266" s="94"/>
      <c r="D266" s="94"/>
      <c r="E266" s="94"/>
      <c r="F266" s="94"/>
      <c r="G266" s="94"/>
    </row>
    <row r="267" spans="1:7" ht="13.2" x14ac:dyDescent="0.25">
      <c r="A267" s="94"/>
      <c r="B267" s="94"/>
      <c r="C267" s="94"/>
      <c r="D267" s="94"/>
      <c r="E267" s="94"/>
      <c r="F267" s="94"/>
      <c r="G267" s="94"/>
    </row>
    <row r="268" spans="1:7" ht="13.2" x14ac:dyDescent="0.25">
      <c r="A268" s="94"/>
      <c r="B268" s="94"/>
      <c r="C268" s="94"/>
      <c r="D268" s="94"/>
      <c r="E268" s="94"/>
      <c r="F268" s="94"/>
      <c r="G268" s="94"/>
    </row>
    <row r="269" spans="1:7" ht="13.2" x14ac:dyDescent="0.25">
      <c r="A269" s="94"/>
      <c r="B269" s="94"/>
      <c r="C269" s="94"/>
      <c r="D269" s="94"/>
      <c r="E269" s="94"/>
      <c r="F269" s="94"/>
      <c r="G269" s="94"/>
    </row>
    <row r="270" spans="1:7" ht="13.2" x14ac:dyDescent="0.25">
      <c r="A270" s="94"/>
      <c r="B270" s="94"/>
      <c r="C270" s="94"/>
      <c r="D270" s="94"/>
      <c r="E270" s="94"/>
      <c r="F270" s="94"/>
      <c r="G270" s="94"/>
    </row>
    <row r="271" spans="1:7" ht="13.2" x14ac:dyDescent="0.25">
      <c r="A271" s="94"/>
      <c r="B271" s="94"/>
      <c r="C271" s="94"/>
      <c r="D271" s="94"/>
      <c r="E271" s="94"/>
      <c r="F271" s="94"/>
      <c r="G271" s="94"/>
    </row>
    <row r="272" spans="1:7" ht="13.2" x14ac:dyDescent="0.25">
      <c r="A272" s="94"/>
      <c r="B272" s="94"/>
      <c r="C272" s="94"/>
      <c r="D272" s="94"/>
      <c r="E272" s="94"/>
      <c r="F272" s="94"/>
      <c r="G272" s="94"/>
    </row>
    <row r="273" spans="1:7" ht="13.2" x14ac:dyDescent="0.25">
      <c r="A273" s="94"/>
      <c r="B273" s="94"/>
      <c r="C273" s="94"/>
      <c r="D273" s="94"/>
      <c r="E273" s="94"/>
      <c r="F273" s="94"/>
      <c r="G273" s="94"/>
    </row>
    <row r="274" spans="1:7" ht="13.2" x14ac:dyDescent="0.25">
      <c r="A274" s="94"/>
      <c r="B274" s="94"/>
      <c r="C274" s="94"/>
      <c r="D274" s="94"/>
      <c r="E274" s="94"/>
      <c r="F274" s="94"/>
      <c r="G274" s="94"/>
    </row>
    <row r="275" spans="1:7" ht="13.2" x14ac:dyDescent="0.25">
      <c r="A275" s="94"/>
      <c r="B275" s="94"/>
      <c r="C275" s="94"/>
      <c r="D275" s="94"/>
      <c r="E275" s="94"/>
      <c r="F275" s="94"/>
      <c r="G275" s="94"/>
    </row>
    <row r="276" spans="1:7" ht="13.2" x14ac:dyDescent="0.25">
      <c r="A276" s="94"/>
      <c r="B276" s="94"/>
      <c r="C276" s="94"/>
      <c r="D276" s="94"/>
      <c r="E276" s="94"/>
      <c r="F276" s="94"/>
      <c r="G276" s="94"/>
    </row>
    <row r="277" spans="1:7" ht="13.2" x14ac:dyDescent="0.25">
      <c r="A277" s="94"/>
      <c r="B277" s="94"/>
      <c r="C277" s="94"/>
      <c r="D277" s="94"/>
      <c r="E277" s="94"/>
      <c r="F277" s="94"/>
      <c r="G277" s="94"/>
    </row>
    <row r="278" spans="1:7" ht="13.2" x14ac:dyDescent="0.25">
      <c r="A278" s="94"/>
      <c r="B278" s="94"/>
      <c r="C278" s="94"/>
      <c r="D278" s="94"/>
      <c r="E278" s="94"/>
      <c r="F278" s="94"/>
      <c r="G278" s="94"/>
    </row>
    <row r="279" spans="1:7" ht="13.2" x14ac:dyDescent="0.25">
      <c r="A279" s="94"/>
      <c r="B279" s="94"/>
      <c r="C279" s="94"/>
      <c r="D279" s="94"/>
      <c r="E279" s="94"/>
      <c r="F279" s="94"/>
      <c r="G279" s="94"/>
    </row>
    <row r="280" spans="1:7" ht="13.2" x14ac:dyDescent="0.25">
      <c r="A280" s="94"/>
      <c r="B280" s="94"/>
      <c r="C280" s="94"/>
      <c r="D280" s="94"/>
      <c r="E280" s="94"/>
      <c r="F280" s="94"/>
      <c r="G280" s="94"/>
    </row>
    <row r="281" spans="1:7" ht="13.2" x14ac:dyDescent="0.25">
      <c r="A281" s="94"/>
      <c r="B281" s="94"/>
      <c r="C281" s="94"/>
      <c r="D281" s="94"/>
      <c r="E281" s="94"/>
      <c r="F281" s="94"/>
      <c r="G281" s="94"/>
    </row>
    <row r="282" spans="1:7" ht="13.2" x14ac:dyDescent="0.25">
      <c r="A282" s="94"/>
      <c r="B282" s="94"/>
      <c r="C282" s="94"/>
      <c r="D282" s="94"/>
      <c r="E282" s="94"/>
      <c r="F282" s="94"/>
      <c r="G282" s="94"/>
    </row>
    <row r="283" spans="1:7" ht="13.2" x14ac:dyDescent="0.25">
      <c r="A283" s="94"/>
      <c r="B283" s="94"/>
      <c r="C283" s="94"/>
      <c r="D283" s="94"/>
      <c r="E283" s="94"/>
      <c r="F283" s="94"/>
      <c r="G283" s="94"/>
    </row>
    <row r="284" spans="1:7" ht="13.2" x14ac:dyDescent="0.25">
      <c r="A284" s="94"/>
      <c r="B284" s="94"/>
      <c r="C284" s="94"/>
      <c r="D284" s="94"/>
      <c r="E284" s="94"/>
      <c r="F284" s="94"/>
      <c r="G284" s="94"/>
    </row>
    <row r="285" spans="1:7" ht="13.2" x14ac:dyDescent="0.25">
      <c r="A285" s="94"/>
      <c r="B285" s="94"/>
      <c r="C285" s="94"/>
      <c r="D285" s="94"/>
      <c r="E285" s="94"/>
      <c r="F285" s="94"/>
      <c r="G285" s="94"/>
    </row>
    <row r="286" spans="1:7" ht="13.2" x14ac:dyDescent="0.25">
      <c r="A286" s="94"/>
      <c r="B286" s="94"/>
      <c r="C286" s="94"/>
      <c r="D286" s="94"/>
      <c r="E286" s="94"/>
      <c r="F286" s="94"/>
      <c r="G286" s="94"/>
    </row>
    <row r="287" spans="1:7" ht="13.2" x14ac:dyDescent="0.25">
      <c r="A287" s="94"/>
      <c r="B287" s="94"/>
      <c r="C287" s="94"/>
      <c r="D287" s="94"/>
      <c r="E287" s="94"/>
      <c r="F287" s="94"/>
      <c r="G287" s="94"/>
    </row>
    <row r="288" spans="1:7" ht="13.2" x14ac:dyDescent="0.25">
      <c r="A288" s="94"/>
      <c r="B288" s="94"/>
      <c r="C288" s="94"/>
      <c r="D288" s="94"/>
      <c r="E288" s="94"/>
      <c r="F288" s="94"/>
      <c r="G288" s="94"/>
    </row>
    <row r="289" spans="1:7" ht="13.2" x14ac:dyDescent="0.25">
      <c r="A289" s="94"/>
      <c r="B289" s="94"/>
      <c r="C289" s="94"/>
      <c r="D289" s="94"/>
      <c r="E289" s="94"/>
      <c r="F289" s="94"/>
      <c r="G289" s="94"/>
    </row>
    <row r="290" spans="1:7" ht="13.2" x14ac:dyDescent="0.25">
      <c r="A290" s="94"/>
      <c r="B290" s="94"/>
      <c r="C290" s="94"/>
      <c r="D290" s="94"/>
      <c r="E290" s="94"/>
      <c r="F290" s="94"/>
      <c r="G290" s="94"/>
    </row>
    <row r="291" spans="1:7" ht="13.2" x14ac:dyDescent="0.25">
      <c r="A291" s="94"/>
      <c r="B291" s="94"/>
      <c r="C291" s="94"/>
      <c r="D291" s="94"/>
      <c r="E291" s="94"/>
      <c r="F291" s="94"/>
      <c r="G291" s="94"/>
    </row>
    <row r="292" spans="1:7" ht="13.2" x14ac:dyDescent="0.25">
      <c r="A292" s="94"/>
      <c r="B292" s="94"/>
      <c r="C292" s="94"/>
      <c r="D292" s="94"/>
      <c r="E292" s="94"/>
      <c r="F292" s="94"/>
      <c r="G292" s="94"/>
    </row>
    <row r="293" spans="1:7" ht="13.2" x14ac:dyDescent="0.25">
      <c r="A293" s="94"/>
      <c r="B293" s="94"/>
      <c r="C293" s="94"/>
      <c r="D293" s="94"/>
      <c r="E293" s="94"/>
      <c r="F293" s="94"/>
      <c r="G293" s="94"/>
    </row>
    <row r="294" spans="1:7" ht="13.2" x14ac:dyDescent="0.25">
      <c r="A294" s="94"/>
      <c r="B294" s="94"/>
      <c r="C294" s="94"/>
      <c r="D294" s="94"/>
      <c r="E294" s="94"/>
      <c r="F294" s="94"/>
      <c r="G294" s="94"/>
    </row>
    <row r="295" spans="1:7" ht="13.2" x14ac:dyDescent="0.25">
      <c r="A295" s="94"/>
      <c r="B295" s="94"/>
      <c r="C295" s="94"/>
      <c r="D295" s="94"/>
      <c r="E295" s="94"/>
      <c r="F295" s="94"/>
      <c r="G295" s="94"/>
    </row>
    <row r="296" spans="1:7" ht="13.2" x14ac:dyDescent="0.25">
      <c r="A296" s="94"/>
      <c r="B296" s="94"/>
      <c r="C296" s="94"/>
      <c r="D296" s="94"/>
      <c r="E296" s="94"/>
      <c r="F296" s="94"/>
      <c r="G296" s="94"/>
    </row>
    <row r="297" spans="1:7" ht="13.2" x14ac:dyDescent="0.25">
      <c r="A297" s="94"/>
      <c r="B297" s="94"/>
      <c r="C297" s="94"/>
      <c r="D297" s="94"/>
      <c r="E297" s="94"/>
      <c r="F297" s="94"/>
      <c r="G297" s="94"/>
    </row>
    <row r="298" spans="1:7" ht="13.2" x14ac:dyDescent="0.25">
      <c r="A298" s="94"/>
      <c r="B298" s="94"/>
      <c r="C298" s="94"/>
      <c r="D298" s="94"/>
      <c r="E298" s="94"/>
      <c r="F298" s="94"/>
      <c r="G298" s="94"/>
    </row>
    <row r="299" spans="1:7" ht="13.2" x14ac:dyDescent="0.25">
      <c r="A299" s="94"/>
      <c r="B299" s="94"/>
      <c r="C299" s="94"/>
      <c r="D299" s="94"/>
      <c r="E299" s="94"/>
      <c r="F299" s="94"/>
      <c r="G299" s="94"/>
    </row>
    <row r="300" spans="1:7" ht="13.2" x14ac:dyDescent="0.25">
      <c r="A300" s="94"/>
      <c r="B300" s="94"/>
      <c r="C300" s="94"/>
      <c r="D300" s="94"/>
      <c r="E300" s="94"/>
      <c r="F300" s="94"/>
      <c r="G300" s="94"/>
    </row>
    <row r="301" spans="1:7" ht="13.2" x14ac:dyDescent="0.25">
      <c r="A301" s="94"/>
      <c r="B301" s="94"/>
      <c r="C301" s="94"/>
      <c r="D301" s="94"/>
      <c r="E301" s="94"/>
      <c r="F301" s="94"/>
      <c r="G301" s="94"/>
    </row>
    <row r="302" spans="1:7" ht="13.2" x14ac:dyDescent="0.25">
      <c r="A302" s="94"/>
      <c r="B302" s="94"/>
      <c r="C302" s="94"/>
      <c r="D302" s="94"/>
      <c r="E302" s="94"/>
      <c r="F302" s="94"/>
      <c r="G302" s="94"/>
    </row>
    <row r="303" spans="1:7" ht="13.2" x14ac:dyDescent="0.25">
      <c r="A303" s="94"/>
      <c r="B303" s="94"/>
      <c r="C303" s="94"/>
      <c r="D303" s="94"/>
      <c r="E303" s="94"/>
      <c r="F303" s="94"/>
      <c r="G303" s="94"/>
    </row>
    <row r="304" spans="1:7" ht="13.2" x14ac:dyDescent="0.25">
      <c r="A304" s="94"/>
      <c r="B304" s="94"/>
      <c r="C304" s="94"/>
      <c r="D304" s="94"/>
      <c r="E304" s="94"/>
      <c r="F304" s="94"/>
      <c r="G304" s="94"/>
    </row>
    <row r="305" spans="1:7" ht="13.2" x14ac:dyDescent="0.25">
      <c r="A305" s="94"/>
      <c r="B305" s="94"/>
      <c r="C305" s="94"/>
      <c r="D305" s="94"/>
      <c r="E305" s="94"/>
      <c r="F305" s="94"/>
      <c r="G305" s="94"/>
    </row>
    <row r="306" spans="1:7" ht="13.2" x14ac:dyDescent="0.25">
      <c r="A306" s="94"/>
      <c r="B306" s="94"/>
      <c r="C306" s="94"/>
      <c r="D306" s="94"/>
      <c r="E306" s="94"/>
      <c r="F306" s="94"/>
      <c r="G306" s="94"/>
    </row>
    <row r="307" spans="1:7" ht="13.2" x14ac:dyDescent="0.25">
      <c r="A307" s="94"/>
      <c r="B307" s="94"/>
      <c r="C307" s="94"/>
      <c r="D307" s="94"/>
      <c r="E307" s="94"/>
      <c r="F307" s="94"/>
      <c r="G307" s="94"/>
    </row>
    <row r="308" spans="1:7" ht="13.2" x14ac:dyDescent="0.25">
      <c r="A308" s="94"/>
      <c r="B308" s="94"/>
      <c r="C308" s="94"/>
      <c r="D308" s="94"/>
      <c r="E308" s="94"/>
      <c r="F308" s="94"/>
      <c r="G308" s="94"/>
    </row>
    <row r="309" spans="1:7" ht="13.2" x14ac:dyDescent="0.25">
      <c r="A309" s="94"/>
      <c r="B309" s="94"/>
      <c r="C309" s="94"/>
      <c r="D309" s="94"/>
      <c r="E309" s="94"/>
      <c r="F309" s="94"/>
      <c r="G309" s="94"/>
    </row>
    <row r="310" spans="1:7" ht="13.2" x14ac:dyDescent="0.25">
      <c r="A310" s="94"/>
      <c r="B310" s="94"/>
      <c r="C310" s="94"/>
      <c r="D310" s="94"/>
      <c r="E310" s="94"/>
      <c r="F310" s="94"/>
      <c r="G310" s="94"/>
    </row>
    <row r="311" spans="1:7" ht="13.2" x14ac:dyDescent="0.25">
      <c r="A311" s="94"/>
      <c r="B311" s="94"/>
      <c r="C311" s="94"/>
      <c r="D311" s="94"/>
      <c r="E311" s="94"/>
      <c r="F311" s="94"/>
      <c r="G311" s="94"/>
    </row>
    <row r="312" spans="1:7" ht="13.2" x14ac:dyDescent="0.25">
      <c r="A312" s="94"/>
      <c r="B312" s="94"/>
      <c r="C312" s="94"/>
      <c r="D312" s="94"/>
      <c r="E312" s="94"/>
      <c r="F312" s="94"/>
      <c r="G312" s="94"/>
    </row>
    <row r="313" spans="1:7" ht="13.2" x14ac:dyDescent="0.25">
      <c r="A313" s="94"/>
      <c r="B313" s="94"/>
      <c r="C313" s="94"/>
      <c r="D313" s="94"/>
      <c r="E313" s="94"/>
      <c r="F313" s="94"/>
      <c r="G313" s="94"/>
    </row>
    <row r="314" spans="1:7" ht="13.2" x14ac:dyDescent="0.25">
      <c r="A314" s="94"/>
      <c r="B314" s="94"/>
      <c r="C314" s="94"/>
      <c r="D314" s="94"/>
      <c r="E314" s="94"/>
      <c r="F314" s="94"/>
      <c r="G314" s="94"/>
    </row>
    <row r="315" spans="1:7" ht="13.2" x14ac:dyDescent="0.25">
      <c r="A315" s="94"/>
      <c r="B315" s="94"/>
      <c r="C315" s="94"/>
      <c r="D315" s="94"/>
      <c r="E315" s="94"/>
      <c r="F315" s="94"/>
      <c r="G315" s="94"/>
    </row>
    <row r="316" spans="1:7" ht="13.2" x14ac:dyDescent="0.25">
      <c r="A316" s="94"/>
      <c r="B316" s="94"/>
      <c r="C316" s="94"/>
      <c r="D316" s="94"/>
      <c r="E316" s="94"/>
      <c r="F316" s="94"/>
      <c r="G316" s="94"/>
    </row>
    <row r="317" spans="1:7" ht="13.2" x14ac:dyDescent="0.25">
      <c r="A317" s="94"/>
      <c r="B317" s="94"/>
      <c r="C317" s="94"/>
      <c r="D317" s="94"/>
      <c r="E317" s="94"/>
      <c r="F317" s="94"/>
      <c r="G317" s="94"/>
    </row>
    <row r="318" spans="1:7" ht="13.2" x14ac:dyDescent="0.25">
      <c r="A318" s="94"/>
      <c r="B318" s="94"/>
      <c r="C318" s="94"/>
      <c r="D318" s="94"/>
      <c r="E318" s="94"/>
      <c r="F318" s="94"/>
      <c r="G318" s="94"/>
    </row>
    <row r="319" spans="1:7" ht="13.2" x14ac:dyDescent="0.25">
      <c r="A319" s="94"/>
      <c r="B319" s="94"/>
      <c r="C319" s="94"/>
      <c r="D319" s="94"/>
      <c r="E319" s="94"/>
      <c r="F319" s="94"/>
      <c r="G319" s="94"/>
    </row>
    <row r="320" spans="1:7" ht="13.2" x14ac:dyDescent="0.25">
      <c r="A320" s="94"/>
      <c r="B320" s="94"/>
      <c r="C320" s="94"/>
      <c r="D320" s="94"/>
      <c r="E320" s="94"/>
      <c r="F320" s="94"/>
      <c r="G320" s="94"/>
    </row>
    <row r="321" spans="1:7" ht="13.2" x14ac:dyDescent="0.25">
      <c r="A321" s="94"/>
      <c r="B321" s="94"/>
      <c r="C321" s="94"/>
      <c r="D321" s="94"/>
      <c r="E321" s="94"/>
      <c r="F321" s="94"/>
      <c r="G321" s="94"/>
    </row>
    <row r="322" spans="1:7" ht="13.2" x14ac:dyDescent="0.25">
      <c r="A322" s="94"/>
      <c r="B322" s="94"/>
      <c r="C322" s="94"/>
      <c r="D322" s="94"/>
      <c r="E322" s="94"/>
      <c r="F322" s="94"/>
      <c r="G322" s="94"/>
    </row>
    <row r="323" spans="1:7" ht="13.2" x14ac:dyDescent="0.25">
      <c r="A323" s="94"/>
      <c r="B323" s="94"/>
      <c r="C323" s="94"/>
      <c r="D323" s="94"/>
      <c r="E323" s="94"/>
      <c r="F323" s="94"/>
      <c r="G323" s="94"/>
    </row>
    <row r="324" spans="1:7" ht="13.2" x14ac:dyDescent="0.25">
      <c r="A324" s="94"/>
      <c r="B324" s="94"/>
      <c r="C324" s="94"/>
      <c r="D324" s="94"/>
      <c r="E324" s="94"/>
      <c r="F324" s="94"/>
      <c r="G324" s="94"/>
    </row>
    <row r="325" spans="1:7" ht="13.2" x14ac:dyDescent="0.25">
      <c r="A325" s="94"/>
      <c r="B325" s="94"/>
      <c r="C325" s="94"/>
      <c r="D325" s="94"/>
      <c r="E325" s="94"/>
      <c r="F325" s="94"/>
      <c r="G325" s="94"/>
    </row>
    <row r="326" spans="1:7" ht="13.2" x14ac:dyDescent="0.25">
      <c r="A326" s="94"/>
      <c r="B326" s="94"/>
      <c r="C326" s="94"/>
      <c r="D326" s="94"/>
      <c r="E326" s="94"/>
      <c r="F326" s="94"/>
      <c r="G326" s="94"/>
    </row>
    <row r="327" spans="1:7" ht="13.2" x14ac:dyDescent="0.25">
      <c r="A327" s="94"/>
      <c r="B327" s="94"/>
      <c r="C327" s="94"/>
      <c r="D327" s="94"/>
      <c r="E327" s="94"/>
      <c r="F327" s="94"/>
      <c r="G327" s="94"/>
    </row>
    <row r="328" spans="1:7" ht="13.2" x14ac:dyDescent="0.25">
      <c r="A328" s="94"/>
      <c r="B328" s="94"/>
      <c r="C328" s="94"/>
      <c r="D328" s="94"/>
      <c r="E328" s="94"/>
      <c r="F328" s="94"/>
      <c r="G328" s="94"/>
    </row>
    <row r="329" spans="1:7" ht="13.2" x14ac:dyDescent="0.25">
      <c r="A329" s="94"/>
      <c r="B329" s="94"/>
      <c r="C329" s="94"/>
      <c r="D329" s="94"/>
      <c r="E329" s="94"/>
      <c r="F329" s="94"/>
      <c r="G329" s="94"/>
    </row>
    <row r="330" spans="1:7" ht="13.2" x14ac:dyDescent="0.25">
      <c r="A330" s="94"/>
      <c r="B330" s="94"/>
      <c r="C330" s="94"/>
      <c r="D330" s="94"/>
      <c r="E330" s="94"/>
      <c r="F330" s="94"/>
      <c r="G330" s="94"/>
    </row>
    <row r="331" spans="1:7" ht="13.2" x14ac:dyDescent="0.25">
      <c r="A331" s="94"/>
      <c r="B331" s="94"/>
      <c r="C331" s="94"/>
      <c r="D331" s="94"/>
      <c r="E331" s="94"/>
      <c r="F331" s="94"/>
      <c r="G331" s="94"/>
    </row>
    <row r="332" spans="1:7" ht="13.2" x14ac:dyDescent="0.25">
      <c r="A332" s="94"/>
      <c r="B332" s="94"/>
      <c r="C332" s="94"/>
      <c r="D332" s="94"/>
      <c r="E332" s="94"/>
      <c r="F332" s="94"/>
      <c r="G332" s="94"/>
    </row>
    <row r="333" spans="1:7" ht="13.2" x14ac:dyDescent="0.25">
      <c r="A333" s="94"/>
      <c r="B333" s="94"/>
      <c r="C333" s="94"/>
      <c r="D333" s="94"/>
      <c r="E333" s="94"/>
      <c r="F333" s="94"/>
      <c r="G333" s="94"/>
    </row>
    <row r="334" spans="1:7" ht="13.2" x14ac:dyDescent="0.25">
      <c r="A334" s="94"/>
      <c r="B334" s="94"/>
      <c r="C334" s="94"/>
      <c r="D334" s="94"/>
      <c r="E334" s="94"/>
      <c r="F334" s="94"/>
      <c r="G334" s="94"/>
    </row>
    <row r="335" spans="1:7" ht="13.2" x14ac:dyDescent="0.25">
      <c r="A335" s="94"/>
      <c r="B335" s="94"/>
      <c r="C335" s="94"/>
      <c r="D335" s="94"/>
      <c r="E335" s="94"/>
      <c r="F335" s="94"/>
      <c r="G335" s="94"/>
    </row>
    <row r="336" spans="1:7" ht="13.2" x14ac:dyDescent="0.25">
      <c r="A336" s="94"/>
      <c r="B336" s="94"/>
      <c r="C336" s="94"/>
      <c r="D336" s="94"/>
      <c r="E336" s="94"/>
      <c r="F336" s="94"/>
      <c r="G336" s="94"/>
    </row>
    <row r="337" spans="1:7" ht="13.2" x14ac:dyDescent="0.25">
      <c r="A337" s="94"/>
      <c r="B337" s="94"/>
      <c r="C337" s="94"/>
      <c r="D337" s="94"/>
      <c r="E337" s="94"/>
      <c r="F337" s="94"/>
      <c r="G337" s="94"/>
    </row>
    <row r="338" spans="1:7" ht="13.2" x14ac:dyDescent="0.25">
      <c r="A338" s="94"/>
      <c r="B338" s="94"/>
      <c r="C338" s="94"/>
      <c r="D338" s="94"/>
      <c r="E338" s="94"/>
      <c r="F338" s="94"/>
      <c r="G338" s="94"/>
    </row>
    <row r="339" spans="1:7" ht="13.2" x14ac:dyDescent="0.25">
      <c r="A339" s="94"/>
      <c r="B339" s="94"/>
      <c r="C339" s="94"/>
      <c r="D339" s="94"/>
      <c r="E339" s="94"/>
      <c r="F339" s="94"/>
      <c r="G339" s="94"/>
    </row>
    <row r="340" spans="1:7" ht="13.2" x14ac:dyDescent="0.25">
      <c r="A340" s="94"/>
      <c r="B340" s="94"/>
      <c r="C340" s="94"/>
      <c r="D340" s="94"/>
      <c r="E340" s="94"/>
      <c r="F340" s="94"/>
      <c r="G340" s="94"/>
    </row>
    <row r="341" spans="1:7" ht="13.2" x14ac:dyDescent="0.25">
      <c r="A341" s="94"/>
      <c r="B341" s="94"/>
      <c r="C341" s="94"/>
      <c r="D341" s="94"/>
      <c r="E341" s="94"/>
      <c r="F341" s="94"/>
      <c r="G341" s="94"/>
    </row>
    <row r="342" spans="1:7" ht="13.2" x14ac:dyDescent="0.25">
      <c r="A342" s="94"/>
      <c r="B342" s="94"/>
      <c r="C342" s="94"/>
      <c r="D342" s="94"/>
      <c r="E342" s="94"/>
      <c r="F342" s="94"/>
      <c r="G342" s="94"/>
    </row>
    <row r="343" spans="1:7" ht="13.2" x14ac:dyDescent="0.25">
      <c r="A343" s="94"/>
      <c r="B343" s="94"/>
      <c r="C343" s="94"/>
      <c r="D343" s="94"/>
      <c r="E343" s="94"/>
      <c r="F343" s="94"/>
      <c r="G343" s="94"/>
    </row>
    <row r="344" spans="1:7" ht="13.2" x14ac:dyDescent="0.25">
      <c r="A344" s="94"/>
      <c r="B344" s="94"/>
      <c r="C344" s="94"/>
      <c r="D344" s="94"/>
      <c r="E344" s="94"/>
      <c r="F344" s="94"/>
      <c r="G344" s="94"/>
    </row>
    <row r="345" spans="1:7" ht="13.2" x14ac:dyDescent="0.25">
      <c r="A345" s="94"/>
      <c r="B345" s="94"/>
      <c r="C345" s="94"/>
      <c r="D345" s="94"/>
      <c r="E345" s="94"/>
      <c r="F345" s="94"/>
      <c r="G345" s="94"/>
    </row>
    <row r="346" spans="1:7" ht="13.2" x14ac:dyDescent="0.25">
      <c r="A346" s="94"/>
      <c r="B346" s="94"/>
      <c r="C346" s="94"/>
      <c r="D346" s="94"/>
      <c r="E346" s="94"/>
      <c r="F346" s="94"/>
      <c r="G346" s="94"/>
    </row>
    <row r="347" spans="1:7" ht="13.2" x14ac:dyDescent="0.25">
      <c r="A347" s="94"/>
      <c r="B347" s="94"/>
      <c r="C347" s="94"/>
      <c r="D347" s="94"/>
      <c r="E347" s="94"/>
      <c r="F347" s="94"/>
      <c r="G347" s="94"/>
    </row>
    <row r="348" spans="1:7" ht="13.2" x14ac:dyDescent="0.25">
      <c r="A348" s="94"/>
      <c r="B348" s="94"/>
      <c r="C348" s="94"/>
      <c r="D348" s="94"/>
      <c r="E348" s="94"/>
      <c r="F348" s="94"/>
      <c r="G348" s="94"/>
    </row>
    <row r="349" spans="1:7" ht="13.2" x14ac:dyDescent="0.25">
      <c r="A349" s="94"/>
      <c r="B349" s="94"/>
      <c r="C349" s="94"/>
      <c r="D349" s="94"/>
      <c r="E349" s="94"/>
      <c r="F349" s="94"/>
      <c r="G349" s="94"/>
    </row>
    <row r="350" spans="1:7" ht="13.2" x14ac:dyDescent="0.25">
      <c r="A350" s="94"/>
      <c r="B350" s="94"/>
      <c r="C350" s="94"/>
      <c r="D350" s="94"/>
      <c r="E350" s="94"/>
      <c r="F350" s="94"/>
      <c r="G350" s="94"/>
    </row>
    <row r="351" spans="1:7" ht="13.2" x14ac:dyDescent="0.25">
      <c r="A351" s="94"/>
      <c r="B351" s="94"/>
      <c r="C351" s="94"/>
      <c r="D351" s="94"/>
      <c r="E351" s="94"/>
      <c r="F351" s="94"/>
      <c r="G351" s="94"/>
    </row>
    <row r="352" spans="1:7" ht="13.2" x14ac:dyDescent="0.25">
      <c r="A352" s="94"/>
      <c r="B352" s="94"/>
      <c r="C352" s="94"/>
      <c r="D352" s="94"/>
      <c r="E352" s="94"/>
      <c r="F352" s="94"/>
      <c r="G352" s="94"/>
    </row>
    <row r="353" spans="1:7" ht="13.2" x14ac:dyDescent="0.25">
      <c r="A353" s="94"/>
      <c r="B353" s="94"/>
      <c r="C353" s="94"/>
      <c r="D353" s="94"/>
      <c r="E353" s="94"/>
      <c r="F353" s="94"/>
      <c r="G353" s="94"/>
    </row>
    <row r="354" spans="1:7" ht="13.2" x14ac:dyDescent="0.25">
      <c r="A354" s="94"/>
      <c r="B354" s="94"/>
      <c r="C354" s="94"/>
      <c r="D354" s="94"/>
      <c r="E354" s="94"/>
      <c r="F354" s="94"/>
      <c r="G354" s="94"/>
    </row>
    <row r="355" spans="1:7" ht="13.2" x14ac:dyDescent="0.25">
      <c r="A355" s="94"/>
      <c r="B355" s="94"/>
      <c r="C355" s="94"/>
      <c r="D355" s="94"/>
      <c r="E355" s="94"/>
      <c r="F355" s="94"/>
      <c r="G355" s="94"/>
    </row>
    <row r="356" spans="1:7" ht="13.2" x14ac:dyDescent="0.25">
      <c r="A356" s="94"/>
      <c r="B356" s="94"/>
      <c r="C356" s="94"/>
      <c r="D356" s="94"/>
      <c r="E356" s="94"/>
      <c r="F356" s="94"/>
      <c r="G356" s="94"/>
    </row>
    <row r="357" spans="1:7" ht="13.2" x14ac:dyDescent="0.25">
      <c r="A357" s="94"/>
      <c r="B357" s="94"/>
      <c r="C357" s="94"/>
      <c r="D357" s="94"/>
      <c r="E357" s="94"/>
      <c r="F357" s="94"/>
      <c r="G357" s="94"/>
    </row>
    <row r="358" spans="1:7" ht="13.2" x14ac:dyDescent="0.25">
      <c r="A358" s="94"/>
      <c r="B358" s="94"/>
      <c r="C358" s="94"/>
      <c r="D358" s="94"/>
      <c r="E358" s="94"/>
      <c r="F358" s="94"/>
      <c r="G358" s="94"/>
    </row>
    <row r="359" spans="1:7" ht="13.2" x14ac:dyDescent="0.25">
      <c r="A359" s="94"/>
      <c r="B359" s="94"/>
      <c r="C359" s="94"/>
      <c r="D359" s="94"/>
      <c r="E359" s="94"/>
      <c r="F359" s="94"/>
      <c r="G359" s="94"/>
    </row>
    <row r="360" spans="1:7" ht="13.2" x14ac:dyDescent="0.25">
      <c r="A360" s="94"/>
      <c r="B360" s="94"/>
      <c r="C360" s="94"/>
      <c r="D360" s="94"/>
      <c r="E360" s="94"/>
      <c r="F360" s="94"/>
      <c r="G360" s="94"/>
    </row>
    <row r="361" spans="1:7" ht="13.2" x14ac:dyDescent="0.25">
      <c r="A361" s="94"/>
      <c r="B361" s="94"/>
      <c r="C361" s="94"/>
      <c r="D361" s="94"/>
      <c r="E361" s="94"/>
      <c r="F361" s="94"/>
      <c r="G361" s="94"/>
    </row>
    <row r="362" spans="1:7" ht="13.2" x14ac:dyDescent="0.25">
      <c r="A362" s="94"/>
      <c r="B362" s="94"/>
      <c r="C362" s="94"/>
      <c r="D362" s="94"/>
      <c r="E362" s="94"/>
      <c r="F362" s="94"/>
      <c r="G362" s="94"/>
    </row>
    <row r="363" spans="1:7" ht="13.2" x14ac:dyDescent="0.25">
      <c r="A363" s="94"/>
      <c r="B363" s="94"/>
      <c r="C363" s="94"/>
      <c r="D363" s="94"/>
      <c r="E363" s="94"/>
      <c r="F363" s="94"/>
      <c r="G363" s="94"/>
    </row>
    <row r="364" spans="1:7" ht="13.2" x14ac:dyDescent="0.25">
      <c r="A364" s="94"/>
      <c r="B364" s="94"/>
      <c r="C364" s="94"/>
      <c r="D364" s="94"/>
      <c r="E364" s="94"/>
      <c r="F364" s="94"/>
      <c r="G364" s="94"/>
    </row>
    <row r="365" spans="1:7" ht="13.2" x14ac:dyDescent="0.25">
      <c r="A365" s="94"/>
      <c r="B365" s="94"/>
      <c r="C365" s="94"/>
      <c r="D365" s="94"/>
      <c r="E365" s="94"/>
      <c r="F365" s="94"/>
      <c r="G365" s="94"/>
    </row>
    <row r="366" spans="1:7" ht="13.2" x14ac:dyDescent="0.25">
      <c r="A366" s="94"/>
      <c r="B366" s="94"/>
      <c r="C366" s="94"/>
      <c r="D366" s="94"/>
      <c r="E366" s="94"/>
      <c r="F366" s="94"/>
      <c r="G366" s="94"/>
    </row>
    <row r="367" spans="1:7" ht="13.2" x14ac:dyDescent="0.25">
      <c r="A367" s="94"/>
      <c r="B367" s="94"/>
      <c r="C367" s="94"/>
      <c r="D367" s="94"/>
      <c r="E367" s="94"/>
      <c r="F367" s="94"/>
      <c r="G367" s="94"/>
    </row>
    <row r="368" spans="1:7" ht="13.2" x14ac:dyDescent="0.25">
      <c r="A368" s="94"/>
      <c r="B368" s="94"/>
      <c r="C368" s="94"/>
      <c r="D368" s="94"/>
      <c r="E368" s="94"/>
      <c r="F368" s="94"/>
      <c r="G368" s="94"/>
    </row>
    <row r="369" spans="1:7" ht="13.2" x14ac:dyDescent="0.25">
      <c r="A369" s="94"/>
      <c r="B369" s="94"/>
      <c r="C369" s="94"/>
      <c r="D369" s="94"/>
      <c r="E369" s="94"/>
      <c r="F369" s="94"/>
      <c r="G369" s="94"/>
    </row>
    <row r="370" spans="1:7" ht="13.2" x14ac:dyDescent="0.25">
      <c r="A370" s="94"/>
      <c r="B370" s="94"/>
      <c r="C370" s="94"/>
      <c r="D370" s="94"/>
      <c r="E370" s="94"/>
      <c r="F370" s="94"/>
      <c r="G370" s="94"/>
    </row>
    <row r="371" spans="1:7" ht="13.2" x14ac:dyDescent="0.25">
      <c r="A371" s="94"/>
      <c r="B371" s="94"/>
      <c r="C371" s="94"/>
      <c r="D371" s="94"/>
      <c r="E371" s="94"/>
      <c r="F371" s="94"/>
      <c r="G371" s="94"/>
    </row>
    <row r="372" spans="1:7" ht="13.2" x14ac:dyDescent="0.25">
      <c r="A372" s="94"/>
      <c r="B372" s="94"/>
      <c r="C372" s="94"/>
      <c r="D372" s="94"/>
      <c r="E372" s="94"/>
      <c r="F372" s="94"/>
      <c r="G372" s="94"/>
    </row>
    <row r="373" spans="1:7" ht="13.2" x14ac:dyDescent="0.25">
      <c r="A373" s="94"/>
      <c r="B373" s="94"/>
      <c r="C373" s="94"/>
      <c r="D373" s="94"/>
      <c r="E373" s="94"/>
      <c r="F373" s="94"/>
      <c r="G373" s="94"/>
    </row>
    <row r="374" spans="1:7" ht="13.2" x14ac:dyDescent="0.25">
      <c r="A374" s="94"/>
      <c r="B374" s="94"/>
      <c r="C374" s="94"/>
      <c r="D374" s="94"/>
      <c r="E374" s="94"/>
      <c r="F374" s="94"/>
      <c r="G374" s="94"/>
    </row>
    <row r="375" spans="1:7" ht="13.2" x14ac:dyDescent="0.25">
      <c r="A375" s="94"/>
      <c r="B375" s="94"/>
      <c r="C375" s="94"/>
      <c r="D375" s="94"/>
      <c r="E375" s="94"/>
      <c r="F375" s="94"/>
      <c r="G375" s="94"/>
    </row>
    <row r="376" spans="1:7" ht="13.2" x14ac:dyDescent="0.25">
      <c r="A376" s="94"/>
      <c r="B376" s="94"/>
      <c r="C376" s="94"/>
      <c r="D376" s="94"/>
      <c r="E376" s="94"/>
      <c r="F376" s="94"/>
      <c r="G376" s="94"/>
    </row>
    <row r="377" spans="1:7" ht="13.2" x14ac:dyDescent="0.25">
      <c r="A377" s="94"/>
      <c r="B377" s="94"/>
      <c r="C377" s="94"/>
      <c r="D377" s="94"/>
      <c r="E377" s="94"/>
      <c r="F377" s="94"/>
      <c r="G377" s="94"/>
    </row>
    <row r="378" spans="1:7" ht="13.2" x14ac:dyDescent="0.25">
      <c r="A378" s="94"/>
      <c r="B378" s="94"/>
      <c r="C378" s="94"/>
      <c r="D378" s="94"/>
      <c r="E378" s="94"/>
      <c r="F378" s="94"/>
      <c r="G378" s="94"/>
    </row>
    <row r="379" spans="1:7" ht="13.2" x14ac:dyDescent="0.25">
      <c r="A379" s="94"/>
      <c r="B379" s="94"/>
      <c r="C379" s="94"/>
      <c r="D379" s="94"/>
      <c r="E379" s="94"/>
      <c r="F379" s="94"/>
      <c r="G379" s="94"/>
    </row>
    <row r="380" spans="1:7" ht="13.2" x14ac:dyDescent="0.25">
      <c r="A380" s="94"/>
      <c r="B380" s="94"/>
      <c r="C380" s="94"/>
      <c r="D380" s="94"/>
      <c r="E380" s="94"/>
      <c r="F380" s="94"/>
      <c r="G380" s="94"/>
    </row>
    <row r="381" spans="1:7" ht="13.2" x14ac:dyDescent="0.25">
      <c r="A381" s="94"/>
      <c r="B381" s="94"/>
      <c r="C381" s="94"/>
      <c r="D381" s="94"/>
      <c r="E381" s="94"/>
      <c r="F381" s="94"/>
      <c r="G381" s="94"/>
    </row>
    <row r="382" spans="1:7" ht="13.2" x14ac:dyDescent="0.25">
      <c r="A382" s="94"/>
      <c r="B382" s="94"/>
      <c r="C382" s="94"/>
      <c r="D382" s="94"/>
      <c r="E382" s="94"/>
      <c r="F382" s="94"/>
      <c r="G382" s="94"/>
    </row>
    <row r="383" spans="1:7" ht="13.2" x14ac:dyDescent="0.25">
      <c r="A383" s="94"/>
      <c r="B383" s="94"/>
      <c r="C383" s="94"/>
      <c r="D383" s="94"/>
      <c r="E383" s="94"/>
      <c r="F383" s="94"/>
      <c r="G383" s="94"/>
    </row>
    <row r="384" spans="1:7" ht="13.2" x14ac:dyDescent="0.25">
      <c r="A384" s="94"/>
      <c r="B384" s="94"/>
      <c r="C384" s="94"/>
      <c r="D384" s="94"/>
      <c r="E384" s="94"/>
      <c r="F384" s="94"/>
      <c r="G384" s="94"/>
    </row>
    <row r="385" spans="1:7" ht="13.2" x14ac:dyDescent="0.25">
      <c r="A385" s="94"/>
      <c r="B385" s="94"/>
      <c r="C385" s="94"/>
      <c r="D385" s="94"/>
      <c r="E385" s="94"/>
      <c r="F385" s="94"/>
      <c r="G385" s="94"/>
    </row>
    <row r="386" spans="1:7" ht="13.2" x14ac:dyDescent="0.25">
      <c r="A386" s="94"/>
      <c r="B386" s="94"/>
      <c r="C386" s="94"/>
      <c r="D386" s="94"/>
      <c r="E386" s="94"/>
      <c r="F386" s="94"/>
      <c r="G386" s="94"/>
    </row>
    <row r="387" spans="1:7" ht="13.2" x14ac:dyDescent="0.25">
      <c r="A387" s="94"/>
      <c r="B387" s="94"/>
      <c r="C387" s="94"/>
      <c r="D387" s="94"/>
      <c r="E387" s="94"/>
      <c r="F387" s="94"/>
      <c r="G387" s="94"/>
    </row>
    <row r="388" spans="1:7" ht="13.2" x14ac:dyDescent="0.25">
      <c r="A388" s="94"/>
      <c r="B388" s="94"/>
      <c r="C388" s="94"/>
      <c r="D388" s="94"/>
      <c r="E388" s="94"/>
      <c r="F388" s="94"/>
      <c r="G388" s="94"/>
    </row>
    <row r="389" spans="1:7" ht="13.2" x14ac:dyDescent="0.25">
      <c r="A389" s="94"/>
      <c r="B389" s="94"/>
      <c r="C389" s="94"/>
      <c r="D389" s="94"/>
      <c r="E389" s="94"/>
      <c r="F389" s="94"/>
      <c r="G389" s="94"/>
    </row>
    <row r="390" spans="1:7" ht="13.2" x14ac:dyDescent="0.25">
      <c r="A390" s="94"/>
      <c r="B390" s="94"/>
      <c r="C390" s="94"/>
      <c r="D390" s="94"/>
      <c r="E390" s="94"/>
      <c r="F390" s="94"/>
      <c r="G390" s="94"/>
    </row>
    <row r="391" spans="1:7" ht="13.2" x14ac:dyDescent="0.25">
      <c r="A391" s="94"/>
      <c r="B391" s="94"/>
      <c r="C391" s="94"/>
      <c r="D391" s="94"/>
      <c r="E391" s="94"/>
      <c r="F391" s="94"/>
      <c r="G391" s="94"/>
    </row>
    <row r="392" spans="1:7" ht="13.2" x14ac:dyDescent="0.25">
      <c r="A392" s="94"/>
      <c r="B392" s="94"/>
      <c r="C392" s="94"/>
      <c r="D392" s="94"/>
      <c r="E392" s="94"/>
      <c r="F392" s="94"/>
      <c r="G392" s="94"/>
    </row>
    <row r="393" spans="1:7" ht="13.2" x14ac:dyDescent="0.25">
      <c r="A393" s="94"/>
      <c r="B393" s="94"/>
      <c r="C393" s="94"/>
      <c r="D393" s="94"/>
      <c r="E393" s="94"/>
      <c r="F393" s="94"/>
      <c r="G393" s="94"/>
    </row>
    <row r="394" spans="1:7" ht="13.2" x14ac:dyDescent="0.25">
      <c r="A394" s="94"/>
      <c r="B394" s="94"/>
      <c r="C394" s="94"/>
      <c r="D394" s="94"/>
      <c r="E394" s="94"/>
      <c r="F394" s="94"/>
      <c r="G394" s="94"/>
    </row>
    <row r="395" spans="1:7" ht="13.2" x14ac:dyDescent="0.25">
      <c r="A395" s="94"/>
      <c r="B395" s="94"/>
      <c r="C395" s="94"/>
      <c r="D395" s="94"/>
      <c r="E395" s="94"/>
      <c r="F395" s="94"/>
      <c r="G395" s="94"/>
    </row>
    <row r="396" spans="1:7" ht="13.2" x14ac:dyDescent="0.25">
      <c r="A396" s="94"/>
      <c r="B396" s="94"/>
      <c r="C396" s="94"/>
      <c r="D396" s="94"/>
      <c r="E396" s="94"/>
      <c r="F396" s="94"/>
      <c r="G396" s="94"/>
    </row>
    <row r="397" spans="1:7" ht="13.2" x14ac:dyDescent="0.25">
      <c r="A397" s="94"/>
      <c r="B397" s="94"/>
      <c r="C397" s="94"/>
      <c r="D397" s="94"/>
      <c r="E397" s="94"/>
      <c r="F397" s="94"/>
      <c r="G397" s="94"/>
    </row>
    <row r="398" spans="1:7" ht="13.2" x14ac:dyDescent="0.25">
      <c r="A398" s="94"/>
      <c r="B398" s="94"/>
      <c r="C398" s="94"/>
      <c r="D398" s="94"/>
      <c r="E398" s="94"/>
      <c r="F398" s="94"/>
      <c r="G398" s="94"/>
    </row>
    <row r="399" spans="1:7" ht="13.2" x14ac:dyDescent="0.25">
      <c r="A399" s="94"/>
      <c r="B399" s="94"/>
      <c r="C399" s="94"/>
      <c r="D399" s="94"/>
      <c r="E399" s="94"/>
      <c r="F399" s="94"/>
      <c r="G399" s="94"/>
    </row>
    <row r="400" spans="1:7" ht="13.2" x14ac:dyDescent="0.25">
      <c r="A400" s="94"/>
      <c r="B400" s="94"/>
      <c r="C400" s="94"/>
      <c r="D400" s="94"/>
      <c r="E400" s="94"/>
      <c r="F400" s="94"/>
      <c r="G400" s="94"/>
    </row>
    <row r="401" spans="1:7" ht="13.2" x14ac:dyDescent="0.25">
      <c r="A401" s="94"/>
      <c r="B401" s="94"/>
      <c r="C401" s="94"/>
      <c r="D401" s="94"/>
      <c r="E401" s="94"/>
      <c r="F401" s="94"/>
      <c r="G401" s="94"/>
    </row>
    <row r="402" spans="1:7" ht="13.2" x14ac:dyDescent="0.25">
      <c r="A402" s="94"/>
      <c r="B402" s="94"/>
      <c r="C402" s="94"/>
      <c r="D402" s="94"/>
      <c r="E402" s="94"/>
      <c r="F402" s="94"/>
      <c r="G402" s="94"/>
    </row>
    <row r="403" spans="1:7" ht="13.2" x14ac:dyDescent="0.25">
      <c r="A403" s="94"/>
      <c r="B403" s="94"/>
      <c r="C403" s="94"/>
      <c r="D403" s="94"/>
      <c r="E403" s="94"/>
      <c r="F403" s="94"/>
      <c r="G403" s="94"/>
    </row>
    <row r="404" spans="1:7" ht="13.2" x14ac:dyDescent="0.25">
      <c r="A404" s="94"/>
      <c r="B404" s="94"/>
      <c r="C404" s="94"/>
      <c r="D404" s="94"/>
      <c r="E404" s="94"/>
      <c r="F404" s="94"/>
      <c r="G404" s="94"/>
    </row>
    <row r="405" spans="1:7" ht="13.2" x14ac:dyDescent="0.25">
      <c r="A405" s="94"/>
      <c r="B405" s="94"/>
      <c r="C405" s="94"/>
      <c r="D405" s="94"/>
      <c r="E405" s="94"/>
      <c r="F405" s="94"/>
      <c r="G405" s="94"/>
    </row>
    <row r="406" spans="1:7" ht="13.2" x14ac:dyDescent="0.25">
      <c r="A406" s="94"/>
      <c r="B406" s="94"/>
      <c r="C406" s="94"/>
      <c r="D406" s="94"/>
      <c r="E406" s="94"/>
      <c r="F406" s="94"/>
      <c r="G406" s="94"/>
    </row>
    <row r="407" spans="1:7" ht="13.2" x14ac:dyDescent="0.25">
      <c r="A407" s="94"/>
      <c r="B407" s="94"/>
      <c r="C407" s="94"/>
      <c r="D407" s="94"/>
      <c r="E407" s="94"/>
      <c r="F407" s="94"/>
      <c r="G407" s="94"/>
    </row>
    <row r="408" spans="1:7" ht="13.2" x14ac:dyDescent="0.25">
      <c r="A408" s="94"/>
      <c r="B408" s="94"/>
      <c r="C408" s="94"/>
      <c r="D408" s="94"/>
      <c r="E408" s="94"/>
      <c r="F408" s="94"/>
      <c r="G408" s="94"/>
    </row>
    <row r="409" spans="1:7" ht="13.2" x14ac:dyDescent="0.25">
      <c r="A409" s="94"/>
      <c r="B409" s="94"/>
      <c r="C409" s="94"/>
      <c r="D409" s="94"/>
      <c r="E409" s="94"/>
      <c r="F409" s="94"/>
      <c r="G409" s="94"/>
    </row>
    <row r="410" spans="1:7" ht="13.2" x14ac:dyDescent="0.25">
      <c r="A410" s="94"/>
      <c r="B410" s="94"/>
      <c r="C410" s="94"/>
      <c r="D410" s="94"/>
      <c r="E410" s="94"/>
      <c r="F410" s="94"/>
      <c r="G410" s="94"/>
    </row>
    <row r="411" spans="1:7" ht="13.2" x14ac:dyDescent="0.25">
      <c r="A411" s="94"/>
      <c r="B411" s="94"/>
      <c r="C411" s="94"/>
      <c r="D411" s="94"/>
      <c r="E411" s="94"/>
      <c r="F411" s="94"/>
      <c r="G411" s="94"/>
    </row>
    <row r="412" spans="1:7" ht="13.2" x14ac:dyDescent="0.25">
      <c r="A412" s="94"/>
      <c r="B412" s="94"/>
      <c r="C412" s="94"/>
      <c r="D412" s="94"/>
      <c r="E412" s="94"/>
      <c r="F412" s="94"/>
      <c r="G412" s="94"/>
    </row>
    <row r="413" spans="1:7" ht="13.2" x14ac:dyDescent="0.25">
      <c r="A413" s="94"/>
      <c r="B413" s="94"/>
      <c r="C413" s="94"/>
      <c r="D413" s="94"/>
      <c r="E413" s="94"/>
      <c r="F413" s="94"/>
      <c r="G413" s="94"/>
    </row>
    <row r="414" spans="1:7" ht="13.2" x14ac:dyDescent="0.25">
      <c r="A414" s="94"/>
      <c r="B414" s="94"/>
      <c r="C414" s="94"/>
      <c r="D414" s="94"/>
      <c r="E414" s="94"/>
      <c r="F414" s="94"/>
      <c r="G414" s="94"/>
    </row>
    <row r="415" spans="1:7" ht="13.2" x14ac:dyDescent="0.25">
      <c r="A415" s="94"/>
      <c r="B415" s="94"/>
      <c r="C415" s="94"/>
      <c r="D415" s="94"/>
      <c r="E415" s="94"/>
      <c r="F415" s="94"/>
      <c r="G415" s="94"/>
    </row>
    <row r="416" spans="1:7" ht="13.2" x14ac:dyDescent="0.25">
      <c r="A416" s="94"/>
      <c r="B416" s="94"/>
      <c r="C416" s="94"/>
      <c r="D416" s="94"/>
      <c r="E416" s="94"/>
      <c r="F416" s="94"/>
      <c r="G416" s="94"/>
    </row>
    <row r="417" spans="1:7" ht="13.2" x14ac:dyDescent="0.25">
      <c r="A417" s="94"/>
      <c r="B417" s="94"/>
      <c r="C417" s="94"/>
      <c r="D417" s="94"/>
      <c r="E417" s="94"/>
      <c r="F417" s="94"/>
      <c r="G417" s="94"/>
    </row>
    <row r="418" spans="1:7" ht="13.2" x14ac:dyDescent="0.25">
      <c r="A418" s="94"/>
      <c r="B418" s="94"/>
      <c r="C418" s="94"/>
      <c r="D418" s="94"/>
      <c r="E418" s="94"/>
      <c r="F418" s="94"/>
      <c r="G418" s="94"/>
    </row>
    <row r="419" spans="1:7" ht="13.2" x14ac:dyDescent="0.25">
      <c r="A419" s="94"/>
      <c r="B419" s="94"/>
      <c r="C419" s="94"/>
      <c r="D419" s="94"/>
      <c r="E419" s="94"/>
      <c r="F419" s="94"/>
      <c r="G419" s="94"/>
    </row>
    <row r="420" spans="1:7" ht="13.2" x14ac:dyDescent="0.25">
      <c r="A420" s="94"/>
      <c r="B420" s="94"/>
      <c r="C420" s="94"/>
      <c r="D420" s="94"/>
      <c r="E420" s="94"/>
      <c r="F420" s="94"/>
      <c r="G420" s="94"/>
    </row>
    <row r="421" spans="1:7" ht="13.2" x14ac:dyDescent="0.25">
      <c r="A421" s="94"/>
      <c r="B421" s="94"/>
      <c r="C421" s="94"/>
      <c r="D421" s="94"/>
      <c r="E421" s="94"/>
      <c r="F421" s="94"/>
      <c r="G421" s="94"/>
    </row>
    <row r="422" spans="1:7" ht="13.2" x14ac:dyDescent="0.25">
      <c r="A422" s="94"/>
      <c r="B422" s="94"/>
      <c r="C422" s="94"/>
      <c r="D422" s="94"/>
      <c r="E422" s="94"/>
      <c r="F422" s="94"/>
      <c r="G422" s="94"/>
    </row>
    <row r="423" spans="1:7" ht="13.2" x14ac:dyDescent="0.25">
      <c r="A423" s="94"/>
      <c r="B423" s="94"/>
      <c r="C423" s="94"/>
      <c r="D423" s="94"/>
      <c r="E423" s="94"/>
      <c r="F423" s="94"/>
      <c r="G423" s="94"/>
    </row>
    <row r="424" spans="1:7" ht="13.2" x14ac:dyDescent="0.25">
      <c r="A424" s="94"/>
      <c r="B424" s="94"/>
      <c r="C424" s="94"/>
      <c r="D424" s="94"/>
      <c r="E424" s="94"/>
      <c r="F424" s="94"/>
      <c r="G424" s="94"/>
    </row>
    <row r="425" spans="1:7" ht="13.2" x14ac:dyDescent="0.25">
      <c r="A425" s="94"/>
      <c r="B425" s="94"/>
      <c r="C425" s="94"/>
      <c r="D425" s="94"/>
      <c r="E425" s="94"/>
      <c r="F425" s="94"/>
      <c r="G425" s="94"/>
    </row>
    <row r="426" spans="1:7" ht="13.2" x14ac:dyDescent="0.25">
      <c r="A426" s="94"/>
      <c r="B426" s="94"/>
      <c r="C426" s="94"/>
      <c r="D426" s="94"/>
      <c r="E426" s="94"/>
      <c r="F426" s="94"/>
      <c r="G426" s="94"/>
    </row>
    <row r="427" spans="1:7" ht="13.2" x14ac:dyDescent="0.25">
      <c r="A427" s="94"/>
      <c r="B427" s="94"/>
      <c r="C427" s="94"/>
      <c r="D427" s="94"/>
      <c r="E427" s="94"/>
      <c r="F427" s="94"/>
      <c r="G427" s="94"/>
    </row>
    <row r="428" spans="1:7" ht="13.2" x14ac:dyDescent="0.25">
      <c r="A428" s="94"/>
      <c r="B428" s="94"/>
      <c r="C428" s="94"/>
      <c r="D428" s="94"/>
      <c r="E428" s="94"/>
      <c r="F428" s="94"/>
      <c r="G428" s="94"/>
    </row>
    <row r="429" spans="1:7" ht="13.2" x14ac:dyDescent="0.25">
      <c r="A429" s="94"/>
      <c r="B429" s="94"/>
      <c r="C429" s="94"/>
      <c r="D429" s="94"/>
      <c r="E429" s="94"/>
      <c r="F429" s="94"/>
      <c r="G429" s="94"/>
    </row>
    <row r="430" spans="1:7" ht="13.2" x14ac:dyDescent="0.25">
      <c r="A430" s="94"/>
      <c r="B430" s="94"/>
      <c r="C430" s="94"/>
      <c r="D430" s="94"/>
      <c r="E430" s="94"/>
      <c r="F430" s="94"/>
      <c r="G430" s="94"/>
    </row>
    <row r="431" spans="1:7" ht="13.2" x14ac:dyDescent="0.25">
      <c r="A431" s="94"/>
      <c r="B431" s="94"/>
      <c r="C431" s="94"/>
      <c r="D431" s="94"/>
      <c r="E431" s="94"/>
      <c r="F431" s="94"/>
      <c r="G431" s="94"/>
    </row>
    <row r="432" spans="1:7" ht="13.2" x14ac:dyDescent="0.25">
      <c r="A432" s="94"/>
      <c r="B432" s="94"/>
      <c r="C432" s="94"/>
      <c r="D432" s="94"/>
      <c r="E432" s="94"/>
      <c r="F432" s="94"/>
      <c r="G432" s="94"/>
    </row>
    <row r="433" spans="1:7" ht="13.2" x14ac:dyDescent="0.25">
      <c r="A433" s="94"/>
      <c r="B433" s="94"/>
      <c r="C433" s="94"/>
      <c r="D433" s="94"/>
      <c r="E433" s="94"/>
      <c r="F433" s="94"/>
      <c r="G433" s="94"/>
    </row>
    <row r="434" spans="1:7" ht="13.2" x14ac:dyDescent="0.25">
      <c r="A434" s="94"/>
      <c r="B434" s="94"/>
      <c r="C434" s="94"/>
      <c r="D434" s="94"/>
      <c r="E434" s="94"/>
      <c r="F434" s="94"/>
      <c r="G434" s="94"/>
    </row>
    <row r="435" spans="1:7" ht="13.2" x14ac:dyDescent="0.25">
      <c r="A435" s="94"/>
      <c r="B435" s="94"/>
      <c r="C435" s="94"/>
      <c r="D435" s="94"/>
      <c r="E435" s="94"/>
      <c r="F435" s="94"/>
      <c r="G435" s="94"/>
    </row>
    <row r="436" spans="1:7" ht="13.2" x14ac:dyDescent="0.25">
      <c r="A436" s="94"/>
      <c r="B436" s="94"/>
      <c r="C436" s="94"/>
      <c r="D436" s="94"/>
      <c r="E436" s="94"/>
      <c r="F436" s="94"/>
      <c r="G436" s="94"/>
    </row>
    <row r="437" spans="1:7" ht="13.2" x14ac:dyDescent="0.25">
      <c r="A437" s="94"/>
      <c r="B437" s="94"/>
      <c r="C437" s="94"/>
      <c r="D437" s="94"/>
      <c r="E437" s="94"/>
      <c r="F437" s="94"/>
      <c r="G437" s="94"/>
    </row>
    <row r="438" spans="1:7" ht="13.2" x14ac:dyDescent="0.25">
      <c r="A438" s="94"/>
      <c r="B438" s="94"/>
      <c r="C438" s="94"/>
      <c r="D438" s="94"/>
      <c r="E438" s="94"/>
      <c r="F438" s="94"/>
      <c r="G438" s="94"/>
    </row>
    <row r="439" spans="1:7" ht="13.2" x14ac:dyDescent="0.25">
      <c r="A439" s="94"/>
      <c r="B439" s="94"/>
      <c r="C439" s="94"/>
      <c r="D439" s="94"/>
      <c r="E439" s="94"/>
      <c r="F439" s="94"/>
      <c r="G439" s="94"/>
    </row>
    <row r="440" spans="1:7" ht="13.2" x14ac:dyDescent="0.25">
      <c r="A440" s="94"/>
      <c r="B440" s="94"/>
      <c r="C440" s="94"/>
      <c r="D440" s="94"/>
      <c r="E440" s="94"/>
      <c r="F440" s="94"/>
      <c r="G440" s="94"/>
    </row>
    <row r="441" spans="1:7" ht="13.2" x14ac:dyDescent="0.25">
      <c r="A441" s="94"/>
      <c r="B441" s="94"/>
      <c r="C441" s="94"/>
      <c r="D441" s="94"/>
      <c r="E441" s="94"/>
      <c r="F441" s="94"/>
      <c r="G441" s="94"/>
    </row>
    <row r="442" spans="1:7" ht="13.2" x14ac:dyDescent="0.25">
      <c r="A442" s="94"/>
      <c r="B442" s="94"/>
      <c r="C442" s="94"/>
      <c r="D442" s="94"/>
      <c r="E442" s="94"/>
      <c r="F442" s="94"/>
      <c r="G442" s="94"/>
    </row>
    <row r="443" spans="1:7" ht="13.2" x14ac:dyDescent="0.25">
      <c r="A443" s="94"/>
      <c r="B443" s="94"/>
      <c r="C443" s="94"/>
      <c r="D443" s="94"/>
      <c r="E443" s="94"/>
      <c r="F443" s="94"/>
      <c r="G443" s="94"/>
    </row>
    <row r="444" spans="1:7" ht="13.2" x14ac:dyDescent="0.25">
      <c r="A444" s="94"/>
      <c r="B444" s="94"/>
      <c r="C444" s="94"/>
      <c r="D444" s="94"/>
      <c r="E444" s="94"/>
      <c r="F444" s="94"/>
      <c r="G444" s="94"/>
    </row>
    <row r="445" spans="1:7" ht="13.2" x14ac:dyDescent="0.25">
      <c r="A445" s="94"/>
      <c r="B445" s="94"/>
      <c r="C445" s="94"/>
      <c r="D445" s="94"/>
      <c r="E445" s="94"/>
      <c r="F445" s="94"/>
      <c r="G445" s="94"/>
    </row>
    <row r="446" spans="1:7" ht="13.2" x14ac:dyDescent="0.25">
      <c r="A446" s="94"/>
      <c r="B446" s="94"/>
      <c r="C446" s="94"/>
      <c r="D446" s="94"/>
      <c r="E446" s="94"/>
      <c r="F446" s="94"/>
      <c r="G446" s="94"/>
    </row>
    <row r="447" spans="1:7" ht="13.2" x14ac:dyDescent="0.25">
      <c r="A447" s="94"/>
      <c r="B447" s="94"/>
      <c r="C447" s="94"/>
      <c r="D447" s="94"/>
      <c r="E447" s="94"/>
      <c r="F447" s="94"/>
      <c r="G447" s="94"/>
    </row>
    <row r="448" spans="1:7" ht="13.2" x14ac:dyDescent="0.25">
      <c r="A448" s="94"/>
      <c r="B448" s="94"/>
      <c r="C448" s="94"/>
      <c r="D448" s="94"/>
      <c r="E448" s="94"/>
      <c r="F448" s="94"/>
      <c r="G448" s="94"/>
    </row>
    <row r="449" spans="1:7" ht="13.2" x14ac:dyDescent="0.25">
      <c r="A449" s="94"/>
      <c r="B449" s="94"/>
      <c r="C449" s="94"/>
      <c r="D449" s="94"/>
      <c r="E449" s="94"/>
      <c r="F449" s="94"/>
      <c r="G449" s="94"/>
    </row>
    <row r="450" spans="1:7" ht="13.2" x14ac:dyDescent="0.25">
      <c r="A450" s="94"/>
      <c r="B450" s="94"/>
      <c r="C450" s="94"/>
      <c r="D450" s="94"/>
      <c r="E450" s="94"/>
      <c r="F450" s="94"/>
      <c r="G450" s="94"/>
    </row>
    <row r="451" spans="1:7" ht="13.2" x14ac:dyDescent="0.25">
      <c r="A451" s="94"/>
      <c r="B451" s="94"/>
      <c r="C451" s="94"/>
      <c r="D451" s="94"/>
      <c r="E451" s="94"/>
      <c r="F451" s="94"/>
      <c r="G451" s="94"/>
    </row>
    <row r="452" spans="1:7" ht="13.2" x14ac:dyDescent="0.25">
      <c r="A452" s="94"/>
      <c r="B452" s="94"/>
      <c r="C452" s="94"/>
      <c r="D452" s="94"/>
      <c r="E452" s="94"/>
      <c r="F452" s="94"/>
      <c r="G452" s="94"/>
    </row>
    <row r="453" spans="1:7" ht="13.2" x14ac:dyDescent="0.25">
      <c r="A453" s="94"/>
      <c r="B453" s="94"/>
      <c r="C453" s="94"/>
      <c r="D453" s="94"/>
      <c r="E453" s="94"/>
      <c r="F453" s="94"/>
      <c r="G453" s="94"/>
    </row>
    <row r="454" spans="1:7" ht="13.2" x14ac:dyDescent="0.25">
      <c r="A454" s="94"/>
      <c r="B454" s="94"/>
      <c r="C454" s="94"/>
      <c r="D454" s="94"/>
      <c r="E454" s="94"/>
      <c r="F454" s="94"/>
      <c r="G454" s="94"/>
    </row>
    <row r="455" spans="1:7" ht="13.2" x14ac:dyDescent="0.25">
      <c r="A455" s="94"/>
      <c r="B455" s="94"/>
      <c r="C455" s="94"/>
      <c r="D455" s="94"/>
      <c r="E455" s="94"/>
      <c r="F455" s="94"/>
      <c r="G455" s="94"/>
    </row>
    <row r="456" spans="1:7" ht="13.2" x14ac:dyDescent="0.25">
      <c r="A456" s="94"/>
      <c r="B456" s="94"/>
      <c r="C456" s="94"/>
      <c r="D456" s="94"/>
      <c r="E456" s="94"/>
      <c r="F456" s="94"/>
      <c r="G456" s="94"/>
    </row>
    <row r="457" spans="1:7" ht="13.2" x14ac:dyDescent="0.25">
      <c r="A457" s="94"/>
      <c r="B457" s="94"/>
      <c r="C457" s="94"/>
      <c r="D457" s="94"/>
      <c r="E457" s="94"/>
      <c r="F457" s="94"/>
      <c r="G457" s="94"/>
    </row>
    <row r="458" spans="1:7" ht="13.2" x14ac:dyDescent="0.25">
      <c r="A458" s="94"/>
      <c r="B458" s="94"/>
      <c r="C458" s="94"/>
      <c r="D458" s="94"/>
      <c r="E458" s="94"/>
      <c r="F458" s="94"/>
      <c r="G458" s="94"/>
    </row>
    <row r="459" spans="1:7" ht="13.2" x14ac:dyDescent="0.25">
      <c r="A459" s="94"/>
      <c r="B459" s="94"/>
      <c r="C459" s="94"/>
      <c r="D459" s="94"/>
      <c r="E459" s="94"/>
      <c r="F459" s="94"/>
      <c r="G459" s="94"/>
    </row>
    <row r="460" spans="1:7" ht="13.2" x14ac:dyDescent="0.25">
      <c r="A460" s="94"/>
      <c r="B460" s="94"/>
      <c r="C460" s="94"/>
      <c r="D460" s="94"/>
      <c r="E460" s="94"/>
      <c r="F460" s="94"/>
      <c r="G460" s="94"/>
    </row>
    <row r="461" spans="1:7" ht="13.2" x14ac:dyDescent="0.25">
      <c r="A461" s="94"/>
      <c r="B461" s="94"/>
      <c r="C461" s="94"/>
      <c r="D461" s="94"/>
      <c r="E461" s="94"/>
      <c r="F461" s="94"/>
      <c r="G461" s="94"/>
    </row>
    <row r="462" spans="1:7" ht="13.2" x14ac:dyDescent="0.25">
      <c r="A462" s="94"/>
      <c r="B462" s="94"/>
      <c r="C462" s="94"/>
      <c r="D462" s="94"/>
      <c r="E462" s="94"/>
      <c r="F462" s="94"/>
      <c r="G462" s="94"/>
    </row>
    <row r="463" spans="1:7" ht="13.2" x14ac:dyDescent="0.25">
      <c r="A463" s="94"/>
      <c r="B463" s="94"/>
      <c r="C463" s="94"/>
      <c r="D463" s="94"/>
      <c r="E463" s="94"/>
      <c r="F463" s="94"/>
      <c r="G463" s="94"/>
    </row>
    <row r="464" spans="1:7" ht="13.2" x14ac:dyDescent="0.25">
      <c r="A464" s="94"/>
      <c r="B464" s="94"/>
      <c r="C464" s="94"/>
      <c r="D464" s="94"/>
      <c r="E464" s="94"/>
      <c r="F464" s="94"/>
      <c r="G464" s="94"/>
    </row>
    <row r="465" spans="1:7" ht="13.2" x14ac:dyDescent="0.25">
      <c r="A465" s="94"/>
      <c r="B465" s="94"/>
      <c r="C465" s="94"/>
      <c r="D465" s="94"/>
      <c r="E465" s="94"/>
      <c r="F465" s="94"/>
      <c r="G465" s="94"/>
    </row>
    <row r="466" spans="1:7" ht="13.2" x14ac:dyDescent="0.25">
      <c r="A466" s="94"/>
      <c r="B466" s="94"/>
      <c r="C466" s="94"/>
      <c r="D466" s="94"/>
      <c r="E466" s="94"/>
      <c r="F466" s="94"/>
      <c r="G466" s="94"/>
    </row>
    <row r="467" spans="1:7" ht="13.2" x14ac:dyDescent="0.25">
      <c r="A467" s="94"/>
      <c r="B467" s="94"/>
      <c r="C467" s="94"/>
      <c r="D467" s="94"/>
      <c r="E467" s="94"/>
      <c r="F467" s="94"/>
      <c r="G467" s="94"/>
    </row>
    <row r="468" spans="1:7" ht="13.2" x14ac:dyDescent="0.25">
      <c r="A468" s="94"/>
      <c r="B468" s="94"/>
      <c r="C468" s="94"/>
      <c r="D468" s="94"/>
      <c r="E468" s="94"/>
      <c r="F468" s="94"/>
      <c r="G468" s="94"/>
    </row>
    <row r="469" spans="1:7" ht="13.2" x14ac:dyDescent="0.25">
      <c r="A469" s="94"/>
      <c r="B469" s="94"/>
      <c r="C469" s="94"/>
      <c r="D469" s="94"/>
      <c r="E469" s="94"/>
      <c r="F469" s="94"/>
      <c r="G469" s="94"/>
    </row>
    <row r="470" spans="1:7" ht="13.2" x14ac:dyDescent="0.25">
      <c r="A470" s="94"/>
      <c r="B470" s="94"/>
      <c r="C470" s="94"/>
      <c r="D470" s="94"/>
      <c r="E470" s="94"/>
      <c r="F470" s="94"/>
      <c r="G470" s="94"/>
    </row>
    <row r="471" spans="1:7" ht="13.2" x14ac:dyDescent="0.25">
      <c r="A471" s="94"/>
      <c r="B471" s="94"/>
      <c r="C471" s="94"/>
      <c r="D471" s="94"/>
      <c r="E471" s="94"/>
      <c r="F471" s="94"/>
      <c r="G471" s="94"/>
    </row>
    <row r="472" spans="1:7" ht="13.2" x14ac:dyDescent="0.25">
      <c r="A472" s="94"/>
      <c r="B472" s="94"/>
      <c r="C472" s="94"/>
      <c r="D472" s="94"/>
      <c r="E472" s="94"/>
      <c r="F472" s="94"/>
      <c r="G472" s="94"/>
    </row>
    <row r="473" spans="1:7" ht="13.2" x14ac:dyDescent="0.25">
      <c r="A473" s="94"/>
      <c r="B473" s="94"/>
      <c r="C473" s="94"/>
      <c r="D473" s="94"/>
      <c r="E473" s="94"/>
      <c r="F473" s="94"/>
      <c r="G473" s="94"/>
    </row>
    <row r="474" spans="1:7" ht="13.2" x14ac:dyDescent="0.25">
      <c r="A474" s="94"/>
      <c r="B474" s="94"/>
      <c r="C474" s="94"/>
      <c r="D474" s="94"/>
      <c r="E474" s="94"/>
      <c r="F474" s="94"/>
      <c r="G474" s="94"/>
    </row>
    <row r="475" spans="1:7" ht="13.2" x14ac:dyDescent="0.25">
      <c r="A475" s="94"/>
      <c r="B475" s="94"/>
      <c r="C475" s="94"/>
      <c r="D475" s="94"/>
      <c r="E475" s="94"/>
      <c r="F475" s="94"/>
      <c r="G475" s="94"/>
    </row>
    <row r="476" spans="1:7" ht="13.2" x14ac:dyDescent="0.25">
      <c r="A476" s="94"/>
      <c r="B476" s="94"/>
      <c r="C476" s="94"/>
      <c r="D476" s="94"/>
      <c r="E476" s="94"/>
      <c r="F476" s="94"/>
      <c r="G476" s="94"/>
    </row>
    <row r="477" spans="1:7" ht="13.2" x14ac:dyDescent="0.25">
      <c r="A477" s="94"/>
      <c r="B477" s="94"/>
      <c r="C477" s="94"/>
      <c r="D477" s="94"/>
      <c r="E477" s="94"/>
      <c r="F477" s="94"/>
      <c r="G477" s="94"/>
    </row>
    <row r="478" spans="1:7" ht="13.2" x14ac:dyDescent="0.25">
      <c r="A478" s="94"/>
      <c r="B478" s="94"/>
      <c r="C478" s="94"/>
      <c r="D478" s="94"/>
      <c r="E478" s="94"/>
      <c r="F478" s="94"/>
      <c r="G478" s="94"/>
    </row>
    <row r="479" spans="1:7" ht="13.2" x14ac:dyDescent="0.25">
      <c r="A479" s="94"/>
      <c r="B479" s="94"/>
      <c r="C479" s="94"/>
      <c r="D479" s="94"/>
      <c r="E479" s="94"/>
      <c r="F479" s="94"/>
      <c r="G479" s="94"/>
    </row>
    <row r="480" spans="1:7" ht="13.2" x14ac:dyDescent="0.25">
      <c r="A480" s="94"/>
      <c r="B480" s="94"/>
      <c r="C480" s="94"/>
      <c r="D480" s="94"/>
      <c r="E480" s="94"/>
      <c r="F480" s="94"/>
      <c r="G480" s="94"/>
    </row>
    <row r="481" spans="1:7" ht="13.2" x14ac:dyDescent="0.25">
      <c r="A481" s="94"/>
      <c r="B481" s="94"/>
      <c r="C481" s="94"/>
      <c r="D481" s="94"/>
      <c r="E481" s="94"/>
      <c r="F481" s="94"/>
      <c r="G481" s="94"/>
    </row>
    <row r="482" spans="1:7" ht="13.2" x14ac:dyDescent="0.25">
      <c r="A482" s="94"/>
      <c r="B482" s="94"/>
      <c r="C482" s="94"/>
      <c r="D482" s="94"/>
      <c r="E482" s="94"/>
      <c r="F482" s="94"/>
      <c r="G482" s="94"/>
    </row>
    <row r="483" spans="1:7" ht="13.2" x14ac:dyDescent="0.25">
      <c r="A483" s="94"/>
      <c r="B483" s="94"/>
      <c r="C483" s="94"/>
      <c r="D483" s="94"/>
      <c r="E483" s="94"/>
      <c r="F483" s="94"/>
      <c r="G483" s="94"/>
    </row>
    <row r="484" spans="1:7" ht="13.2" x14ac:dyDescent="0.25">
      <c r="A484" s="94"/>
      <c r="B484" s="94"/>
      <c r="C484" s="94"/>
      <c r="D484" s="94"/>
      <c r="E484" s="94"/>
      <c r="F484" s="94"/>
      <c r="G484" s="94"/>
    </row>
    <row r="485" spans="1:7" ht="13.2" x14ac:dyDescent="0.25">
      <c r="A485" s="94"/>
      <c r="B485" s="94"/>
      <c r="C485" s="94"/>
      <c r="D485" s="94"/>
      <c r="E485" s="94"/>
      <c r="F485" s="94"/>
      <c r="G485" s="94"/>
    </row>
    <row r="486" spans="1:7" ht="13.2" x14ac:dyDescent="0.25">
      <c r="A486" s="94"/>
      <c r="B486" s="94"/>
      <c r="C486" s="94"/>
      <c r="D486" s="94"/>
      <c r="E486" s="94"/>
      <c r="F486" s="94"/>
      <c r="G486" s="94"/>
    </row>
    <row r="487" spans="1:7" ht="13.2" x14ac:dyDescent="0.25">
      <c r="A487" s="94"/>
      <c r="B487" s="94"/>
      <c r="C487" s="94"/>
      <c r="D487" s="94"/>
      <c r="E487" s="94"/>
      <c r="F487" s="94"/>
      <c r="G487" s="94"/>
    </row>
    <row r="488" spans="1:7" ht="13.2" x14ac:dyDescent="0.25">
      <c r="A488" s="94"/>
      <c r="B488" s="94"/>
      <c r="C488" s="94"/>
      <c r="D488" s="94"/>
      <c r="E488" s="94"/>
      <c r="F488" s="94"/>
      <c r="G488" s="94"/>
    </row>
    <row r="489" spans="1:7" ht="13.2" x14ac:dyDescent="0.25">
      <c r="A489" s="94"/>
      <c r="B489" s="94"/>
      <c r="C489" s="94"/>
      <c r="D489" s="94"/>
      <c r="E489" s="94"/>
      <c r="F489" s="94"/>
      <c r="G489" s="94"/>
    </row>
    <row r="490" spans="1:7" ht="13.2" x14ac:dyDescent="0.25">
      <c r="A490" s="94"/>
      <c r="B490" s="94"/>
      <c r="C490" s="94"/>
      <c r="D490" s="94"/>
      <c r="E490" s="94"/>
      <c r="F490" s="94"/>
      <c r="G490" s="94"/>
    </row>
    <row r="491" spans="1:7" ht="13.2" x14ac:dyDescent="0.25">
      <c r="A491" s="94"/>
      <c r="B491" s="94"/>
      <c r="C491" s="94"/>
      <c r="D491" s="94"/>
      <c r="E491" s="94"/>
      <c r="F491" s="94"/>
      <c r="G491" s="94"/>
    </row>
    <row r="492" spans="1:7" ht="13.2" x14ac:dyDescent="0.25">
      <c r="A492" s="94"/>
      <c r="B492" s="94"/>
      <c r="C492" s="94"/>
      <c r="D492" s="94"/>
      <c r="E492" s="94"/>
      <c r="F492" s="94"/>
      <c r="G492" s="94"/>
    </row>
    <row r="493" spans="1:7" ht="13.2" x14ac:dyDescent="0.25">
      <c r="A493" s="94"/>
      <c r="B493" s="94"/>
      <c r="C493" s="94"/>
      <c r="D493" s="94"/>
      <c r="E493" s="94"/>
      <c r="F493" s="94"/>
      <c r="G493" s="94"/>
    </row>
    <row r="494" spans="1:7" ht="13.2" x14ac:dyDescent="0.25">
      <c r="A494" s="94"/>
      <c r="B494" s="94"/>
      <c r="C494" s="94"/>
      <c r="D494" s="94"/>
      <c r="E494" s="94"/>
      <c r="F494" s="94"/>
      <c r="G494" s="94"/>
    </row>
    <row r="495" spans="1:7" ht="13.2" x14ac:dyDescent="0.25">
      <c r="A495" s="94"/>
      <c r="B495" s="94"/>
      <c r="C495" s="94"/>
      <c r="D495" s="94"/>
      <c r="E495" s="94"/>
      <c r="F495" s="94"/>
      <c r="G495" s="94"/>
    </row>
    <row r="496" spans="1:7" ht="13.2" x14ac:dyDescent="0.25">
      <c r="A496" s="94"/>
      <c r="B496" s="94"/>
      <c r="C496" s="94"/>
      <c r="D496" s="94"/>
      <c r="E496" s="94"/>
      <c r="F496" s="94"/>
      <c r="G496" s="94"/>
    </row>
    <row r="497" spans="1:7" ht="13.2" x14ac:dyDescent="0.25">
      <c r="A497" s="94"/>
      <c r="B497" s="94"/>
      <c r="C497" s="94"/>
      <c r="D497" s="94"/>
      <c r="E497" s="94"/>
      <c r="F497" s="94"/>
      <c r="G497" s="94"/>
    </row>
    <row r="498" spans="1:7" ht="13.2" x14ac:dyDescent="0.25">
      <c r="A498" s="94"/>
      <c r="B498" s="94"/>
      <c r="C498" s="94"/>
      <c r="D498" s="94"/>
      <c r="E498" s="94"/>
      <c r="F498" s="94"/>
      <c r="G498" s="94"/>
    </row>
    <row r="499" spans="1:7" ht="13.2" x14ac:dyDescent="0.25">
      <c r="A499" s="94"/>
      <c r="B499" s="94"/>
      <c r="C499" s="94"/>
      <c r="D499" s="94"/>
      <c r="E499" s="94"/>
      <c r="F499" s="94"/>
      <c r="G499" s="94"/>
    </row>
    <row r="500" spans="1:7" ht="13.2" x14ac:dyDescent="0.25">
      <c r="A500" s="94"/>
      <c r="B500" s="94"/>
      <c r="C500" s="94"/>
      <c r="D500" s="94"/>
      <c r="E500" s="94"/>
      <c r="F500" s="94"/>
      <c r="G500" s="94"/>
    </row>
    <row r="501" spans="1:7" ht="13.2" x14ac:dyDescent="0.25">
      <c r="A501" s="94"/>
      <c r="B501" s="94"/>
      <c r="C501" s="94"/>
      <c r="D501" s="94"/>
      <c r="E501" s="94"/>
      <c r="F501" s="94"/>
      <c r="G501" s="94"/>
    </row>
    <row r="502" spans="1:7" ht="13.2" x14ac:dyDescent="0.25">
      <c r="A502" s="94"/>
      <c r="B502" s="94"/>
      <c r="C502" s="94"/>
      <c r="D502" s="94"/>
      <c r="E502" s="94"/>
      <c r="F502" s="94"/>
      <c r="G502" s="94"/>
    </row>
    <row r="503" spans="1:7" ht="13.2" x14ac:dyDescent="0.25">
      <c r="A503" s="94"/>
      <c r="B503" s="94"/>
      <c r="C503" s="94"/>
      <c r="D503" s="94"/>
      <c r="E503" s="94"/>
      <c r="F503" s="94"/>
      <c r="G503" s="94"/>
    </row>
    <row r="504" spans="1:7" ht="13.2" x14ac:dyDescent="0.25">
      <c r="A504" s="94"/>
      <c r="B504" s="94"/>
      <c r="C504" s="94"/>
      <c r="D504" s="94"/>
      <c r="E504" s="94"/>
      <c r="F504" s="94"/>
      <c r="G504" s="94"/>
    </row>
    <row r="505" spans="1:7" ht="13.2" x14ac:dyDescent="0.25">
      <c r="A505" s="94"/>
      <c r="B505" s="94"/>
      <c r="C505" s="94"/>
      <c r="D505" s="94"/>
      <c r="E505" s="94"/>
      <c r="F505" s="94"/>
      <c r="G505" s="94"/>
    </row>
    <row r="506" spans="1:7" ht="13.2" x14ac:dyDescent="0.25">
      <c r="A506" s="94"/>
      <c r="B506" s="94"/>
      <c r="C506" s="94"/>
      <c r="D506" s="94"/>
      <c r="E506" s="94"/>
      <c r="F506" s="94"/>
      <c r="G506" s="94"/>
    </row>
    <row r="507" spans="1:7" ht="13.2" x14ac:dyDescent="0.25">
      <c r="A507" s="94"/>
      <c r="B507" s="94"/>
      <c r="C507" s="94"/>
      <c r="D507" s="94"/>
      <c r="E507" s="94"/>
      <c r="F507" s="94"/>
      <c r="G507" s="94"/>
    </row>
    <row r="508" spans="1:7" ht="13.2" x14ac:dyDescent="0.25">
      <c r="A508" s="94"/>
      <c r="B508" s="94"/>
      <c r="C508" s="94"/>
      <c r="D508" s="94"/>
      <c r="E508" s="94"/>
      <c r="F508" s="94"/>
      <c r="G508" s="94"/>
    </row>
    <row r="509" spans="1:7" ht="13.2" x14ac:dyDescent="0.25">
      <c r="A509" s="94"/>
      <c r="B509" s="94"/>
      <c r="C509" s="94"/>
      <c r="D509" s="94"/>
      <c r="E509" s="94"/>
      <c r="F509" s="94"/>
      <c r="G509" s="94"/>
    </row>
    <row r="510" spans="1:7" ht="13.2" x14ac:dyDescent="0.25">
      <c r="A510" s="94"/>
      <c r="B510" s="94"/>
      <c r="C510" s="94"/>
      <c r="D510" s="94"/>
      <c r="E510" s="94"/>
      <c r="F510" s="94"/>
      <c r="G510" s="94"/>
    </row>
    <row r="511" spans="1:7" ht="13.2" x14ac:dyDescent="0.25">
      <c r="A511" s="94"/>
      <c r="B511" s="94"/>
      <c r="C511" s="94"/>
      <c r="D511" s="94"/>
      <c r="E511" s="94"/>
      <c r="F511" s="94"/>
      <c r="G511" s="94"/>
    </row>
    <row r="512" spans="1:7" ht="13.2" x14ac:dyDescent="0.25">
      <c r="A512" s="94"/>
      <c r="B512" s="94"/>
      <c r="C512" s="94"/>
      <c r="D512" s="94"/>
      <c r="E512" s="94"/>
      <c r="F512" s="94"/>
      <c r="G512" s="94"/>
    </row>
    <row r="513" spans="1:7" ht="13.2" x14ac:dyDescent="0.25">
      <c r="A513" s="94"/>
      <c r="B513" s="94"/>
      <c r="C513" s="94"/>
      <c r="D513" s="94"/>
      <c r="E513" s="94"/>
      <c r="F513" s="94"/>
      <c r="G513" s="94"/>
    </row>
    <row r="514" spans="1:7" ht="13.2" x14ac:dyDescent="0.25">
      <c r="A514" s="94"/>
      <c r="B514" s="94"/>
      <c r="C514" s="94"/>
      <c r="D514" s="94"/>
      <c r="E514" s="94"/>
      <c r="F514" s="94"/>
      <c r="G514" s="94"/>
    </row>
    <row r="515" spans="1:7" ht="13.2" x14ac:dyDescent="0.25">
      <c r="A515" s="94"/>
      <c r="B515" s="94"/>
      <c r="C515" s="94"/>
      <c r="D515" s="94"/>
      <c r="E515" s="94"/>
      <c r="F515" s="94"/>
      <c r="G515" s="94"/>
    </row>
    <row r="516" spans="1:7" ht="13.2" x14ac:dyDescent="0.25">
      <c r="A516" s="94"/>
      <c r="B516" s="94"/>
      <c r="C516" s="94"/>
      <c r="D516" s="94"/>
      <c r="E516" s="94"/>
      <c r="F516" s="94"/>
      <c r="G516" s="94"/>
    </row>
    <row r="517" spans="1:7" ht="13.2" x14ac:dyDescent="0.25">
      <c r="A517" s="94"/>
      <c r="B517" s="94"/>
      <c r="C517" s="94"/>
      <c r="D517" s="94"/>
      <c r="E517" s="94"/>
      <c r="F517" s="94"/>
      <c r="G517" s="94"/>
    </row>
    <row r="518" spans="1:7" ht="13.2" x14ac:dyDescent="0.25">
      <c r="A518" s="94"/>
      <c r="B518" s="94"/>
      <c r="C518" s="94"/>
      <c r="D518" s="94"/>
      <c r="E518" s="94"/>
      <c r="F518" s="94"/>
      <c r="G518" s="94"/>
    </row>
    <row r="519" spans="1:7" ht="13.2" x14ac:dyDescent="0.25">
      <c r="A519" s="94"/>
      <c r="B519" s="94"/>
      <c r="C519" s="94"/>
      <c r="D519" s="94"/>
      <c r="E519" s="94"/>
      <c r="F519" s="94"/>
      <c r="G519" s="94"/>
    </row>
    <row r="520" spans="1:7" ht="13.2" x14ac:dyDescent="0.25">
      <c r="A520" s="94"/>
      <c r="B520" s="94"/>
      <c r="C520" s="94"/>
      <c r="D520" s="94"/>
      <c r="E520" s="94"/>
      <c r="F520" s="94"/>
      <c r="G520" s="94"/>
    </row>
    <row r="521" spans="1:7" ht="13.2" x14ac:dyDescent="0.25">
      <c r="A521" s="94"/>
      <c r="B521" s="94"/>
      <c r="C521" s="94"/>
      <c r="D521" s="94"/>
      <c r="E521" s="94"/>
      <c r="F521" s="94"/>
      <c r="G521" s="94"/>
    </row>
    <row r="522" spans="1:7" ht="13.2" x14ac:dyDescent="0.25">
      <c r="A522" s="94"/>
      <c r="B522" s="94"/>
      <c r="C522" s="94"/>
      <c r="D522" s="94"/>
      <c r="E522" s="94"/>
      <c r="F522" s="94"/>
      <c r="G522" s="94"/>
    </row>
    <row r="523" spans="1:7" ht="13.2" x14ac:dyDescent="0.25">
      <c r="A523" s="94"/>
      <c r="B523" s="94"/>
      <c r="C523" s="94"/>
      <c r="D523" s="94"/>
      <c r="E523" s="94"/>
      <c r="F523" s="94"/>
      <c r="G523" s="94"/>
    </row>
    <row r="524" spans="1:7" ht="13.2" x14ac:dyDescent="0.25">
      <c r="A524" s="94"/>
      <c r="B524" s="94"/>
      <c r="C524" s="94"/>
      <c r="D524" s="94"/>
      <c r="E524" s="94"/>
      <c r="F524" s="94"/>
      <c r="G524" s="94"/>
    </row>
    <row r="525" spans="1:7" ht="13.2" x14ac:dyDescent="0.25">
      <c r="A525" s="94"/>
      <c r="B525" s="94"/>
      <c r="C525" s="94"/>
      <c r="D525" s="94"/>
      <c r="E525" s="94"/>
      <c r="F525" s="94"/>
      <c r="G525" s="94"/>
    </row>
    <row r="526" spans="1:7" ht="13.2" x14ac:dyDescent="0.25">
      <c r="A526" s="94"/>
      <c r="B526" s="94"/>
      <c r="C526" s="94"/>
      <c r="D526" s="94"/>
      <c r="E526" s="94"/>
      <c r="F526" s="94"/>
      <c r="G526" s="94"/>
    </row>
    <row r="527" spans="1:7" ht="13.2" x14ac:dyDescent="0.25">
      <c r="A527" s="94"/>
      <c r="B527" s="94"/>
      <c r="C527" s="94"/>
      <c r="D527" s="94"/>
      <c r="E527" s="94"/>
      <c r="F527" s="94"/>
      <c r="G527" s="94"/>
    </row>
    <row r="528" spans="1:7" ht="13.2" x14ac:dyDescent="0.25">
      <c r="A528" s="94"/>
      <c r="B528" s="94"/>
      <c r="C528" s="94"/>
      <c r="D528" s="94"/>
      <c r="E528" s="94"/>
      <c r="F528" s="94"/>
      <c r="G528" s="94"/>
    </row>
    <row r="529" spans="1:7" ht="13.2" x14ac:dyDescent="0.25">
      <c r="A529" s="94"/>
      <c r="B529" s="94"/>
      <c r="C529" s="94"/>
      <c r="D529" s="94"/>
      <c r="E529" s="94"/>
      <c r="F529" s="94"/>
      <c r="G529" s="94"/>
    </row>
    <row r="530" spans="1:7" ht="13.2" x14ac:dyDescent="0.25">
      <c r="A530" s="94"/>
      <c r="B530" s="94"/>
      <c r="C530" s="94"/>
      <c r="D530" s="94"/>
      <c r="E530" s="94"/>
      <c r="F530" s="94"/>
      <c r="G530" s="94"/>
    </row>
    <row r="531" spans="1:7" ht="13.2" x14ac:dyDescent="0.25">
      <c r="A531" s="94"/>
      <c r="B531" s="94"/>
      <c r="C531" s="94"/>
      <c r="D531" s="94"/>
      <c r="E531" s="94"/>
      <c r="F531" s="94"/>
      <c r="G531" s="94"/>
    </row>
    <row r="532" spans="1:7" ht="13.2" x14ac:dyDescent="0.25">
      <c r="A532" s="94"/>
      <c r="B532" s="94"/>
      <c r="C532" s="94"/>
      <c r="D532" s="94"/>
      <c r="E532" s="94"/>
      <c r="F532" s="94"/>
      <c r="G532" s="94"/>
    </row>
    <row r="533" spans="1:7" ht="13.2" x14ac:dyDescent="0.25">
      <c r="A533" s="94"/>
      <c r="B533" s="94"/>
      <c r="C533" s="94"/>
      <c r="D533" s="94"/>
      <c r="E533" s="94"/>
      <c r="F533" s="94"/>
      <c r="G533" s="94"/>
    </row>
    <row r="534" spans="1:7" ht="13.2" x14ac:dyDescent="0.25">
      <c r="A534" s="94"/>
      <c r="B534" s="94"/>
      <c r="C534" s="94"/>
      <c r="D534" s="94"/>
      <c r="E534" s="94"/>
      <c r="F534" s="94"/>
      <c r="G534" s="94"/>
    </row>
    <row r="535" spans="1:7" ht="13.2" x14ac:dyDescent="0.25">
      <c r="A535" s="94"/>
      <c r="B535" s="94"/>
      <c r="C535" s="94"/>
      <c r="D535" s="94"/>
      <c r="E535" s="94"/>
      <c r="F535" s="94"/>
      <c r="G535" s="94"/>
    </row>
    <row r="536" spans="1:7" ht="13.2" x14ac:dyDescent="0.25">
      <c r="A536" s="94"/>
      <c r="B536" s="94"/>
      <c r="C536" s="94"/>
      <c r="D536" s="94"/>
      <c r="E536" s="94"/>
      <c r="F536" s="94"/>
      <c r="G536" s="94"/>
    </row>
    <row r="537" spans="1:7" ht="13.2" x14ac:dyDescent="0.25">
      <c r="A537" s="94"/>
      <c r="B537" s="94"/>
      <c r="C537" s="94"/>
      <c r="D537" s="94"/>
      <c r="E537" s="94"/>
      <c r="F537" s="94"/>
      <c r="G537" s="94"/>
    </row>
    <row r="538" spans="1:7" ht="13.2" x14ac:dyDescent="0.25">
      <c r="A538" s="94"/>
      <c r="B538" s="94"/>
      <c r="C538" s="94"/>
      <c r="D538" s="94"/>
      <c r="E538" s="94"/>
      <c r="F538" s="94"/>
      <c r="G538" s="94"/>
    </row>
    <row r="539" spans="1:7" ht="13.2" x14ac:dyDescent="0.25">
      <c r="A539" s="94"/>
      <c r="B539" s="94"/>
      <c r="C539" s="94"/>
      <c r="D539" s="94"/>
      <c r="E539" s="94"/>
      <c r="F539" s="94"/>
      <c r="G539" s="94"/>
    </row>
    <row r="540" spans="1:7" ht="13.2" x14ac:dyDescent="0.25">
      <c r="A540" s="94"/>
      <c r="B540" s="94"/>
      <c r="C540" s="94"/>
      <c r="D540" s="94"/>
      <c r="E540" s="94"/>
      <c r="F540" s="94"/>
      <c r="G540" s="94"/>
    </row>
    <row r="541" spans="1:7" ht="13.2" x14ac:dyDescent="0.25">
      <c r="A541" s="94"/>
      <c r="B541" s="94"/>
      <c r="C541" s="94"/>
      <c r="D541" s="94"/>
      <c r="E541" s="94"/>
      <c r="F541" s="94"/>
      <c r="G541" s="94"/>
    </row>
    <row r="542" spans="1:7" ht="13.2" x14ac:dyDescent="0.25">
      <c r="A542" s="94"/>
      <c r="B542" s="94"/>
      <c r="C542" s="94"/>
      <c r="D542" s="94"/>
      <c r="E542" s="94"/>
      <c r="F542" s="94"/>
      <c r="G542" s="94"/>
    </row>
    <row r="543" spans="1:7" ht="13.2" x14ac:dyDescent="0.25">
      <c r="A543" s="94"/>
      <c r="B543" s="94"/>
      <c r="C543" s="94"/>
      <c r="D543" s="94"/>
      <c r="E543" s="94"/>
      <c r="F543" s="94"/>
      <c r="G543" s="94"/>
    </row>
    <row r="544" spans="1:7" ht="13.2" x14ac:dyDescent="0.25">
      <c r="A544" s="94"/>
      <c r="B544" s="94"/>
      <c r="C544" s="94"/>
      <c r="D544" s="94"/>
      <c r="E544" s="94"/>
      <c r="F544" s="94"/>
      <c r="G544" s="94"/>
    </row>
    <row r="545" spans="1:7" ht="13.2" x14ac:dyDescent="0.25">
      <c r="A545" s="94"/>
      <c r="B545" s="94"/>
      <c r="C545" s="94"/>
      <c r="D545" s="94"/>
      <c r="E545" s="94"/>
      <c r="F545" s="94"/>
      <c r="G545" s="94"/>
    </row>
    <row r="546" spans="1:7" ht="13.2" x14ac:dyDescent="0.25">
      <c r="A546" s="94"/>
      <c r="B546" s="94"/>
      <c r="C546" s="94"/>
      <c r="D546" s="94"/>
      <c r="E546" s="94"/>
      <c r="F546" s="94"/>
      <c r="G546" s="94"/>
    </row>
    <row r="547" spans="1:7" ht="13.2" x14ac:dyDescent="0.25">
      <c r="A547" s="94"/>
      <c r="B547" s="94"/>
      <c r="C547" s="94"/>
      <c r="D547" s="94"/>
      <c r="E547" s="94"/>
      <c r="F547" s="94"/>
      <c r="G547" s="94"/>
    </row>
    <row r="548" spans="1:7" ht="13.2" x14ac:dyDescent="0.25">
      <c r="A548" s="94"/>
      <c r="B548" s="94"/>
      <c r="C548" s="94"/>
      <c r="D548" s="94"/>
      <c r="E548" s="94"/>
      <c r="F548" s="94"/>
      <c r="G548" s="94"/>
    </row>
    <row r="549" spans="1:7" ht="13.2" x14ac:dyDescent="0.25">
      <c r="A549" s="94"/>
      <c r="B549" s="94"/>
      <c r="C549" s="94"/>
      <c r="D549" s="94"/>
      <c r="E549" s="94"/>
      <c r="F549" s="94"/>
      <c r="G549" s="94"/>
    </row>
    <row r="550" spans="1:7" ht="13.2" x14ac:dyDescent="0.25">
      <c r="A550" s="94"/>
      <c r="B550" s="94"/>
      <c r="C550" s="94"/>
      <c r="D550" s="94"/>
      <c r="E550" s="94"/>
      <c r="F550" s="94"/>
      <c r="G550" s="94"/>
    </row>
    <row r="551" spans="1:7" ht="13.2" x14ac:dyDescent="0.25">
      <c r="A551" s="94"/>
      <c r="B551" s="94"/>
      <c r="C551" s="94"/>
      <c r="D551" s="94"/>
      <c r="E551" s="94"/>
      <c r="F551" s="94"/>
      <c r="G551" s="94"/>
    </row>
    <row r="552" spans="1:7" ht="13.2" x14ac:dyDescent="0.25">
      <c r="A552" s="94"/>
      <c r="B552" s="94"/>
      <c r="C552" s="94"/>
      <c r="D552" s="94"/>
      <c r="E552" s="94"/>
      <c r="F552" s="94"/>
      <c r="G552" s="94"/>
    </row>
    <row r="553" spans="1:7" ht="13.2" x14ac:dyDescent="0.25">
      <c r="A553" s="94"/>
      <c r="B553" s="94"/>
      <c r="C553" s="94"/>
      <c r="D553" s="94"/>
      <c r="E553" s="94"/>
      <c r="F553" s="94"/>
      <c r="G553" s="94"/>
    </row>
    <row r="554" spans="1:7" ht="13.2" x14ac:dyDescent="0.25">
      <c r="A554" s="94"/>
      <c r="B554" s="94"/>
      <c r="C554" s="94"/>
      <c r="D554" s="94"/>
      <c r="E554" s="94"/>
      <c r="F554" s="94"/>
      <c r="G554" s="94"/>
    </row>
    <row r="555" spans="1:7" ht="13.2" x14ac:dyDescent="0.25">
      <c r="A555" s="94"/>
      <c r="B555" s="94"/>
      <c r="C555" s="94"/>
      <c r="D555" s="94"/>
      <c r="E555" s="94"/>
      <c r="F555" s="94"/>
      <c r="G555" s="94"/>
    </row>
    <row r="556" spans="1:7" ht="13.2" x14ac:dyDescent="0.25">
      <c r="A556" s="94"/>
      <c r="B556" s="94"/>
      <c r="C556" s="94"/>
      <c r="D556" s="94"/>
      <c r="E556" s="94"/>
      <c r="F556" s="94"/>
      <c r="G556" s="94"/>
    </row>
    <row r="557" spans="1:7" ht="13.2" x14ac:dyDescent="0.25">
      <c r="A557" s="94"/>
      <c r="B557" s="94"/>
      <c r="C557" s="94"/>
      <c r="D557" s="94"/>
      <c r="E557" s="94"/>
      <c r="F557" s="94"/>
      <c r="G557" s="94"/>
    </row>
    <row r="558" spans="1:7" ht="13.2" x14ac:dyDescent="0.25">
      <c r="A558" s="94"/>
      <c r="B558" s="94"/>
      <c r="C558" s="94"/>
      <c r="D558" s="94"/>
      <c r="E558" s="94"/>
      <c r="F558" s="94"/>
      <c r="G558" s="94"/>
    </row>
    <row r="559" spans="1:7" ht="13.2" x14ac:dyDescent="0.25">
      <c r="A559" s="94"/>
      <c r="B559" s="94"/>
      <c r="C559" s="94"/>
      <c r="D559" s="94"/>
      <c r="E559" s="94"/>
      <c r="F559" s="94"/>
      <c r="G559" s="94"/>
    </row>
    <row r="560" spans="1:7" ht="13.2" x14ac:dyDescent="0.25">
      <c r="A560" s="94"/>
      <c r="B560" s="94"/>
      <c r="C560" s="94"/>
      <c r="D560" s="94"/>
      <c r="E560" s="94"/>
      <c r="F560" s="94"/>
      <c r="G560" s="94"/>
    </row>
    <row r="561" spans="1:7" ht="13.2" x14ac:dyDescent="0.25">
      <c r="A561" s="94"/>
      <c r="B561" s="94"/>
      <c r="C561" s="94"/>
      <c r="D561" s="94"/>
      <c r="E561" s="94"/>
      <c r="F561" s="94"/>
      <c r="G561" s="94"/>
    </row>
    <row r="562" spans="1:7" ht="13.2" x14ac:dyDescent="0.25">
      <c r="A562" s="94"/>
      <c r="B562" s="94"/>
      <c r="C562" s="94"/>
      <c r="D562" s="94"/>
      <c r="E562" s="94"/>
      <c r="F562" s="94"/>
      <c r="G562" s="94"/>
    </row>
    <row r="563" spans="1:7" ht="13.2" x14ac:dyDescent="0.25">
      <c r="A563" s="94"/>
      <c r="B563" s="94"/>
      <c r="C563" s="94"/>
      <c r="D563" s="94"/>
      <c r="E563" s="94"/>
      <c r="F563" s="94"/>
      <c r="G563" s="94"/>
    </row>
    <row r="564" spans="1:7" ht="13.2" x14ac:dyDescent="0.25">
      <c r="A564" s="94"/>
      <c r="B564" s="94"/>
      <c r="C564" s="94"/>
      <c r="D564" s="94"/>
      <c r="E564" s="94"/>
      <c r="F564" s="94"/>
      <c r="G564" s="94"/>
    </row>
    <row r="565" spans="1:7" ht="13.2" x14ac:dyDescent="0.25">
      <c r="A565" s="94"/>
      <c r="B565" s="94"/>
      <c r="C565" s="94"/>
      <c r="D565" s="94"/>
      <c r="E565" s="94"/>
      <c r="F565" s="94"/>
      <c r="G565" s="94"/>
    </row>
    <row r="566" spans="1:7" ht="13.2" x14ac:dyDescent="0.25">
      <c r="A566" s="94"/>
      <c r="B566" s="94"/>
      <c r="C566" s="94"/>
      <c r="D566" s="94"/>
      <c r="E566" s="94"/>
      <c r="F566" s="94"/>
      <c r="G566" s="94"/>
    </row>
    <row r="567" spans="1:7" ht="13.2" x14ac:dyDescent="0.25">
      <c r="A567" s="94"/>
      <c r="B567" s="94"/>
      <c r="C567" s="94"/>
      <c r="D567" s="94"/>
      <c r="E567" s="94"/>
      <c r="F567" s="94"/>
      <c r="G567" s="94"/>
    </row>
    <row r="568" spans="1:7" ht="13.2" x14ac:dyDescent="0.25">
      <c r="A568" s="94"/>
      <c r="B568" s="94"/>
      <c r="C568" s="94"/>
      <c r="D568" s="94"/>
      <c r="E568" s="94"/>
      <c r="F568" s="94"/>
      <c r="G568" s="94"/>
    </row>
    <row r="569" spans="1:7" ht="13.2" x14ac:dyDescent="0.25">
      <c r="A569" s="94"/>
      <c r="B569" s="94"/>
      <c r="C569" s="94"/>
      <c r="D569" s="94"/>
      <c r="E569" s="94"/>
      <c r="F569" s="94"/>
      <c r="G569" s="94"/>
    </row>
    <row r="570" spans="1:7" ht="13.2" x14ac:dyDescent="0.25">
      <c r="A570" s="94"/>
      <c r="B570" s="94"/>
      <c r="C570" s="94"/>
      <c r="D570" s="94"/>
      <c r="E570" s="94"/>
      <c r="F570" s="94"/>
      <c r="G570" s="94"/>
    </row>
    <row r="571" spans="1:7" ht="13.2" x14ac:dyDescent="0.25">
      <c r="A571" s="94"/>
      <c r="B571" s="94"/>
      <c r="C571" s="94"/>
      <c r="D571" s="94"/>
      <c r="E571" s="94"/>
      <c r="F571" s="94"/>
      <c r="G571" s="94"/>
    </row>
    <row r="572" spans="1:7" ht="13.2" x14ac:dyDescent="0.25">
      <c r="A572" s="94"/>
      <c r="B572" s="94"/>
      <c r="C572" s="94"/>
      <c r="D572" s="94"/>
      <c r="E572" s="94"/>
      <c r="F572" s="94"/>
      <c r="G572" s="94"/>
    </row>
    <row r="573" spans="1:7" ht="13.2" x14ac:dyDescent="0.25">
      <c r="A573" s="94"/>
      <c r="B573" s="94"/>
      <c r="C573" s="94"/>
      <c r="D573" s="94"/>
      <c r="E573" s="94"/>
      <c r="F573" s="94"/>
      <c r="G573" s="94"/>
    </row>
    <row r="574" spans="1:7" ht="13.2" x14ac:dyDescent="0.25">
      <c r="A574" s="94"/>
      <c r="B574" s="94"/>
      <c r="C574" s="94"/>
      <c r="D574" s="94"/>
      <c r="E574" s="94"/>
      <c r="F574" s="94"/>
      <c r="G574" s="94"/>
    </row>
    <row r="575" spans="1:7" ht="13.2" x14ac:dyDescent="0.25">
      <c r="A575" s="94"/>
      <c r="B575" s="94"/>
      <c r="C575" s="94"/>
      <c r="D575" s="94"/>
      <c r="E575" s="94"/>
      <c r="F575" s="94"/>
      <c r="G575" s="94"/>
    </row>
    <row r="576" spans="1:7" ht="13.2" x14ac:dyDescent="0.25">
      <c r="A576" s="94"/>
      <c r="B576" s="94"/>
      <c r="C576" s="94"/>
      <c r="D576" s="94"/>
      <c r="E576" s="94"/>
      <c r="F576" s="94"/>
      <c r="G576" s="94"/>
    </row>
    <row r="577" spans="1:7" ht="13.2" x14ac:dyDescent="0.25">
      <c r="A577" s="94"/>
      <c r="B577" s="94"/>
      <c r="C577" s="94"/>
      <c r="D577" s="94"/>
      <c r="E577" s="94"/>
      <c r="F577" s="94"/>
      <c r="G577" s="94"/>
    </row>
    <row r="578" spans="1:7" ht="13.2" x14ac:dyDescent="0.25">
      <c r="A578" s="94"/>
      <c r="B578" s="94"/>
      <c r="C578" s="94"/>
      <c r="D578" s="94"/>
      <c r="E578" s="94"/>
      <c r="F578" s="94"/>
      <c r="G578" s="94"/>
    </row>
    <row r="579" spans="1:7" ht="13.2" x14ac:dyDescent="0.25">
      <c r="A579" s="94"/>
      <c r="B579" s="94"/>
      <c r="C579" s="94"/>
      <c r="D579" s="94"/>
      <c r="E579" s="94"/>
      <c r="F579" s="94"/>
      <c r="G579" s="94"/>
    </row>
    <row r="580" spans="1:7" ht="13.2" x14ac:dyDescent="0.25">
      <c r="A580" s="94"/>
      <c r="B580" s="94"/>
      <c r="C580" s="94"/>
      <c r="D580" s="94"/>
      <c r="E580" s="94"/>
      <c r="F580" s="94"/>
      <c r="G580" s="94"/>
    </row>
    <row r="581" spans="1:7" ht="13.2" x14ac:dyDescent="0.25">
      <c r="A581" s="94"/>
      <c r="B581" s="94"/>
      <c r="C581" s="94"/>
      <c r="D581" s="94"/>
      <c r="E581" s="94"/>
      <c r="F581" s="94"/>
      <c r="G581" s="94"/>
    </row>
    <row r="582" spans="1:7" ht="13.2" x14ac:dyDescent="0.25">
      <c r="A582" s="94"/>
      <c r="B582" s="94"/>
      <c r="C582" s="94"/>
      <c r="D582" s="94"/>
      <c r="E582" s="94"/>
      <c r="F582" s="94"/>
      <c r="G582" s="94"/>
    </row>
    <row r="583" spans="1:7" ht="13.2" x14ac:dyDescent="0.25">
      <c r="A583" s="94"/>
      <c r="B583" s="94"/>
      <c r="C583" s="94"/>
      <c r="D583" s="94"/>
      <c r="E583" s="94"/>
      <c r="F583" s="94"/>
      <c r="G583" s="94"/>
    </row>
    <row r="584" spans="1:7" ht="13.2" x14ac:dyDescent="0.25">
      <c r="A584" s="94"/>
      <c r="B584" s="94"/>
      <c r="C584" s="94"/>
      <c r="D584" s="94"/>
      <c r="E584" s="94"/>
      <c r="F584" s="94"/>
      <c r="G584" s="94"/>
    </row>
    <row r="585" spans="1:7" ht="13.2" x14ac:dyDescent="0.25">
      <c r="A585" s="94"/>
      <c r="B585" s="94"/>
      <c r="C585" s="94"/>
      <c r="D585" s="94"/>
      <c r="E585" s="94"/>
      <c r="F585" s="94"/>
      <c r="G585" s="94"/>
    </row>
    <row r="586" spans="1:7" ht="13.2" x14ac:dyDescent="0.25">
      <c r="A586" s="94"/>
      <c r="B586" s="94"/>
      <c r="C586" s="94"/>
      <c r="D586" s="94"/>
      <c r="E586" s="94"/>
      <c r="F586" s="94"/>
      <c r="G586" s="94"/>
    </row>
    <row r="587" spans="1:7" ht="13.2" x14ac:dyDescent="0.25">
      <c r="A587" s="94"/>
      <c r="B587" s="94"/>
      <c r="C587" s="94"/>
      <c r="D587" s="94"/>
      <c r="E587" s="94"/>
      <c r="F587" s="94"/>
      <c r="G587" s="94"/>
    </row>
    <row r="588" spans="1:7" ht="13.2" x14ac:dyDescent="0.25">
      <c r="A588" s="94"/>
      <c r="B588" s="94"/>
      <c r="C588" s="94"/>
      <c r="D588" s="94"/>
      <c r="E588" s="94"/>
      <c r="F588" s="94"/>
      <c r="G588" s="94"/>
    </row>
    <row r="589" spans="1:7" ht="13.2" x14ac:dyDescent="0.25">
      <c r="A589" s="94"/>
      <c r="B589" s="94"/>
      <c r="C589" s="94"/>
      <c r="D589" s="94"/>
      <c r="E589" s="94"/>
      <c r="F589" s="94"/>
      <c r="G589" s="94"/>
    </row>
    <row r="590" spans="1:7" ht="13.2" x14ac:dyDescent="0.25">
      <c r="A590" s="94"/>
      <c r="B590" s="94"/>
      <c r="C590" s="94"/>
      <c r="D590" s="94"/>
      <c r="E590" s="94"/>
      <c r="F590" s="94"/>
      <c r="G590" s="94"/>
    </row>
    <row r="591" spans="1:7" ht="13.2" x14ac:dyDescent="0.25">
      <c r="A591" s="94"/>
      <c r="B591" s="94"/>
      <c r="C591" s="94"/>
      <c r="D591" s="94"/>
      <c r="E591" s="94"/>
      <c r="F591" s="94"/>
      <c r="G591" s="94"/>
    </row>
    <row r="592" spans="1:7" ht="13.2" x14ac:dyDescent="0.25">
      <c r="A592" s="94"/>
      <c r="B592" s="94"/>
      <c r="C592" s="94"/>
      <c r="D592" s="94"/>
      <c r="E592" s="94"/>
      <c r="F592" s="94"/>
      <c r="G592" s="94"/>
    </row>
    <row r="593" spans="1:7" ht="13.2" x14ac:dyDescent="0.25">
      <c r="A593" s="94"/>
      <c r="B593" s="94"/>
      <c r="C593" s="94"/>
      <c r="D593" s="94"/>
      <c r="E593" s="94"/>
      <c r="F593" s="94"/>
      <c r="G593" s="94"/>
    </row>
    <row r="594" spans="1:7" ht="13.2" x14ac:dyDescent="0.25">
      <c r="A594" s="94"/>
      <c r="B594" s="94"/>
      <c r="C594" s="94"/>
      <c r="D594" s="94"/>
      <c r="E594" s="94"/>
      <c r="F594" s="94"/>
      <c r="G594" s="94"/>
    </row>
    <row r="595" spans="1:7" ht="13.2" x14ac:dyDescent="0.25">
      <c r="A595" s="94"/>
      <c r="B595" s="94"/>
      <c r="C595" s="94"/>
      <c r="D595" s="94"/>
      <c r="E595" s="94"/>
      <c r="F595" s="94"/>
      <c r="G595" s="94"/>
    </row>
    <row r="596" spans="1:7" ht="13.2" x14ac:dyDescent="0.25">
      <c r="A596" s="94"/>
      <c r="B596" s="94"/>
      <c r="C596" s="94"/>
      <c r="D596" s="94"/>
      <c r="E596" s="94"/>
      <c r="F596" s="94"/>
      <c r="G596" s="94"/>
    </row>
    <row r="597" spans="1:7" ht="13.2" x14ac:dyDescent="0.25">
      <c r="A597" s="94"/>
      <c r="B597" s="94"/>
      <c r="C597" s="94"/>
      <c r="D597" s="94"/>
      <c r="E597" s="94"/>
      <c r="F597" s="94"/>
      <c r="G597" s="94"/>
    </row>
    <row r="598" spans="1:7" ht="13.2" x14ac:dyDescent="0.25">
      <c r="A598" s="94"/>
      <c r="B598" s="94"/>
      <c r="C598" s="94"/>
      <c r="D598" s="94"/>
      <c r="E598" s="94"/>
      <c r="F598" s="94"/>
      <c r="G598" s="94"/>
    </row>
    <row r="599" spans="1:7" ht="13.2" x14ac:dyDescent="0.25">
      <c r="A599" s="94"/>
      <c r="B599" s="94"/>
      <c r="C599" s="94"/>
      <c r="D599" s="94"/>
      <c r="E599" s="94"/>
      <c r="F599" s="94"/>
      <c r="G599" s="94"/>
    </row>
    <row r="600" spans="1:7" ht="13.2" x14ac:dyDescent="0.25">
      <c r="A600" s="94"/>
      <c r="B600" s="94"/>
      <c r="C600" s="94"/>
      <c r="D600" s="94"/>
      <c r="E600" s="94"/>
      <c r="F600" s="94"/>
      <c r="G600" s="94"/>
    </row>
    <row r="601" spans="1:7" ht="13.2" x14ac:dyDescent="0.25">
      <c r="A601" s="94"/>
      <c r="B601" s="94"/>
      <c r="C601" s="94"/>
      <c r="D601" s="94"/>
      <c r="E601" s="94"/>
      <c r="F601" s="94"/>
      <c r="G601" s="94"/>
    </row>
    <row r="602" spans="1:7" ht="13.2" x14ac:dyDescent="0.25">
      <c r="A602" s="94"/>
      <c r="B602" s="94"/>
      <c r="C602" s="94"/>
      <c r="D602" s="94"/>
      <c r="E602" s="94"/>
      <c r="F602" s="94"/>
      <c r="G602" s="94"/>
    </row>
    <row r="603" spans="1:7" ht="13.2" x14ac:dyDescent="0.25">
      <c r="A603" s="94"/>
      <c r="B603" s="94"/>
      <c r="C603" s="94"/>
      <c r="D603" s="94"/>
      <c r="E603" s="94"/>
      <c r="F603" s="94"/>
      <c r="G603" s="94"/>
    </row>
    <row r="604" spans="1:7" ht="13.2" x14ac:dyDescent="0.25">
      <c r="A604" s="94"/>
      <c r="B604" s="94"/>
      <c r="C604" s="94"/>
      <c r="D604" s="94"/>
      <c r="E604" s="94"/>
      <c r="F604" s="94"/>
      <c r="G604" s="94"/>
    </row>
    <row r="605" spans="1:7" ht="13.2" x14ac:dyDescent="0.25">
      <c r="A605" s="94"/>
      <c r="B605" s="94"/>
      <c r="C605" s="94"/>
      <c r="D605" s="94"/>
      <c r="E605" s="94"/>
      <c r="F605" s="94"/>
      <c r="G605" s="94"/>
    </row>
    <row r="606" spans="1:7" ht="13.2" x14ac:dyDescent="0.25">
      <c r="A606" s="94"/>
      <c r="B606" s="94"/>
      <c r="C606" s="94"/>
      <c r="D606" s="94"/>
      <c r="E606" s="94"/>
      <c r="F606" s="94"/>
      <c r="G606" s="94"/>
    </row>
    <row r="607" spans="1:7" ht="13.2" x14ac:dyDescent="0.25">
      <c r="A607" s="94"/>
      <c r="B607" s="94"/>
      <c r="C607" s="94"/>
      <c r="D607" s="94"/>
      <c r="E607" s="94"/>
      <c r="F607" s="94"/>
      <c r="G607" s="94"/>
    </row>
    <row r="608" spans="1:7" ht="13.2" x14ac:dyDescent="0.25">
      <c r="A608" s="94"/>
      <c r="B608" s="94"/>
      <c r="C608" s="94"/>
      <c r="D608" s="94"/>
      <c r="E608" s="94"/>
      <c r="F608" s="94"/>
      <c r="G608" s="94"/>
    </row>
    <row r="609" spans="1:7" ht="13.2" x14ac:dyDescent="0.25">
      <c r="A609" s="94"/>
      <c r="B609" s="94"/>
      <c r="C609" s="94"/>
      <c r="D609" s="94"/>
      <c r="E609" s="94"/>
      <c r="F609" s="94"/>
      <c r="G609" s="94"/>
    </row>
    <row r="610" spans="1:7" ht="13.2" x14ac:dyDescent="0.25">
      <c r="A610" s="94"/>
      <c r="B610" s="94"/>
      <c r="C610" s="94"/>
      <c r="D610" s="94"/>
      <c r="E610" s="94"/>
      <c r="F610" s="94"/>
      <c r="G610" s="94"/>
    </row>
    <row r="611" spans="1:7" ht="13.2" x14ac:dyDescent="0.25">
      <c r="A611" s="94"/>
      <c r="B611" s="94"/>
      <c r="C611" s="94"/>
      <c r="D611" s="94"/>
      <c r="E611" s="94"/>
      <c r="F611" s="94"/>
      <c r="G611" s="94"/>
    </row>
    <row r="612" spans="1:7" ht="13.2" x14ac:dyDescent="0.25">
      <c r="A612" s="94"/>
      <c r="B612" s="94"/>
      <c r="C612" s="94"/>
      <c r="D612" s="94"/>
      <c r="E612" s="94"/>
      <c r="F612" s="94"/>
      <c r="G612" s="94"/>
    </row>
    <row r="613" spans="1:7" ht="13.2" x14ac:dyDescent="0.25">
      <c r="A613" s="94"/>
      <c r="B613" s="94"/>
      <c r="C613" s="94"/>
      <c r="D613" s="94"/>
      <c r="E613" s="94"/>
      <c r="F613" s="94"/>
      <c r="G613" s="94"/>
    </row>
    <row r="614" spans="1:7" ht="13.2" x14ac:dyDescent="0.25">
      <c r="A614" s="94"/>
      <c r="B614" s="94"/>
      <c r="C614" s="94"/>
      <c r="D614" s="94"/>
      <c r="E614" s="94"/>
      <c r="F614" s="94"/>
      <c r="G614" s="94"/>
    </row>
    <row r="615" spans="1:7" ht="13.2" x14ac:dyDescent="0.25">
      <c r="A615" s="94"/>
      <c r="B615" s="94"/>
      <c r="C615" s="94"/>
      <c r="D615" s="94"/>
      <c r="E615" s="94"/>
      <c r="F615" s="94"/>
      <c r="G615" s="94"/>
    </row>
    <row r="616" spans="1:7" ht="13.2" x14ac:dyDescent="0.25">
      <c r="A616" s="94"/>
      <c r="B616" s="94"/>
      <c r="C616" s="94"/>
      <c r="D616" s="94"/>
      <c r="E616" s="94"/>
      <c r="F616" s="94"/>
      <c r="G616" s="94"/>
    </row>
    <row r="617" spans="1:7" ht="13.2" x14ac:dyDescent="0.25">
      <c r="A617" s="94"/>
      <c r="B617" s="94"/>
      <c r="C617" s="94"/>
      <c r="D617" s="94"/>
      <c r="E617" s="94"/>
      <c r="F617" s="94"/>
      <c r="G617" s="94"/>
    </row>
    <row r="618" spans="1:7" ht="13.2" x14ac:dyDescent="0.25">
      <c r="A618" s="94"/>
      <c r="B618" s="94"/>
      <c r="C618" s="94"/>
      <c r="D618" s="94"/>
      <c r="E618" s="94"/>
      <c r="F618" s="94"/>
      <c r="G618" s="94"/>
    </row>
    <row r="619" spans="1:7" ht="13.2" x14ac:dyDescent="0.25">
      <c r="A619" s="94"/>
      <c r="B619" s="94"/>
      <c r="C619" s="94"/>
      <c r="D619" s="94"/>
      <c r="E619" s="94"/>
      <c r="F619" s="94"/>
      <c r="G619" s="94"/>
    </row>
    <row r="620" spans="1:7" ht="13.2" x14ac:dyDescent="0.25">
      <c r="A620" s="94"/>
      <c r="B620" s="94"/>
      <c r="C620" s="94"/>
      <c r="D620" s="94"/>
      <c r="E620" s="94"/>
      <c r="F620" s="94"/>
      <c r="G620" s="94"/>
    </row>
    <row r="621" spans="1:7" ht="13.2" x14ac:dyDescent="0.25">
      <c r="A621" s="94"/>
      <c r="B621" s="94"/>
      <c r="C621" s="94"/>
      <c r="D621" s="94"/>
      <c r="E621" s="94"/>
      <c r="F621" s="94"/>
      <c r="G621" s="94"/>
    </row>
    <row r="622" spans="1:7" ht="13.2" x14ac:dyDescent="0.25">
      <c r="A622" s="94"/>
      <c r="B622" s="94"/>
      <c r="C622" s="94"/>
      <c r="D622" s="94"/>
      <c r="E622" s="94"/>
      <c r="F622" s="94"/>
      <c r="G622" s="94"/>
    </row>
    <row r="623" spans="1:7" ht="13.2" x14ac:dyDescent="0.25">
      <c r="A623" s="94"/>
      <c r="B623" s="94"/>
      <c r="C623" s="94"/>
      <c r="D623" s="94"/>
      <c r="E623" s="94"/>
      <c r="F623" s="94"/>
      <c r="G623" s="94"/>
    </row>
    <row r="624" spans="1:7" ht="13.2" x14ac:dyDescent="0.25">
      <c r="A624" s="94"/>
      <c r="B624" s="94"/>
      <c r="C624" s="94"/>
      <c r="D624" s="94"/>
      <c r="E624" s="94"/>
      <c r="F624" s="94"/>
      <c r="G624" s="94"/>
    </row>
    <row r="625" spans="1:7" ht="13.2" x14ac:dyDescent="0.25">
      <c r="A625" s="94"/>
      <c r="B625" s="94"/>
      <c r="C625" s="94"/>
      <c r="D625" s="94"/>
      <c r="E625" s="94"/>
      <c r="F625" s="94"/>
      <c r="G625" s="94"/>
    </row>
    <row r="626" spans="1:7" ht="13.2" x14ac:dyDescent="0.25">
      <c r="A626" s="94"/>
      <c r="B626" s="94"/>
      <c r="C626" s="94"/>
      <c r="D626" s="94"/>
      <c r="E626" s="94"/>
      <c r="F626" s="94"/>
      <c r="G626" s="94"/>
    </row>
    <row r="627" spans="1:7" ht="13.2" x14ac:dyDescent="0.25">
      <c r="A627" s="94"/>
      <c r="B627" s="94"/>
      <c r="C627" s="94"/>
      <c r="D627" s="94"/>
      <c r="E627" s="94"/>
      <c r="F627" s="94"/>
      <c r="G627" s="94"/>
    </row>
    <row r="628" spans="1:7" ht="13.2" x14ac:dyDescent="0.25">
      <c r="A628" s="94"/>
      <c r="B628" s="94"/>
      <c r="C628" s="94"/>
      <c r="D628" s="94"/>
      <c r="E628" s="94"/>
      <c r="F628" s="94"/>
      <c r="G628" s="94"/>
    </row>
    <row r="629" spans="1:7" ht="13.2" x14ac:dyDescent="0.25">
      <c r="A629" s="94"/>
      <c r="B629" s="94"/>
      <c r="C629" s="94"/>
      <c r="D629" s="94"/>
      <c r="E629" s="94"/>
      <c r="F629" s="94"/>
      <c r="G629" s="94"/>
    </row>
    <row r="630" spans="1:7" ht="13.2" x14ac:dyDescent="0.25">
      <c r="A630" s="94"/>
      <c r="B630" s="94"/>
      <c r="C630" s="94"/>
      <c r="D630" s="94"/>
      <c r="E630" s="94"/>
      <c r="F630" s="94"/>
      <c r="G630" s="94"/>
    </row>
    <row r="631" spans="1:7" ht="13.2" x14ac:dyDescent="0.25">
      <c r="A631" s="94"/>
      <c r="B631" s="94"/>
      <c r="C631" s="94"/>
      <c r="D631" s="94"/>
      <c r="E631" s="94"/>
      <c r="F631" s="94"/>
      <c r="G631" s="94"/>
    </row>
    <row r="632" spans="1:7" ht="13.2" x14ac:dyDescent="0.25">
      <c r="A632" s="94"/>
      <c r="B632" s="94"/>
      <c r="C632" s="94"/>
      <c r="D632" s="94"/>
      <c r="E632" s="94"/>
      <c r="F632" s="94"/>
      <c r="G632" s="94"/>
    </row>
    <row r="633" spans="1:7" ht="13.2" x14ac:dyDescent="0.25">
      <c r="A633" s="94"/>
      <c r="B633" s="94"/>
      <c r="C633" s="94"/>
      <c r="D633" s="94"/>
      <c r="E633" s="94"/>
      <c r="F633" s="94"/>
      <c r="G633" s="94"/>
    </row>
    <row r="634" spans="1:7" ht="13.2" x14ac:dyDescent="0.25">
      <c r="A634" s="94"/>
      <c r="B634" s="94"/>
      <c r="C634" s="94"/>
      <c r="D634" s="94"/>
      <c r="E634" s="94"/>
      <c r="F634" s="94"/>
      <c r="G634" s="94"/>
    </row>
    <row r="635" spans="1:7" ht="13.2" x14ac:dyDescent="0.25">
      <c r="A635" s="94"/>
      <c r="B635" s="94"/>
      <c r="C635" s="94"/>
      <c r="D635" s="94"/>
      <c r="E635" s="94"/>
      <c r="F635" s="94"/>
      <c r="G635" s="94"/>
    </row>
    <row r="636" spans="1:7" ht="13.2" x14ac:dyDescent="0.25">
      <c r="A636" s="94"/>
      <c r="B636" s="94"/>
      <c r="C636" s="94"/>
      <c r="D636" s="94"/>
      <c r="E636" s="94"/>
      <c r="F636" s="94"/>
      <c r="G636" s="94"/>
    </row>
    <row r="637" spans="1:7" ht="13.2" x14ac:dyDescent="0.25">
      <c r="A637" s="94"/>
      <c r="B637" s="94"/>
      <c r="C637" s="94"/>
      <c r="D637" s="94"/>
      <c r="E637" s="94"/>
      <c r="F637" s="94"/>
      <c r="G637" s="94"/>
    </row>
    <row r="638" spans="1:7" ht="13.2" x14ac:dyDescent="0.25">
      <c r="A638" s="94"/>
      <c r="B638" s="94"/>
      <c r="C638" s="94"/>
      <c r="D638" s="94"/>
      <c r="E638" s="94"/>
      <c r="F638" s="94"/>
      <c r="G638" s="94"/>
    </row>
    <row r="639" spans="1:7" ht="13.2" x14ac:dyDescent="0.25">
      <c r="A639" s="94"/>
      <c r="B639" s="94"/>
      <c r="C639" s="94"/>
      <c r="D639" s="94"/>
      <c r="E639" s="94"/>
      <c r="F639" s="94"/>
      <c r="G639" s="94"/>
    </row>
    <row r="640" spans="1:7" ht="13.2" x14ac:dyDescent="0.25">
      <c r="A640" s="94"/>
      <c r="B640" s="94"/>
      <c r="C640" s="94"/>
      <c r="D640" s="94"/>
      <c r="E640" s="94"/>
      <c r="F640" s="94"/>
      <c r="G640" s="94"/>
    </row>
    <row r="641" spans="1:7" ht="13.2" x14ac:dyDescent="0.25">
      <c r="A641" s="94"/>
      <c r="B641" s="94"/>
      <c r="C641" s="94"/>
      <c r="D641" s="94"/>
      <c r="E641" s="94"/>
      <c r="F641" s="94"/>
      <c r="G641" s="94"/>
    </row>
    <row r="642" spans="1:7" ht="13.2" x14ac:dyDescent="0.25">
      <c r="A642" s="94"/>
      <c r="B642" s="94"/>
      <c r="C642" s="94"/>
      <c r="D642" s="94"/>
      <c r="E642" s="94"/>
      <c r="F642" s="94"/>
      <c r="G642" s="94"/>
    </row>
    <row r="643" spans="1:7" ht="13.2" x14ac:dyDescent="0.25">
      <c r="A643" s="94"/>
      <c r="B643" s="94"/>
      <c r="C643" s="94"/>
      <c r="D643" s="94"/>
      <c r="E643" s="94"/>
      <c r="F643" s="94"/>
      <c r="G643" s="94"/>
    </row>
    <row r="644" spans="1:7" ht="13.2" x14ac:dyDescent="0.25">
      <c r="A644" s="94"/>
      <c r="B644" s="94"/>
      <c r="C644" s="94"/>
      <c r="D644" s="94"/>
      <c r="E644" s="94"/>
      <c r="F644" s="94"/>
      <c r="G644" s="94"/>
    </row>
    <row r="645" spans="1:7" ht="13.2" x14ac:dyDescent="0.25">
      <c r="A645" s="94"/>
      <c r="B645" s="94"/>
      <c r="C645" s="94"/>
      <c r="D645" s="94"/>
      <c r="E645" s="94"/>
      <c r="F645" s="94"/>
      <c r="G645" s="94"/>
    </row>
    <row r="646" spans="1:7" ht="13.2" x14ac:dyDescent="0.25">
      <c r="A646" s="94"/>
      <c r="B646" s="94"/>
      <c r="C646" s="94"/>
      <c r="D646" s="94"/>
      <c r="E646" s="94"/>
      <c r="F646" s="94"/>
      <c r="G646" s="94"/>
    </row>
    <row r="647" spans="1:7" ht="13.2" x14ac:dyDescent="0.25">
      <c r="A647" s="94"/>
      <c r="B647" s="94"/>
      <c r="C647" s="94"/>
      <c r="D647" s="94"/>
      <c r="E647" s="94"/>
      <c r="F647" s="94"/>
      <c r="G647" s="94"/>
    </row>
    <row r="648" spans="1:7" ht="13.2" x14ac:dyDescent="0.25">
      <c r="A648" s="94"/>
      <c r="B648" s="94"/>
      <c r="C648" s="94"/>
      <c r="D648" s="94"/>
      <c r="E648" s="94"/>
      <c r="F648" s="94"/>
      <c r="G648" s="94"/>
    </row>
    <row r="649" spans="1:7" ht="13.2" x14ac:dyDescent="0.25">
      <c r="A649" s="94"/>
      <c r="B649" s="94"/>
      <c r="C649" s="94"/>
      <c r="D649" s="94"/>
      <c r="E649" s="94"/>
      <c r="F649" s="94"/>
      <c r="G649" s="94"/>
    </row>
    <row r="650" spans="1:7" ht="13.2" x14ac:dyDescent="0.25">
      <c r="A650" s="94"/>
      <c r="B650" s="94"/>
      <c r="C650" s="94"/>
      <c r="D650" s="94"/>
      <c r="E650" s="94"/>
      <c r="F650" s="94"/>
      <c r="G650" s="94"/>
    </row>
    <row r="651" spans="1:7" ht="13.2" x14ac:dyDescent="0.25">
      <c r="A651" s="94"/>
      <c r="B651" s="94"/>
      <c r="C651" s="94"/>
      <c r="D651" s="94"/>
      <c r="E651" s="94"/>
      <c r="F651" s="94"/>
      <c r="G651" s="94"/>
    </row>
    <row r="652" spans="1:7" ht="13.2" x14ac:dyDescent="0.25">
      <c r="A652" s="94"/>
      <c r="B652" s="94"/>
      <c r="C652" s="94"/>
      <c r="D652" s="94"/>
      <c r="E652" s="94"/>
      <c r="F652" s="94"/>
      <c r="G652" s="94"/>
    </row>
    <row r="653" spans="1:7" ht="13.2" x14ac:dyDescent="0.25">
      <c r="A653" s="94"/>
      <c r="B653" s="94"/>
      <c r="C653" s="94"/>
      <c r="D653" s="94"/>
      <c r="E653" s="94"/>
      <c r="F653" s="94"/>
      <c r="G653" s="94"/>
    </row>
    <row r="654" spans="1:7" ht="13.2" x14ac:dyDescent="0.25">
      <c r="A654" s="94"/>
      <c r="B654" s="94"/>
      <c r="C654" s="94"/>
      <c r="D654" s="94"/>
      <c r="E654" s="94"/>
      <c r="F654" s="94"/>
      <c r="G654" s="94"/>
    </row>
    <row r="655" spans="1:7" ht="13.2" x14ac:dyDescent="0.25">
      <c r="A655" s="94"/>
      <c r="B655" s="94"/>
      <c r="C655" s="94"/>
      <c r="D655" s="94"/>
      <c r="E655" s="94"/>
      <c r="F655" s="94"/>
      <c r="G655" s="94"/>
    </row>
    <row r="656" spans="1:7" ht="13.2" x14ac:dyDescent="0.25">
      <c r="A656" s="94"/>
      <c r="B656" s="94"/>
      <c r="C656" s="94"/>
      <c r="D656" s="94"/>
      <c r="E656" s="94"/>
      <c r="F656" s="94"/>
      <c r="G656" s="94"/>
    </row>
    <row r="657" spans="1:7" ht="13.2" x14ac:dyDescent="0.25">
      <c r="A657" s="94"/>
      <c r="B657" s="94"/>
      <c r="C657" s="94"/>
      <c r="D657" s="94"/>
      <c r="E657" s="94"/>
      <c r="F657" s="94"/>
      <c r="G657" s="94"/>
    </row>
    <row r="658" spans="1:7" ht="13.2" x14ac:dyDescent="0.25">
      <c r="A658" s="94"/>
      <c r="B658" s="94"/>
      <c r="C658" s="94"/>
      <c r="D658" s="94"/>
      <c r="E658" s="94"/>
      <c r="F658" s="94"/>
      <c r="G658" s="94"/>
    </row>
    <row r="659" spans="1:7" ht="13.2" x14ac:dyDescent="0.25">
      <c r="A659" s="94"/>
      <c r="B659" s="94"/>
      <c r="C659" s="94"/>
      <c r="D659" s="94"/>
      <c r="E659" s="94"/>
      <c r="F659" s="94"/>
      <c r="G659" s="94"/>
    </row>
    <row r="660" spans="1:7" ht="13.2" x14ac:dyDescent="0.25">
      <c r="A660" s="94"/>
      <c r="B660" s="94"/>
      <c r="C660" s="94"/>
      <c r="D660" s="94"/>
      <c r="E660" s="94"/>
      <c r="F660" s="94"/>
      <c r="G660" s="94"/>
    </row>
    <row r="661" spans="1:7" ht="13.2" x14ac:dyDescent="0.25">
      <c r="A661" s="94"/>
      <c r="B661" s="94"/>
      <c r="C661" s="94"/>
      <c r="D661" s="94"/>
      <c r="E661" s="94"/>
      <c r="F661" s="94"/>
      <c r="G661" s="94"/>
    </row>
    <row r="662" spans="1:7" ht="13.2" x14ac:dyDescent="0.25">
      <c r="A662" s="94"/>
      <c r="B662" s="94"/>
      <c r="C662" s="94"/>
      <c r="D662" s="94"/>
      <c r="E662" s="94"/>
      <c r="F662" s="94"/>
      <c r="G662" s="94"/>
    </row>
    <row r="663" spans="1:7" ht="13.2" x14ac:dyDescent="0.25">
      <c r="A663" s="94"/>
      <c r="B663" s="94"/>
      <c r="C663" s="94"/>
      <c r="D663" s="94"/>
      <c r="E663" s="94"/>
      <c r="F663" s="94"/>
      <c r="G663" s="94"/>
    </row>
    <row r="664" spans="1:7" ht="13.2" x14ac:dyDescent="0.25">
      <c r="A664" s="94"/>
      <c r="B664" s="94"/>
      <c r="C664" s="94"/>
      <c r="D664" s="94"/>
      <c r="E664" s="94"/>
      <c r="F664" s="94"/>
      <c r="G664" s="94"/>
    </row>
    <row r="665" spans="1:7" ht="13.2" x14ac:dyDescent="0.25">
      <c r="A665" s="94"/>
      <c r="B665" s="94"/>
      <c r="C665" s="94"/>
      <c r="D665" s="94"/>
      <c r="E665" s="94"/>
      <c r="F665" s="94"/>
      <c r="G665" s="94"/>
    </row>
    <row r="666" spans="1:7" ht="13.2" x14ac:dyDescent="0.25">
      <c r="A666" s="94"/>
      <c r="B666" s="94"/>
      <c r="C666" s="94"/>
      <c r="D666" s="94"/>
      <c r="E666" s="94"/>
      <c r="F666" s="94"/>
      <c r="G666" s="94"/>
    </row>
    <row r="667" spans="1:7" ht="13.2" x14ac:dyDescent="0.25">
      <c r="A667" s="94"/>
      <c r="B667" s="94"/>
      <c r="C667" s="94"/>
      <c r="D667" s="94"/>
      <c r="E667" s="94"/>
      <c r="F667" s="94"/>
      <c r="G667" s="94"/>
    </row>
    <row r="668" spans="1:7" ht="13.2" x14ac:dyDescent="0.25">
      <c r="A668" s="94"/>
      <c r="B668" s="94"/>
      <c r="C668" s="94"/>
      <c r="D668" s="94"/>
      <c r="E668" s="94"/>
      <c r="F668" s="94"/>
      <c r="G668" s="94"/>
    </row>
    <row r="669" spans="1:7" ht="13.2" x14ac:dyDescent="0.25">
      <c r="A669" s="94"/>
      <c r="B669" s="94"/>
      <c r="C669" s="94"/>
      <c r="D669" s="94"/>
      <c r="E669" s="94"/>
      <c r="F669" s="94"/>
      <c r="G669" s="94"/>
    </row>
    <row r="670" spans="1:7" ht="13.2" x14ac:dyDescent="0.25">
      <c r="A670" s="94"/>
      <c r="B670" s="94"/>
      <c r="C670" s="94"/>
      <c r="D670" s="94"/>
      <c r="E670" s="94"/>
      <c r="F670" s="94"/>
      <c r="G670" s="94"/>
    </row>
    <row r="671" spans="1:7" ht="13.2" x14ac:dyDescent="0.25">
      <c r="A671" s="94"/>
      <c r="B671" s="94"/>
      <c r="C671" s="94"/>
      <c r="D671" s="94"/>
      <c r="E671" s="94"/>
      <c r="F671" s="94"/>
      <c r="G671" s="94"/>
    </row>
    <row r="672" spans="1:7" ht="13.2" x14ac:dyDescent="0.25">
      <c r="A672" s="94"/>
      <c r="B672" s="94"/>
      <c r="C672" s="94"/>
      <c r="D672" s="94"/>
      <c r="E672" s="94"/>
      <c r="F672" s="94"/>
      <c r="G672" s="94"/>
    </row>
    <row r="673" spans="1:7" ht="13.2" x14ac:dyDescent="0.25">
      <c r="A673" s="94"/>
      <c r="B673" s="94"/>
      <c r="C673" s="94"/>
      <c r="D673" s="94"/>
      <c r="E673" s="94"/>
      <c r="F673" s="94"/>
      <c r="G673" s="94"/>
    </row>
    <row r="674" spans="1:7" ht="13.2" x14ac:dyDescent="0.25">
      <c r="A674" s="94"/>
      <c r="B674" s="94"/>
      <c r="C674" s="94"/>
      <c r="D674" s="94"/>
      <c r="E674" s="94"/>
      <c r="F674" s="94"/>
      <c r="G674" s="94"/>
    </row>
    <row r="675" spans="1:7" ht="13.2" x14ac:dyDescent="0.25">
      <c r="A675" s="94"/>
      <c r="B675" s="94"/>
      <c r="C675" s="94"/>
      <c r="D675" s="94"/>
      <c r="E675" s="94"/>
      <c r="F675" s="94"/>
      <c r="G675" s="94"/>
    </row>
    <row r="676" spans="1:7" ht="13.2" x14ac:dyDescent="0.25">
      <c r="A676" s="94"/>
      <c r="B676" s="94"/>
      <c r="C676" s="94"/>
      <c r="D676" s="94"/>
      <c r="E676" s="94"/>
      <c r="F676" s="94"/>
      <c r="G676" s="94"/>
    </row>
    <row r="677" spans="1:7" ht="13.2" x14ac:dyDescent="0.25">
      <c r="A677" s="94"/>
      <c r="B677" s="94"/>
      <c r="C677" s="94"/>
      <c r="D677" s="94"/>
      <c r="E677" s="94"/>
      <c r="F677" s="94"/>
      <c r="G677" s="94"/>
    </row>
    <row r="678" spans="1:7" ht="13.2" x14ac:dyDescent="0.25">
      <c r="A678" s="94"/>
      <c r="B678" s="94"/>
      <c r="C678" s="94"/>
      <c r="D678" s="94"/>
      <c r="E678" s="94"/>
      <c r="F678" s="94"/>
      <c r="G678" s="94"/>
    </row>
    <row r="679" spans="1:7" ht="13.2" x14ac:dyDescent="0.25">
      <c r="A679" s="94"/>
      <c r="B679" s="94"/>
      <c r="C679" s="94"/>
      <c r="D679" s="94"/>
      <c r="E679" s="94"/>
      <c r="F679" s="94"/>
      <c r="G679" s="94"/>
    </row>
    <row r="680" spans="1:7" ht="13.2" x14ac:dyDescent="0.25">
      <c r="A680" s="94"/>
      <c r="B680" s="94"/>
      <c r="C680" s="94"/>
      <c r="D680" s="94"/>
      <c r="E680" s="94"/>
      <c r="F680" s="94"/>
      <c r="G680" s="94"/>
    </row>
    <row r="681" spans="1:7" ht="13.2" x14ac:dyDescent="0.25">
      <c r="A681" s="94"/>
      <c r="B681" s="94"/>
      <c r="C681" s="94"/>
      <c r="D681" s="94"/>
      <c r="E681" s="94"/>
      <c r="F681" s="94"/>
      <c r="G681" s="94"/>
    </row>
    <row r="682" spans="1:7" ht="13.2" x14ac:dyDescent="0.25">
      <c r="A682" s="94"/>
      <c r="B682" s="94"/>
      <c r="C682" s="94"/>
      <c r="D682" s="94"/>
      <c r="E682" s="94"/>
      <c r="F682" s="94"/>
      <c r="G682" s="94"/>
    </row>
    <row r="683" spans="1:7" ht="13.2" x14ac:dyDescent="0.25">
      <c r="A683" s="94"/>
      <c r="B683" s="94"/>
      <c r="C683" s="94"/>
      <c r="D683" s="94"/>
      <c r="E683" s="94"/>
      <c r="F683" s="94"/>
      <c r="G683" s="94"/>
    </row>
    <row r="684" spans="1:7" ht="13.2" x14ac:dyDescent="0.25">
      <c r="A684" s="94"/>
      <c r="B684" s="94"/>
      <c r="C684" s="94"/>
      <c r="D684" s="94"/>
      <c r="E684" s="94"/>
      <c r="F684" s="94"/>
      <c r="G684" s="94"/>
    </row>
    <row r="685" spans="1:7" ht="13.2" x14ac:dyDescent="0.25">
      <c r="A685" s="94"/>
      <c r="B685" s="94"/>
      <c r="C685" s="94"/>
      <c r="D685" s="94"/>
      <c r="E685" s="94"/>
      <c r="F685" s="94"/>
      <c r="G685" s="94"/>
    </row>
    <row r="686" spans="1:7" ht="13.2" x14ac:dyDescent="0.25">
      <c r="A686" s="94"/>
      <c r="B686" s="94"/>
      <c r="C686" s="94"/>
      <c r="D686" s="94"/>
      <c r="E686" s="94"/>
      <c r="F686" s="94"/>
      <c r="G686" s="94"/>
    </row>
    <row r="687" spans="1:7" ht="13.2" x14ac:dyDescent="0.25">
      <c r="A687" s="94"/>
      <c r="B687" s="94"/>
      <c r="C687" s="94"/>
      <c r="D687" s="94"/>
      <c r="E687" s="94"/>
      <c r="F687" s="94"/>
      <c r="G687" s="94"/>
    </row>
    <row r="688" spans="1:7" ht="13.2" x14ac:dyDescent="0.25">
      <c r="A688" s="94"/>
      <c r="B688" s="94"/>
      <c r="C688" s="94"/>
      <c r="D688" s="94"/>
      <c r="E688" s="94"/>
      <c r="F688" s="94"/>
      <c r="G688" s="94"/>
    </row>
    <row r="689" spans="1:7" ht="13.2" x14ac:dyDescent="0.25">
      <c r="A689" s="94"/>
      <c r="B689" s="94"/>
      <c r="C689" s="94"/>
      <c r="D689" s="94"/>
      <c r="E689" s="94"/>
      <c r="F689" s="94"/>
      <c r="G689" s="94"/>
    </row>
    <row r="690" spans="1:7" ht="13.2" x14ac:dyDescent="0.25">
      <c r="A690" s="94"/>
      <c r="B690" s="94"/>
      <c r="C690" s="94"/>
      <c r="D690" s="94"/>
      <c r="E690" s="94"/>
      <c r="F690" s="94"/>
      <c r="G690" s="94"/>
    </row>
    <row r="691" spans="1:7" ht="13.2" x14ac:dyDescent="0.25">
      <c r="A691" s="94"/>
      <c r="B691" s="94"/>
      <c r="C691" s="94"/>
      <c r="D691" s="94"/>
      <c r="E691" s="94"/>
      <c r="F691" s="94"/>
      <c r="G691" s="94"/>
    </row>
    <row r="692" spans="1:7" ht="13.2" x14ac:dyDescent="0.25">
      <c r="A692" s="94"/>
      <c r="B692" s="94"/>
      <c r="C692" s="94"/>
      <c r="D692" s="94"/>
      <c r="E692" s="94"/>
      <c r="F692" s="94"/>
      <c r="G692" s="94"/>
    </row>
    <row r="693" spans="1:7" ht="13.2" x14ac:dyDescent="0.25">
      <c r="A693" s="94"/>
      <c r="B693" s="94"/>
      <c r="C693" s="94"/>
      <c r="D693" s="94"/>
      <c r="E693" s="94"/>
      <c r="F693" s="94"/>
      <c r="G693" s="94"/>
    </row>
    <row r="694" spans="1:7" ht="13.2" x14ac:dyDescent="0.25">
      <c r="A694" s="94"/>
      <c r="B694" s="94"/>
      <c r="C694" s="94"/>
      <c r="D694" s="94"/>
      <c r="E694" s="94"/>
      <c r="F694" s="94"/>
      <c r="G694" s="94"/>
    </row>
    <row r="695" spans="1:7" ht="13.2" x14ac:dyDescent="0.25">
      <c r="A695" s="94"/>
      <c r="B695" s="94"/>
      <c r="C695" s="94"/>
      <c r="D695" s="94"/>
      <c r="E695" s="94"/>
      <c r="F695" s="94"/>
      <c r="G695" s="94"/>
    </row>
    <row r="696" spans="1:7" ht="13.2" x14ac:dyDescent="0.25">
      <c r="A696" s="94"/>
      <c r="B696" s="94"/>
      <c r="C696" s="94"/>
      <c r="D696" s="94"/>
      <c r="E696" s="94"/>
      <c r="F696" s="94"/>
      <c r="G696" s="94"/>
    </row>
    <row r="697" spans="1:7" ht="13.2" x14ac:dyDescent="0.25">
      <c r="A697" s="94"/>
      <c r="B697" s="94"/>
      <c r="C697" s="94"/>
      <c r="D697" s="94"/>
      <c r="E697" s="94"/>
      <c r="F697" s="94"/>
      <c r="G697" s="94"/>
    </row>
    <row r="698" spans="1:7" ht="13.2" x14ac:dyDescent="0.25">
      <c r="A698" s="94"/>
      <c r="B698" s="94"/>
      <c r="C698" s="94"/>
      <c r="D698" s="94"/>
      <c r="E698" s="94"/>
      <c r="F698" s="94"/>
      <c r="G698" s="94"/>
    </row>
    <row r="699" spans="1:7" ht="13.2" x14ac:dyDescent="0.25">
      <c r="A699" s="94"/>
      <c r="B699" s="94"/>
      <c r="C699" s="94"/>
      <c r="D699" s="94"/>
      <c r="E699" s="94"/>
      <c r="F699" s="94"/>
      <c r="G699" s="94"/>
    </row>
    <row r="700" spans="1:7" ht="13.2" x14ac:dyDescent="0.25">
      <c r="A700" s="94"/>
      <c r="B700" s="94"/>
      <c r="C700" s="94"/>
      <c r="D700" s="94"/>
      <c r="E700" s="94"/>
      <c r="F700" s="94"/>
      <c r="G700" s="94"/>
    </row>
    <row r="701" spans="1:7" ht="13.2" x14ac:dyDescent="0.25">
      <c r="A701" s="94"/>
      <c r="B701" s="94"/>
      <c r="C701" s="94"/>
      <c r="D701" s="94"/>
      <c r="E701" s="94"/>
      <c r="F701" s="94"/>
      <c r="G701" s="94"/>
    </row>
    <row r="702" spans="1:7" ht="13.2" x14ac:dyDescent="0.25">
      <c r="A702" s="94"/>
      <c r="B702" s="94"/>
      <c r="C702" s="94"/>
      <c r="D702" s="94"/>
      <c r="E702" s="94"/>
      <c r="F702" s="94"/>
      <c r="G702" s="94"/>
    </row>
    <row r="703" spans="1:7" ht="13.2" x14ac:dyDescent="0.25">
      <c r="A703" s="94"/>
      <c r="B703" s="94"/>
      <c r="C703" s="94"/>
      <c r="D703" s="94"/>
      <c r="E703" s="94"/>
      <c r="F703" s="94"/>
      <c r="G703" s="94"/>
    </row>
    <row r="704" spans="1:7" ht="13.2" x14ac:dyDescent="0.25">
      <c r="A704" s="94"/>
      <c r="B704" s="94"/>
      <c r="C704" s="94"/>
      <c r="D704" s="94"/>
      <c r="E704" s="94"/>
      <c r="F704" s="94"/>
      <c r="G704" s="94"/>
    </row>
    <row r="705" spans="1:7" ht="13.2" x14ac:dyDescent="0.25">
      <c r="A705" s="94"/>
      <c r="B705" s="94"/>
      <c r="C705" s="94"/>
      <c r="D705" s="94"/>
      <c r="E705" s="94"/>
      <c r="F705" s="94"/>
      <c r="G705" s="94"/>
    </row>
    <row r="706" spans="1:7" ht="13.2" x14ac:dyDescent="0.25">
      <c r="A706" s="94"/>
      <c r="B706" s="94"/>
      <c r="C706" s="94"/>
      <c r="D706" s="94"/>
      <c r="E706" s="94"/>
      <c r="F706" s="94"/>
      <c r="G706" s="94"/>
    </row>
    <row r="707" spans="1:7" ht="13.2" x14ac:dyDescent="0.25">
      <c r="A707" s="94"/>
      <c r="B707" s="94"/>
      <c r="C707" s="94"/>
      <c r="D707" s="94"/>
      <c r="E707" s="94"/>
      <c r="F707" s="94"/>
      <c r="G707" s="94"/>
    </row>
    <row r="708" spans="1:7" ht="13.2" x14ac:dyDescent="0.25">
      <c r="A708" s="94"/>
      <c r="B708" s="94"/>
      <c r="C708" s="94"/>
      <c r="D708" s="94"/>
      <c r="E708" s="94"/>
      <c r="F708" s="94"/>
      <c r="G708" s="94"/>
    </row>
    <row r="709" spans="1:7" ht="13.2" x14ac:dyDescent="0.25">
      <c r="A709" s="94"/>
      <c r="B709" s="94"/>
      <c r="C709" s="94"/>
      <c r="D709" s="94"/>
      <c r="E709" s="94"/>
      <c r="F709" s="94"/>
      <c r="G709" s="94"/>
    </row>
    <row r="710" spans="1:7" ht="13.2" x14ac:dyDescent="0.25">
      <c r="A710" s="94"/>
      <c r="B710" s="94"/>
      <c r="C710" s="94"/>
      <c r="D710" s="94"/>
      <c r="E710" s="94"/>
      <c r="F710" s="94"/>
      <c r="G710" s="94"/>
    </row>
    <row r="711" spans="1:7" ht="13.2" x14ac:dyDescent="0.25">
      <c r="A711" s="94"/>
      <c r="B711" s="94"/>
      <c r="C711" s="94"/>
      <c r="D711" s="94"/>
      <c r="E711" s="94"/>
      <c r="F711" s="94"/>
      <c r="G711" s="94"/>
    </row>
    <row r="712" spans="1:7" ht="13.2" x14ac:dyDescent="0.25">
      <c r="A712" s="94"/>
      <c r="B712" s="94"/>
      <c r="C712" s="94"/>
      <c r="D712" s="94"/>
      <c r="E712" s="94"/>
      <c r="F712" s="94"/>
      <c r="G712" s="94"/>
    </row>
    <row r="713" spans="1:7" ht="13.2" x14ac:dyDescent="0.25">
      <c r="A713" s="94"/>
      <c r="B713" s="94"/>
      <c r="C713" s="94"/>
      <c r="D713" s="94"/>
      <c r="E713" s="94"/>
      <c r="F713" s="94"/>
      <c r="G713" s="94"/>
    </row>
    <row r="714" spans="1:7" ht="13.2" x14ac:dyDescent="0.25">
      <c r="A714" s="94"/>
      <c r="B714" s="94"/>
      <c r="C714" s="94"/>
      <c r="D714" s="94"/>
      <c r="E714" s="94"/>
      <c r="F714" s="94"/>
      <c r="G714" s="94"/>
    </row>
    <row r="715" spans="1:7" ht="13.2" x14ac:dyDescent="0.25">
      <c r="A715" s="94"/>
      <c r="B715" s="94"/>
      <c r="C715" s="94"/>
      <c r="D715" s="94"/>
      <c r="E715" s="94"/>
      <c r="F715" s="94"/>
      <c r="G715" s="94"/>
    </row>
    <row r="716" spans="1:7" ht="13.2" x14ac:dyDescent="0.25">
      <c r="A716" s="94"/>
      <c r="B716" s="94"/>
      <c r="C716" s="94"/>
      <c r="D716" s="94"/>
      <c r="E716" s="94"/>
      <c r="F716" s="94"/>
      <c r="G716" s="94"/>
    </row>
    <row r="717" spans="1:7" ht="13.2" x14ac:dyDescent="0.25">
      <c r="A717" s="94"/>
      <c r="B717" s="94"/>
      <c r="C717" s="94"/>
      <c r="D717" s="94"/>
      <c r="E717" s="94"/>
      <c r="F717" s="94"/>
      <c r="G717" s="94"/>
    </row>
    <row r="718" spans="1:7" ht="13.2" x14ac:dyDescent="0.25">
      <c r="A718" s="94"/>
      <c r="B718" s="94"/>
      <c r="C718" s="94"/>
      <c r="D718" s="94"/>
      <c r="E718" s="94"/>
      <c r="F718" s="94"/>
      <c r="G718" s="94"/>
    </row>
    <row r="719" spans="1:7" ht="13.2" x14ac:dyDescent="0.25">
      <c r="A719" s="94"/>
      <c r="B719" s="94"/>
      <c r="C719" s="94"/>
      <c r="D719" s="94"/>
      <c r="E719" s="94"/>
      <c r="F719" s="94"/>
      <c r="G719" s="94"/>
    </row>
    <row r="720" spans="1:7" ht="13.2" x14ac:dyDescent="0.25">
      <c r="A720" s="94"/>
      <c r="B720" s="94"/>
      <c r="C720" s="94"/>
      <c r="D720" s="94"/>
      <c r="E720" s="94"/>
      <c r="F720" s="94"/>
      <c r="G720" s="94"/>
    </row>
    <row r="721" spans="1:7" ht="13.2" x14ac:dyDescent="0.25">
      <c r="A721" s="94"/>
      <c r="B721" s="94"/>
      <c r="C721" s="94"/>
      <c r="D721" s="94"/>
      <c r="E721" s="94"/>
      <c r="F721" s="94"/>
      <c r="G721" s="94"/>
    </row>
    <row r="722" spans="1:7" ht="13.2" x14ac:dyDescent="0.25">
      <c r="A722" s="94"/>
      <c r="B722" s="94"/>
      <c r="C722" s="94"/>
      <c r="D722" s="94"/>
      <c r="E722" s="94"/>
      <c r="F722" s="94"/>
      <c r="G722" s="94"/>
    </row>
    <row r="723" spans="1:7" ht="13.2" x14ac:dyDescent="0.25">
      <c r="A723" s="94"/>
      <c r="B723" s="94"/>
      <c r="C723" s="94"/>
      <c r="D723" s="94"/>
      <c r="E723" s="94"/>
      <c r="F723" s="94"/>
      <c r="G723" s="94"/>
    </row>
    <row r="724" spans="1:7" ht="13.2" x14ac:dyDescent="0.25">
      <c r="A724" s="94"/>
      <c r="B724" s="94"/>
      <c r="C724" s="94"/>
      <c r="D724" s="94"/>
      <c r="E724" s="94"/>
      <c r="F724" s="94"/>
      <c r="G724" s="94"/>
    </row>
    <row r="725" spans="1:7" ht="13.2" x14ac:dyDescent="0.25">
      <c r="A725" s="94"/>
      <c r="B725" s="94"/>
      <c r="C725" s="94"/>
      <c r="D725" s="94"/>
      <c r="E725" s="94"/>
      <c r="F725" s="94"/>
      <c r="G725" s="94"/>
    </row>
    <row r="726" spans="1:7" ht="13.2" x14ac:dyDescent="0.25">
      <c r="A726" s="94"/>
      <c r="B726" s="94"/>
      <c r="C726" s="94"/>
      <c r="D726" s="94"/>
      <c r="E726" s="94"/>
      <c r="F726" s="94"/>
      <c r="G726" s="94"/>
    </row>
    <row r="727" spans="1:7" ht="13.2" x14ac:dyDescent="0.25">
      <c r="A727" s="94"/>
      <c r="B727" s="94"/>
      <c r="C727" s="94"/>
      <c r="D727" s="94"/>
      <c r="E727" s="94"/>
      <c r="F727" s="94"/>
      <c r="G727" s="94"/>
    </row>
    <row r="728" spans="1:7" ht="13.2" x14ac:dyDescent="0.25">
      <c r="A728" s="94"/>
      <c r="B728" s="94"/>
      <c r="C728" s="94"/>
      <c r="D728" s="94"/>
      <c r="E728" s="94"/>
      <c r="F728" s="94"/>
      <c r="G728" s="94"/>
    </row>
    <row r="729" spans="1:7" ht="13.2" x14ac:dyDescent="0.25">
      <c r="A729" s="94"/>
      <c r="B729" s="94"/>
      <c r="C729" s="94"/>
      <c r="D729" s="94"/>
      <c r="E729" s="94"/>
      <c r="F729" s="94"/>
      <c r="G729" s="94"/>
    </row>
    <row r="730" spans="1:7" ht="13.2" x14ac:dyDescent="0.25">
      <c r="A730" s="94"/>
      <c r="B730" s="94"/>
      <c r="C730" s="94"/>
      <c r="D730" s="94"/>
      <c r="E730" s="94"/>
      <c r="F730" s="94"/>
      <c r="G730" s="94"/>
    </row>
    <row r="731" spans="1:7" ht="13.2" x14ac:dyDescent="0.25">
      <c r="A731" s="94"/>
      <c r="B731" s="94"/>
      <c r="C731" s="94"/>
      <c r="D731" s="94"/>
      <c r="E731" s="94"/>
      <c r="F731" s="94"/>
      <c r="G731" s="94"/>
    </row>
    <row r="732" spans="1:7" ht="13.2" x14ac:dyDescent="0.25">
      <c r="A732" s="94"/>
      <c r="B732" s="94"/>
      <c r="C732" s="94"/>
      <c r="D732" s="94"/>
      <c r="E732" s="94"/>
      <c r="F732" s="94"/>
      <c r="G732" s="94"/>
    </row>
    <row r="733" spans="1:7" ht="13.2" x14ac:dyDescent="0.25">
      <c r="A733" s="94"/>
      <c r="B733" s="94"/>
      <c r="C733" s="94"/>
      <c r="D733" s="94"/>
      <c r="E733" s="94"/>
      <c r="F733" s="94"/>
      <c r="G733" s="94"/>
    </row>
    <row r="734" spans="1:7" ht="13.2" x14ac:dyDescent="0.25">
      <c r="A734" s="94"/>
      <c r="B734" s="94"/>
      <c r="C734" s="94"/>
      <c r="D734" s="94"/>
      <c r="E734" s="94"/>
      <c r="F734" s="94"/>
      <c r="G734" s="94"/>
    </row>
    <row r="735" spans="1:7" ht="13.2" x14ac:dyDescent="0.25">
      <c r="A735" s="94"/>
      <c r="B735" s="94"/>
      <c r="C735" s="94"/>
      <c r="D735" s="94"/>
      <c r="E735" s="94"/>
      <c r="F735" s="94"/>
      <c r="G735" s="94"/>
    </row>
    <row r="736" spans="1:7" ht="13.2" x14ac:dyDescent="0.25">
      <c r="A736" s="94"/>
      <c r="B736" s="94"/>
      <c r="C736" s="94"/>
      <c r="D736" s="94"/>
      <c r="E736" s="94"/>
      <c r="F736" s="94"/>
      <c r="G736" s="94"/>
    </row>
    <row r="737" spans="1:7" ht="13.2" x14ac:dyDescent="0.25">
      <c r="A737" s="94"/>
      <c r="B737" s="94"/>
      <c r="C737" s="94"/>
      <c r="D737" s="94"/>
      <c r="E737" s="94"/>
      <c r="F737" s="94"/>
      <c r="G737" s="94"/>
    </row>
    <row r="738" spans="1:7" ht="13.2" x14ac:dyDescent="0.25">
      <c r="A738" s="94"/>
      <c r="B738" s="94"/>
      <c r="C738" s="94"/>
      <c r="D738" s="94"/>
      <c r="E738" s="94"/>
      <c r="F738" s="94"/>
      <c r="G738" s="94"/>
    </row>
    <row r="739" spans="1:7" ht="13.2" x14ac:dyDescent="0.25">
      <c r="A739" s="94"/>
      <c r="B739" s="94"/>
      <c r="C739" s="94"/>
      <c r="D739" s="94"/>
      <c r="E739" s="94"/>
      <c r="F739" s="94"/>
      <c r="G739" s="94"/>
    </row>
    <row r="740" spans="1:7" ht="13.2" x14ac:dyDescent="0.25">
      <c r="A740" s="94"/>
      <c r="B740" s="94"/>
      <c r="C740" s="94"/>
      <c r="D740" s="94"/>
      <c r="E740" s="94"/>
      <c r="F740" s="94"/>
      <c r="G740" s="94"/>
    </row>
    <row r="741" spans="1:7" ht="13.2" x14ac:dyDescent="0.25">
      <c r="A741" s="94"/>
      <c r="B741" s="94"/>
      <c r="C741" s="94"/>
      <c r="D741" s="94"/>
      <c r="E741" s="94"/>
      <c r="F741" s="94"/>
      <c r="G741" s="94"/>
    </row>
    <row r="742" spans="1:7" ht="13.2" x14ac:dyDescent="0.25">
      <c r="A742" s="94"/>
      <c r="B742" s="94"/>
      <c r="C742" s="94"/>
      <c r="D742" s="94"/>
      <c r="E742" s="94"/>
      <c r="F742" s="94"/>
      <c r="G742" s="94"/>
    </row>
    <row r="743" spans="1:7" ht="13.2" x14ac:dyDescent="0.25">
      <c r="A743" s="94"/>
      <c r="B743" s="94"/>
      <c r="C743" s="94"/>
      <c r="D743" s="94"/>
      <c r="E743" s="94"/>
      <c r="F743" s="94"/>
      <c r="G743" s="94"/>
    </row>
    <row r="744" spans="1:7" ht="13.2" x14ac:dyDescent="0.25">
      <c r="A744" s="94"/>
      <c r="B744" s="94"/>
      <c r="C744" s="94"/>
      <c r="D744" s="94"/>
      <c r="E744" s="94"/>
      <c r="F744" s="94"/>
      <c r="G744" s="94"/>
    </row>
    <row r="745" spans="1:7" ht="13.2" x14ac:dyDescent="0.25">
      <c r="A745" s="94"/>
      <c r="B745" s="94"/>
      <c r="C745" s="94"/>
      <c r="D745" s="94"/>
      <c r="E745" s="94"/>
      <c r="F745" s="94"/>
      <c r="G745" s="94"/>
    </row>
    <row r="746" spans="1:7" ht="13.2" x14ac:dyDescent="0.25">
      <c r="A746" s="94"/>
      <c r="B746" s="94"/>
      <c r="C746" s="94"/>
      <c r="D746" s="94"/>
      <c r="E746" s="94"/>
      <c r="F746" s="94"/>
      <c r="G746" s="94"/>
    </row>
    <row r="747" spans="1:7" ht="13.2" x14ac:dyDescent="0.25">
      <c r="A747" s="94"/>
      <c r="B747" s="94"/>
      <c r="C747" s="94"/>
      <c r="D747" s="94"/>
      <c r="E747" s="94"/>
      <c r="F747" s="94"/>
      <c r="G747" s="94"/>
    </row>
    <row r="748" spans="1:7" ht="13.2" x14ac:dyDescent="0.25">
      <c r="A748" s="94"/>
      <c r="B748" s="94"/>
      <c r="C748" s="94"/>
      <c r="D748" s="94"/>
      <c r="E748" s="94"/>
      <c r="F748" s="94"/>
      <c r="G748" s="94"/>
    </row>
    <row r="749" spans="1:7" ht="13.2" x14ac:dyDescent="0.25">
      <c r="A749" s="94"/>
      <c r="B749" s="94"/>
      <c r="C749" s="94"/>
      <c r="D749" s="94"/>
      <c r="E749" s="94"/>
      <c r="F749" s="94"/>
      <c r="G749" s="94"/>
    </row>
    <row r="750" spans="1:7" ht="13.2" x14ac:dyDescent="0.25">
      <c r="A750" s="94"/>
      <c r="B750" s="94"/>
      <c r="C750" s="94"/>
      <c r="D750" s="94"/>
      <c r="E750" s="94"/>
      <c r="F750" s="94"/>
      <c r="G750" s="94"/>
    </row>
    <row r="751" spans="1:7" ht="13.2" x14ac:dyDescent="0.25">
      <c r="A751" s="94"/>
      <c r="B751" s="94"/>
      <c r="C751" s="94"/>
      <c r="D751" s="94"/>
      <c r="E751" s="94"/>
      <c r="F751" s="94"/>
      <c r="G751" s="94"/>
    </row>
    <row r="752" spans="1:7" ht="13.2" x14ac:dyDescent="0.25">
      <c r="A752" s="94"/>
      <c r="B752" s="94"/>
      <c r="C752" s="94"/>
      <c r="D752" s="94"/>
      <c r="E752" s="94"/>
      <c r="F752" s="94"/>
      <c r="G752" s="94"/>
    </row>
    <row r="753" spans="1:7" ht="13.2" x14ac:dyDescent="0.25">
      <c r="A753" s="94"/>
      <c r="B753" s="94"/>
      <c r="C753" s="94"/>
      <c r="D753" s="94"/>
      <c r="E753" s="94"/>
      <c r="F753" s="94"/>
      <c r="G753" s="94"/>
    </row>
    <row r="754" spans="1:7" ht="13.2" x14ac:dyDescent="0.25">
      <c r="A754" s="94"/>
      <c r="B754" s="94"/>
      <c r="C754" s="94"/>
      <c r="D754" s="94"/>
      <c r="E754" s="94"/>
      <c r="F754" s="94"/>
      <c r="G754" s="94"/>
    </row>
    <row r="755" spans="1:7" ht="13.2" x14ac:dyDescent="0.25">
      <c r="A755" s="94"/>
      <c r="B755" s="94"/>
      <c r="C755" s="94"/>
      <c r="D755" s="94"/>
      <c r="E755" s="94"/>
      <c r="F755" s="94"/>
      <c r="G755" s="94"/>
    </row>
    <row r="756" spans="1:7" ht="13.2" x14ac:dyDescent="0.25">
      <c r="A756" s="94"/>
      <c r="B756" s="94"/>
      <c r="C756" s="94"/>
      <c r="D756" s="94"/>
      <c r="E756" s="94"/>
      <c r="F756" s="94"/>
      <c r="G756" s="94"/>
    </row>
    <row r="757" spans="1:7" ht="13.2" x14ac:dyDescent="0.25">
      <c r="A757" s="94"/>
      <c r="B757" s="94"/>
      <c r="C757" s="94"/>
      <c r="D757" s="94"/>
      <c r="E757" s="94"/>
      <c r="F757" s="94"/>
      <c r="G757" s="94"/>
    </row>
    <row r="758" spans="1:7" ht="13.2" x14ac:dyDescent="0.25">
      <c r="A758" s="94"/>
      <c r="B758" s="94"/>
      <c r="C758" s="94"/>
      <c r="D758" s="94"/>
      <c r="E758" s="94"/>
      <c r="F758" s="94"/>
      <c r="G758" s="94"/>
    </row>
    <row r="759" spans="1:7" ht="13.2" x14ac:dyDescent="0.25">
      <c r="A759" s="94"/>
      <c r="B759" s="94"/>
      <c r="C759" s="94"/>
      <c r="D759" s="94"/>
      <c r="E759" s="94"/>
      <c r="F759" s="94"/>
      <c r="G759" s="94"/>
    </row>
    <row r="760" spans="1:7" ht="13.2" x14ac:dyDescent="0.25">
      <c r="A760" s="94"/>
      <c r="B760" s="94"/>
      <c r="C760" s="94"/>
      <c r="D760" s="94"/>
      <c r="E760" s="94"/>
      <c r="F760" s="94"/>
      <c r="G760" s="94"/>
    </row>
    <row r="761" spans="1:7" ht="13.2" x14ac:dyDescent="0.25">
      <c r="A761" s="94"/>
      <c r="B761" s="94"/>
      <c r="C761" s="94"/>
      <c r="D761" s="94"/>
      <c r="E761" s="94"/>
      <c r="F761" s="94"/>
      <c r="G761" s="94"/>
    </row>
    <row r="762" spans="1:7" ht="13.2" x14ac:dyDescent="0.25">
      <c r="A762" s="94"/>
      <c r="B762" s="94"/>
      <c r="C762" s="94"/>
      <c r="D762" s="94"/>
      <c r="E762" s="94"/>
      <c r="F762" s="94"/>
      <c r="G762" s="94"/>
    </row>
    <row r="763" spans="1:7" ht="13.2" x14ac:dyDescent="0.25">
      <c r="A763" s="94"/>
      <c r="B763" s="94"/>
      <c r="C763" s="94"/>
      <c r="D763" s="94"/>
      <c r="E763" s="94"/>
      <c r="F763" s="94"/>
      <c r="G763" s="94"/>
    </row>
    <row r="764" spans="1:7" ht="13.2" x14ac:dyDescent="0.25">
      <c r="A764" s="94"/>
      <c r="B764" s="94"/>
      <c r="C764" s="94"/>
      <c r="D764" s="94"/>
      <c r="E764" s="94"/>
      <c r="F764" s="94"/>
      <c r="G764" s="94"/>
    </row>
    <row r="765" spans="1:7" ht="13.2" x14ac:dyDescent="0.25">
      <c r="A765" s="94"/>
      <c r="B765" s="94"/>
      <c r="C765" s="94"/>
      <c r="D765" s="94"/>
      <c r="E765" s="94"/>
      <c r="F765" s="94"/>
      <c r="G765" s="94"/>
    </row>
    <row r="766" spans="1:7" ht="13.2" x14ac:dyDescent="0.25">
      <c r="A766" s="94"/>
      <c r="B766" s="94"/>
      <c r="C766" s="94"/>
      <c r="D766" s="94"/>
      <c r="E766" s="94"/>
      <c r="F766" s="94"/>
      <c r="G766" s="94"/>
    </row>
    <row r="767" spans="1:7" ht="13.2" x14ac:dyDescent="0.25">
      <c r="A767" s="94"/>
      <c r="B767" s="94"/>
      <c r="C767" s="94"/>
      <c r="D767" s="94"/>
      <c r="E767" s="94"/>
      <c r="F767" s="94"/>
      <c r="G767" s="94"/>
    </row>
    <row r="768" spans="1:7" ht="13.2" x14ac:dyDescent="0.25">
      <c r="A768" s="94"/>
      <c r="B768" s="94"/>
      <c r="C768" s="94"/>
      <c r="D768" s="94"/>
      <c r="E768" s="94"/>
      <c r="F768" s="94"/>
      <c r="G768" s="94"/>
    </row>
    <row r="769" spans="1:7" ht="13.2" x14ac:dyDescent="0.25">
      <c r="A769" s="94"/>
      <c r="B769" s="94"/>
      <c r="C769" s="94"/>
      <c r="D769" s="94"/>
      <c r="E769" s="94"/>
      <c r="F769" s="94"/>
      <c r="G769" s="94"/>
    </row>
    <row r="770" spans="1:7" ht="13.2" x14ac:dyDescent="0.25">
      <c r="A770" s="94"/>
      <c r="B770" s="94"/>
      <c r="C770" s="94"/>
      <c r="D770" s="94"/>
      <c r="E770" s="94"/>
      <c r="F770" s="94"/>
      <c r="G770" s="94"/>
    </row>
    <row r="771" spans="1:7" ht="13.2" x14ac:dyDescent="0.25">
      <c r="A771" s="94"/>
      <c r="B771" s="94"/>
      <c r="C771" s="94"/>
      <c r="D771" s="94"/>
      <c r="E771" s="94"/>
      <c r="F771" s="94"/>
      <c r="G771" s="94"/>
    </row>
    <row r="772" spans="1:7" ht="13.2" x14ac:dyDescent="0.25">
      <c r="A772" s="94"/>
      <c r="B772" s="94"/>
      <c r="C772" s="94"/>
      <c r="D772" s="94"/>
      <c r="E772" s="94"/>
      <c r="F772" s="94"/>
      <c r="G772" s="94"/>
    </row>
    <row r="773" spans="1:7" ht="13.2" x14ac:dyDescent="0.25">
      <c r="A773" s="94"/>
      <c r="B773" s="94"/>
      <c r="C773" s="94"/>
      <c r="D773" s="94"/>
      <c r="E773" s="94"/>
      <c r="F773" s="94"/>
      <c r="G773" s="94"/>
    </row>
    <row r="774" spans="1:7" ht="13.2" x14ac:dyDescent="0.25">
      <c r="A774" s="94"/>
      <c r="B774" s="94"/>
      <c r="C774" s="94"/>
      <c r="D774" s="94"/>
      <c r="E774" s="94"/>
      <c r="F774" s="94"/>
      <c r="G774" s="94"/>
    </row>
    <row r="775" spans="1:7" ht="13.2" x14ac:dyDescent="0.25">
      <c r="A775" s="94"/>
      <c r="B775" s="94"/>
      <c r="C775" s="94"/>
      <c r="D775" s="94"/>
      <c r="E775" s="94"/>
      <c r="F775" s="94"/>
      <c r="G775" s="94"/>
    </row>
    <row r="776" spans="1:7" ht="13.2" x14ac:dyDescent="0.25">
      <c r="A776" s="94"/>
      <c r="B776" s="94"/>
      <c r="C776" s="94"/>
      <c r="D776" s="94"/>
      <c r="E776" s="94"/>
      <c r="F776" s="94"/>
      <c r="G776" s="94"/>
    </row>
    <row r="777" spans="1:7" ht="13.2" x14ac:dyDescent="0.25">
      <c r="A777" s="94"/>
      <c r="B777" s="94"/>
      <c r="C777" s="94"/>
      <c r="D777" s="94"/>
      <c r="E777" s="94"/>
      <c r="F777" s="94"/>
      <c r="G777" s="94"/>
    </row>
    <row r="778" spans="1:7" ht="13.2" x14ac:dyDescent="0.25">
      <c r="A778" s="94"/>
      <c r="B778" s="94"/>
      <c r="C778" s="94"/>
      <c r="D778" s="94"/>
      <c r="E778" s="94"/>
      <c r="F778" s="94"/>
      <c r="G778" s="94"/>
    </row>
    <row r="779" spans="1:7" ht="13.2" x14ac:dyDescent="0.25">
      <c r="A779" s="94"/>
      <c r="B779" s="94"/>
      <c r="C779" s="94"/>
      <c r="D779" s="94"/>
      <c r="E779" s="94"/>
      <c r="F779" s="94"/>
      <c r="G779" s="94"/>
    </row>
    <row r="780" spans="1:7" ht="13.2" x14ac:dyDescent="0.25">
      <c r="A780" s="94"/>
      <c r="B780" s="94"/>
      <c r="C780" s="94"/>
      <c r="D780" s="94"/>
      <c r="E780" s="94"/>
      <c r="F780" s="94"/>
      <c r="G780" s="94"/>
    </row>
    <row r="781" spans="1:7" ht="13.2" x14ac:dyDescent="0.25">
      <c r="A781" s="94"/>
      <c r="B781" s="94"/>
      <c r="C781" s="94"/>
      <c r="D781" s="94"/>
      <c r="E781" s="94"/>
      <c r="F781" s="94"/>
      <c r="G781" s="94"/>
    </row>
    <row r="782" spans="1:7" ht="13.2" x14ac:dyDescent="0.25">
      <c r="A782" s="94"/>
      <c r="B782" s="94"/>
      <c r="C782" s="94"/>
      <c r="D782" s="94"/>
      <c r="E782" s="94"/>
      <c r="F782" s="94"/>
      <c r="G782" s="94"/>
    </row>
    <row r="783" spans="1:7" ht="13.2" x14ac:dyDescent="0.25">
      <c r="A783" s="94"/>
      <c r="B783" s="94"/>
      <c r="C783" s="94"/>
      <c r="D783" s="94"/>
      <c r="E783" s="94"/>
      <c r="F783" s="94"/>
      <c r="G783" s="94"/>
    </row>
    <row r="784" spans="1:7" ht="13.2" x14ac:dyDescent="0.25">
      <c r="A784" s="94"/>
      <c r="B784" s="94"/>
      <c r="C784" s="94"/>
      <c r="D784" s="94"/>
      <c r="E784" s="94"/>
      <c r="F784" s="94"/>
      <c r="G784" s="94"/>
    </row>
    <row r="785" spans="1:7" ht="13.2" x14ac:dyDescent="0.25">
      <c r="A785" s="94"/>
      <c r="B785" s="94"/>
      <c r="C785" s="94"/>
      <c r="D785" s="94"/>
      <c r="E785" s="94"/>
      <c r="F785" s="94"/>
      <c r="G785" s="94"/>
    </row>
    <row r="786" spans="1:7" ht="13.2" x14ac:dyDescent="0.25">
      <c r="A786" s="94"/>
      <c r="B786" s="94"/>
      <c r="C786" s="94"/>
      <c r="D786" s="94"/>
      <c r="E786" s="94"/>
      <c r="F786" s="94"/>
      <c r="G786" s="94"/>
    </row>
    <row r="787" spans="1:7" ht="13.2" x14ac:dyDescent="0.25">
      <c r="A787" s="94"/>
      <c r="B787" s="94"/>
      <c r="C787" s="94"/>
      <c r="D787" s="94"/>
      <c r="E787" s="94"/>
      <c r="F787" s="94"/>
      <c r="G787" s="94"/>
    </row>
    <row r="788" spans="1:7" ht="13.2" x14ac:dyDescent="0.25">
      <c r="A788" s="94"/>
      <c r="B788" s="94"/>
      <c r="C788" s="94"/>
      <c r="D788" s="94"/>
      <c r="E788" s="94"/>
      <c r="F788" s="94"/>
      <c r="G788" s="94"/>
    </row>
    <row r="789" spans="1:7" ht="13.2" x14ac:dyDescent="0.25">
      <c r="A789" s="94"/>
      <c r="B789" s="94"/>
      <c r="C789" s="94"/>
      <c r="D789" s="94"/>
      <c r="E789" s="94"/>
      <c r="F789" s="94"/>
      <c r="G789" s="94"/>
    </row>
    <row r="790" spans="1:7" ht="13.2" x14ac:dyDescent="0.25">
      <c r="A790" s="94"/>
      <c r="B790" s="94"/>
      <c r="C790" s="94"/>
      <c r="D790" s="94"/>
      <c r="E790" s="94"/>
      <c r="F790" s="94"/>
      <c r="G790" s="94"/>
    </row>
    <row r="791" spans="1:7" ht="13.2" x14ac:dyDescent="0.25">
      <c r="A791" s="94"/>
      <c r="B791" s="94"/>
      <c r="C791" s="94"/>
      <c r="D791" s="94"/>
      <c r="E791" s="94"/>
      <c r="F791" s="94"/>
      <c r="G791" s="94"/>
    </row>
    <row r="792" spans="1:7" ht="13.2" x14ac:dyDescent="0.25">
      <c r="A792" s="94"/>
      <c r="B792" s="94"/>
      <c r="C792" s="94"/>
      <c r="D792" s="94"/>
      <c r="E792" s="94"/>
      <c r="F792" s="94"/>
      <c r="G792" s="94"/>
    </row>
    <row r="793" spans="1:7" ht="13.2" x14ac:dyDescent="0.25">
      <c r="A793" s="94"/>
      <c r="B793" s="94"/>
      <c r="C793" s="94"/>
      <c r="D793" s="94"/>
      <c r="E793" s="94"/>
      <c r="F793" s="94"/>
      <c r="G793" s="94"/>
    </row>
    <row r="794" spans="1:7" ht="13.2" x14ac:dyDescent="0.25">
      <c r="A794" s="94"/>
      <c r="B794" s="94"/>
      <c r="C794" s="94"/>
      <c r="D794" s="94"/>
      <c r="E794" s="94"/>
      <c r="F794" s="94"/>
      <c r="G794" s="94"/>
    </row>
    <row r="795" spans="1:7" ht="13.2" x14ac:dyDescent="0.25">
      <c r="A795" s="94"/>
      <c r="B795" s="94"/>
      <c r="C795" s="94"/>
      <c r="D795" s="94"/>
      <c r="E795" s="94"/>
      <c r="F795" s="94"/>
      <c r="G795" s="94"/>
    </row>
    <row r="796" spans="1:7" ht="13.2" x14ac:dyDescent="0.25">
      <c r="A796" s="94"/>
      <c r="B796" s="94"/>
      <c r="C796" s="94"/>
      <c r="D796" s="94"/>
      <c r="E796" s="94"/>
      <c r="F796" s="94"/>
      <c r="G796" s="94"/>
    </row>
    <row r="797" spans="1:7" ht="13.2" x14ac:dyDescent="0.25">
      <c r="A797" s="94"/>
      <c r="B797" s="94"/>
      <c r="C797" s="94"/>
      <c r="D797" s="94"/>
      <c r="E797" s="94"/>
      <c r="F797" s="94"/>
      <c r="G797" s="94"/>
    </row>
    <row r="798" spans="1:7" ht="13.2" x14ac:dyDescent="0.25">
      <c r="A798" s="94"/>
      <c r="B798" s="94"/>
      <c r="C798" s="94"/>
      <c r="D798" s="94"/>
      <c r="E798" s="94"/>
      <c r="F798" s="94"/>
      <c r="G798" s="94"/>
    </row>
    <row r="799" spans="1:7" ht="13.2" x14ac:dyDescent="0.25">
      <c r="A799" s="94"/>
      <c r="B799" s="94"/>
      <c r="C799" s="94"/>
      <c r="D799" s="94"/>
      <c r="E799" s="94"/>
      <c r="F799" s="94"/>
      <c r="G799" s="94"/>
    </row>
    <row r="800" spans="1:7" ht="13.2" x14ac:dyDescent="0.25">
      <c r="A800" s="94"/>
      <c r="B800" s="94"/>
      <c r="C800" s="94"/>
      <c r="D800" s="94"/>
      <c r="E800" s="94"/>
      <c r="F800" s="94"/>
      <c r="G800" s="94"/>
    </row>
    <row r="801" spans="1:7" ht="13.2" x14ac:dyDescent="0.25">
      <c r="A801" s="94"/>
      <c r="B801" s="94"/>
      <c r="C801" s="94"/>
      <c r="D801" s="94"/>
      <c r="E801" s="94"/>
      <c r="F801" s="94"/>
      <c r="G801" s="94"/>
    </row>
    <row r="802" spans="1:7" ht="13.2" x14ac:dyDescent="0.25">
      <c r="A802" s="94"/>
      <c r="B802" s="94"/>
      <c r="C802" s="94"/>
      <c r="D802" s="94"/>
      <c r="E802" s="94"/>
      <c r="F802" s="94"/>
      <c r="G802" s="94"/>
    </row>
    <row r="803" spans="1:7" ht="13.2" x14ac:dyDescent="0.25">
      <c r="A803" s="94"/>
      <c r="B803" s="94"/>
      <c r="C803" s="94"/>
      <c r="D803" s="94"/>
      <c r="E803" s="94"/>
      <c r="F803" s="94"/>
      <c r="G803" s="94"/>
    </row>
    <row r="804" spans="1:7" ht="13.2" x14ac:dyDescent="0.25">
      <c r="A804" s="94"/>
      <c r="B804" s="94"/>
      <c r="C804" s="94"/>
      <c r="D804" s="94"/>
      <c r="E804" s="94"/>
      <c r="F804" s="94"/>
      <c r="G804" s="94"/>
    </row>
    <row r="805" spans="1:7" ht="13.2" x14ac:dyDescent="0.25">
      <c r="A805" s="94"/>
      <c r="B805" s="94"/>
      <c r="C805" s="94"/>
      <c r="D805" s="94"/>
      <c r="E805" s="94"/>
      <c r="F805" s="94"/>
      <c r="G805" s="94"/>
    </row>
    <row r="806" spans="1:7" ht="13.2" x14ac:dyDescent="0.25">
      <c r="A806" s="94"/>
      <c r="B806" s="94"/>
      <c r="C806" s="94"/>
      <c r="D806" s="94"/>
      <c r="E806" s="94"/>
      <c r="F806" s="94"/>
      <c r="G806" s="94"/>
    </row>
    <row r="807" spans="1:7" ht="13.2" x14ac:dyDescent="0.25">
      <c r="A807" s="94"/>
      <c r="B807" s="94"/>
      <c r="C807" s="94"/>
      <c r="D807" s="94"/>
      <c r="E807" s="94"/>
      <c r="F807" s="94"/>
      <c r="G807" s="94"/>
    </row>
    <row r="808" spans="1:7" ht="13.2" x14ac:dyDescent="0.25">
      <c r="A808" s="94"/>
      <c r="B808" s="94"/>
      <c r="C808" s="94"/>
      <c r="D808" s="94"/>
      <c r="E808" s="94"/>
      <c r="F808" s="94"/>
      <c r="G808" s="94"/>
    </row>
    <row r="809" spans="1:7" ht="13.2" x14ac:dyDescent="0.25">
      <c r="A809" s="94"/>
      <c r="B809" s="94"/>
      <c r="C809" s="94"/>
      <c r="D809" s="94"/>
      <c r="E809" s="94"/>
      <c r="F809" s="94"/>
      <c r="G809" s="94"/>
    </row>
    <row r="810" spans="1:7" ht="13.2" x14ac:dyDescent="0.25">
      <c r="A810" s="94"/>
      <c r="B810" s="94"/>
      <c r="C810" s="94"/>
      <c r="D810" s="94"/>
      <c r="E810" s="94"/>
      <c r="F810" s="94"/>
      <c r="G810" s="94"/>
    </row>
    <row r="811" spans="1:7" ht="13.2" x14ac:dyDescent="0.25">
      <c r="A811" s="94"/>
      <c r="B811" s="94"/>
      <c r="C811" s="94"/>
      <c r="D811" s="94"/>
      <c r="E811" s="94"/>
      <c r="F811" s="94"/>
      <c r="G811" s="94"/>
    </row>
    <row r="812" spans="1:7" ht="13.2" x14ac:dyDescent="0.25">
      <c r="A812" s="94"/>
      <c r="B812" s="94"/>
      <c r="C812" s="94"/>
      <c r="D812" s="94"/>
      <c r="E812" s="94"/>
      <c r="F812" s="94"/>
      <c r="G812" s="94"/>
    </row>
    <row r="813" spans="1:7" ht="13.2" x14ac:dyDescent="0.25">
      <c r="A813" s="94"/>
      <c r="B813" s="94"/>
      <c r="C813" s="94"/>
      <c r="D813" s="94"/>
      <c r="E813" s="94"/>
      <c r="F813" s="94"/>
      <c r="G813" s="94"/>
    </row>
    <row r="814" spans="1:7" ht="13.2" x14ac:dyDescent="0.25">
      <c r="A814" s="94"/>
      <c r="B814" s="94"/>
      <c r="C814" s="94"/>
      <c r="D814" s="94"/>
      <c r="E814" s="94"/>
      <c r="F814" s="94"/>
      <c r="G814" s="94"/>
    </row>
    <row r="815" spans="1:7" ht="13.2" x14ac:dyDescent="0.25">
      <c r="A815" s="94"/>
      <c r="B815" s="94"/>
      <c r="C815" s="94"/>
      <c r="D815" s="94"/>
      <c r="E815" s="94"/>
      <c r="F815" s="94"/>
      <c r="G815" s="94"/>
    </row>
    <row r="816" spans="1:7" ht="13.2" x14ac:dyDescent="0.25">
      <c r="A816" s="94"/>
      <c r="B816" s="94"/>
      <c r="C816" s="94"/>
      <c r="D816" s="94"/>
      <c r="E816" s="94"/>
      <c r="F816" s="94"/>
      <c r="G816" s="94"/>
    </row>
    <row r="817" spans="1:7" ht="13.2" x14ac:dyDescent="0.25">
      <c r="A817" s="94"/>
      <c r="B817" s="94"/>
      <c r="C817" s="94"/>
      <c r="D817" s="94"/>
      <c r="E817" s="94"/>
      <c r="F817" s="94"/>
      <c r="G817" s="94"/>
    </row>
    <row r="818" spans="1:7" ht="13.2" x14ac:dyDescent="0.25">
      <c r="A818" s="94"/>
      <c r="B818" s="94"/>
      <c r="C818" s="94"/>
      <c r="D818" s="94"/>
      <c r="E818" s="94"/>
      <c r="F818" s="94"/>
      <c r="G818" s="94"/>
    </row>
    <row r="819" spans="1:7" ht="13.2" x14ac:dyDescent="0.25">
      <c r="A819" s="94"/>
      <c r="B819" s="94"/>
      <c r="C819" s="94"/>
      <c r="D819" s="94"/>
      <c r="E819" s="94"/>
      <c r="F819" s="94"/>
      <c r="G819" s="94"/>
    </row>
    <row r="820" spans="1:7" ht="13.2" x14ac:dyDescent="0.25">
      <c r="A820" s="94"/>
      <c r="B820" s="94"/>
      <c r="C820" s="94"/>
      <c r="D820" s="94"/>
      <c r="E820" s="94"/>
      <c r="F820" s="94"/>
      <c r="G820" s="94"/>
    </row>
    <row r="821" spans="1:7" ht="13.2" x14ac:dyDescent="0.25">
      <c r="A821" s="94"/>
      <c r="B821" s="94"/>
      <c r="C821" s="94"/>
      <c r="D821" s="94"/>
      <c r="E821" s="94"/>
      <c r="F821" s="94"/>
      <c r="G821" s="94"/>
    </row>
    <row r="822" spans="1:7" ht="13.2" x14ac:dyDescent="0.25">
      <c r="A822" s="94"/>
      <c r="B822" s="94"/>
      <c r="C822" s="94"/>
      <c r="D822" s="94"/>
      <c r="E822" s="94"/>
      <c r="F822" s="94"/>
      <c r="G822" s="94"/>
    </row>
    <row r="823" spans="1:7" ht="13.2" x14ac:dyDescent="0.25">
      <c r="A823" s="94"/>
      <c r="B823" s="94"/>
      <c r="C823" s="94"/>
      <c r="D823" s="94"/>
      <c r="E823" s="94"/>
      <c r="F823" s="94"/>
      <c r="G823" s="94"/>
    </row>
    <row r="824" spans="1:7" ht="13.2" x14ac:dyDescent="0.25">
      <c r="A824" s="94"/>
      <c r="B824" s="94"/>
      <c r="C824" s="94"/>
      <c r="D824" s="94"/>
      <c r="E824" s="94"/>
      <c r="F824" s="94"/>
      <c r="G824" s="94"/>
    </row>
    <row r="825" spans="1:7" ht="13.2" x14ac:dyDescent="0.25">
      <c r="A825" s="94"/>
      <c r="B825" s="94"/>
      <c r="C825" s="94"/>
      <c r="D825" s="94"/>
      <c r="E825" s="94"/>
      <c r="F825" s="94"/>
      <c r="G825" s="94"/>
    </row>
    <row r="826" spans="1:7" ht="13.2" x14ac:dyDescent="0.25">
      <c r="A826" s="94"/>
      <c r="B826" s="94"/>
      <c r="C826" s="94"/>
      <c r="D826" s="94"/>
      <c r="E826" s="94"/>
      <c r="F826" s="94"/>
      <c r="G826" s="94"/>
    </row>
    <row r="827" spans="1:7" ht="13.2" x14ac:dyDescent="0.25">
      <c r="A827" s="94"/>
      <c r="B827" s="94"/>
      <c r="C827" s="94"/>
      <c r="D827" s="94"/>
      <c r="E827" s="94"/>
      <c r="F827" s="94"/>
      <c r="G827" s="94"/>
    </row>
    <row r="828" spans="1:7" ht="13.2" x14ac:dyDescent="0.25">
      <c r="A828" s="94"/>
      <c r="B828" s="94"/>
      <c r="C828" s="94"/>
      <c r="D828" s="94"/>
      <c r="E828" s="94"/>
      <c r="F828" s="94"/>
      <c r="G828" s="94"/>
    </row>
    <row r="829" spans="1:7" ht="13.2" x14ac:dyDescent="0.25">
      <c r="A829" s="94"/>
      <c r="B829" s="94"/>
      <c r="C829" s="94"/>
      <c r="D829" s="94"/>
      <c r="E829" s="94"/>
      <c r="F829" s="94"/>
      <c r="G829" s="94"/>
    </row>
    <row r="830" spans="1:7" ht="13.2" x14ac:dyDescent="0.25">
      <c r="A830" s="94"/>
      <c r="B830" s="94"/>
      <c r="C830" s="94"/>
      <c r="D830" s="94"/>
      <c r="E830" s="94"/>
      <c r="F830" s="94"/>
      <c r="G830" s="94"/>
    </row>
    <row r="831" spans="1:7" ht="13.2" x14ac:dyDescent="0.25">
      <c r="A831" s="94"/>
      <c r="B831" s="94"/>
      <c r="C831" s="94"/>
      <c r="D831" s="94"/>
      <c r="E831" s="94"/>
      <c r="F831" s="94"/>
      <c r="G831" s="94"/>
    </row>
    <row r="832" spans="1:7" ht="13.2" x14ac:dyDescent="0.25">
      <c r="A832" s="94"/>
      <c r="B832" s="94"/>
      <c r="C832" s="94"/>
      <c r="D832" s="94"/>
      <c r="E832" s="94"/>
      <c r="F832" s="94"/>
      <c r="G832" s="94"/>
    </row>
    <row r="833" spans="1:7" ht="13.2" x14ac:dyDescent="0.25">
      <c r="A833" s="94"/>
      <c r="B833" s="94"/>
      <c r="C833" s="94"/>
      <c r="D833" s="94"/>
      <c r="E833" s="94"/>
      <c r="F833" s="94"/>
      <c r="G833" s="94"/>
    </row>
    <row r="834" spans="1:7" ht="13.2" x14ac:dyDescent="0.25">
      <c r="A834" s="94"/>
      <c r="B834" s="94"/>
      <c r="C834" s="94"/>
      <c r="D834" s="94"/>
      <c r="E834" s="94"/>
      <c r="F834" s="94"/>
      <c r="G834" s="94"/>
    </row>
    <row r="835" spans="1:7" ht="13.2" x14ac:dyDescent="0.25">
      <c r="A835" s="94"/>
      <c r="B835" s="94"/>
      <c r="C835" s="94"/>
      <c r="D835" s="94"/>
      <c r="E835" s="94"/>
      <c r="F835" s="94"/>
      <c r="G835" s="94"/>
    </row>
    <row r="836" spans="1:7" ht="13.2" x14ac:dyDescent="0.25">
      <c r="A836" s="94"/>
      <c r="B836" s="94"/>
      <c r="C836" s="94"/>
      <c r="D836" s="94"/>
      <c r="E836" s="94"/>
      <c r="F836" s="94"/>
      <c r="G836" s="94"/>
    </row>
    <row r="837" spans="1:7" ht="13.2" x14ac:dyDescent="0.25">
      <c r="A837" s="94"/>
      <c r="B837" s="94"/>
      <c r="C837" s="94"/>
      <c r="D837" s="94"/>
      <c r="E837" s="94"/>
      <c r="F837" s="94"/>
      <c r="G837" s="94"/>
    </row>
    <row r="838" spans="1:7" ht="13.2" x14ac:dyDescent="0.25">
      <c r="A838" s="94"/>
      <c r="B838" s="94"/>
      <c r="C838" s="94"/>
      <c r="D838" s="94"/>
      <c r="E838" s="94"/>
      <c r="F838" s="94"/>
      <c r="G838" s="94"/>
    </row>
    <row r="839" spans="1:7" ht="13.2" x14ac:dyDescent="0.25">
      <c r="A839" s="94"/>
      <c r="B839" s="94"/>
      <c r="C839" s="94"/>
      <c r="D839" s="94"/>
      <c r="E839" s="94"/>
      <c r="F839" s="94"/>
      <c r="G839" s="94"/>
    </row>
    <row r="840" spans="1:7" ht="13.2" x14ac:dyDescent="0.25">
      <c r="A840" s="94"/>
      <c r="B840" s="94"/>
      <c r="C840" s="94"/>
      <c r="D840" s="94"/>
      <c r="E840" s="94"/>
      <c r="F840" s="94"/>
      <c r="G840" s="94"/>
    </row>
    <row r="841" spans="1:7" ht="13.2" x14ac:dyDescent="0.25">
      <c r="A841" s="94"/>
      <c r="B841" s="94"/>
      <c r="C841" s="94"/>
      <c r="D841" s="94"/>
      <c r="E841" s="94"/>
      <c r="F841" s="94"/>
      <c r="G841" s="94"/>
    </row>
    <row r="842" spans="1:7" ht="13.2" x14ac:dyDescent="0.25">
      <c r="A842" s="94"/>
      <c r="B842" s="94"/>
      <c r="C842" s="94"/>
      <c r="D842" s="94"/>
      <c r="E842" s="94"/>
      <c r="F842" s="94"/>
      <c r="G842" s="94"/>
    </row>
    <row r="843" spans="1:7" ht="13.2" x14ac:dyDescent="0.25">
      <c r="A843" s="94"/>
      <c r="B843" s="94"/>
      <c r="C843" s="94"/>
      <c r="D843" s="94"/>
      <c r="E843" s="94"/>
      <c r="F843" s="94"/>
      <c r="G843" s="94"/>
    </row>
    <row r="844" spans="1:7" ht="13.2" x14ac:dyDescent="0.25">
      <c r="A844" s="94"/>
      <c r="B844" s="94"/>
      <c r="C844" s="94"/>
      <c r="D844" s="94"/>
      <c r="E844" s="94"/>
      <c r="F844" s="94"/>
      <c r="G844" s="94"/>
    </row>
    <row r="845" spans="1:7" ht="13.2" x14ac:dyDescent="0.25">
      <c r="A845" s="94"/>
      <c r="B845" s="94"/>
      <c r="C845" s="94"/>
      <c r="D845" s="94"/>
      <c r="E845" s="94"/>
      <c r="F845" s="94"/>
      <c r="G845" s="94"/>
    </row>
    <row r="846" spans="1:7" ht="13.2" x14ac:dyDescent="0.25">
      <c r="A846" s="94"/>
      <c r="B846" s="94"/>
      <c r="C846" s="94"/>
      <c r="D846" s="94"/>
      <c r="E846" s="94"/>
      <c r="F846" s="94"/>
      <c r="G846" s="94"/>
    </row>
    <row r="847" spans="1:7" ht="13.2" x14ac:dyDescent="0.25">
      <c r="A847" s="94"/>
      <c r="B847" s="94"/>
      <c r="C847" s="94"/>
      <c r="D847" s="94"/>
      <c r="E847" s="94"/>
      <c r="F847" s="94"/>
      <c r="G847" s="94"/>
    </row>
    <row r="848" spans="1:7" ht="13.2" x14ac:dyDescent="0.25">
      <c r="A848" s="94"/>
      <c r="B848" s="94"/>
      <c r="C848" s="94"/>
      <c r="D848" s="94"/>
      <c r="E848" s="94"/>
      <c r="F848" s="94"/>
      <c r="G848" s="94"/>
    </row>
    <row r="849" spans="1:7" ht="13.2" x14ac:dyDescent="0.25">
      <c r="A849" s="94"/>
      <c r="B849" s="94"/>
      <c r="C849" s="94"/>
      <c r="D849" s="94"/>
      <c r="E849" s="94"/>
      <c r="F849" s="94"/>
      <c r="G849" s="94"/>
    </row>
    <row r="850" spans="1:7" ht="13.2" x14ac:dyDescent="0.25">
      <c r="A850" s="94"/>
      <c r="B850" s="94"/>
      <c r="C850" s="94"/>
      <c r="D850" s="94"/>
      <c r="E850" s="94"/>
      <c r="F850" s="94"/>
      <c r="G850" s="94"/>
    </row>
    <row r="851" spans="1:7" ht="13.2" x14ac:dyDescent="0.25">
      <c r="A851" s="94"/>
      <c r="B851" s="94"/>
      <c r="C851" s="94"/>
      <c r="D851" s="94"/>
      <c r="E851" s="94"/>
      <c r="F851" s="94"/>
      <c r="G851" s="94"/>
    </row>
    <row r="852" spans="1:7" ht="13.2" x14ac:dyDescent="0.25">
      <c r="A852" s="94"/>
      <c r="B852" s="94"/>
      <c r="C852" s="94"/>
      <c r="D852" s="94"/>
      <c r="E852" s="94"/>
      <c r="F852" s="94"/>
      <c r="G852" s="94"/>
    </row>
    <row r="853" spans="1:7" ht="13.2" x14ac:dyDescent="0.25">
      <c r="A853" s="94"/>
      <c r="B853" s="94"/>
      <c r="C853" s="94"/>
      <c r="D853" s="94"/>
      <c r="E853" s="94"/>
      <c r="F853" s="94"/>
      <c r="G853" s="94"/>
    </row>
    <row r="854" spans="1:7" ht="13.2" x14ac:dyDescent="0.25">
      <c r="A854" s="94"/>
      <c r="B854" s="94"/>
      <c r="C854" s="94"/>
      <c r="D854" s="94"/>
      <c r="E854" s="94"/>
      <c r="F854" s="94"/>
      <c r="G854" s="94"/>
    </row>
    <row r="855" spans="1:7" ht="13.2" x14ac:dyDescent="0.25">
      <c r="A855" s="94"/>
      <c r="B855" s="94"/>
      <c r="C855" s="94"/>
      <c r="D855" s="94"/>
      <c r="E855" s="94"/>
      <c r="F855" s="94"/>
      <c r="G855" s="94"/>
    </row>
    <row r="856" spans="1:7" ht="13.2" x14ac:dyDescent="0.25">
      <c r="A856" s="94"/>
      <c r="B856" s="94"/>
      <c r="C856" s="94"/>
      <c r="D856" s="94"/>
      <c r="E856" s="94"/>
      <c r="F856" s="94"/>
      <c r="G856" s="94"/>
    </row>
    <row r="857" spans="1:7" ht="13.2" x14ac:dyDescent="0.25">
      <c r="A857" s="94"/>
      <c r="B857" s="94"/>
      <c r="C857" s="94"/>
      <c r="D857" s="94"/>
      <c r="E857" s="94"/>
      <c r="F857" s="94"/>
      <c r="G857" s="94"/>
    </row>
    <row r="858" spans="1:7" ht="13.2" x14ac:dyDescent="0.25">
      <c r="A858" s="94"/>
      <c r="B858" s="94"/>
      <c r="C858" s="94"/>
      <c r="D858" s="94"/>
      <c r="E858" s="94"/>
      <c r="F858" s="94"/>
      <c r="G858" s="94"/>
    </row>
    <row r="859" spans="1:7" ht="13.2" x14ac:dyDescent="0.25">
      <c r="A859" s="94"/>
      <c r="B859" s="94"/>
      <c r="C859" s="94"/>
      <c r="D859" s="94"/>
      <c r="E859" s="94"/>
      <c r="F859" s="94"/>
      <c r="G859" s="94"/>
    </row>
    <row r="860" spans="1:7" ht="13.2" x14ac:dyDescent="0.25">
      <c r="A860" s="94"/>
      <c r="B860" s="94"/>
      <c r="C860" s="94"/>
      <c r="D860" s="94"/>
      <c r="E860" s="94"/>
      <c r="F860" s="94"/>
      <c r="G860" s="94"/>
    </row>
    <row r="861" spans="1:7" ht="13.2" x14ac:dyDescent="0.25">
      <c r="A861" s="94"/>
      <c r="B861" s="94"/>
      <c r="C861" s="94"/>
      <c r="D861" s="94"/>
      <c r="E861" s="94"/>
      <c r="F861" s="94"/>
      <c r="G861" s="94"/>
    </row>
    <row r="862" spans="1:7" ht="13.2" x14ac:dyDescent="0.25">
      <c r="A862" s="94"/>
      <c r="B862" s="94"/>
      <c r="C862" s="94"/>
      <c r="D862" s="94"/>
      <c r="E862" s="94"/>
      <c r="F862" s="94"/>
      <c r="G862" s="94"/>
    </row>
    <row r="863" spans="1:7" ht="13.2" x14ac:dyDescent="0.25">
      <c r="A863" s="94"/>
      <c r="B863" s="94"/>
      <c r="C863" s="94"/>
      <c r="D863" s="94"/>
      <c r="E863" s="94"/>
      <c r="F863" s="94"/>
      <c r="G863" s="94"/>
    </row>
    <row r="864" spans="1:7" ht="13.2" x14ac:dyDescent="0.25">
      <c r="A864" s="94"/>
      <c r="B864" s="94"/>
      <c r="C864" s="94"/>
      <c r="D864" s="94"/>
      <c r="E864" s="94"/>
      <c r="F864" s="94"/>
      <c r="G864" s="94"/>
    </row>
    <row r="865" spans="1:7" ht="13.2" x14ac:dyDescent="0.25">
      <c r="A865" s="94"/>
      <c r="B865" s="94"/>
      <c r="C865" s="94"/>
      <c r="D865" s="94"/>
      <c r="E865" s="94"/>
      <c r="F865" s="94"/>
      <c r="G865" s="94"/>
    </row>
    <row r="866" spans="1:7" ht="13.2" x14ac:dyDescent="0.25">
      <c r="A866" s="94"/>
      <c r="B866" s="94"/>
      <c r="C866" s="94"/>
      <c r="D866" s="94"/>
      <c r="E866" s="94"/>
      <c r="F866" s="94"/>
      <c r="G866" s="94"/>
    </row>
    <row r="867" spans="1:7" ht="13.2" x14ac:dyDescent="0.25">
      <c r="A867" s="94"/>
      <c r="B867" s="94"/>
      <c r="C867" s="94"/>
      <c r="D867" s="94"/>
      <c r="E867" s="94"/>
      <c r="F867" s="94"/>
      <c r="G867" s="94"/>
    </row>
    <row r="868" spans="1:7" ht="13.2" x14ac:dyDescent="0.25">
      <c r="A868" s="94"/>
      <c r="B868" s="94"/>
      <c r="C868" s="94"/>
      <c r="D868" s="94"/>
      <c r="E868" s="94"/>
      <c r="F868" s="94"/>
      <c r="G868" s="94"/>
    </row>
    <row r="869" spans="1:7" ht="13.2" x14ac:dyDescent="0.25">
      <c r="A869" s="94"/>
      <c r="B869" s="94"/>
      <c r="C869" s="94"/>
      <c r="D869" s="94"/>
      <c r="E869" s="94"/>
      <c r="F869" s="94"/>
      <c r="G869" s="94"/>
    </row>
    <row r="870" spans="1:7" ht="13.2" x14ac:dyDescent="0.25">
      <c r="A870" s="94"/>
      <c r="B870" s="94"/>
      <c r="C870" s="94"/>
      <c r="D870" s="94"/>
      <c r="E870" s="94"/>
      <c r="F870" s="94"/>
      <c r="G870" s="94"/>
    </row>
    <row r="871" spans="1:7" ht="13.2" x14ac:dyDescent="0.25">
      <c r="A871" s="94"/>
      <c r="B871" s="94"/>
      <c r="C871" s="94"/>
      <c r="D871" s="94"/>
      <c r="E871" s="94"/>
      <c r="F871" s="94"/>
      <c r="G871" s="94"/>
    </row>
    <row r="872" spans="1:7" ht="13.2" x14ac:dyDescent="0.25">
      <c r="A872" s="94"/>
      <c r="B872" s="94"/>
      <c r="C872" s="94"/>
      <c r="D872" s="94"/>
      <c r="E872" s="94"/>
      <c r="F872" s="94"/>
      <c r="G872" s="94"/>
    </row>
    <row r="873" spans="1:7" ht="13.2" x14ac:dyDescent="0.25">
      <c r="A873" s="94"/>
      <c r="B873" s="94"/>
      <c r="C873" s="94"/>
      <c r="D873" s="94"/>
      <c r="E873" s="94"/>
      <c r="F873" s="94"/>
      <c r="G873" s="94"/>
    </row>
    <row r="874" spans="1:7" ht="13.2" x14ac:dyDescent="0.25">
      <c r="A874" s="94"/>
      <c r="B874" s="94"/>
      <c r="C874" s="94"/>
      <c r="D874" s="94"/>
      <c r="E874" s="94"/>
      <c r="F874" s="94"/>
      <c r="G874" s="94"/>
    </row>
    <row r="875" spans="1:7" ht="13.2" x14ac:dyDescent="0.25">
      <c r="A875" s="94"/>
      <c r="B875" s="94"/>
      <c r="C875" s="94"/>
      <c r="D875" s="94"/>
      <c r="E875" s="94"/>
      <c r="F875" s="94"/>
      <c r="G875" s="94"/>
    </row>
    <row r="876" spans="1:7" ht="13.2" x14ac:dyDescent="0.25">
      <c r="A876" s="94"/>
      <c r="B876" s="94"/>
      <c r="C876" s="94"/>
      <c r="D876" s="94"/>
      <c r="E876" s="94"/>
      <c r="F876" s="94"/>
      <c r="G876" s="94"/>
    </row>
    <row r="877" spans="1:7" ht="13.2" x14ac:dyDescent="0.25">
      <c r="A877" s="94"/>
      <c r="B877" s="94"/>
      <c r="C877" s="94"/>
      <c r="D877" s="94"/>
      <c r="E877" s="94"/>
      <c r="F877" s="94"/>
      <c r="G877" s="94"/>
    </row>
    <row r="878" spans="1:7" ht="13.2" x14ac:dyDescent="0.25">
      <c r="A878" s="94"/>
      <c r="B878" s="94"/>
      <c r="C878" s="94"/>
      <c r="D878" s="94"/>
      <c r="E878" s="94"/>
      <c r="F878" s="94"/>
      <c r="G878" s="94"/>
    </row>
    <row r="879" spans="1:7" ht="13.2" x14ac:dyDescent="0.25">
      <c r="A879" s="94"/>
      <c r="B879" s="94"/>
      <c r="C879" s="94"/>
      <c r="D879" s="94"/>
      <c r="E879" s="94"/>
      <c r="F879" s="94"/>
      <c r="G879" s="94"/>
    </row>
    <row r="880" spans="1:7" ht="13.2" x14ac:dyDescent="0.25">
      <c r="A880" s="94"/>
      <c r="B880" s="94"/>
      <c r="C880" s="94"/>
      <c r="D880" s="94"/>
      <c r="E880" s="94"/>
      <c r="F880" s="94"/>
      <c r="G880" s="94"/>
    </row>
    <row r="881" spans="1:7" ht="13.2" x14ac:dyDescent="0.25">
      <c r="A881" s="94"/>
      <c r="B881" s="94"/>
      <c r="C881" s="94"/>
      <c r="D881" s="94"/>
      <c r="E881" s="94"/>
      <c r="F881" s="94"/>
      <c r="G881" s="94"/>
    </row>
    <row r="882" spans="1:7" ht="13.2" x14ac:dyDescent="0.25">
      <c r="A882" s="94"/>
      <c r="B882" s="94"/>
      <c r="C882" s="94"/>
      <c r="D882" s="94"/>
      <c r="E882" s="94"/>
      <c r="F882" s="94"/>
      <c r="G882" s="94"/>
    </row>
    <row r="883" spans="1:7" ht="13.2" x14ac:dyDescent="0.25">
      <c r="A883" s="94"/>
      <c r="B883" s="94"/>
      <c r="C883" s="94"/>
      <c r="D883" s="94"/>
      <c r="E883" s="94"/>
      <c r="F883" s="94"/>
      <c r="G883" s="94"/>
    </row>
    <row r="884" spans="1:7" ht="13.2" x14ac:dyDescent="0.25">
      <c r="A884" s="94"/>
      <c r="B884" s="94"/>
      <c r="C884" s="94"/>
      <c r="D884" s="94"/>
      <c r="E884" s="94"/>
      <c r="F884" s="94"/>
      <c r="G884" s="94"/>
    </row>
    <row r="885" spans="1:7" ht="13.2" x14ac:dyDescent="0.25">
      <c r="A885" s="94"/>
      <c r="B885" s="94"/>
      <c r="C885" s="94"/>
      <c r="D885" s="94"/>
      <c r="E885" s="94"/>
      <c r="F885" s="94"/>
      <c r="G885" s="94"/>
    </row>
    <row r="886" spans="1:7" ht="13.2" x14ac:dyDescent="0.25">
      <c r="A886" s="94"/>
      <c r="B886" s="94"/>
      <c r="C886" s="94"/>
      <c r="D886" s="94"/>
      <c r="E886" s="94"/>
      <c r="F886" s="94"/>
      <c r="G886" s="94"/>
    </row>
    <row r="887" spans="1:7" ht="13.2" x14ac:dyDescent="0.25">
      <c r="A887" s="94"/>
      <c r="B887" s="94"/>
      <c r="C887" s="94"/>
      <c r="D887" s="94"/>
      <c r="E887" s="94"/>
      <c r="F887" s="94"/>
      <c r="G887" s="94"/>
    </row>
    <row r="888" spans="1:7" ht="13.2" x14ac:dyDescent="0.25">
      <c r="A888" s="94"/>
      <c r="B888" s="94"/>
      <c r="C888" s="94"/>
      <c r="D888" s="94"/>
      <c r="E888" s="94"/>
      <c r="F888" s="94"/>
      <c r="G888" s="94"/>
    </row>
    <row r="889" spans="1:7" ht="13.2" x14ac:dyDescent="0.25">
      <c r="A889" s="94"/>
      <c r="B889" s="94"/>
      <c r="C889" s="94"/>
      <c r="D889" s="94"/>
      <c r="E889" s="94"/>
      <c r="F889" s="94"/>
      <c r="G889" s="94"/>
    </row>
    <row r="890" spans="1:7" ht="13.2" x14ac:dyDescent="0.25">
      <c r="A890" s="94"/>
      <c r="B890" s="94"/>
      <c r="C890" s="94"/>
      <c r="D890" s="94"/>
      <c r="E890" s="94"/>
      <c r="F890" s="94"/>
      <c r="G890" s="94"/>
    </row>
    <row r="891" spans="1:7" ht="13.2" x14ac:dyDescent="0.25">
      <c r="A891" s="94"/>
      <c r="B891" s="94"/>
      <c r="C891" s="94"/>
      <c r="D891" s="94"/>
      <c r="E891" s="94"/>
      <c r="F891" s="94"/>
      <c r="G891" s="94"/>
    </row>
    <row r="892" spans="1:7" ht="13.2" x14ac:dyDescent="0.25">
      <c r="A892" s="94"/>
      <c r="B892" s="94"/>
      <c r="C892" s="94"/>
      <c r="D892" s="94"/>
      <c r="E892" s="94"/>
      <c r="F892" s="94"/>
      <c r="G892" s="94"/>
    </row>
    <row r="893" spans="1:7" ht="13.2" x14ac:dyDescent="0.25">
      <c r="A893" s="94"/>
      <c r="B893" s="94"/>
      <c r="C893" s="94"/>
      <c r="D893" s="94"/>
      <c r="E893" s="94"/>
      <c r="F893" s="94"/>
      <c r="G893" s="94"/>
    </row>
    <row r="894" spans="1:7" ht="13.2" x14ac:dyDescent="0.25">
      <c r="A894" s="94"/>
      <c r="B894" s="94"/>
      <c r="C894" s="94"/>
      <c r="D894" s="94"/>
      <c r="E894" s="94"/>
      <c r="F894" s="94"/>
      <c r="G894" s="94"/>
    </row>
    <row r="895" spans="1:7" ht="13.2" x14ac:dyDescent="0.25">
      <c r="A895" s="94"/>
      <c r="B895" s="94"/>
      <c r="C895" s="94"/>
      <c r="D895" s="94"/>
      <c r="E895" s="94"/>
      <c r="F895" s="94"/>
      <c r="G895" s="94"/>
    </row>
    <row r="896" spans="1:7" ht="13.2" x14ac:dyDescent="0.25">
      <c r="A896" s="94"/>
      <c r="B896" s="94"/>
      <c r="C896" s="94"/>
      <c r="D896" s="94"/>
      <c r="E896" s="94"/>
      <c r="F896" s="94"/>
      <c r="G896" s="94"/>
    </row>
    <row r="897" spans="1:7" ht="13.2" x14ac:dyDescent="0.25">
      <c r="A897" s="94"/>
      <c r="B897" s="94"/>
      <c r="C897" s="94"/>
      <c r="D897" s="94"/>
      <c r="E897" s="94"/>
      <c r="F897" s="94"/>
      <c r="G897" s="94"/>
    </row>
    <row r="898" spans="1:7" ht="13.2" x14ac:dyDescent="0.25">
      <c r="A898" s="94"/>
      <c r="B898" s="94"/>
      <c r="C898" s="94"/>
      <c r="D898" s="94"/>
      <c r="E898" s="94"/>
      <c r="F898" s="94"/>
      <c r="G898" s="94"/>
    </row>
    <row r="899" spans="1:7" ht="13.2" x14ac:dyDescent="0.25">
      <c r="A899" s="94"/>
      <c r="B899" s="94"/>
      <c r="C899" s="94"/>
      <c r="D899" s="94"/>
      <c r="E899" s="94"/>
      <c r="F899" s="94"/>
      <c r="G899" s="94"/>
    </row>
    <row r="900" spans="1:7" ht="13.2" x14ac:dyDescent="0.25">
      <c r="A900" s="94"/>
      <c r="B900" s="94"/>
      <c r="C900" s="94"/>
      <c r="D900" s="94"/>
      <c r="E900" s="94"/>
      <c r="F900" s="94"/>
      <c r="G900" s="94"/>
    </row>
    <row r="901" spans="1:7" ht="13.2" x14ac:dyDescent="0.25">
      <c r="A901" s="94"/>
      <c r="B901" s="94"/>
      <c r="C901" s="94"/>
      <c r="D901" s="94"/>
      <c r="E901" s="94"/>
      <c r="F901" s="94"/>
      <c r="G901" s="94"/>
    </row>
    <row r="902" spans="1:7" ht="13.2" x14ac:dyDescent="0.25">
      <c r="A902" s="94"/>
      <c r="B902" s="94"/>
      <c r="C902" s="94"/>
      <c r="D902" s="94"/>
      <c r="E902" s="94"/>
      <c r="F902" s="94"/>
      <c r="G902" s="94"/>
    </row>
    <row r="903" spans="1:7" ht="13.2" x14ac:dyDescent="0.25">
      <c r="A903" s="94"/>
      <c r="B903" s="94"/>
      <c r="C903" s="94"/>
      <c r="D903" s="94"/>
      <c r="E903" s="94"/>
      <c r="F903" s="94"/>
      <c r="G903" s="94"/>
    </row>
    <row r="904" spans="1:7" ht="13.2" x14ac:dyDescent="0.25">
      <c r="A904" s="94"/>
      <c r="B904" s="94"/>
      <c r="C904" s="94"/>
      <c r="D904" s="94"/>
      <c r="E904" s="94"/>
      <c r="F904" s="94"/>
      <c r="G904" s="94"/>
    </row>
    <row r="905" spans="1:7" ht="13.2" x14ac:dyDescent="0.25">
      <c r="A905" s="94"/>
      <c r="B905" s="94"/>
      <c r="C905" s="94"/>
      <c r="D905" s="94"/>
      <c r="E905" s="94"/>
      <c r="F905" s="94"/>
      <c r="G905" s="94"/>
    </row>
    <row r="906" spans="1:7" ht="13.2" x14ac:dyDescent="0.25">
      <c r="A906" s="94"/>
      <c r="B906" s="94"/>
      <c r="C906" s="94"/>
      <c r="D906" s="94"/>
      <c r="E906" s="94"/>
      <c r="F906" s="94"/>
      <c r="G906" s="94"/>
    </row>
    <row r="907" spans="1:7" ht="13.2" x14ac:dyDescent="0.25">
      <c r="A907" s="94"/>
      <c r="B907" s="94"/>
      <c r="C907" s="94"/>
      <c r="D907" s="94"/>
      <c r="E907" s="94"/>
      <c r="F907" s="94"/>
      <c r="G907" s="94"/>
    </row>
    <row r="908" spans="1:7" ht="13.2" x14ac:dyDescent="0.25">
      <c r="A908" s="94"/>
      <c r="B908" s="94"/>
      <c r="C908" s="94"/>
      <c r="D908" s="94"/>
      <c r="E908" s="94"/>
      <c r="F908" s="94"/>
      <c r="G908" s="94"/>
    </row>
    <row r="909" spans="1:7" ht="13.2" x14ac:dyDescent="0.25">
      <c r="A909" s="94"/>
      <c r="B909" s="94"/>
      <c r="C909" s="94"/>
      <c r="D909" s="94"/>
      <c r="E909" s="94"/>
      <c r="F909" s="94"/>
      <c r="G909" s="94"/>
    </row>
    <row r="910" spans="1:7" ht="13.2" x14ac:dyDescent="0.25">
      <c r="A910" s="94"/>
      <c r="B910" s="94"/>
      <c r="C910" s="94"/>
      <c r="D910" s="94"/>
      <c r="E910" s="94"/>
      <c r="F910" s="94"/>
      <c r="G910" s="94"/>
    </row>
    <row r="911" spans="1:7" ht="13.2" x14ac:dyDescent="0.25">
      <c r="A911" s="94"/>
      <c r="B911" s="94"/>
      <c r="C911" s="94"/>
      <c r="D911" s="94"/>
      <c r="E911" s="94"/>
      <c r="F911" s="94"/>
      <c r="G911" s="94"/>
    </row>
    <row r="912" spans="1:7" ht="13.2" x14ac:dyDescent="0.25">
      <c r="A912" s="94"/>
      <c r="B912" s="94"/>
      <c r="C912" s="94"/>
      <c r="D912" s="94"/>
      <c r="E912" s="94"/>
      <c r="F912" s="94"/>
      <c r="G912" s="94"/>
    </row>
    <row r="913" spans="1:7" ht="13.2" x14ac:dyDescent="0.25">
      <c r="A913" s="94"/>
      <c r="B913" s="94"/>
      <c r="C913" s="94"/>
      <c r="D913" s="94"/>
      <c r="E913" s="94"/>
      <c r="F913" s="94"/>
      <c r="G913" s="94"/>
    </row>
    <row r="914" spans="1:7" ht="13.2" x14ac:dyDescent="0.25">
      <c r="A914" s="94"/>
      <c r="B914" s="94"/>
      <c r="C914" s="94"/>
      <c r="D914" s="94"/>
      <c r="E914" s="94"/>
      <c r="F914" s="94"/>
      <c r="G914" s="94"/>
    </row>
    <row r="915" spans="1:7" ht="13.2" x14ac:dyDescent="0.25">
      <c r="A915" s="94"/>
      <c r="B915" s="94"/>
      <c r="C915" s="94"/>
      <c r="D915" s="94"/>
      <c r="E915" s="94"/>
      <c r="F915" s="94"/>
      <c r="G915" s="94"/>
    </row>
    <row r="916" spans="1:7" ht="13.2" x14ac:dyDescent="0.25">
      <c r="A916" s="94"/>
      <c r="B916" s="94"/>
      <c r="C916" s="94"/>
      <c r="D916" s="94"/>
      <c r="E916" s="94"/>
      <c r="F916" s="94"/>
      <c r="G916" s="94"/>
    </row>
    <row r="917" spans="1:7" ht="13.2" x14ac:dyDescent="0.25">
      <c r="A917" s="94"/>
      <c r="B917" s="94"/>
      <c r="C917" s="94"/>
      <c r="D917" s="94"/>
      <c r="E917" s="94"/>
      <c r="F917" s="94"/>
      <c r="G917" s="94"/>
    </row>
    <row r="918" spans="1:7" ht="13.2" x14ac:dyDescent="0.25">
      <c r="A918" s="94"/>
      <c r="B918" s="94"/>
      <c r="C918" s="94"/>
      <c r="D918" s="94"/>
      <c r="E918" s="94"/>
      <c r="F918" s="94"/>
      <c r="G918" s="94"/>
    </row>
    <row r="919" spans="1:7" ht="13.2" x14ac:dyDescent="0.25">
      <c r="A919" s="94"/>
      <c r="B919" s="94"/>
      <c r="C919" s="94"/>
      <c r="D919" s="94"/>
      <c r="E919" s="94"/>
      <c r="F919" s="94"/>
      <c r="G919" s="94"/>
    </row>
    <row r="920" spans="1:7" ht="13.2" x14ac:dyDescent="0.25">
      <c r="A920" s="94"/>
      <c r="B920" s="94"/>
      <c r="C920" s="94"/>
      <c r="D920" s="94"/>
      <c r="E920" s="94"/>
      <c r="F920" s="94"/>
      <c r="G920" s="94"/>
    </row>
    <row r="921" spans="1:7" ht="13.2" x14ac:dyDescent="0.25">
      <c r="A921" s="94"/>
      <c r="B921" s="94"/>
      <c r="C921" s="94"/>
      <c r="D921" s="94"/>
      <c r="E921" s="94"/>
      <c r="F921" s="94"/>
      <c r="G921" s="94"/>
    </row>
    <row r="922" spans="1:7" ht="13.2" x14ac:dyDescent="0.25">
      <c r="A922" s="94"/>
      <c r="B922" s="94"/>
      <c r="C922" s="94"/>
      <c r="D922" s="94"/>
      <c r="E922" s="94"/>
      <c r="F922" s="94"/>
      <c r="G922" s="94"/>
    </row>
    <row r="923" spans="1:7" ht="13.2" x14ac:dyDescent="0.25">
      <c r="A923" s="94"/>
      <c r="B923" s="94"/>
      <c r="C923" s="94"/>
      <c r="D923" s="94"/>
      <c r="E923" s="94"/>
      <c r="F923" s="94"/>
      <c r="G923" s="94"/>
    </row>
    <row r="924" spans="1:7" ht="13.2" x14ac:dyDescent="0.25">
      <c r="A924" s="94"/>
      <c r="B924" s="94"/>
      <c r="C924" s="94"/>
      <c r="D924" s="94"/>
      <c r="E924" s="94"/>
      <c r="F924" s="94"/>
      <c r="G924" s="94"/>
    </row>
    <row r="925" spans="1:7" ht="13.2" x14ac:dyDescent="0.25">
      <c r="A925" s="94"/>
      <c r="B925" s="94"/>
      <c r="C925" s="94"/>
      <c r="D925" s="94"/>
      <c r="E925" s="94"/>
      <c r="F925" s="94"/>
      <c r="G925" s="94"/>
    </row>
    <row r="926" spans="1:7" ht="13.2" x14ac:dyDescent="0.25">
      <c r="A926" s="94"/>
      <c r="B926" s="94"/>
      <c r="C926" s="94"/>
      <c r="D926" s="94"/>
      <c r="E926" s="94"/>
      <c r="F926" s="94"/>
      <c r="G926" s="94"/>
    </row>
    <row r="927" spans="1:7" ht="13.2" x14ac:dyDescent="0.25">
      <c r="A927" s="94"/>
      <c r="B927" s="94"/>
      <c r="C927" s="94"/>
      <c r="D927" s="94"/>
      <c r="E927" s="94"/>
      <c r="F927" s="94"/>
      <c r="G927" s="94"/>
    </row>
    <row r="928" spans="1:7" ht="13.2" x14ac:dyDescent="0.25">
      <c r="A928" s="94"/>
      <c r="B928" s="94"/>
      <c r="C928" s="94"/>
      <c r="D928" s="94"/>
      <c r="E928" s="94"/>
      <c r="F928" s="94"/>
      <c r="G928" s="94"/>
    </row>
    <row r="929" spans="1:7" ht="13.2" x14ac:dyDescent="0.25">
      <c r="A929" s="94"/>
      <c r="B929" s="94"/>
      <c r="C929" s="94"/>
      <c r="D929" s="94"/>
      <c r="E929" s="94"/>
      <c r="F929" s="94"/>
      <c r="G929" s="94"/>
    </row>
    <row r="930" spans="1:7" ht="13.2" x14ac:dyDescent="0.25">
      <c r="A930" s="94"/>
      <c r="B930" s="94"/>
      <c r="C930" s="94"/>
      <c r="D930" s="94"/>
      <c r="E930" s="94"/>
      <c r="F930" s="94"/>
      <c r="G930" s="94"/>
    </row>
    <row r="931" spans="1:7" ht="13.2" x14ac:dyDescent="0.25">
      <c r="A931" s="94"/>
      <c r="B931" s="94"/>
      <c r="C931" s="94"/>
      <c r="D931" s="94"/>
      <c r="E931" s="94"/>
      <c r="F931" s="94"/>
      <c r="G931" s="94"/>
    </row>
    <row r="932" spans="1:7" ht="13.2" x14ac:dyDescent="0.25">
      <c r="A932" s="94"/>
      <c r="B932" s="94"/>
      <c r="C932" s="94"/>
      <c r="D932" s="94"/>
      <c r="E932" s="94"/>
      <c r="F932" s="94"/>
      <c r="G932" s="94"/>
    </row>
    <row r="933" spans="1:7" ht="13.2" x14ac:dyDescent="0.25">
      <c r="A933" s="94"/>
      <c r="B933" s="94"/>
      <c r="C933" s="94"/>
      <c r="D933" s="94"/>
      <c r="E933" s="94"/>
      <c r="F933" s="94"/>
      <c r="G933" s="94"/>
    </row>
    <row r="934" spans="1:7" ht="13.2" x14ac:dyDescent="0.25">
      <c r="A934" s="94"/>
      <c r="B934" s="94"/>
      <c r="C934" s="94"/>
      <c r="D934" s="94"/>
      <c r="E934" s="94"/>
      <c r="F934" s="94"/>
      <c r="G934" s="94"/>
    </row>
    <row r="935" spans="1:7" ht="13.2" x14ac:dyDescent="0.25">
      <c r="A935" s="94"/>
      <c r="B935" s="94"/>
      <c r="C935" s="94"/>
      <c r="D935" s="94"/>
      <c r="E935" s="94"/>
      <c r="F935" s="94"/>
      <c r="G935" s="94"/>
    </row>
    <row r="936" spans="1:7" ht="13.2" x14ac:dyDescent="0.25">
      <c r="A936" s="94"/>
      <c r="B936" s="94"/>
      <c r="C936" s="94"/>
      <c r="D936" s="94"/>
      <c r="E936" s="94"/>
      <c r="F936" s="94"/>
      <c r="G936" s="94"/>
    </row>
    <row r="937" spans="1:7" ht="13.2" x14ac:dyDescent="0.25">
      <c r="A937" s="94"/>
      <c r="B937" s="94"/>
      <c r="C937" s="94"/>
      <c r="D937" s="94"/>
      <c r="E937" s="94"/>
      <c r="F937" s="94"/>
      <c r="G937" s="94"/>
    </row>
    <row r="938" spans="1:7" ht="13.2" x14ac:dyDescent="0.25">
      <c r="A938" s="94"/>
      <c r="B938" s="94"/>
      <c r="C938" s="94"/>
      <c r="D938" s="94"/>
      <c r="E938" s="94"/>
      <c r="F938" s="94"/>
      <c r="G938" s="94"/>
    </row>
    <row r="939" spans="1:7" ht="13.2" x14ac:dyDescent="0.25">
      <c r="A939" s="94"/>
      <c r="B939" s="94"/>
      <c r="C939" s="94"/>
      <c r="D939" s="94"/>
      <c r="E939" s="94"/>
      <c r="F939" s="94"/>
      <c r="G939" s="94"/>
    </row>
    <row r="940" spans="1:7" ht="13.2" x14ac:dyDescent="0.25">
      <c r="A940" s="94"/>
      <c r="B940" s="94"/>
      <c r="C940" s="94"/>
      <c r="D940" s="94"/>
      <c r="E940" s="94"/>
      <c r="F940" s="94"/>
      <c r="G940" s="94"/>
    </row>
    <row r="941" spans="1:7" ht="13.2" x14ac:dyDescent="0.25">
      <c r="A941" s="94"/>
      <c r="B941" s="94"/>
      <c r="C941" s="94"/>
      <c r="D941" s="94"/>
      <c r="E941" s="94"/>
      <c r="F941" s="94"/>
      <c r="G941" s="94"/>
    </row>
    <row r="942" spans="1:7" ht="13.2" x14ac:dyDescent="0.25">
      <c r="A942" s="94"/>
      <c r="B942" s="94"/>
      <c r="C942" s="94"/>
      <c r="D942" s="94"/>
      <c r="E942" s="94"/>
      <c r="F942" s="94"/>
      <c r="G942" s="94"/>
    </row>
    <row r="943" spans="1:7" ht="13.2" x14ac:dyDescent="0.25">
      <c r="A943" s="94"/>
      <c r="B943" s="94"/>
      <c r="C943" s="94"/>
      <c r="D943" s="94"/>
      <c r="E943" s="94"/>
      <c r="F943" s="94"/>
      <c r="G943" s="94"/>
    </row>
    <row r="944" spans="1:7" ht="13.2" x14ac:dyDescent="0.25">
      <c r="A944" s="94"/>
      <c r="B944" s="94"/>
      <c r="C944" s="94"/>
      <c r="D944" s="94"/>
      <c r="E944" s="94"/>
      <c r="F944" s="94"/>
      <c r="G944" s="94"/>
    </row>
    <row r="945" spans="1:7" ht="13.2" x14ac:dyDescent="0.25">
      <c r="A945" s="94"/>
      <c r="B945" s="94"/>
      <c r="C945" s="94"/>
      <c r="D945" s="94"/>
      <c r="E945" s="94"/>
      <c r="F945" s="94"/>
      <c r="G945" s="94"/>
    </row>
    <row r="946" spans="1:7" ht="13.2" x14ac:dyDescent="0.25">
      <c r="A946" s="94"/>
      <c r="B946" s="94"/>
      <c r="C946" s="94"/>
      <c r="D946" s="94"/>
      <c r="E946" s="94"/>
      <c r="F946" s="94"/>
      <c r="G946" s="94"/>
    </row>
    <row r="947" spans="1:7" ht="13.2" x14ac:dyDescent="0.25">
      <c r="A947" s="94"/>
      <c r="B947" s="94"/>
      <c r="C947" s="94"/>
      <c r="D947" s="94"/>
      <c r="E947" s="94"/>
      <c r="F947" s="94"/>
      <c r="G947" s="94"/>
    </row>
    <row r="948" spans="1:7" ht="13.2" x14ac:dyDescent="0.25">
      <c r="A948" s="94"/>
      <c r="B948" s="94"/>
      <c r="C948" s="94"/>
      <c r="D948" s="94"/>
      <c r="E948" s="94"/>
      <c r="F948" s="94"/>
      <c r="G948" s="94"/>
    </row>
    <row r="949" spans="1:7" ht="13.2" x14ac:dyDescent="0.25">
      <c r="A949" s="94"/>
      <c r="B949" s="94"/>
      <c r="C949" s="94"/>
      <c r="D949" s="94"/>
      <c r="E949" s="94"/>
      <c r="F949" s="94"/>
      <c r="G949" s="94"/>
    </row>
    <row r="950" spans="1:7" ht="13.2" x14ac:dyDescent="0.25">
      <c r="A950" s="94"/>
      <c r="B950" s="94"/>
      <c r="C950" s="94"/>
      <c r="D950" s="94"/>
      <c r="E950" s="94"/>
      <c r="F950" s="94"/>
      <c r="G950" s="94"/>
    </row>
    <row r="951" spans="1:7" ht="13.2" x14ac:dyDescent="0.25">
      <c r="A951" s="94"/>
      <c r="B951" s="94"/>
      <c r="C951" s="94"/>
      <c r="D951" s="94"/>
      <c r="E951" s="94"/>
      <c r="F951" s="94"/>
      <c r="G951" s="94"/>
    </row>
    <row r="952" spans="1:7" ht="13.2" x14ac:dyDescent="0.25">
      <c r="A952" s="94"/>
      <c r="B952" s="94"/>
      <c r="C952" s="94"/>
      <c r="D952" s="94"/>
      <c r="E952" s="94"/>
      <c r="F952" s="94"/>
      <c r="G952" s="94"/>
    </row>
    <row r="953" spans="1:7" ht="13.2" x14ac:dyDescent="0.25">
      <c r="A953" s="94"/>
      <c r="B953" s="94"/>
      <c r="C953" s="94"/>
      <c r="D953" s="94"/>
      <c r="E953" s="94"/>
      <c r="F953" s="94"/>
      <c r="G953" s="94"/>
    </row>
    <row r="954" spans="1:7" ht="13.2" x14ac:dyDescent="0.25">
      <c r="A954" s="94"/>
      <c r="B954" s="94"/>
      <c r="C954" s="94"/>
      <c r="D954" s="94"/>
      <c r="E954" s="94"/>
      <c r="F954" s="94"/>
      <c r="G954" s="94"/>
    </row>
    <row r="955" spans="1:7" ht="13.2" x14ac:dyDescent="0.25">
      <c r="A955" s="94"/>
      <c r="B955" s="94"/>
      <c r="C955" s="94"/>
      <c r="D955" s="94"/>
      <c r="E955" s="94"/>
      <c r="F955" s="94"/>
      <c r="G955" s="94"/>
    </row>
    <row r="956" spans="1:7" ht="13.2" x14ac:dyDescent="0.25">
      <c r="A956" s="94"/>
      <c r="B956" s="94"/>
      <c r="C956" s="94"/>
      <c r="D956" s="94"/>
      <c r="E956" s="94"/>
      <c r="F956" s="94"/>
      <c r="G956" s="94"/>
    </row>
    <row r="957" spans="1:7" ht="13.2" x14ac:dyDescent="0.25">
      <c r="A957" s="94"/>
      <c r="B957" s="94"/>
      <c r="C957" s="94"/>
      <c r="D957" s="94"/>
      <c r="E957" s="94"/>
      <c r="F957" s="94"/>
      <c r="G957" s="94"/>
    </row>
    <row r="958" spans="1:7" ht="13.2" x14ac:dyDescent="0.25">
      <c r="A958" s="94"/>
      <c r="B958" s="94"/>
      <c r="C958" s="94"/>
      <c r="D958" s="94"/>
      <c r="E958" s="94"/>
      <c r="F958" s="94"/>
      <c r="G958" s="94"/>
    </row>
    <row r="959" spans="1:7" ht="13.2" x14ac:dyDescent="0.25">
      <c r="A959" s="94"/>
      <c r="B959" s="94"/>
      <c r="C959" s="94"/>
      <c r="D959" s="94"/>
      <c r="E959" s="94"/>
      <c r="F959" s="94"/>
      <c r="G959" s="94"/>
    </row>
    <row r="960" spans="1:7" ht="13.2" x14ac:dyDescent="0.25">
      <c r="A960" s="94"/>
      <c r="B960" s="94"/>
      <c r="C960" s="94"/>
      <c r="D960" s="94"/>
      <c r="E960" s="94"/>
      <c r="F960" s="94"/>
      <c r="G960" s="94"/>
    </row>
    <row r="961" spans="1:7" ht="13.2" x14ac:dyDescent="0.25">
      <c r="A961" s="94"/>
      <c r="B961" s="94"/>
      <c r="C961" s="94"/>
      <c r="D961" s="94"/>
      <c r="E961" s="94"/>
      <c r="F961" s="94"/>
      <c r="G961" s="94"/>
    </row>
    <row r="962" spans="1:7" ht="13.2" x14ac:dyDescent="0.25">
      <c r="A962" s="94"/>
      <c r="B962" s="94"/>
      <c r="C962" s="94"/>
      <c r="D962" s="94"/>
      <c r="E962" s="94"/>
      <c r="F962" s="94"/>
      <c r="G962" s="94"/>
    </row>
    <row r="963" spans="1:7" ht="13.2" x14ac:dyDescent="0.25">
      <c r="A963" s="94"/>
      <c r="B963" s="94"/>
      <c r="C963" s="94"/>
      <c r="D963" s="94"/>
      <c r="E963" s="94"/>
      <c r="F963" s="94"/>
      <c r="G963" s="94"/>
    </row>
    <row r="964" spans="1:7" ht="13.2" x14ac:dyDescent="0.25">
      <c r="A964" s="94"/>
      <c r="B964" s="94"/>
      <c r="C964" s="94"/>
      <c r="D964" s="94"/>
      <c r="E964" s="94"/>
      <c r="F964" s="94"/>
      <c r="G964" s="94"/>
    </row>
    <row r="965" spans="1:7" ht="13.2" x14ac:dyDescent="0.25">
      <c r="A965" s="94"/>
      <c r="B965" s="94"/>
      <c r="C965" s="94"/>
      <c r="D965" s="94"/>
      <c r="E965" s="94"/>
      <c r="F965" s="94"/>
      <c r="G965" s="94"/>
    </row>
    <row r="966" spans="1:7" ht="13.2" x14ac:dyDescent="0.25">
      <c r="A966" s="94"/>
      <c r="B966" s="94"/>
      <c r="C966" s="94"/>
      <c r="D966" s="94"/>
      <c r="E966" s="94"/>
      <c r="F966" s="94"/>
      <c r="G966" s="94"/>
    </row>
    <row r="967" spans="1:7" ht="13.2" x14ac:dyDescent="0.25">
      <c r="A967" s="94"/>
      <c r="B967" s="94"/>
      <c r="C967" s="94"/>
      <c r="D967" s="94"/>
      <c r="E967" s="94"/>
      <c r="F967" s="94"/>
      <c r="G967" s="94"/>
    </row>
    <row r="968" spans="1:7" ht="13.2" x14ac:dyDescent="0.25">
      <c r="A968" s="94"/>
      <c r="B968" s="94"/>
      <c r="C968" s="94"/>
      <c r="D968" s="94"/>
      <c r="E968" s="94"/>
      <c r="F968" s="94"/>
      <c r="G968" s="94"/>
    </row>
    <row r="969" spans="1:7" ht="13.2" x14ac:dyDescent="0.25">
      <c r="A969" s="94"/>
      <c r="B969" s="94"/>
      <c r="C969" s="94"/>
      <c r="D969" s="94"/>
      <c r="E969" s="94"/>
      <c r="F969" s="94"/>
      <c r="G969" s="94"/>
    </row>
    <row r="970" spans="1:7" ht="13.2" x14ac:dyDescent="0.25">
      <c r="A970" s="94"/>
      <c r="B970" s="94"/>
      <c r="C970" s="94"/>
      <c r="D970" s="94"/>
      <c r="E970" s="94"/>
      <c r="F970" s="94"/>
      <c r="G970" s="94"/>
    </row>
    <row r="971" spans="1:7" ht="13.2" x14ac:dyDescent="0.25">
      <c r="A971" s="94"/>
      <c r="B971" s="94"/>
      <c r="C971" s="94"/>
      <c r="D971" s="94"/>
      <c r="E971" s="94"/>
      <c r="F971" s="94"/>
      <c r="G971" s="94"/>
    </row>
    <row r="972" spans="1:7" ht="13.2" x14ac:dyDescent="0.25">
      <c r="A972" s="94"/>
      <c r="B972" s="94"/>
      <c r="C972" s="94"/>
      <c r="D972" s="94"/>
      <c r="E972" s="94"/>
      <c r="F972" s="94"/>
      <c r="G972" s="94"/>
    </row>
    <row r="973" spans="1:7" ht="13.2" x14ac:dyDescent="0.25">
      <c r="A973" s="94"/>
      <c r="B973" s="94"/>
      <c r="C973" s="94"/>
      <c r="D973" s="94"/>
      <c r="E973" s="94"/>
      <c r="F973" s="94"/>
      <c r="G973" s="94"/>
    </row>
    <row r="974" spans="1:7" ht="13.2" x14ac:dyDescent="0.25">
      <c r="A974" s="94"/>
      <c r="B974" s="94"/>
      <c r="C974" s="94"/>
      <c r="D974" s="94"/>
      <c r="E974" s="94"/>
      <c r="F974" s="94"/>
      <c r="G974" s="94"/>
    </row>
    <row r="975" spans="1:7" ht="13.2" x14ac:dyDescent="0.25">
      <c r="A975" s="94"/>
      <c r="B975" s="94"/>
      <c r="C975" s="94"/>
      <c r="D975" s="94"/>
      <c r="E975" s="94"/>
      <c r="F975" s="94"/>
      <c r="G975" s="94"/>
    </row>
    <row r="976" spans="1:7" ht="13.2" x14ac:dyDescent="0.25">
      <c r="A976" s="94"/>
      <c r="B976" s="94"/>
      <c r="C976" s="94"/>
      <c r="D976" s="94"/>
      <c r="E976" s="94"/>
      <c r="F976" s="94"/>
      <c r="G976" s="94"/>
    </row>
    <row r="977" spans="1:7" ht="13.2" x14ac:dyDescent="0.25">
      <c r="A977" s="94"/>
      <c r="B977" s="94"/>
      <c r="C977" s="94"/>
      <c r="D977" s="94"/>
      <c r="E977" s="94"/>
      <c r="F977" s="94"/>
      <c r="G977" s="94"/>
    </row>
    <row r="978" spans="1:7" ht="13.2" x14ac:dyDescent="0.25">
      <c r="A978" s="94"/>
      <c r="B978" s="94"/>
      <c r="C978" s="94"/>
      <c r="D978" s="94"/>
      <c r="E978" s="94"/>
      <c r="F978" s="94"/>
      <c r="G978" s="94"/>
    </row>
    <row r="979" spans="1:7" ht="13.2" x14ac:dyDescent="0.25">
      <c r="A979" s="94"/>
      <c r="B979" s="94"/>
      <c r="C979" s="94"/>
      <c r="D979" s="94"/>
      <c r="E979" s="94"/>
      <c r="F979" s="94"/>
      <c r="G979" s="94"/>
    </row>
    <row r="980" spans="1:7" ht="13.2" x14ac:dyDescent="0.25">
      <c r="A980" s="94"/>
      <c r="B980" s="94"/>
      <c r="C980" s="94"/>
      <c r="D980" s="94"/>
      <c r="E980" s="94"/>
      <c r="F980" s="94"/>
      <c r="G980" s="94"/>
    </row>
    <row r="981" spans="1:7" ht="13.2" x14ac:dyDescent="0.25">
      <c r="A981" s="94"/>
      <c r="B981" s="94"/>
      <c r="C981" s="94"/>
      <c r="D981" s="94"/>
      <c r="E981" s="94"/>
      <c r="F981" s="94"/>
      <c r="G981" s="94"/>
    </row>
    <row r="982" spans="1:7" ht="13.2" x14ac:dyDescent="0.25">
      <c r="A982" s="94"/>
      <c r="B982" s="94"/>
      <c r="C982" s="94"/>
      <c r="D982" s="94"/>
      <c r="E982" s="94"/>
      <c r="F982" s="94"/>
      <c r="G982" s="94"/>
    </row>
    <row r="983" spans="1:7" ht="13.2" x14ac:dyDescent="0.25">
      <c r="A983" s="94"/>
      <c r="B983" s="94"/>
      <c r="C983" s="94"/>
      <c r="D983" s="94"/>
      <c r="E983" s="94"/>
      <c r="F983" s="94"/>
      <c r="G983" s="94"/>
    </row>
    <row r="984" spans="1:7" ht="13.2" x14ac:dyDescent="0.25">
      <c r="A984" s="94"/>
      <c r="B984" s="94"/>
      <c r="C984" s="94"/>
      <c r="D984" s="94"/>
      <c r="E984" s="94"/>
      <c r="F984" s="94"/>
      <c r="G984" s="94"/>
    </row>
    <row r="985" spans="1:7" ht="13.2" x14ac:dyDescent="0.25">
      <c r="A985" s="94"/>
      <c r="B985" s="94"/>
      <c r="C985" s="94"/>
      <c r="D985" s="94"/>
      <c r="E985" s="94"/>
      <c r="F985" s="94"/>
      <c r="G985" s="94"/>
    </row>
    <row r="986" spans="1:7" ht="13.2" x14ac:dyDescent="0.25">
      <c r="A986" s="94"/>
      <c r="B986" s="94"/>
      <c r="C986" s="94"/>
      <c r="D986" s="94"/>
      <c r="E986" s="94"/>
      <c r="F986" s="94"/>
      <c r="G986" s="94"/>
    </row>
    <row r="987" spans="1:7" ht="13.2" x14ac:dyDescent="0.25">
      <c r="A987" s="94"/>
      <c r="B987" s="94"/>
      <c r="C987" s="94"/>
      <c r="D987" s="94"/>
      <c r="E987" s="94"/>
      <c r="F987" s="94"/>
      <c r="G987" s="94"/>
    </row>
    <row r="988" spans="1:7" ht="13.2" x14ac:dyDescent="0.25">
      <c r="A988" s="95"/>
      <c r="B988" s="95"/>
      <c r="C988" s="95"/>
      <c r="D988" s="95"/>
      <c r="E988" s="95"/>
      <c r="F988" s="95"/>
      <c r="G988" s="95"/>
    </row>
    <row r="989" spans="1:7" ht="13.2" x14ac:dyDescent="0.25">
      <c r="A989" s="95"/>
      <c r="B989" s="95"/>
      <c r="C989" s="95"/>
      <c r="D989" s="95"/>
      <c r="E989" s="95"/>
      <c r="F989" s="95"/>
      <c r="G989" s="95"/>
    </row>
    <row r="990" spans="1:7" ht="13.2" x14ac:dyDescent="0.25">
      <c r="A990" s="95"/>
      <c r="B990" s="95"/>
      <c r="C990" s="95"/>
      <c r="D990" s="95"/>
      <c r="E990" s="95"/>
      <c r="F990" s="95"/>
      <c r="G990" s="95"/>
    </row>
    <row r="991" spans="1:7" ht="13.2" x14ac:dyDescent="0.25">
      <c r="A991" s="95"/>
      <c r="B991" s="95"/>
      <c r="C991" s="95"/>
      <c r="D991" s="95"/>
      <c r="E991" s="95"/>
      <c r="F991" s="95"/>
      <c r="G991" s="95"/>
    </row>
    <row r="992" spans="1:7" ht="13.2" x14ac:dyDescent="0.25">
      <c r="A992" s="95"/>
      <c r="B992" s="95"/>
      <c r="C992" s="95"/>
      <c r="D992" s="95"/>
      <c r="E992" s="95"/>
      <c r="F992" s="95"/>
      <c r="G992" s="95"/>
    </row>
    <row r="993" spans="1:7" ht="13.2" x14ac:dyDescent="0.25">
      <c r="A993" s="95"/>
      <c r="B993" s="95"/>
      <c r="C993" s="95"/>
      <c r="D993" s="95"/>
      <c r="E993" s="95"/>
      <c r="F993" s="95"/>
      <c r="G993" s="95"/>
    </row>
  </sheetData>
  <mergeCells count="3">
    <mergeCell ref="B1:G1"/>
    <mergeCell ref="A2:G2"/>
    <mergeCell ref="A6:E6"/>
  </mergeCells>
  <hyperlinks>
    <hyperlink ref="A1" location="MENU!A1" display="M" xr:uid="{00000000-0004-0000-1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CAPA</vt:lpstr>
      <vt:lpstr>INSTRUÇÕES</vt:lpstr>
      <vt:lpstr>BASE</vt:lpstr>
      <vt:lpstr>MENU</vt:lpstr>
      <vt:lpstr>5A</vt:lpstr>
      <vt:lpstr>5B</vt:lpstr>
      <vt:lpstr>5C</vt:lpstr>
      <vt:lpstr>5D</vt:lpstr>
      <vt:lpstr>9A</vt:lpstr>
      <vt:lpstr>9B</vt:lpstr>
      <vt:lpstr>9C</vt:lpstr>
      <vt:lpstr>9D</vt:lpstr>
      <vt:lpstr>TOTAL 5ANO</vt:lpstr>
      <vt:lpstr>TOTAL 9ANO</vt:lpstr>
      <vt:lpstr>QUESTÕES 5ANO</vt:lpstr>
      <vt:lpstr>QUESTÕES 9ANO</vt:lpstr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fbzpanatto</cp:lastModifiedBy>
  <dcterms:modified xsi:type="dcterms:W3CDTF">2023-04-27T00:47:03Z</dcterms:modified>
</cp:coreProperties>
</file>