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cama\Desktop\MBR_DS_Proj\"/>
    </mc:Choice>
  </mc:AlternateContent>
  <bookViews>
    <workbookView xWindow="0" yWindow="0" windowWidth="20520" windowHeight="9128" tabRatio="791" firstSheet="1" activeTab="1" xr2:uid="{00000000-000D-0000-FFFF-FFFF00000000}"/>
  </bookViews>
  <sheets>
    <sheet name="Cognos_Office_Connection_Cache" sheetId="120" state="veryHidden" r:id="rId1"/>
    <sheet name="Raw Data" sheetId="113" r:id="rId2"/>
  </sheets>
  <definedNames>
    <definedName name="_xlnm._FilterDatabase" localSheetId="1" hidden="1">'Raw Data'!$A$1:$AB$701</definedName>
    <definedName name="DFW">#REF!</definedName>
    <definedName name="ID" localSheetId="0" hidden="1">"9b171ca0-a848-461b-bbd1-1afa3ed7fb11"</definedName>
    <definedName name="ID" localSheetId="1" hidden="1">"529f954a-7f02-46dc-a93c-474a3744b6d5"</definedName>
    <definedName name="PRINT_AREA_MI" localSheetId="1">#REF!</definedName>
    <definedName name="PRINT_AREA_MI">#REF!</definedName>
  </definedNames>
  <calcPr calcId="171027"/>
</workbook>
</file>

<file path=xl/calcChain.xml><?xml version="1.0" encoding="utf-8"?>
<calcChain xmlns="http://schemas.openxmlformats.org/spreadsheetml/2006/main">
  <c r="Q672" i="113" l="1"/>
  <c r="Q673" i="113"/>
  <c r="Q674" i="113"/>
  <c r="Q675" i="113"/>
  <c r="Q676" i="113"/>
  <c r="Q677" i="113"/>
  <c r="Q678" i="113"/>
  <c r="Q679" i="113"/>
  <c r="Q680" i="113"/>
  <c r="Q681" i="113"/>
  <c r="Q682" i="113"/>
  <c r="Q683" i="113"/>
  <c r="Q684" i="113"/>
  <c r="Q685" i="113"/>
  <c r="Q686" i="113"/>
  <c r="Q687" i="113"/>
  <c r="Q688" i="113"/>
  <c r="Q689" i="113"/>
  <c r="Q690" i="113"/>
  <c r="Q691" i="113"/>
  <c r="Q692" i="113"/>
  <c r="Q693" i="113"/>
  <c r="Q694" i="113"/>
  <c r="Q695" i="113"/>
  <c r="Q696" i="113"/>
  <c r="Q697" i="113"/>
  <c r="Q698" i="113"/>
  <c r="Q699" i="113"/>
  <c r="Q700" i="113"/>
  <c r="Q701" i="113"/>
  <c r="J2" i="113" l="1"/>
  <c r="Q2" i="113" l="1"/>
  <c r="Q3" i="113"/>
  <c r="Q4" i="113"/>
  <c r="Q5" i="113"/>
  <c r="Q6" i="113"/>
  <c r="Q7" i="113"/>
  <c r="Q8" i="113"/>
  <c r="Q9" i="113"/>
  <c r="Q10" i="113"/>
  <c r="Q11" i="113"/>
  <c r="Q12" i="113"/>
  <c r="Q13" i="113"/>
  <c r="Q14" i="113"/>
  <c r="Q15" i="113"/>
  <c r="Q16" i="113"/>
  <c r="Q17" i="113"/>
  <c r="Q18" i="113"/>
  <c r="Q19" i="113"/>
  <c r="Q20" i="113"/>
  <c r="Q21" i="113"/>
  <c r="Q22" i="113"/>
  <c r="Q23" i="113"/>
  <c r="Q24" i="113"/>
  <c r="Q25" i="113"/>
  <c r="Q26" i="113"/>
  <c r="Q27" i="113"/>
  <c r="Q28" i="113"/>
  <c r="Q29" i="113"/>
  <c r="Q30" i="113"/>
  <c r="Q31" i="113"/>
  <c r="Q32" i="113"/>
  <c r="Q276" i="113"/>
  <c r="Q277" i="113"/>
  <c r="Q278" i="113"/>
  <c r="Q279" i="113"/>
  <c r="Q280" i="113"/>
  <c r="Q281" i="113"/>
  <c r="Q282" i="113"/>
  <c r="Q283" i="113"/>
  <c r="Q284" i="113"/>
  <c r="Q285" i="113"/>
  <c r="Q286" i="113"/>
  <c r="Q287" i="113"/>
  <c r="Q288" i="113"/>
  <c r="Q289" i="113"/>
  <c r="Q290" i="113"/>
  <c r="Q291" i="113"/>
  <c r="Q292" i="113"/>
  <c r="Q293" i="113"/>
  <c r="Q294" i="113"/>
  <c r="Q295" i="113"/>
  <c r="Q296" i="113"/>
  <c r="Q297" i="113"/>
  <c r="Q298" i="113"/>
  <c r="Q299" i="113"/>
  <c r="Q300" i="113"/>
  <c r="Q301" i="113"/>
  <c r="Q302" i="113"/>
  <c r="Q303" i="113"/>
  <c r="Q304" i="113"/>
  <c r="Q305" i="113"/>
  <c r="Q306" i="113"/>
  <c r="Q641" i="113"/>
  <c r="Q642" i="113"/>
  <c r="Q643" i="113"/>
  <c r="Q644" i="113"/>
  <c r="Q645" i="113"/>
  <c r="Q646" i="113"/>
  <c r="Q647" i="113"/>
  <c r="Q648" i="113"/>
  <c r="Q649" i="113"/>
  <c r="Q650" i="113"/>
  <c r="Q651" i="113"/>
  <c r="Q652" i="113"/>
  <c r="Q653" i="113"/>
  <c r="Q654" i="113"/>
  <c r="Q655" i="113"/>
  <c r="Q656" i="113"/>
  <c r="Q657" i="113"/>
  <c r="Q658" i="113"/>
  <c r="Q659" i="113"/>
  <c r="Q660" i="113"/>
  <c r="Q661" i="113"/>
  <c r="I641" i="113" l="1"/>
  <c r="J641" i="113"/>
  <c r="K641" i="113"/>
  <c r="L641" i="113"/>
  <c r="S641" i="113"/>
  <c r="I642" i="113"/>
  <c r="J642" i="113"/>
  <c r="K642" i="113"/>
  <c r="L642" i="113"/>
  <c r="S642" i="113"/>
  <c r="I643" i="113"/>
  <c r="J643" i="113"/>
  <c r="K643" i="113"/>
  <c r="L643" i="113"/>
  <c r="S643" i="113"/>
  <c r="I644" i="113"/>
  <c r="J644" i="113"/>
  <c r="K644" i="113"/>
  <c r="L644" i="113"/>
  <c r="S644" i="113"/>
  <c r="I645" i="113"/>
  <c r="J645" i="113"/>
  <c r="K645" i="113"/>
  <c r="L645" i="113"/>
  <c r="S645" i="113"/>
  <c r="I646" i="113"/>
  <c r="J646" i="113"/>
  <c r="K646" i="113"/>
  <c r="L646" i="113"/>
  <c r="S646" i="113"/>
  <c r="I647" i="113"/>
  <c r="J647" i="113"/>
  <c r="K647" i="113"/>
  <c r="L647" i="113"/>
  <c r="S647" i="113"/>
  <c r="I648" i="113"/>
  <c r="J648" i="113"/>
  <c r="K648" i="113"/>
  <c r="L648" i="113"/>
  <c r="S648" i="113"/>
  <c r="I649" i="113"/>
  <c r="J649" i="113"/>
  <c r="K649" i="113"/>
  <c r="L649" i="113"/>
  <c r="S649" i="113"/>
  <c r="I650" i="113"/>
  <c r="J650" i="113"/>
  <c r="K650" i="113"/>
  <c r="L650" i="113"/>
  <c r="S650" i="113"/>
  <c r="I651" i="113"/>
  <c r="J651" i="113"/>
  <c r="K651" i="113"/>
  <c r="L651" i="113"/>
  <c r="S651" i="113"/>
  <c r="I652" i="113"/>
  <c r="J652" i="113"/>
  <c r="K652" i="113"/>
  <c r="L652" i="113"/>
  <c r="S652" i="113"/>
  <c r="I653" i="113"/>
  <c r="J653" i="113"/>
  <c r="K653" i="113"/>
  <c r="L653" i="113"/>
  <c r="S653" i="113"/>
  <c r="I654" i="113"/>
  <c r="J654" i="113"/>
  <c r="K654" i="113"/>
  <c r="L654" i="113"/>
  <c r="S654" i="113"/>
  <c r="I655" i="113"/>
  <c r="J655" i="113"/>
  <c r="K655" i="113"/>
  <c r="L655" i="113"/>
  <c r="S655" i="113"/>
  <c r="I656" i="113"/>
  <c r="J656" i="113"/>
  <c r="K656" i="113"/>
  <c r="L656" i="113"/>
  <c r="S656" i="113"/>
  <c r="I657" i="113"/>
  <c r="J657" i="113"/>
  <c r="K657" i="113"/>
  <c r="L657" i="113"/>
  <c r="S657" i="113"/>
  <c r="I658" i="113"/>
  <c r="J658" i="113"/>
  <c r="K658" i="113"/>
  <c r="L658" i="113"/>
  <c r="S658" i="113"/>
  <c r="I659" i="113"/>
  <c r="J659" i="113"/>
  <c r="K659" i="113"/>
  <c r="L659" i="113"/>
  <c r="S659" i="113"/>
  <c r="I660" i="113"/>
  <c r="J660" i="113"/>
  <c r="K660" i="113"/>
  <c r="L660" i="113"/>
  <c r="S660" i="113"/>
  <c r="I661" i="113"/>
  <c r="J661" i="113"/>
  <c r="K661" i="113"/>
  <c r="L661" i="113"/>
  <c r="S661" i="113"/>
  <c r="I662" i="113"/>
  <c r="J662" i="113"/>
  <c r="K662" i="113"/>
  <c r="L662" i="113"/>
  <c r="O662" i="113"/>
  <c r="Q662" i="113" s="1"/>
  <c r="S662" i="113"/>
  <c r="I663" i="113"/>
  <c r="J663" i="113"/>
  <c r="K663" i="113"/>
  <c r="L663" i="113"/>
  <c r="O663" i="113"/>
  <c r="Q663" i="113" s="1"/>
  <c r="S663" i="113"/>
  <c r="I664" i="113"/>
  <c r="J664" i="113"/>
  <c r="K664" i="113"/>
  <c r="L664" i="113"/>
  <c r="O664" i="113"/>
  <c r="Q664" i="113" s="1"/>
  <c r="S664" i="113"/>
  <c r="I665" i="113"/>
  <c r="J665" i="113"/>
  <c r="K665" i="113"/>
  <c r="L665" i="113"/>
  <c r="O665" i="113"/>
  <c r="Q665" i="113" s="1"/>
  <c r="S665" i="113"/>
  <c r="I666" i="113"/>
  <c r="J666" i="113"/>
  <c r="K666" i="113"/>
  <c r="L666" i="113"/>
  <c r="O666" i="113"/>
  <c r="Q666" i="113" s="1"/>
  <c r="S666" i="113"/>
  <c r="I667" i="113"/>
  <c r="J667" i="113"/>
  <c r="K667" i="113"/>
  <c r="L667" i="113"/>
  <c r="O667" i="113"/>
  <c r="Q667" i="113" s="1"/>
  <c r="S667" i="113"/>
  <c r="I668" i="113"/>
  <c r="J668" i="113"/>
  <c r="K668" i="113"/>
  <c r="L668" i="113"/>
  <c r="O668" i="113"/>
  <c r="Q668" i="113" s="1"/>
  <c r="S668" i="113"/>
  <c r="I669" i="113"/>
  <c r="J669" i="113"/>
  <c r="K669" i="113"/>
  <c r="L669" i="113"/>
  <c r="O669" i="113"/>
  <c r="Q669" i="113" s="1"/>
  <c r="S669" i="113"/>
  <c r="I670" i="113"/>
  <c r="J670" i="113"/>
  <c r="K670" i="113"/>
  <c r="L670" i="113"/>
  <c r="O670" i="113"/>
  <c r="Q670" i="113" s="1"/>
  <c r="S670" i="113"/>
  <c r="I671" i="113"/>
  <c r="J671" i="113"/>
  <c r="K671" i="113"/>
  <c r="L671" i="113"/>
  <c r="O671" i="113"/>
  <c r="Q671" i="113" s="1"/>
  <c r="S671" i="113"/>
  <c r="I611" i="113"/>
  <c r="J611" i="113"/>
  <c r="K611" i="113"/>
  <c r="L611" i="113"/>
  <c r="O611" i="113"/>
  <c r="Q611" i="113" s="1"/>
  <c r="S611" i="113"/>
  <c r="I612" i="113"/>
  <c r="J612" i="113"/>
  <c r="K612" i="113"/>
  <c r="L612" i="113"/>
  <c r="O612" i="113"/>
  <c r="Q612" i="113" s="1"/>
  <c r="S612" i="113"/>
  <c r="I613" i="113"/>
  <c r="J613" i="113"/>
  <c r="K613" i="113"/>
  <c r="L613" i="113"/>
  <c r="O613" i="113"/>
  <c r="Q613" i="113" s="1"/>
  <c r="S613" i="113"/>
  <c r="I614" i="113"/>
  <c r="J614" i="113"/>
  <c r="K614" i="113"/>
  <c r="L614" i="113"/>
  <c r="O614" i="113"/>
  <c r="Q614" i="113" s="1"/>
  <c r="S614" i="113"/>
  <c r="I615" i="113"/>
  <c r="J615" i="113"/>
  <c r="K615" i="113"/>
  <c r="L615" i="113"/>
  <c r="O615" i="113"/>
  <c r="Q615" i="113" s="1"/>
  <c r="S615" i="113"/>
  <c r="I616" i="113"/>
  <c r="J616" i="113"/>
  <c r="K616" i="113"/>
  <c r="L616" i="113"/>
  <c r="O616" i="113"/>
  <c r="Q616" i="113" s="1"/>
  <c r="S616" i="113"/>
  <c r="I617" i="113"/>
  <c r="J617" i="113"/>
  <c r="K617" i="113"/>
  <c r="L617" i="113"/>
  <c r="O617" i="113"/>
  <c r="Q617" i="113" s="1"/>
  <c r="S617" i="113"/>
  <c r="I618" i="113"/>
  <c r="J618" i="113"/>
  <c r="K618" i="113"/>
  <c r="L618" i="113"/>
  <c r="O618" i="113"/>
  <c r="Q618" i="113" s="1"/>
  <c r="S618" i="113"/>
  <c r="I619" i="113"/>
  <c r="J619" i="113"/>
  <c r="K619" i="113"/>
  <c r="L619" i="113"/>
  <c r="O619" i="113"/>
  <c r="Q619" i="113" s="1"/>
  <c r="S619" i="113"/>
  <c r="I620" i="113"/>
  <c r="J620" i="113"/>
  <c r="K620" i="113"/>
  <c r="L620" i="113"/>
  <c r="O620" i="113"/>
  <c r="Q620" i="113" s="1"/>
  <c r="S620" i="113"/>
  <c r="I621" i="113"/>
  <c r="J621" i="113"/>
  <c r="K621" i="113"/>
  <c r="L621" i="113"/>
  <c r="O621" i="113"/>
  <c r="Q621" i="113" s="1"/>
  <c r="S621" i="113"/>
  <c r="I622" i="113"/>
  <c r="J622" i="113"/>
  <c r="K622" i="113"/>
  <c r="L622" i="113"/>
  <c r="O622" i="113"/>
  <c r="Q622" i="113" s="1"/>
  <c r="S622" i="113"/>
  <c r="I623" i="113"/>
  <c r="J623" i="113"/>
  <c r="K623" i="113"/>
  <c r="L623" i="113"/>
  <c r="O623" i="113"/>
  <c r="Q623" i="113" s="1"/>
  <c r="S623" i="113"/>
  <c r="I624" i="113"/>
  <c r="J624" i="113"/>
  <c r="K624" i="113"/>
  <c r="L624" i="113"/>
  <c r="O624" i="113"/>
  <c r="Q624" i="113" s="1"/>
  <c r="S624" i="113"/>
  <c r="I625" i="113"/>
  <c r="J625" i="113"/>
  <c r="K625" i="113"/>
  <c r="L625" i="113"/>
  <c r="O625" i="113"/>
  <c r="Q625" i="113" s="1"/>
  <c r="S625" i="113"/>
  <c r="I626" i="113"/>
  <c r="J626" i="113"/>
  <c r="K626" i="113"/>
  <c r="L626" i="113"/>
  <c r="O626" i="113"/>
  <c r="Q626" i="113" s="1"/>
  <c r="S626" i="113"/>
  <c r="I627" i="113"/>
  <c r="J627" i="113"/>
  <c r="K627" i="113"/>
  <c r="L627" i="113"/>
  <c r="O627" i="113"/>
  <c r="Q627" i="113" s="1"/>
  <c r="S627" i="113"/>
  <c r="I628" i="113"/>
  <c r="J628" i="113"/>
  <c r="K628" i="113"/>
  <c r="L628" i="113"/>
  <c r="O628" i="113"/>
  <c r="Q628" i="113" s="1"/>
  <c r="S628" i="113"/>
  <c r="I629" i="113"/>
  <c r="J629" i="113"/>
  <c r="K629" i="113"/>
  <c r="L629" i="113"/>
  <c r="O629" i="113"/>
  <c r="Q629" i="113" s="1"/>
  <c r="S629" i="113"/>
  <c r="I630" i="113"/>
  <c r="J630" i="113"/>
  <c r="K630" i="113"/>
  <c r="L630" i="113"/>
  <c r="O630" i="113"/>
  <c r="Q630" i="113" s="1"/>
  <c r="S630" i="113"/>
  <c r="I631" i="113"/>
  <c r="J631" i="113"/>
  <c r="K631" i="113"/>
  <c r="L631" i="113"/>
  <c r="O631" i="113"/>
  <c r="Q631" i="113" s="1"/>
  <c r="S631" i="113"/>
  <c r="I632" i="113"/>
  <c r="J632" i="113"/>
  <c r="K632" i="113"/>
  <c r="L632" i="113"/>
  <c r="O632" i="113"/>
  <c r="Q632" i="113" s="1"/>
  <c r="S632" i="113"/>
  <c r="I633" i="113"/>
  <c r="J633" i="113"/>
  <c r="K633" i="113"/>
  <c r="L633" i="113"/>
  <c r="O633" i="113"/>
  <c r="Q633" i="113" s="1"/>
  <c r="S633" i="113"/>
  <c r="I634" i="113"/>
  <c r="J634" i="113"/>
  <c r="K634" i="113"/>
  <c r="L634" i="113"/>
  <c r="O634" i="113"/>
  <c r="Q634" i="113" s="1"/>
  <c r="S634" i="113"/>
  <c r="I635" i="113"/>
  <c r="J635" i="113"/>
  <c r="K635" i="113"/>
  <c r="L635" i="113"/>
  <c r="O635" i="113"/>
  <c r="Q635" i="113" s="1"/>
  <c r="S635" i="113"/>
  <c r="I636" i="113"/>
  <c r="J636" i="113"/>
  <c r="K636" i="113"/>
  <c r="L636" i="113"/>
  <c r="O636" i="113"/>
  <c r="Q636" i="113" s="1"/>
  <c r="S636" i="113"/>
  <c r="I637" i="113"/>
  <c r="J637" i="113"/>
  <c r="K637" i="113"/>
  <c r="L637" i="113"/>
  <c r="O637" i="113"/>
  <c r="Q637" i="113" s="1"/>
  <c r="S637" i="113"/>
  <c r="I638" i="113"/>
  <c r="J638" i="113"/>
  <c r="K638" i="113"/>
  <c r="L638" i="113"/>
  <c r="O638" i="113"/>
  <c r="Q638" i="113" s="1"/>
  <c r="S638" i="113"/>
  <c r="I639" i="113"/>
  <c r="J639" i="113"/>
  <c r="K639" i="113"/>
  <c r="L639" i="113"/>
  <c r="O639" i="113"/>
  <c r="Q639" i="113" s="1"/>
  <c r="S639" i="113"/>
  <c r="I640" i="113"/>
  <c r="J640" i="113"/>
  <c r="K640" i="113"/>
  <c r="L640" i="113"/>
  <c r="O640" i="113"/>
  <c r="Q640" i="113" s="1"/>
  <c r="S640" i="113"/>
  <c r="I580" i="113"/>
  <c r="J580" i="113"/>
  <c r="K580" i="113"/>
  <c r="L580" i="113"/>
  <c r="O580" i="113"/>
  <c r="Q580" i="113" s="1"/>
  <c r="S580" i="113"/>
  <c r="I581" i="113"/>
  <c r="J581" i="113"/>
  <c r="K581" i="113"/>
  <c r="L581" i="113"/>
  <c r="O581" i="113"/>
  <c r="Q581" i="113" s="1"/>
  <c r="S581" i="113"/>
  <c r="I582" i="113"/>
  <c r="J582" i="113"/>
  <c r="K582" i="113"/>
  <c r="L582" i="113"/>
  <c r="O582" i="113"/>
  <c r="Q582" i="113" s="1"/>
  <c r="S582" i="113"/>
  <c r="I583" i="113"/>
  <c r="J583" i="113"/>
  <c r="K583" i="113"/>
  <c r="L583" i="113"/>
  <c r="O583" i="113"/>
  <c r="Q583" i="113" s="1"/>
  <c r="S583" i="113"/>
  <c r="I584" i="113"/>
  <c r="J584" i="113"/>
  <c r="K584" i="113"/>
  <c r="L584" i="113"/>
  <c r="O584" i="113"/>
  <c r="Q584" i="113" s="1"/>
  <c r="S584" i="113"/>
  <c r="I585" i="113"/>
  <c r="J585" i="113"/>
  <c r="K585" i="113"/>
  <c r="L585" i="113"/>
  <c r="O585" i="113"/>
  <c r="Q585" i="113" s="1"/>
  <c r="S585" i="113"/>
  <c r="I586" i="113"/>
  <c r="J586" i="113"/>
  <c r="K586" i="113"/>
  <c r="L586" i="113"/>
  <c r="O586" i="113"/>
  <c r="Q586" i="113" s="1"/>
  <c r="S586" i="113"/>
  <c r="I587" i="113"/>
  <c r="J587" i="113"/>
  <c r="K587" i="113"/>
  <c r="L587" i="113"/>
  <c r="O587" i="113"/>
  <c r="Q587" i="113" s="1"/>
  <c r="S587" i="113"/>
  <c r="I588" i="113"/>
  <c r="J588" i="113"/>
  <c r="K588" i="113"/>
  <c r="L588" i="113"/>
  <c r="O588" i="113"/>
  <c r="Q588" i="113" s="1"/>
  <c r="S588" i="113"/>
  <c r="I589" i="113"/>
  <c r="J589" i="113"/>
  <c r="K589" i="113"/>
  <c r="L589" i="113"/>
  <c r="O589" i="113"/>
  <c r="Q589" i="113" s="1"/>
  <c r="S589" i="113"/>
  <c r="I590" i="113"/>
  <c r="J590" i="113"/>
  <c r="K590" i="113"/>
  <c r="L590" i="113"/>
  <c r="O590" i="113"/>
  <c r="Q590" i="113" s="1"/>
  <c r="S590" i="113"/>
  <c r="I591" i="113"/>
  <c r="J591" i="113"/>
  <c r="K591" i="113"/>
  <c r="L591" i="113"/>
  <c r="O591" i="113"/>
  <c r="Q591" i="113" s="1"/>
  <c r="S591" i="113"/>
  <c r="I592" i="113"/>
  <c r="J592" i="113"/>
  <c r="K592" i="113"/>
  <c r="L592" i="113"/>
  <c r="O592" i="113"/>
  <c r="Q592" i="113" s="1"/>
  <c r="S592" i="113"/>
  <c r="I593" i="113"/>
  <c r="J593" i="113"/>
  <c r="K593" i="113"/>
  <c r="L593" i="113"/>
  <c r="O593" i="113"/>
  <c r="Q593" i="113" s="1"/>
  <c r="S593" i="113"/>
  <c r="I594" i="113"/>
  <c r="J594" i="113"/>
  <c r="K594" i="113"/>
  <c r="L594" i="113"/>
  <c r="O594" i="113"/>
  <c r="Q594" i="113" s="1"/>
  <c r="S594" i="113"/>
  <c r="I595" i="113"/>
  <c r="J595" i="113"/>
  <c r="K595" i="113"/>
  <c r="L595" i="113"/>
  <c r="O595" i="113"/>
  <c r="Q595" i="113" s="1"/>
  <c r="S595" i="113"/>
  <c r="I596" i="113"/>
  <c r="J596" i="113"/>
  <c r="K596" i="113"/>
  <c r="L596" i="113"/>
  <c r="O596" i="113"/>
  <c r="Q596" i="113" s="1"/>
  <c r="S596" i="113"/>
  <c r="I597" i="113"/>
  <c r="J597" i="113"/>
  <c r="K597" i="113"/>
  <c r="L597" i="113"/>
  <c r="O597" i="113"/>
  <c r="Q597" i="113" s="1"/>
  <c r="S597" i="113"/>
  <c r="I598" i="113"/>
  <c r="J598" i="113"/>
  <c r="K598" i="113"/>
  <c r="L598" i="113"/>
  <c r="O598" i="113"/>
  <c r="Q598" i="113" s="1"/>
  <c r="S598" i="113"/>
  <c r="I599" i="113"/>
  <c r="J599" i="113"/>
  <c r="K599" i="113"/>
  <c r="L599" i="113"/>
  <c r="O599" i="113"/>
  <c r="Q599" i="113" s="1"/>
  <c r="S599" i="113"/>
  <c r="I600" i="113"/>
  <c r="J600" i="113"/>
  <c r="K600" i="113"/>
  <c r="L600" i="113"/>
  <c r="O600" i="113"/>
  <c r="Q600" i="113" s="1"/>
  <c r="S600" i="113"/>
  <c r="I601" i="113"/>
  <c r="J601" i="113"/>
  <c r="K601" i="113"/>
  <c r="L601" i="113"/>
  <c r="O601" i="113"/>
  <c r="Q601" i="113" s="1"/>
  <c r="S601" i="113"/>
  <c r="I602" i="113"/>
  <c r="J602" i="113"/>
  <c r="K602" i="113"/>
  <c r="L602" i="113"/>
  <c r="O602" i="113"/>
  <c r="Q602" i="113" s="1"/>
  <c r="S602" i="113"/>
  <c r="I603" i="113"/>
  <c r="J603" i="113"/>
  <c r="K603" i="113"/>
  <c r="L603" i="113"/>
  <c r="O603" i="113"/>
  <c r="Q603" i="113" s="1"/>
  <c r="S603" i="113"/>
  <c r="I604" i="113"/>
  <c r="J604" i="113"/>
  <c r="K604" i="113"/>
  <c r="L604" i="113"/>
  <c r="O604" i="113"/>
  <c r="Q604" i="113" s="1"/>
  <c r="S604" i="113"/>
  <c r="I605" i="113"/>
  <c r="J605" i="113"/>
  <c r="K605" i="113"/>
  <c r="L605" i="113"/>
  <c r="O605" i="113"/>
  <c r="Q605" i="113" s="1"/>
  <c r="S605" i="113"/>
  <c r="I606" i="113"/>
  <c r="J606" i="113"/>
  <c r="K606" i="113"/>
  <c r="L606" i="113"/>
  <c r="O606" i="113"/>
  <c r="Q606" i="113" s="1"/>
  <c r="S606" i="113"/>
  <c r="I607" i="113"/>
  <c r="J607" i="113"/>
  <c r="K607" i="113"/>
  <c r="L607" i="113"/>
  <c r="O607" i="113"/>
  <c r="Q607" i="113" s="1"/>
  <c r="S607" i="113"/>
  <c r="I608" i="113"/>
  <c r="J608" i="113"/>
  <c r="K608" i="113"/>
  <c r="L608" i="113"/>
  <c r="O608" i="113"/>
  <c r="Q608" i="113" s="1"/>
  <c r="S608" i="113"/>
  <c r="I609" i="113"/>
  <c r="J609" i="113"/>
  <c r="K609" i="113"/>
  <c r="L609" i="113"/>
  <c r="O609" i="113"/>
  <c r="Q609" i="113" s="1"/>
  <c r="S609" i="113"/>
  <c r="I610" i="113"/>
  <c r="J610" i="113"/>
  <c r="K610" i="113"/>
  <c r="L610" i="113"/>
  <c r="O610" i="113"/>
  <c r="Q610" i="113" s="1"/>
  <c r="S610" i="113"/>
  <c r="I549" i="113"/>
  <c r="J549" i="113"/>
  <c r="K549" i="113"/>
  <c r="L549" i="113"/>
  <c r="O549" i="113"/>
  <c r="Q549" i="113" s="1"/>
  <c r="S549" i="113"/>
  <c r="I550" i="113"/>
  <c r="J550" i="113"/>
  <c r="K550" i="113"/>
  <c r="L550" i="113"/>
  <c r="O550" i="113"/>
  <c r="Q550" i="113" s="1"/>
  <c r="S550" i="113"/>
  <c r="I551" i="113"/>
  <c r="J551" i="113"/>
  <c r="K551" i="113"/>
  <c r="L551" i="113"/>
  <c r="O551" i="113"/>
  <c r="Q551" i="113" s="1"/>
  <c r="S551" i="113"/>
  <c r="I552" i="113"/>
  <c r="J552" i="113"/>
  <c r="K552" i="113"/>
  <c r="L552" i="113"/>
  <c r="O552" i="113"/>
  <c r="Q552" i="113" s="1"/>
  <c r="S552" i="113"/>
  <c r="I553" i="113"/>
  <c r="J553" i="113"/>
  <c r="K553" i="113"/>
  <c r="L553" i="113"/>
  <c r="O553" i="113"/>
  <c r="Q553" i="113" s="1"/>
  <c r="S553" i="113"/>
  <c r="I554" i="113"/>
  <c r="J554" i="113"/>
  <c r="K554" i="113"/>
  <c r="L554" i="113"/>
  <c r="O554" i="113"/>
  <c r="Q554" i="113" s="1"/>
  <c r="S554" i="113"/>
  <c r="I555" i="113"/>
  <c r="J555" i="113"/>
  <c r="K555" i="113"/>
  <c r="L555" i="113"/>
  <c r="O555" i="113"/>
  <c r="Q555" i="113" s="1"/>
  <c r="S555" i="113"/>
  <c r="I556" i="113"/>
  <c r="J556" i="113"/>
  <c r="K556" i="113"/>
  <c r="L556" i="113"/>
  <c r="O556" i="113"/>
  <c r="Q556" i="113" s="1"/>
  <c r="S556" i="113"/>
  <c r="I557" i="113"/>
  <c r="J557" i="113"/>
  <c r="K557" i="113"/>
  <c r="L557" i="113"/>
  <c r="O557" i="113"/>
  <c r="Q557" i="113" s="1"/>
  <c r="S557" i="113"/>
  <c r="I558" i="113"/>
  <c r="J558" i="113"/>
  <c r="K558" i="113"/>
  <c r="L558" i="113"/>
  <c r="O558" i="113"/>
  <c r="Q558" i="113" s="1"/>
  <c r="S558" i="113"/>
  <c r="I559" i="113"/>
  <c r="J559" i="113"/>
  <c r="K559" i="113"/>
  <c r="L559" i="113"/>
  <c r="O559" i="113"/>
  <c r="Q559" i="113" s="1"/>
  <c r="S559" i="113"/>
  <c r="I560" i="113"/>
  <c r="J560" i="113"/>
  <c r="K560" i="113"/>
  <c r="L560" i="113"/>
  <c r="O560" i="113"/>
  <c r="Q560" i="113" s="1"/>
  <c r="S560" i="113"/>
  <c r="I561" i="113"/>
  <c r="J561" i="113"/>
  <c r="K561" i="113"/>
  <c r="L561" i="113"/>
  <c r="O561" i="113"/>
  <c r="Q561" i="113" s="1"/>
  <c r="S561" i="113"/>
  <c r="I562" i="113"/>
  <c r="J562" i="113"/>
  <c r="K562" i="113"/>
  <c r="L562" i="113"/>
  <c r="O562" i="113"/>
  <c r="Q562" i="113" s="1"/>
  <c r="S562" i="113"/>
  <c r="I563" i="113"/>
  <c r="J563" i="113"/>
  <c r="K563" i="113"/>
  <c r="L563" i="113"/>
  <c r="O563" i="113"/>
  <c r="Q563" i="113" s="1"/>
  <c r="S563" i="113"/>
  <c r="I564" i="113"/>
  <c r="J564" i="113"/>
  <c r="K564" i="113"/>
  <c r="L564" i="113"/>
  <c r="O564" i="113"/>
  <c r="Q564" i="113" s="1"/>
  <c r="S564" i="113"/>
  <c r="I565" i="113"/>
  <c r="J565" i="113"/>
  <c r="K565" i="113"/>
  <c r="L565" i="113"/>
  <c r="O565" i="113"/>
  <c r="Q565" i="113" s="1"/>
  <c r="S565" i="113"/>
  <c r="I566" i="113"/>
  <c r="J566" i="113"/>
  <c r="K566" i="113"/>
  <c r="L566" i="113"/>
  <c r="O566" i="113"/>
  <c r="Q566" i="113" s="1"/>
  <c r="S566" i="113"/>
  <c r="I567" i="113"/>
  <c r="J567" i="113"/>
  <c r="K567" i="113"/>
  <c r="L567" i="113"/>
  <c r="O567" i="113"/>
  <c r="Q567" i="113" s="1"/>
  <c r="S567" i="113"/>
  <c r="I568" i="113"/>
  <c r="J568" i="113"/>
  <c r="K568" i="113"/>
  <c r="L568" i="113"/>
  <c r="O568" i="113"/>
  <c r="Q568" i="113" s="1"/>
  <c r="S568" i="113"/>
  <c r="I569" i="113"/>
  <c r="J569" i="113"/>
  <c r="K569" i="113"/>
  <c r="L569" i="113"/>
  <c r="O569" i="113"/>
  <c r="Q569" i="113" s="1"/>
  <c r="S569" i="113"/>
  <c r="I570" i="113"/>
  <c r="J570" i="113"/>
  <c r="K570" i="113"/>
  <c r="L570" i="113"/>
  <c r="O570" i="113"/>
  <c r="Q570" i="113" s="1"/>
  <c r="S570" i="113"/>
  <c r="I571" i="113"/>
  <c r="J571" i="113"/>
  <c r="K571" i="113"/>
  <c r="L571" i="113"/>
  <c r="O571" i="113"/>
  <c r="Q571" i="113" s="1"/>
  <c r="S571" i="113"/>
  <c r="I572" i="113"/>
  <c r="J572" i="113"/>
  <c r="K572" i="113"/>
  <c r="L572" i="113"/>
  <c r="O572" i="113"/>
  <c r="Q572" i="113" s="1"/>
  <c r="S572" i="113"/>
  <c r="I573" i="113"/>
  <c r="J573" i="113"/>
  <c r="K573" i="113"/>
  <c r="L573" i="113"/>
  <c r="O573" i="113"/>
  <c r="Q573" i="113" s="1"/>
  <c r="S573" i="113"/>
  <c r="I574" i="113"/>
  <c r="J574" i="113"/>
  <c r="K574" i="113"/>
  <c r="L574" i="113"/>
  <c r="O574" i="113"/>
  <c r="Q574" i="113" s="1"/>
  <c r="S574" i="113"/>
  <c r="I575" i="113"/>
  <c r="J575" i="113"/>
  <c r="K575" i="113"/>
  <c r="L575" i="113"/>
  <c r="O575" i="113"/>
  <c r="Q575" i="113" s="1"/>
  <c r="S575" i="113"/>
  <c r="I576" i="113"/>
  <c r="J576" i="113"/>
  <c r="K576" i="113"/>
  <c r="L576" i="113"/>
  <c r="O576" i="113"/>
  <c r="Q576" i="113" s="1"/>
  <c r="S576" i="113"/>
  <c r="I577" i="113"/>
  <c r="J577" i="113"/>
  <c r="K577" i="113"/>
  <c r="L577" i="113"/>
  <c r="O577" i="113"/>
  <c r="Q577" i="113" s="1"/>
  <c r="S577" i="113"/>
  <c r="I578" i="113"/>
  <c r="J578" i="113"/>
  <c r="K578" i="113"/>
  <c r="L578" i="113"/>
  <c r="O578" i="113"/>
  <c r="Q578" i="113" s="1"/>
  <c r="S578" i="113"/>
  <c r="I579" i="113"/>
  <c r="J579" i="113"/>
  <c r="K579" i="113"/>
  <c r="L579" i="113"/>
  <c r="O579" i="113"/>
  <c r="Q579" i="113" s="1"/>
  <c r="S579" i="113"/>
  <c r="I519" i="113"/>
  <c r="J519" i="113"/>
  <c r="K519" i="113"/>
  <c r="L519" i="113"/>
  <c r="O519" i="113"/>
  <c r="Q519" i="113" s="1"/>
  <c r="S519" i="113"/>
  <c r="I520" i="113"/>
  <c r="J520" i="113"/>
  <c r="K520" i="113"/>
  <c r="L520" i="113"/>
  <c r="O520" i="113"/>
  <c r="Q520" i="113" s="1"/>
  <c r="S520" i="113"/>
  <c r="I521" i="113"/>
  <c r="J521" i="113"/>
  <c r="K521" i="113"/>
  <c r="L521" i="113"/>
  <c r="O521" i="113"/>
  <c r="Q521" i="113" s="1"/>
  <c r="S521" i="113"/>
  <c r="I522" i="113"/>
  <c r="J522" i="113"/>
  <c r="K522" i="113"/>
  <c r="L522" i="113"/>
  <c r="O522" i="113"/>
  <c r="Q522" i="113" s="1"/>
  <c r="S522" i="113"/>
  <c r="I523" i="113"/>
  <c r="J523" i="113"/>
  <c r="K523" i="113"/>
  <c r="L523" i="113"/>
  <c r="O523" i="113"/>
  <c r="Q523" i="113" s="1"/>
  <c r="S523" i="113"/>
  <c r="I524" i="113"/>
  <c r="J524" i="113"/>
  <c r="K524" i="113"/>
  <c r="L524" i="113"/>
  <c r="O524" i="113"/>
  <c r="Q524" i="113" s="1"/>
  <c r="S524" i="113"/>
  <c r="I525" i="113"/>
  <c r="J525" i="113"/>
  <c r="K525" i="113"/>
  <c r="L525" i="113"/>
  <c r="O525" i="113"/>
  <c r="Q525" i="113" s="1"/>
  <c r="S525" i="113"/>
  <c r="I526" i="113"/>
  <c r="J526" i="113"/>
  <c r="K526" i="113"/>
  <c r="L526" i="113"/>
  <c r="O526" i="113"/>
  <c r="Q526" i="113" s="1"/>
  <c r="S526" i="113"/>
  <c r="I527" i="113"/>
  <c r="J527" i="113"/>
  <c r="K527" i="113"/>
  <c r="L527" i="113"/>
  <c r="O527" i="113"/>
  <c r="Q527" i="113" s="1"/>
  <c r="S527" i="113"/>
  <c r="I528" i="113"/>
  <c r="J528" i="113"/>
  <c r="K528" i="113"/>
  <c r="L528" i="113"/>
  <c r="O528" i="113"/>
  <c r="Q528" i="113" s="1"/>
  <c r="S528" i="113"/>
  <c r="I529" i="113"/>
  <c r="J529" i="113"/>
  <c r="K529" i="113"/>
  <c r="L529" i="113"/>
  <c r="O529" i="113"/>
  <c r="Q529" i="113" s="1"/>
  <c r="S529" i="113"/>
  <c r="I530" i="113"/>
  <c r="J530" i="113"/>
  <c r="K530" i="113"/>
  <c r="L530" i="113"/>
  <c r="O530" i="113"/>
  <c r="Q530" i="113" s="1"/>
  <c r="S530" i="113"/>
  <c r="I531" i="113"/>
  <c r="J531" i="113"/>
  <c r="K531" i="113"/>
  <c r="L531" i="113"/>
  <c r="O531" i="113"/>
  <c r="Q531" i="113" s="1"/>
  <c r="S531" i="113"/>
  <c r="I532" i="113"/>
  <c r="J532" i="113"/>
  <c r="K532" i="113"/>
  <c r="L532" i="113"/>
  <c r="O532" i="113"/>
  <c r="Q532" i="113" s="1"/>
  <c r="S532" i="113"/>
  <c r="I533" i="113"/>
  <c r="J533" i="113"/>
  <c r="K533" i="113"/>
  <c r="L533" i="113"/>
  <c r="O533" i="113"/>
  <c r="Q533" i="113" s="1"/>
  <c r="S533" i="113"/>
  <c r="I534" i="113"/>
  <c r="J534" i="113"/>
  <c r="K534" i="113"/>
  <c r="L534" i="113"/>
  <c r="O534" i="113"/>
  <c r="Q534" i="113" s="1"/>
  <c r="S534" i="113"/>
  <c r="I535" i="113"/>
  <c r="J535" i="113"/>
  <c r="K535" i="113"/>
  <c r="L535" i="113"/>
  <c r="O535" i="113"/>
  <c r="Q535" i="113" s="1"/>
  <c r="S535" i="113"/>
  <c r="I536" i="113"/>
  <c r="J536" i="113"/>
  <c r="K536" i="113"/>
  <c r="L536" i="113"/>
  <c r="O536" i="113"/>
  <c r="Q536" i="113" s="1"/>
  <c r="S536" i="113"/>
  <c r="I537" i="113"/>
  <c r="J537" i="113"/>
  <c r="K537" i="113"/>
  <c r="L537" i="113"/>
  <c r="O537" i="113"/>
  <c r="Q537" i="113" s="1"/>
  <c r="S537" i="113"/>
  <c r="I538" i="113"/>
  <c r="J538" i="113"/>
  <c r="K538" i="113"/>
  <c r="L538" i="113"/>
  <c r="O538" i="113"/>
  <c r="Q538" i="113" s="1"/>
  <c r="S538" i="113"/>
  <c r="I539" i="113"/>
  <c r="J539" i="113"/>
  <c r="K539" i="113"/>
  <c r="L539" i="113"/>
  <c r="O539" i="113"/>
  <c r="Q539" i="113" s="1"/>
  <c r="S539" i="113"/>
  <c r="I540" i="113"/>
  <c r="J540" i="113"/>
  <c r="K540" i="113"/>
  <c r="L540" i="113"/>
  <c r="O540" i="113"/>
  <c r="Q540" i="113" s="1"/>
  <c r="S540" i="113"/>
  <c r="I541" i="113"/>
  <c r="J541" i="113"/>
  <c r="K541" i="113"/>
  <c r="L541" i="113"/>
  <c r="O541" i="113"/>
  <c r="Q541" i="113" s="1"/>
  <c r="S541" i="113"/>
  <c r="I542" i="113"/>
  <c r="J542" i="113"/>
  <c r="K542" i="113"/>
  <c r="L542" i="113"/>
  <c r="O542" i="113"/>
  <c r="Q542" i="113" s="1"/>
  <c r="S542" i="113"/>
  <c r="I543" i="113"/>
  <c r="J543" i="113"/>
  <c r="K543" i="113"/>
  <c r="L543" i="113"/>
  <c r="O543" i="113"/>
  <c r="Q543" i="113" s="1"/>
  <c r="S543" i="113"/>
  <c r="I544" i="113"/>
  <c r="J544" i="113"/>
  <c r="K544" i="113"/>
  <c r="L544" i="113"/>
  <c r="O544" i="113"/>
  <c r="Q544" i="113" s="1"/>
  <c r="S544" i="113"/>
  <c r="I545" i="113"/>
  <c r="J545" i="113"/>
  <c r="K545" i="113"/>
  <c r="L545" i="113"/>
  <c r="O545" i="113"/>
  <c r="Q545" i="113" s="1"/>
  <c r="S545" i="113"/>
  <c r="I546" i="113"/>
  <c r="J546" i="113"/>
  <c r="K546" i="113"/>
  <c r="L546" i="113"/>
  <c r="O546" i="113"/>
  <c r="Q546" i="113" s="1"/>
  <c r="S546" i="113"/>
  <c r="I547" i="113"/>
  <c r="J547" i="113"/>
  <c r="K547" i="113"/>
  <c r="L547" i="113"/>
  <c r="O547" i="113"/>
  <c r="Q547" i="113" s="1"/>
  <c r="S547" i="113"/>
  <c r="I548" i="113"/>
  <c r="J548" i="113"/>
  <c r="K548" i="113"/>
  <c r="L548" i="113"/>
  <c r="O548" i="113"/>
  <c r="Q548" i="113" s="1"/>
  <c r="S548" i="113"/>
  <c r="I488" i="113"/>
  <c r="J488" i="113"/>
  <c r="K488" i="113"/>
  <c r="L488" i="113"/>
  <c r="O488" i="113"/>
  <c r="Q488" i="113" s="1"/>
  <c r="S488" i="113"/>
  <c r="I489" i="113"/>
  <c r="J489" i="113"/>
  <c r="K489" i="113"/>
  <c r="L489" i="113"/>
  <c r="O489" i="113"/>
  <c r="Q489" i="113" s="1"/>
  <c r="S489" i="113"/>
  <c r="I490" i="113"/>
  <c r="J490" i="113"/>
  <c r="K490" i="113"/>
  <c r="L490" i="113"/>
  <c r="O490" i="113"/>
  <c r="Q490" i="113" s="1"/>
  <c r="S490" i="113"/>
  <c r="I491" i="113"/>
  <c r="J491" i="113"/>
  <c r="K491" i="113"/>
  <c r="L491" i="113"/>
  <c r="O491" i="113"/>
  <c r="Q491" i="113" s="1"/>
  <c r="S491" i="113"/>
  <c r="I492" i="113"/>
  <c r="J492" i="113"/>
  <c r="K492" i="113"/>
  <c r="L492" i="113"/>
  <c r="O492" i="113"/>
  <c r="Q492" i="113" s="1"/>
  <c r="S492" i="113"/>
  <c r="I493" i="113"/>
  <c r="J493" i="113"/>
  <c r="K493" i="113"/>
  <c r="L493" i="113"/>
  <c r="O493" i="113"/>
  <c r="Q493" i="113" s="1"/>
  <c r="S493" i="113"/>
  <c r="I494" i="113"/>
  <c r="J494" i="113"/>
  <c r="K494" i="113"/>
  <c r="L494" i="113"/>
  <c r="O494" i="113"/>
  <c r="Q494" i="113" s="1"/>
  <c r="S494" i="113"/>
  <c r="I495" i="113"/>
  <c r="J495" i="113"/>
  <c r="K495" i="113"/>
  <c r="L495" i="113"/>
  <c r="O495" i="113"/>
  <c r="Q495" i="113" s="1"/>
  <c r="S495" i="113"/>
  <c r="I496" i="113"/>
  <c r="J496" i="113"/>
  <c r="K496" i="113"/>
  <c r="L496" i="113"/>
  <c r="O496" i="113"/>
  <c r="Q496" i="113" s="1"/>
  <c r="S496" i="113"/>
  <c r="I497" i="113"/>
  <c r="J497" i="113"/>
  <c r="K497" i="113"/>
  <c r="L497" i="113"/>
  <c r="O497" i="113"/>
  <c r="Q497" i="113" s="1"/>
  <c r="S497" i="113"/>
  <c r="I498" i="113"/>
  <c r="J498" i="113"/>
  <c r="K498" i="113"/>
  <c r="L498" i="113"/>
  <c r="O498" i="113"/>
  <c r="Q498" i="113" s="1"/>
  <c r="S498" i="113"/>
  <c r="I499" i="113"/>
  <c r="J499" i="113"/>
  <c r="K499" i="113"/>
  <c r="L499" i="113"/>
  <c r="O499" i="113"/>
  <c r="Q499" i="113" s="1"/>
  <c r="S499" i="113"/>
  <c r="I500" i="113"/>
  <c r="J500" i="113"/>
  <c r="K500" i="113"/>
  <c r="L500" i="113"/>
  <c r="O500" i="113"/>
  <c r="Q500" i="113" s="1"/>
  <c r="S500" i="113"/>
  <c r="I501" i="113"/>
  <c r="J501" i="113"/>
  <c r="K501" i="113"/>
  <c r="L501" i="113"/>
  <c r="O501" i="113"/>
  <c r="Q501" i="113" s="1"/>
  <c r="S501" i="113"/>
  <c r="I502" i="113"/>
  <c r="J502" i="113"/>
  <c r="K502" i="113"/>
  <c r="L502" i="113"/>
  <c r="O502" i="113"/>
  <c r="Q502" i="113" s="1"/>
  <c r="S502" i="113"/>
  <c r="I503" i="113"/>
  <c r="J503" i="113"/>
  <c r="K503" i="113"/>
  <c r="L503" i="113"/>
  <c r="O503" i="113"/>
  <c r="Q503" i="113" s="1"/>
  <c r="S503" i="113"/>
  <c r="I504" i="113"/>
  <c r="J504" i="113"/>
  <c r="K504" i="113"/>
  <c r="L504" i="113"/>
  <c r="O504" i="113"/>
  <c r="Q504" i="113" s="1"/>
  <c r="S504" i="113"/>
  <c r="I505" i="113"/>
  <c r="J505" i="113"/>
  <c r="K505" i="113"/>
  <c r="L505" i="113"/>
  <c r="O505" i="113"/>
  <c r="Q505" i="113" s="1"/>
  <c r="S505" i="113"/>
  <c r="I506" i="113"/>
  <c r="J506" i="113"/>
  <c r="K506" i="113"/>
  <c r="L506" i="113"/>
  <c r="O506" i="113"/>
  <c r="Q506" i="113" s="1"/>
  <c r="S506" i="113"/>
  <c r="I507" i="113"/>
  <c r="J507" i="113"/>
  <c r="K507" i="113"/>
  <c r="L507" i="113"/>
  <c r="O507" i="113"/>
  <c r="Q507" i="113" s="1"/>
  <c r="S507" i="113"/>
  <c r="I508" i="113"/>
  <c r="J508" i="113"/>
  <c r="K508" i="113"/>
  <c r="L508" i="113"/>
  <c r="O508" i="113"/>
  <c r="Q508" i="113" s="1"/>
  <c r="S508" i="113"/>
  <c r="I509" i="113"/>
  <c r="J509" i="113"/>
  <c r="K509" i="113"/>
  <c r="L509" i="113"/>
  <c r="O509" i="113"/>
  <c r="Q509" i="113" s="1"/>
  <c r="S509" i="113"/>
  <c r="I510" i="113"/>
  <c r="J510" i="113"/>
  <c r="K510" i="113"/>
  <c r="L510" i="113"/>
  <c r="O510" i="113"/>
  <c r="Q510" i="113" s="1"/>
  <c r="S510" i="113"/>
  <c r="I511" i="113"/>
  <c r="J511" i="113"/>
  <c r="K511" i="113"/>
  <c r="L511" i="113"/>
  <c r="O511" i="113"/>
  <c r="Q511" i="113" s="1"/>
  <c r="S511" i="113"/>
  <c r="I512" i="113"/>
  <c r="J512" i="113"/>
  <c r="K512" i="113"/>
  <c r="L512" i="113"/>
  <c r="O512" i="113"/>
  <c r="Q512" i="113" s="1"/>
  <c r="S512" i="113"/>
  <c r="I513" i="113"/>
  <c r="J513" i="113"/>
  <c r="K513" i="113"/>
  <c r="L513" i="113"/>
  <c r="O513" i="113"/>
  <c r="Q513" i="113" s="1"/>
  <c r="S513" i="113"/>
  <c r="I514" i="113"/>
  <c r="J514" i="113"/>
  <c r="K514" i="113"/>
  <c r="L514" i="113"/>
  <c r="O514" i="113"/>
  <c r="Q514" i="113" s="1"/>
  <c r="S514" i="113"/>
  <c r="I515" i="113"/>
  <c r="J515" i="113"/>
  <c r="K515" i="113"/>
  <c r="L515" i="113"/>
  <c r="O515" i="113"/>
  <c r="Q515" i="113" s="1"/>
  <c r="S515" i="113"/>
  <c r="I516" i="113"/>
  <c r="J516" i="113"/>
  <c r="K516" i="113"/>
  <c r="L516" i="113"/>
  <c r="O516" i="113"/>
  <c r="Q516" i="113" s="1"/>
  <c r="S516" i="113"/>
  <c r="I517" i="113"/>
  <c r="J517" i="113"/>
  <c r="K517" i="113"/>
  <c r="L517" i="113"/>
  <c r="O517" i="113"/>
  <c r="Q517" i="113" s="1"/>
  <c r="S517" i="113"/>
  <c r="I518" i="113"/>
  <c r="J518" i="113"/>
  <c r="K518" i="113"/>
  <c r="L518" i="113"/>
  <c r="O518" i="113"/>
  <c r="Q518" i="113" s="1"/>
  <c r="S518" i="113"/>
  <c r="I458" i="113"/>
  <c r="J458" i="113"/>
  <c r="K458" i="113"/>
  <c r="L458" i="113"/>
  <c r="O458" i="113"/>
  <c r="Q458" i="113" s="1"/>
  <c r="S458" i="113"/>
  <c r="I459" i="113"/>
  <c r="J459" i="113"/>
  <c r="K459" i="113"/>
  <c r="L459" i="113"/>
  <c r="O459" i="113"/>
  <c r="Q459" i="113" s="1"/>
  <c r="S459" i="113"/>
  <c r="I460" i="113"/>
  <c r="J460" i="113"/>
  <c r="K460" i="113"/>
  <c r="L460" i="113"/>
  <c r="O460" i="113"/>
  <c r="Q460" i="113" s="1"/>
  <c r="S460" i="113"/>
  <c r="I461" i="113"/>
  <c r="J461" i="113"/>
  <c r="K461" i="113"/>
  <c r="L461" i="113"/>
  <c r="O461" i="113"/>
  <c r="Q461" i="113" s="1"/>
  <c r="S461" i="113"/>
  <c r="I462" i="113"/>
  <c r="J462" i="113"/>
  <c r="K462" i="113"/>
  <c r="L462" i="113"/>
  <c r="O462" i="113"/>
  <c r="Q462" i="113" s="1"/>
  <c r="S462" i="113"/>
  <c r="I463" i="113"/>
  <c r="J463" i="113"/>
  <c r="K463" i="113"/>
  <c r="L463" i="113"/>
  <c r="O463" i="113"/>
  <c r="Q463" i="113" s="1"/>
  <c r="S463" i="113"/>
  <c r="I464" i="113"/>
  <c r="J464" i="113"/>
  <c r="K464" i="113"/>
  <c r="L464" i="113"/>
  <c r="O464" i="113"/>
  <c r="Q464" i="113" s="1"/>
  <c r="S464" i="113"/>
  <c r="I465" i="113"/>
  <c r="J465" i="113"/>
  <c r="K465" i="113"/>
  <c r="L465" i="113"/>
  <c r="O465" i="113"/>
  <c r="Q465" i="113" s="1"/>
  <c r="S465" i="113"/>
  <c r="I466" i="113"/>
  <c r="J466" i="113"/>
  <c r="K466" i="113"/>
  <c r="L466" i="113"/>
  <c r="O466" i="113"/>
  <c r="Q466" i="113" s="1"/>
  <c r="S466" i="113"/>
  <c r="I467" i="113"/>
  <c r="J467" i="113"/>
  <c r="K467" i="113"/>
  <c r="L467" i="113"/>
  <c r="O467" i="113"/>
  <c r="Q467" i="113" s="1"/>
  <c r="S467" i="113"/>
  <c r="I468" i="113"/>
  <c r="J468" i="113"/>
  <c r="K468" i="113"/>
  <c r="L468" i="113"/>
  <c r="O468" i="113"/>
  <c r="Q468" i="113" s="1"/>
  <c r="S468" i="113"/>
  <c r="I469" i="113"/>
  <c r="J469" i="113"/>
  <c r="K469" i="113"/>
  <c r="L469" i="113"/>
  <c r="O469" i="113"/>
  <c r="Q469" i="113" s="1"/>
  <c r="S469" i="113"/>
  <c r="I470" i="113"/>
  <c r="J470" i="113"/>
  <c r="K470" i="113"/>
  <c r="L470" i="113"/>
  <c r="O470" i="113"/>
  <c r="Q470" i="113" s="1"/>
  <c r="S470" i="113"/>
  <c r="I471" i="113"/>
  <c r="J471" i="113"/>
  <c r="K471" i="113"/>
  <c r="L471" i="113"/>
  <c r="O471" i="113"/>
  <c r="Q471" i="113" s="1"/>
  <c r="S471" i="113"/>
  <c r="I472" i="113"/>
  <c r="J472" i="113"/>
  <c r="K472" i="113"/>
  <c r="L472" i="113"/>
  <c r="O472" i="113"/>
  <c r="Q472" i="113" s="1"/>
  <c r="S472" i="113"/>
  <c r="I473" i="113"/>
  <c r="J473" i="113"/>
  <c r="K473" i="113"/>
  <c r="L473" i="113"/>
  <c r="O473" i="113"/>
  <c r="Q473" i="113" s="1"/>
  <c r="S473" i="113"/>
  <c r="I474" i="113"/>
  <c r="J474" i="113"/>
  <c r="K474" i="113"/>
  <c r="L474" i="113"/>
  <c r="O474" i="113"/>
  <c r="Q474" i="113" s="1"/>
  <c r="S474" i="113"/>
  <c r="I475" i="113"/>
  <c r="J475" i="113"/>
  <c r="K475" i="113"/>
  <c r="L475" i="113"/>
  <c r="O475" i="113"/>
  <c r="Q475" i="113" s="1"/>
  <c r="S475" i="113"/>
  <c r="I476" i="113"/>
  <c r="J476" i="113"/>
  <c r="K476" i="113"/>
  <c r="L476" i="113"/>
  <c r="O476" i="113"/>
  <c r="Q476" i="113" s="1"/>
  <c r="S476" i="113"/>
  <c r="I477" i="113"/>
  <c r="J477" i="113"/>
  <c r="K477" i="113"/>
  <c r="L477" i="113"/>
  <c r="O477" i="113"/>
  <c r="Q477" i="113" s="1"/>
  <c r="S477" i="113"/>
  <c r="I478" i="113"/>
  <c r="J478" i="113"/>
  <c r="K478" i="113"/>
  <c r="L478" i="113"/>
  <c r="O478" i="113"/>
  <c r="Q478" i="113" s="1"/>
  <c r="S478" i="113"/>
  <c r="I479" i="113"/>
  <c r="J479" i="113"/>
  <c r="K479" i="113"/>
  <c r="L479" i="113"/>
  <c r="O479" i="113"/>
  <c r="Q479" i="113" s="1"/>
  <c r="S479" i="113"/>
  <c r="I480" i="113"/>
  <c r="J480" i="113"/>
  <c r="K480" i="113"/>
  <c r="L480" i="113"/>
  <c r="O480" i="113"/>
  <c r="Q480" i="113" s="1"/>
  <c r="S480" i="113"/>
  <c r="I481" i="113"/>
  <c r="J481" i="113"/>
  <c r="K481" i="113"/>
  <c r="L481" i="113"/>
  <c r="O481" i="113"/>
  <c r="Q481" i="113" s="1"/>
  <c r="S481" i="113"/>
  <c r="I482" i="113"/>
  <c r="J482" i="113"/>
  <c r="K482" i="113"/>
  <c r="L482" i="113"/>
  <c r="O482" i="113"/>
  <c r="Q482" i="113" s="1"/>
  <c r="S482" i="113"/>
  <c r="I483" i="113"/>
  <c r="J483" i="113"/>
  <c r="K483" i="113"/>
  <c r="L483" i="113"/>
  <c r="O483" i="113"/>
  <c r="Q483" i="113" s="1"/>
  <c r="S483" i="113"/>
  <c r="I484" i="113"/>
  <c r="J484" i="113"/>
  <c r="K484" i="113"/>
  <c r="L484" i="113"/>
  <c r="O484" i="113"/>
  <c r="Q484" i="113" s="1"/>
  <c r="S484" i="113"/>
  <c r="I485" i="113"/>
  <c r="J485" i="113"/>
  <c r="K485" i="113"/>
  <c r="L485" i="113"/>
  <c r="O485" i="113"/>
  <c r="Q485" i="113" s="1"/>
  <c r="S485" i="113"/>
  <c r="I486" i="113"/>
  <c r="J486" i="113"/>
  <c r="K486" i="113"/>
  <c r="L486" i="113"/>
  <c r="O486" i="113"/>
  <c r="Q486" i="113" s="1"/>
  <c r="S486" i="113"/>
  <c r="I487" i="113"/>
  <c r="J487" i="113"/>
  <c r="K487" i="113"/>
  <c r="L487" i="113"/>
  <c r="O487" i="113"/>
  <c r="Q487" i="113" s="1"/>
  <c r="S487" i="113"/>
  <c r="I427" i="113"/>
  <c r="J427" i="113"/>
  <c r="K427" i="113"/>
  <c r="L427" i="113"/>
  <c r="O427" i="113"/>
  <c r="Q427" i="113" s="1"/>
  <c r="S427" i="113"/>
  <c r="I428" i="113"/>
  <c r="J428" i="113"/>
  <c r="K428" i="113"/>
  <c r="L428" i="113"/>
  <c r="O428" i="113"/>
  <c r="Q428" i="113" s="1"/>
  <c r="S428" i="113"/>
  <c r="I429" i="113"/>
  <c r="J429" i="113"/>
  <c r="K429" i="113"/>
  <c r="L429" i="113"/>
  <c r="O429" i="113"/>
  <c r="Q429" i="113" s="1"/>
  <c r="S429" i="113"/>
  <c r="I430" i="113"/>
  <c r="J430" i="113"/>
  <c r="K430" i="113"/>
  <c r="L430" i="113"/>
  <c r="O430" i="113"/>
  <c r="Q430" i="113" s="1"/>
  <c r="S430" i="113"/>
  <c r="I431" i="113"/>
  <c r="J431" i="113"/>
  <c r="K431" i="113"/>
  <c r="L431" i="113"/>
  <c r="O431" i="113"/>
  <c r="Q431" i="113" s="1"/>
  <c r="S431" i="113"/>
  <c r="I432" i="113"/>
  <c r="J432" i="113"/>
  <c r="K432" i="113"/>
  <c r="L432" i="113"/>
  <c r="O432" i="113"/>
  <c r="Q432" i="113" s="1"/>
  <c r="S432" i="113"/>
  <c r="I433" i="113"/>
  <c r="J433" i="113"/>
  <c r="K433" i="113"/>
  <c r="L433" i="113"/>
  <c r="O433" i="113"/>
  <c r="Q433" i="113" s="1"/>
  <c r="S433" i="113"/>
  <c r="I434" i="113"/>
  <c r="J434" i="113"/>
  <c r="K434" i="113"/>
  <c r="L434" i="113"/>
  <c r="O434" i="113"/>
  <c r="Q434" i="113" s="1"/>
  <c r="S434" i="113"/>
  <c r="I435" i="113"/>
  <c r="J435" i="113"/>
  <c r="K435" i="113"/>
  <c r="L435" i="113"/>
  <c r="O435" i="113"/>
  <c r="Q435" i="113" s="1"/>
  <c r="S435" i="113"/>
  <c r="I436" i="113"/>
  <c r="J436" i="113"/>
  <c r="K436" i="113"/>
  <c r="L436" i="113"/>
  <c r="O436" i="113"/>
  <c r="Q436" i="113" s="1"/>
  <c r="S436" i="113"/>
  <c r="I437" i="113"/>
  <c r="J437" i="113"/>
  <c r="K437" i="113"/>
  <c r="L437" i="113"/>
  <c r="O437" i="113"/>
  <c r="Q437" i="113" s="1"/>
  <c r="S437" i="113"/>
  <c r="I438" i="113"/>
  <c r="J438" i="113"/>
  <c r="K438" i="113"/>
  <c r="L438" i="113"/>
  <c r="O438" i="113"/>
  <c r="Q438" i="113" s="1"/>
  <c r="S438" i="113"/>
  <c r="I439" i="113"/>
  <c r="J439" i="113"/>
  <c r="K439" i="113"/>
  <c r="L439" i="113"/>
  <c r="O439" i="113"/>
  <c r="Q439" i="113" s="1"/>
  <c r="S439" i="113"/>
  <c r="I440" i="113"/>
  <c r="J440" i="113"/>
  <c r="K440" i="113"/>
  <c r="L440" i="113"/>
  <c r="O440" i="113"/>
  <c r="Q440" i="113" s="1"/>
  <c r="S440" i="113"/>
  <c r="I441" i="113"/>
  <c r="J441" i="113"/>
  <c r="K441" i="113"/>
  <c r="L441" i="113"/>
  <c r="O441" i="113"/>
  <c r="Q441" i="113" s="1"/>
  <c r="S441" i="113"/>
  <c r="I442" i="113"/>
  <c r="J442" i="113"/>
  <c r="K442" i="113"/>
  <c r="L442" i="113"/>
  <c r="O442" i="113"/>
  <c r="Q442" i="113" s="1"/>
  <c r="S442" i="113"/>
  <c r="I443" i="113"/>
  <c r="J443" i="113"/>
  <c r="K443" i="113"/>
  <c r="L443" i="113"/>
  <c r="O443" i="113"/>
  <c r="Q443" i="113" s="1"/>
  <c r="S443" i="113"/>
  <c r="I444" i="113"/>
  <c r="J444" i="113"/>
  <c r="K444" i="113"/>
  <c r="L444" i="113"/>
  <c r="O444" i="113"/>
  <c r="Q444" i="113" s="1"/>
  <c r="S444" i="113"/>
  <c r="I445" i="113"/>
  <c r="J445" i="113"/>
  <c r="K445" i="113"/>
  <c r="L445" i="113"/>
  <c r="O445" i="113"/>
  <c r="Q445" i="113" s="1"/>
  <c r="S445" i="113"/>
  <c r="I446" i="113"/>
  <c r="J446" i="113"/>
  <c r="K446" i="113"/>
  <c r="L446" i="113"/>
  <c r="O446" i="113"/>
  <c r="Q446" i="113" s="1"/>
  <c r="S446" i="113"/>
  <c r="I447" i="113"/>
  <c r="J447" i="113"/>
  <c r="K447" i="113"/>
  <c r="L447" i="113"/>
  <c r="O447" i="113"/>
  <c r="Q447" i="113" s="1"/>
  <c r="S447" i="113"/>
  <c r="I448" i="113"/>
  <c r="J448" i="113"/>
  <c r="K448" i="113"/>
  <c r="L448" i="113"/>
  <c r="O448" i="113"/>
  <c r="Q448" i="113" s="1"/>
  <c r="S448" i="113"/>
  <c r="I449" i="113"/>
  <c r="J449" i="113"/>
  <c r="K449" i="113"/>
  <c r="L449" i="113"/>
  <c r="O449" i="113"/>
  <c r="Q449" i="113" s="1"/>
  <c r="S449" i="113"/>
  <c r="I450" i="113"/>
  <c r="J450" i="113"/>
  <c r="K450" i="113"/>
  <c r="L450" i="113"/>
  <c r="O450" i="113"/>
  <c r="Q450" i="113" s="1"/>
  <c r="S450" i="113"/>
  <c r="I451" i="113"/>
  <c r="J451" i="113"/>
  <c r="K451" i="113"/>
  <c r="L451" i="113"/>
  <c r="O451" i="113"/>
  <c r="Q451" i="113" s="1"/>
  <c r="S451" i="113"/>
  <c r="I452" i="113"/>
  <c r="J452" i="113"/>
  <c r="K452" i="113"/>
  <c r="L452" i="113"/>
  <c r="O452" i="113"/>
  <c r="Q452" i="113" s="1"/>
  <c r="S452" i="113"/>
  <c r="I453" i="113"/>
  <c r="J453" i="113"/>
  <c r="K453" i="113"/>
  <c r="L453" i="113"/>
  <c r="O453" i="113"/>
  <c r="Q453" i="113" s="1"/>
  <c r="S453" i="113"/>
  <c r="I454" i="113"/>
  <c r="J454" i="113"/>
  <c r="K454" i="113"/>
  <c r="L454" i="113"/>
  <c r="O454" i="113"/>
  <c r="Q454" i="113" s="1"/>
  <c r="S454" i="113"/>
  <c r="I455" i="113"/>
  <c r="J455" i="113"/>
  <c r="K455" i="113"/>
  <c r="L455" i="113"/>
  <c r="O455" i="113"/>
  <c r="Q455" i="113" s="1"/>
  <c r="S455" i="113"/>
  <c r="I456" i="113"/>
  <c r="J456" i="113"/>
  <c r="K456" i="113"/>
  <c r="L456" i="113"/>
  <c r="O456" i="113"/>
  <c r="Q456" i="113" s="1"/>
  <c r="S456" i="113"/>
  <c r="I457" i="113"/>
  <c r="J457" i="113"/>
  <c r="K457" i="113"/>
  <c r="L457" i="113"/>
  <c r="O457" i="113"/>
  <c r="Q457" i="113" s="1"/>
  <c r="S457" i="113"/>
  <c r="I399" i="113"/>
  <c r="J399" i="113"/>
  <c r="K399" i="113"/>
  <c r="L399" i="113"/>
  <c r="O399" i="113"/>
  <c r="Q399" i="113" s="1"/>
  <c r="S399" i="113"/>
  <c r="I400" i="113"/>
  <c r="J400" i="113"/>
  <c r="K400" i="113"/>
  <c r="L400" i="113"/>
  <c r="O400" i="113"/>
  <c r="Q400" i="113" s="1"/>
  <c r="S400" i="113"/>
  <c r="I401" i="113"/>
  <c r="J401" i="113"/>
  <c r="K401" i="113"/>
  <c r="L401" i="113"/>
  <c r="O401" i="113"/>
  <c r="Q401" i="113" s="1"/>
  <c r="S401" i="113"/>
  <c r="I402" i="113"/>
  <c r="J402" i="113"/>
  <c r="K402" i="113"/>
  <c r="L402" i="113"/>
  <c r="O402" i="113"/>
  <c r="Q402" i="113" s="1"/>
  <c r="S402" i="113"/>
  <c r="I403" i="113"/>
  <c r="J403" i="113"/>
  <c r="K403" i="113"/>
  <c r="L403" i="113"/>
  <c r="O403" i="113"/>
  <c r="Q403" i="113" s="1"/>
  <c r="S403" i="113"/>
  <c r="I404" i="113"/>
  <c r="J404" i="113"/>
  <c r="K404" i="113"/>
  <c r="L404" i="113"/>
  <c r="O404" i="113"/>
  <c r="Q404" i="113" s="1"/>
  <c r="S404" i="113"/>
  <c r="I405" i="113"/>
  <c r="J405" i="113"/>
  <c r="K405" i="113"/>
  <c r="L405" i="113"/>
  <c r="O405" i="113"/>
  <c r="Q405" i="113" s="1"/>
  <c r="S405" i="113"/>
  <c r="I406" i="113"/>
  <c r="J406" i="113"/>
  <c r="K406" i="113"/>
  <c r="L406" i="113"/>
  <c r="O406" i="113"/>
  <c r="Q406" i="113" s="1"/>
  <c r="S406" i="113"/>
  <c r="I407" i="113"/>
  <c r="J407" i="113"/>
  <c r="K407" i="113"/>
  <c r="L407" i="113"/>
  <c r="O407" i="113"/>
  <c r="Q407" i="113" s="1"/>
  <c r="S407" i="113"/>
  <c r="I408" i="113"/>
  <c r="J408" i="113"/>
  <c r="K408" i="113"/>
  <c r="L408" i="113"/>
  <c r="O408" i="113"/>
  <c r="Q408" i="113" s="1"/>
  <c r="S408" i="113"/>
  <c r="I409" i="113"/>
  <c r="J409" i="113"/>
  <c r="K409" i="113"/>
  <c r="L409" i="113"/>
  <c r="O409" i="113"/>
  <c r="Q409" i="113" s="1"/>
  <c r="S409" i="113"/>
  <c r="I410" i="113"/>
  <c r="J410" i="113"/>
  <c r="K410" i="113"/>
  <c r="L410" i="113"/>
  <c r="O410" i="113"/>
  <c r="Q410" i="113" s="1"/>
  <c r="S410" i="113"/>
  <c r="I411" i="113"/>
  <c r="J411" i="113"/>
  <c r="K411" i="113"/>
  <c r="L411" i="113"/>
  <c r="O411" i="113"/>
  <c r="Q411" i="113" s="1"/>
  <c r="S411" i="113"/>
  <c r="I412" i="113"/>
  <c r="J412" i="113"/>
  <c r="K412" i="113"/>
  <c r="L412" i="113"/>
  <c r="O412" i="113"/>
  <c r="Q412" i="113" s="1"/>
  <c r="S412" i="113"/>
  <c r="I413" i="113"/>
  <c r="J413" i="113"/>
  <c r="K413" i="113"/>
  <c r="L413" i="113"/>
  <c r="O413" i="113"/>
  <c r="Q413" i="113" s="1"/>
  <c r="S413" i="113"/>
  <c r="I414" i="113"/>
  <c r="J414" i="113"/>
  <c r="K414" i="113"/>
  <c r="L414" i="113"/>
  <c r="O414" i="113"/>
  <c r="Q414" i="113" s="1"/>
  <c r="S414" i="113"/>
  <c r="I415" i="113"/>
  <c r="J415" i="113"/>
  <c r="K415" i="113"/>
  <c r="L415" i="113"/>
  <c r="O415" i="113"/>
  <c r="Q415" i="113" s="1"/>
  <c r="S415" i="113"/>
  <c r="I416" i="113"/>
  <c r="J416" i="113"/>
  <c r="K416" i="113"/>
  <c r="L416" i="113"/>
  <c r="O416" i="113"/>
  <c r="Q416" i="113" s="1"/>
  <c r="S416" i="113"/>
  <c r="I417" i="113"/>
  <c r="J417" i="113"/>
  <c r="K417" i="113"/>
  <c r="L417" i="113"/>
  <c r="O417" i="113"/>
  <c r="Q417" i="113" s="1"/>
  <c r="S417" i="113"/>
  <c r="I418" i="113"/>
  <c r="J418" i="113"/>
  <c r="K418" i="113"/>
  <c r="L418" i="113"/>
  <c r="O418" i="113"/>
  <c r="Q418" i="113" s="1"/>
  <c r="S418" i="113"/>
  <c r="I419" i="113"/>
  <c r="J419" i="113"/>
  <c r="K419" i="113"/>
  <c r="L419" i="113"/>
  <c r="O419" i="113"/>
  <c r="Q419" i="113" s="1"/>
  <c r="S419" i="113"/>
  <c r="I420" i="113"/>
  <c r="J420" i="113"/>
  <c r="K420" i="113"/>
  <c r="L420" i="113"/>
  <c r="O420" i="113"/>
  <c r="Q420" i="113" s="1"/>
  <c r="S420" i="113"/>
  <c r="I421" i="113"/>
  <c r="J421" i="113"/>
  <c r="K421" i="113"/>
  <c r="L421" i="113"/>
  <c r="O421" i="113"/>
  <c r="Q421" i="113" s="1"/>
  <c r="S421" i="113"/>
  <c r="I422" i="113"/>
  <c r="J422" i="113"/>
  <c r="K422" i="113"/>
  <c r="L422" i="113"/>
  <c r="O422" i="113"/>
  <c r="Q422" i="113" s="1"/>
  <c r="S422" i="113"/>
  <c r="I423" i="113"/>
  <c r="J423" i="113"/>
  <c r="K423" i="113"/>
  <c r="L423" i="113"/>
  <c r="O423" i="113"/>
  <c r="Q423" i="113" s="1"/>
  <c r="S423" i="113"/>
  <c r="I424" i="113"/>
  <c r="J424" i="113"/>
  <c r="K424" i="113"/>
  <c r="L424" i="113"/>
  <c r="O424" i="113"/>
  <c r="Q424" i="113" s="1"/>
  <c r="S424" i="113"/>
  <c r="I425" i="113"/>
  <c r="J425" i="113"/>
  <c r="K425" i="113"/>
  <c r="L425" i="113"/>
  <c r="O425" i="113"/>
  <c r="Q425" i="113" s="1"/>
  <c r="S425" i="113"/>
  <c r="I426" i="113"/>
  <c r="J426" i="113"/>
  <c r="K426" i="113"/>
  <c r="L426" i="113"/>
  <c r="O426" i="113"/>
  <c r="Q426" i="113" s="1"/>
  <c r="S426" i="113"/>
  <c r="I368" i="113"/>
  <c r="J368" i="113"/>
  <c r="K368" i="113"/>
  <c r="L368" i="113"/>
  <c r="O368" i="113"/>
  <c r="Q368" i="113" s="1"/>
  <c r="S368" i="113"/>
  <c r="I369" i="113"/>
  <c r="J369" i="113"/>
  <c r="K369" i="113"/>
  <c r="L369" i="113"/>
  <c r="O369" i="113"/>
  <c r="Q369" i="113" s="1"/>
  <c r="S369" i="113"/>
  <c r="I370" i="113"/>
  <c r="J370" i="113"/>
  <c r="K370" i="113"/>
  <c r="L370" i="113"/>
  <c r="O370" i="113"/>
  <c r="Q370" i="113" s="1"/>
  <c r="S370" i="113"/>
  <c r="I371" i="113"/>
  <c r="J371" i="113"/>
  <c r="K371" i="113"/>
  <c r="L371" i="113"/>
  <c r="O371" i="113"/>
  <c r="Q371" i="113" s="1"/>
  <c r="S371" i="113"/>
  <c r="I372" i="113"/>
  <c r="J372" i="113"/>
  <c r="K372" i="113"/>
  <c r="L372" i="113"/>
  <c r="O372" i="113"/>
  <c r="Q372" i="113" s="1"/>
  <c r="S372" i="113"/>
  <c r="I373" i="113"/>
  <c r="J373" i="113"/>
  <c r="K373" i="113"/>
  <c r="L373" i="113"/>
  <c r="O373" i="113"/>
  <c r="Q373" i="113" s="1"/>
  <c r="S373" i="113"/>
  <c r="I374" i="113"/>
  <c r="J374" i="113"/>
  <c r="K374" i="113"/>
  <c r="L374" i="113"/>
  <c r="O374" i="113"/>
  <c r="Q374" i="113" s="1"/>
  <c r="S374" i="113"/>
  <c r="I375" i="113"/>
  <c r="J375" i="113"/>
  <c r="K375" i="113"/>
  <c r="L375" i="113"/>
  <c r="O375" i="113"/>
  <c r="Q375" i="113" s="1"/>
  <c r="S375" i="113"/>
  <c r="I376" i="113"/>
  <c r="J376" i="113"/>
  <c r="K376" i="113"/>
  <c r="L376" i="113"/>
  <c r="O376" i="113"/>
  <c r="Q376" i="113" s="1"/>
  <c r="S376" i="113"/>
  <c r="I377" i="113"/>
  <c r="J377" i="113"/>
  <c r="K377" i="113"/>
  <c r="L377" i="113"/>
  <c r="O377" i="113"/>
  <c r="Q377" i="113" s="1"/>
  <c r="S377" i="113"/>
  <c r="I378" i="113"/>
  <c r="J378" i="113"/>
  <c r="K378" i="113"/>
  <c r="L378" i="113"/>
  <c r="O378" i="113"/>
  <c r="Q378" i="113" s="1"/>
  <c r="S378" i="113"/>
  <c r="I379" i="113"/>
  <c r="J379" i="113"/>
  <c r="K379" i="113"/>
  <c r="L379" i="113"/>
  <c r="O379" i="113"/>
  <c r="Q379" i="113" s="1"/>
  <c r="S379" i="113"/>
  <c r="I380" i="113"/>
  <c r="J380" i="113"/>
  <c r="K380" i="113"/>
  <c r="L380" i="113"/>
  <c r="O380" i="113"/>
  <c r="Q380" i="113" s="1"/>
  <c r="S380" i="113"/>
  <c r="I381" i="113"/>
  <c r="J381" i="113"/>
  <c r="K381" i="113"/>
  <c r="L381" i="113"/>
  <c r="O381" i="113"/>
  <c r="Q381" i="113" s="1"/>
  <c r="S381" i="113"/>
  <c r="I382" i="113"/>
  <c r="J382" i="113"/>
  <c r="K382" i="113"/>
  <c r="L382" i="113"/>
  <c r="O382" i="113"/>
  <c r="Q382" i="113" s="1"/>
  <c r="S382" i="113"/>
  <c r="I383" i="113"/>
  <c r="J383" i="113"/>
  <c r="K383" i="113"/>
  <c r="L383" i="113"/>
  <c r="O383" i="113"/>
  <c r="Q383" i="113" s="1"/>
  <c r="S383" i="113"/>
  <c r="I384" i="113"/>
  <c r="J384" i="113"/>
  <c r="K384" i="113"/>
  <c r="L384" i="113"/>
  <c r="O384" i="113"/>
  <c r="Q384" i="113" s="1"/>
  <c r="S384" i="113"/>
  <c r="I385" i="113"/>
  <c r="J385" i="113"/>
  <c r="K385" i="113"/>
  <c r="L385" i="113"/>
  <c r="O385" i="113"/>
  <c r="Q385" i="113" s="1"/>
  <c r="S385" i="113"/>
  <c r="I386" i="113"/>
  <c r="J386" i="113"/>
  <c r="K386" i="113"/>
  <c r="L386" i="113"/>
  <c r="O386" i="113"/>
  <c r="Q386" i="113" s="1"/>
  <c r="S386" i="113"/>
  <c r="I387" i="113"/>
  <c r="J387" i="113"/>
  <c r="K387" i="113"/>
  <c r="L387" i="113"/>
  <c r="O387" i="113"/>
  <c r="Q387" i="113" s="1"/>
  <c r="S387" i="113"/>
  <c r="I388" i="113"/>
  <c r="J388" i="113"/>
  <c r="K388" i="113"/>
  <c r="L388" i="113"/>
  <c r="O388" i="113"/>
  <c r="Q388" i="113" s="1"/>
  <c r="S388" i="113"/>
  <c r="I389" i="113"/>
  <c r="J389" i="113"/>
  <c r="K389" i="113"/>
  <c r="L389" i="113"/>
  <c r="O389" i="113"/>
  <c r="Q389" i="113" s="1"/>
  <c r="S389" i="113"/>
  <c r="I390" i="113"/>
  <c r="J390" i="113"/>
  <c r="K390" i="113"/>
  <c r="L390" i="113"/>
  <c r="O390" i="113"/>
  <c r="Q390" i="113" s="1"/>
  <c r="S390" i="113"/>
  <c r="I391" i="113"/>
  <c r="J391" i="113"/>
  <c r="K391" i="113"/>
  <c r="L391" i="113"/>
  <c r="O391" i="113"/>
  <c r="Q391" i="113" s="1"/>
  <c r="S391" i="113"/>
  <c r="I392" i="113"/>
  <c r="J392" i="113"/>
  <c r="K392" i="113"/>
  <c r="L392" i="113"/>
  <c r="O392" i="113"/>
  <c r="Q392" i="113" s="1"/>
  <c r="S392" i="113"/>
  <c r="I393" i="113"/>
  <c r="J393" i="113"/>
  <c r="K393" i="113"/>
  <c r="L393" i="113"/>
  <c r="O393" i="113"/>
  <c r="Q393" i="113" s="1"/>
  <c r="S393" i="113"/>
  <c r="I394" i="113"/>
  <c r="J394" i="113"/>
  <c r="K394" i="113"/>
  <c r="L394" i="113"/>
  <c r="O394" i="113"/>
  <c r="Q394" i="113" s="1"/>
  <c r="S394" i="113"/>
  <c r="I395" i="113"/>
  <c r="J395" i="113"/>
  <c r="K395" i="113"/>
  <c r="L395" i="113"/>
  <c r="O395" i="113"/>
  <c r="Q395" i="113" s="1"/>
  <c r="S395" i="113"/>
  <c r="I396" i="113"/>
  <c r="J396" i="113"/>
  <c r="K396" i="113"/>
  <c r="L396" i="113"/>
  <c r="O396" i="113"/>
  <c r="Q396" i="113" s="1"/>
  <c r="S396" i="113"/>
  <c r="I397" i="113"/>
  <c r="J397" i="113"/>
  <c r="K397" i="113"/>
  <c r="L397" i="113"/>
  <c r="O397" i="113"/>
  <c r="Q397" i="113" s="1"/>
  <c r="S397" i="113"/>
  <c r="I398" i="113"/>
  <c r="J398" i="113"/>
  <c r="K398" i="113"/>
  <c r="L398" i="113"/>
  <c r="O398" i="113"/>
  <c r="Q398" i="113" s="1"/>
  <c r="S398" i="113"/>
  <c r="I337" i="113"/>
  <c r="J337" i="113"/>
  <c r="K337" i="113"/>
  <c r="L337" i="113"/>
  <c r="O337" i="113"/>
  <c r="Q337" i="113" s="1"/>
  <c r="S337" i="113"/>
  <c r="I338" i="113"/>
  <c r="J338" i="113"/>
  <c r="K338" i="113"/>
  <c r="L338" i="113"/>
  <c r="O338" i="113"/>
  <c r="Q338" i="113" s="1"/>
  <c r="S338" i="113"/>
  <c r="I339" i="113"/>
  <c r="J339" i="113"/>
  <c r="K339" i="113"/>
  <c r="L339" i="113"/>
  <c r="O339" i="113"/>
  <c r="Q339" i="113" s="1"/>
  <c r="S339" i="113"/>
  <c r="I340" i="113"/>
  <c r="J340" i="113"/>
  <c r="K340" i="113"/>
  <c r="L340" i="113"/>
  <c r="O340" i="113"/>
  <c r="Q340" i="113" s="1"/>
  <c r="S340" i="113"/>
  <c r="I341" i="113"/>
  <c r="J341" i="113"/>
  <c r="K341" i="113"/>
  <c r="L341" i="113"/>
  <c r="O341" i="113"/>
  <c r="Q341" i="113" s="1"/>
  <c r="S341" i="113"/>
  <c r="I342" i="113"/>
  <c r="J342" i="113"/>
  <c r="K342" i="113"/>
  <c r="L342" i="113"/>
  <c r="O342" i="113"/>
  <c r="Q342" i="113" s="1"/>
  <c r="S342" i="113"/>
  <c r="I343" i="113"/>
  <c r="J343" i="113"/>
  <c r="K343" i="113"/>
  <c r="L343" i="113"/>
  <c r="O343" i="113"/>
  <c r="Q343" i="113" s="1"/>
  <c r="S343" i="113"/>
  <c r="I344" i="113"/>
  <c r="J344" i="113"/>
  <c r="K344" i="113"/>
  <c r="L344" i="113"/>
  <c r="O344" i="113"/>
  <c r="Q344" i="113" s="1"/>
  <c r="S344" i="113"/>
  <c r="I345" i="113"/>
  <c r="J345" i="113"/>
  <c r="K345" i="113"/>
  <c r="L345" i="113"/>
  <c r="O345" i="113"/>
  <c r="Q345" i="113" s="1"/>
  <c r="S345" i="113"/>
  <c r="I346" i="113"/>
  <c r="J346" i="113"/>
  <c r="K346" i="113"/>
  <c r="L346" i="113"/>
  <c r="O346" i="113"/>
  <c r="Q346" i="113" s="1"/>
  <c r="S346" i="113"/>
  <c r="I347" i="113"/>
  <c r="J347" i="113"/>
  <c r="K347" i="113"/>
  <c r="L347" i="113"/>
  <c r="O347" i="113"/>
  <c r="Q347" i="113" s="1"/>
  <c r="S347" i="113"/>
  <c r="I348" i="113"/>
  <c r="J348" i="113"/>
  <c r="K348" i="113"/>
  <c r="L348" i="113"/>
  <c r="O348" i="113"/>
  <c r="Q348" i="113" s="1"/>
  <c r="S348" i="113"/>
  <c r="I349" i="113"/>
  <c r="J349" i="113"/>
  <c r="K349" i="113"/>
  <c r="L349" i="113"/>
  <c r="O349" i="113"/>
  <c r="Q349" i="113" s="1"/>
  <c r="S349" i="113"/>
  <c r="I350" i="113"/>
  <c r="J350" i="113"/>
  <c r="K350" i="113"/>
  <c r="L350" i="113"/>
  <c r="O350" i="113"/>
  <c r="Q350" i="113" s="1"/>
  <c r="S350" i="113"/>
  <c r="I351" i="113"/>
  <c r="J351" i="113"/>
  <c r="K351" i="113"/>
  <c r="L351" i="113"/>
  <c r="O351" i="113"/>
  <c r="Q351" i="113" s="1"/>
  <c r="S351" i="113"/>
  <c r="I352" i="113"/>
  <c r="J352" i="113"/>
  <c r="K352" i="113"/>
  <c r="L352" i="113"/>
  <c r="O352" i="113"/>
  <c r="Q352" i="113" s="1"/>
  <c r="S352" i="113"/>
  <c r="I353" i="113"/>
  <c r="J353" i="113"/>
  <c r="K353" i="113"/>
  <c r="L353" i="113"/>
  <c r="O353" i="113"/>
  <c r="Q353" i="113" s="1"/>
  <c r="S353" i="113"/>
  <c r="I354" i="113"/>
  <c r="J354" i="113"/>
  <c r="K354" i="113"/>
  <c r="L354" i="113"/>
  <c r="O354" i="113"/>
  <c r="Q354" i="113" s="1"/>
  <c r="S354" i="113"/>
  <c r="I355" i="113"/>
  <c r="J355" i="113"/>
  <c r="K355" i="113"/>
  <c r="L355" i="113"/>
  <c r="O355" i="113"/>
  <c r="Q355" i="113" s="1"/>
  <c r="S355" i="113"/>
  <c r="I356" i="113"/>
  <c r="J356" i="113"/>
  <c r="K356" i="113"/>
  <c r="L356" i="113"/>
  <c r="O356" i="113"/>
  <c r="Q356" i="113" s="1"/>
  <c r="S356" i="113"/>
  <c r="I357" i="113"/>
  <c r="J357" i="113"/>
  <c r="K357" i="113"/>
  <c r="L357" i="113"/>
  <c r="O357" i="113"/>
  <c r="Q357" i="113" s="1"/>
  <c r="S357" i="113"/>
  <c r="I358" i="113"/>
  <c r="J358" i="113"/>
  <c r="K358" i="113"/>
  <c r="L358" i="113"/>
  <c r="O358" i="113"/>
  <c r="Q358" i="113" s="1"/>
  <c r="S358" i="113"/>
  <c r="I359" i="113"/>
  <c r="J359" i="113"/>
  <c r="K359" i="113"/>
  <c r="L359" i="113"/>
  <c r="O359" i="113"/>
  <c r="Q359" i="113" s="1"/>
  <c r="S359" i="113"/>
  <c r="I360" i="113"/>
  <c r="J360" i="113"/>
  <c r="K360" i="113"/>
  <c r="L360" i="113"/>
  <c r="O360" i="113"/>
  <c r="Q360" i="113" s="1"/>
  <c r="S360" i="113"/>
  <c r="I361" i="113"/>
  <c r="J361" i="113"/>
  <c r="K361" i="113"/>
  <c r="L361" i="113"/>
  <c r="O361" i="113"/>
  <c r="Q361" i="113" s="1"/>
  <c r="S361" i="113"/>
  <c r="I362" i="113"/>
  <c r="J362" i="113"/>
  <c r="K362" i="113"/>
  <c r="L362" i="113"/>
  <c r="O362" i="113"/>
  <c r="Q362" i="113" s="1"/>
  <c r="S362" i="113"/>
  <c r="I363" i="113"/>
  <c r="J363" i="113"/>
  <c r="K363" i="113"/>
  <c r="L363" i="113"/>
  <c r="O363" i="113"/>
  <c r="Q363" i="113" s="1"/>
  <c r="S363" i="113"/>
  <c r="I364" i="113"/>
  <c r="J364" i="113"/>
  <c r="K364" i="113"/>
  <c r="L364" i="113"/>
  <c r="O364" i="113"/>
  <c r="Q364" i="113" s="1"/>
  <c r="S364" i="113"/>
  <c r="I365" i="113"/>
  <c r="J365" i="113"/>
  <c r="K365" i="113"/>
  <c r="L365" i="113"/>
  <c r="O365" i="113"/>
  <c r="Q365" i="113" s="1"/>
  <c r="S365" i="113"/>
  <c r="I366" i="113"/>
  <c r="J366" i="113"/>
  <c r="K366" i="113"/>
  <c r="L366" i="113"/>
  <c r="O366" i="113"/>
  <c r="Q366" i="113" s="1"/>
  <c r="S366" i="113"/>
  <c r="I367" i="113"/>
  <c r="J367" i="113"/>
  <c r="K367" i="113"/>
  <c r="L367" i="113"/>
  <c r="O367" i="113"/>
  <c r="Q367" i="113" s="1"/>
  <c r="S367" i="113"/>
  <c r="I307" i="113"/>
  <c r="J307" i="113"/>
  <c r="K307" i="113"/>
  <c r="L307" i="113"/>
  <c r="O307" i="113"/>
  <c r="Q307" i="113" s="1"/>
  <c r="S307" i="113"/>
  <c r="I308" i="113"/>
  <c r="J308" i="113"/>
  <c r="K308" i="113"/>
  <c r="L308" i="113"/>
  <c r="O308" i="113"/>
  <c r="Q308" i="113" s="1"/>
  <c r="S308" i="113"/>
  <c r="I309" i="113"/>
  <c r="J309" i="113"/>
  <c r="K309" i="113"/>
  <c r="L309" i="113"/>
  <c r="O309" i="113"/>
  <c r="Q309" i="113" s="1"/>
  <c r="S309" i="113"/>
  <c r="I310" i="113"/>
  <c r="J310" i="113"/>
  <c r="K310" i="113"/>
  <c r="L310" i="113"/>
  <c r="O310" i="113"/>
  <c r="Q310" i="113" s="1"/>
  <c r="S310" i="113"/>
  <c r="I311" i="113"/>
  <c r="J311" i="113"/>
  <c r="K311" i="113"/>
  <c r="L311" i="113"/>
  <c r="O311" i="113"/>
  <c r="Q311" i="113" s="1"/>
  <c r="S311" i="113"/>
  <c r="I312" i="113"/>
  <c r="J312" i="113"/>
  <c r="K312" i="113"/>
  <c r="L312" i="113"/>
  <c r="O312" i="113"/>
  <c r="Q312" i="113" s="1"/>
  <c r="S312" i="113"/>
  <c r="I313" i="113"/>
  <c r="J313" i="113"/>
  <c r="K313" i="113"/>
  <c r="L313" i="113"/>
  <c r="O313" i="113"/>
  <c r="Q313" i="113" s="1"/>
  <c r="S313" i="113"/>
  <c r="I314" i="113"/>
  <c r="J314" i="113"/>
  <c r="K314" i="113"/>
  <c r="L314" i="113"/>
  <c r="O314" i="113"/>
  <c r="Q314" i="113" s="1"/>
  <c r="S314" i="113"/>
  <c r="I315" i="113"/>
  <c r="J315" i="113"/>
  <c r="K315" i="113"/>
  <c r="L315" i="113"/>
  <c r="O315" i="113"/>
  <c r="Q315" i="113" s="1"/>
  <c r="S315" i="113"/>
  <c r="I316" i="113"/>
  <c r="J316" i="113"/>
  <c r="K316" i="113"/>
  <c r="L316" i="113"/>
  <c r="O316" i="113"/>
  <c r="Q316" i="113" s="1"/>
  <c r="S316" i="113"/>
  <c r="I317" i="113"/>
  <c r="J317" i="113"/>
  <c r="K317" i="113"/>
  <c r="L317" i="113"/>
  <c r="O317" i="113"/>
  <c r="Q317" i="113" s="1"/>
  <c r="S317" i="113"/>
  <c r="I318" i="113"/>
  <c r="J318" i="113"/>
  <c r="K318" i="113"/>
  <c r="L318" i="113"/>
  <c r="O318" i="113"/>
  <c r="Q318" i="113" s="1"/>
  <c r="S318" i="113"/>
  <c r="I319" i="113"/>
  <c r="J319" i="113"/>
  <c r="K319" i="113"/>
  <c r="L319" i="113"/>
  <c r="O319" i="113"/>
  <c r="Q319" i="113" s="1"/>
  <c r="S319" i="113"/>
  <c r="I320" i="113"/>
  <c r="J320" i="113"/>
  <c r="K320" i="113"/>
  <c r="L320" i="113"/>
  <c r="O320" i="113"/>
  <c r="Q320" i="113" s="1"/>
  <c r="S320" i="113"/>
  <c r="I321" i="113"/>
  <c r="J321" i="113"/>
  <c r="K321" i="113"/>
  <c r="L321" i="113"/>
  <c r="O321" i="113"/>
  <c r="Q321" i="113" s="1"/>
  <c r="S321" i="113"/>
  <c r="I322" i="113"/>
  <c r="J322" i="113"/>
  <c r="K322" i="113"/>
  <c r="L322" i="113"/>
  <c r="O322" i="113"/>
  <c r="Q322" i="113" s="1"/>
  <c r="S322" i="113"/>
  <c r="I323" i="113"/>
  <c r="J323" i="113"/>
  <c r="K323" i="113"/>
  <c r="L323" i="113"/>
  <c r="O323" i="113"/>
  <c r="Q323" i="113" s="1"/>
  <c r="S323" i="113"/>
  <c r="I324" i="113"/>
  <c r="J324" i="113"/>
  <c r="K324" i="113"/>
  <c r="L324" i="113"/>
  <c r="O324" i="113"/>
  <c r="Q324" i="113" s="1"/>
  <c r="S324" i="113"/>
  <c r="I325" i="113"/>
  <c r="J325" i="113"/>
  <c r="K325" i="113"/>
  <c r="L325" i="113"/>
  <c r="O325" i="113"/>
  <c r="Q325" i="113" s="1"/>
  <c r="S325" i="113"/>
  <c r="I326" i="113"/>
  <c r="J326" i="113"/>
  <c r="K326" i="113"/>
  <c r="L326" i="113"/>
  <c r="O326" i="113"/>
  <c r="Q326" i="113" s="1"/>
  <c r="S326" i="113"/>
  <c r="I327" i="113"/>
  <c r="J327" i="113"/>
  <c r="K327" i="113"/>
  <c r="L327" i="113"/>
  <c r="O327" i="113"/>
  <c r="Q327" i="113" s="1"/>
  <c r="S327" i="113"/>
  <c r="I328" i="113"/>
  <c r="J328" i="113"/>
  <c r="K328" i="113"/>
  <c r="L328" i="113"/>
  <c r="O328" i="113"/>
  <c r="Q328" i="113" s="1"/>
  <c r="S328" i="113"/>
  <c r="I329" i="113"/>
  <c r="J329" i="113"/>
  <c r="K329" i="113"/>
  <c r="L329" i="113"/>
  <c r="O329" i="113"/>
  <c r="Q329" i="113" s="1"/>
  <c r="S329" i="113"/>
  <c r="I330" i="113"/>
  <c r="J330" i="113"/>
  <c r="K330" i="113"/>
  <c r="L330" i="113"/>
  <c r="O330" i="113"/>
  <c r="Q330" i="113" s="1"/>
  <c r="S330" i="113"/>
  <c r="I331" i="113"/>
  <c r="J331" i="113"/>
  <c r="K331" i="113"/>
  <c r="L331" i="113"/>
  <c r="O331" i="113"/>
  <c r="Q331" i="113" s="1"/>
  <c r="S331" i="113"/>
  <c r="I332" i="113"/>
  <c r="J332" i="113"/>
  <c r="K332" i="113"/>
  <c r="L332" i="113"/>
  <c r="O332" i="113"/>
  <c r="Q332" i="113" s="1"/>
  <c r="S332" i="113"/>
  <c r="I333" i="113"/>
  <c r="J333" i="113"/>
  <c r="K333" i="113"/>
  <c r="L333" i="113"/>
  <c r="O333" i="113"/>
  <c r="Q333" i="113" s="1"/>
  <c r="S333" i="113"/>
  <c r="I334" i="113"/>
  <c r="J334" i="113"/>
  <c r="K334" i="113"/>
  <c r="L334" i="113"/>
  <c r="O334" i="113"/>
  <c r="Q334" i="113" s="1"/>
  <c r="S334" i="113"/>
  <c r="I335" i="113"/>
  <c r="J335" i="113"/>
  <c r="K335" i="113"/>
  <c r="L335" i="113"/>
  <c r="O335" i="113"/>
  <c r="Q335" i="113" s="1"/>
  <c r="S335" i="113"/>
  <c r="I336" i="113"/>
  <c r="J336" i="113"/>
  <c r="K336" i="113"/>
  <c r="L336" i="113"/>
  <c r="O336" i="113"/>
  <c r="Q336" i="113" s="1"/>
  <c r="S336" i="113"/>
  <c r="I276" i="113"/>
  <c r="J276" i="113"/>
  <c r="K276" i="113"/>
  <c r="L276" i="113"/>
  <c r="S276" i="113"/>
  <c r="I277" i="113"/>
  <c r="J277" i="113"/>
  <c r="K277" i="113"/>
  <c r="L277" i="113"/>
  <c r="S277" i="113"/>
  <c r="I278" i="113"/>
  <c r="J278" i="113"/>
  <c r="K278" i="113"/>
  <c r="L278" i="113"/>
  <c r="S278" i="113"/>
  <c r="I279" i="113"/>
  <c r="J279" i="113"/>
  <c r="K279" i="113"/>
  <c r="L279" i="113"/>
  <c r="S279" i="113"/>
  <c r="I280" i="113"/>
  <c r="J280" i="113"/>
  <c r="K280" i="113"/>
  <c r="L280" i="113"/>
  <c r="S280" i="113"/>
  <c r="I281" i="113"/>
  <c r="J281" i="113"/>
  <c r="K281" i="113"/>
  <c r="L281" i="113"/>
  <c r="S281" i="113"/>
  <c r="I282" i="113"/>
  <c r="J282" i="113"/>
  <c r="K282" i="113"/>
  <c r="L282" i="113"/>
  <c r="S282" i="113"/>
  <c r="I283" i="113"/>
  <c r="J283" i="113"/>
  <c r="K283" i="113"/>
  <c r="L283" i="113"/>
  <c r="S283" i="113"/>
  <c r="I284" i="113"/>
  <c r="J284" i="113"/>
  <c r="K284" i="113"/>
  <c r="L284" i="113"/>
  <c r="S284" i="113"/>
  <c r="I285" i="113"/>
  <c r="J285" i="113"/>
  <c r="K285" i="113"/>
  <c r="L285" i="113"/>
  <c r="S285" i="113"/>
  <c r="I286" i="113"/>
  <c r="J286" i="113"/>
  <c r="K286" i="113"/>
  <c r="L286" i="113"/>
  <c r="S286" i="113"/>
  <c r="I287" i="113"/>
  <c r="J287" i="113"/>
  <c r="K287" i="113"/>
  <c r="L287" i="113"/>
  <c r="S287" i="113"/>
  <c r="I288" i="113"/>
  <c r="J288" i="113"/>
  <c r="K288" i="113"/>
  <c r="L288" i="113"/>
  <c r="S288" i="113"/>
  <c r="I289" i="113"/>
  <c r="J289" i="113"/>
  <c r="K289" i="113"/>
  <c r="L289" i="113"/>
  <c r="S289" i="113"/>
  <c r="I290" i="113"/>
  <c r="J290" i="113"/>
  <c r="K290" i="113"/>
  <c r="L290" i="113"/>
  <c r="S290" i="113"/>
  <c r="I291" i="113"/>
  <c r="J291" i="113"/>
  <c r="K291" i="113"/>
  <c r="L291" i="113"/>
  <c r="S291" i="113"/>
  <c r="I292" i="113"/>
  <c r="J292" i="113"/>
  <c r="K292" i="113"/>
  <c r="L292" i="113"/>
  <c r="S292" i="113"/>
  <c r="I293" i="113"/>
  <c r="J293" i="113"/>
  <c r="K293" i="113"/>
  <c r="L293" i="113"/>
  <c r="S293" i="113"/>
  <c r="I294" i="113"/>
  <c r="J294" i="113"/>
  <c r="K294" i="113"/>
  <c r="L294" i="113"/>
  <c r="S294" i="113"/>
  <c r="I295" i="113"/>
  <c r="J295" i="113"/>
  <c r="K295" i="113"/>
  <c r="L295" i="113"/>
  <c r="S295" i="113"/>
  <c r="I296" i="113"/>
  <c r="J296" i="113"/>
  <c r="K296" i="113"/>
  <c r="L296" i="113"/>
  <c r="S296" i="113"/>
  <c r="I297" i="113"/>
  <c r="J297" i="113"/>
  <c r="K297" i="113"/>
  <c r="L297" i="113"/>
  <c r="S297" i="113"/>
  <c r="I298" i="113"/>
  <c r="J298" i="113"/>
  <c r="K298" i="113"/>
  <c r="L298" i="113"/>
  <c r="S298" i="113"/>
  <c r="I299" i="113"/>
  <c r="J299" i="113"/>
  <c r="K299" i="113"/>
  <c r="L299" i="113"/>
  <c r="S299" i="113"/>
  <c r="I300" i="113"/>
  <c r="J300" i="113"/>
  <c r="K300" i="113"/>
  <c r="L300" i="113"/>
  <c r="S300" i="113"/>
  <c r="I301" i="113"/>
  <c r="J301" i="113"/>
  <c r="K301" i="113"/>
  <c r="L301" i="113"/>
  <c r="S301" i="113"/>
  <c r="I302" i="113"/>
  <c r="J302" i="113"/>
  <c r="K302" i="113"/>
  <c r="L302" i="113"/>
  <c r="S302" i="113"/>
  <c r="I303" i="113"/>
  <c r="J303" i="113"/>
  <c r="K303" i="113"/>
  <c r="L303" i="113"/>
  <c r="S303" i="113"/>
  <c r="I304" i="113"/>
  <c r="J304" i="113"/>
  <c r="K304" i="113"/>
  <c r="L304" i="113"/>
  <c r="S304" i="113"/>
  <c r="I305" i="113"/>
  <c r="J305" i="113"/>
  <c r="K305" i="113"/>
  <c r="L305" i="113"/>
  <c r="S305" i="113"/>
  <c r="I306" i="113"/>
  <c r="J306" i="113"/>
  <c r="K306" i="113"/>
  <c r="L306" i="113"/>
  <c r="S306" i="113"/>
  <c r="I246" i="113"/>
  <c r="J246" i="113"/>
  <c r="K246" i="113"/>
  <c r="L246" i="113"/>
  <c r="O246" i="113"/>
  <c r="Q246" i="113" s="1"/>
  <c r="S246" i="113"/>
  <c r="I247" i="113"/>
  <c r="J247" i="113"/>
  <c r="K247" i="113"/>
  <c r="L247" i="113"/>
  <c r="O247" i="113"/>
  <c r="Q247" i="113" s="1"/>
  <c r="S247" i="113"/>
  <c r="I248" i="113"/>
  <c r="J248" i="113"/>
  <c r="K248" i="113"/>
  <c r="L248" i="113"/>
  <c r="O248" i="113"/>
  <c r="Q248" i="113" s="1"/>
  <c r="S248" i="113"/>
  <c r="I249" i="113"/>
  <c r="J249" i="113"/>
  <c r="K249" i="113"/>
  <c r="L249" i="113"/>
  <c r="O249" i="113"/>
  <c r="Q249" i="113" s="1"/>
  <c r="S249" i="113"/>
  <c r="I250" i="113"/>
  <c r="J250" i="113"/>
  <c r="K250" i="113"/>
  <c r="L250" i="113"/>
  <c r="O250" i="113"/>
  <c r="Q250" i="113" s="1"/>
  <c r="S250" i="113"/>
  <c r="I251" i="113"/>
  <c r="J251" i="113"/>
  <c r="K251" i="113"/>
  <c r="L251" i="113"/>
  <c r="O251" i="113"/>
  <c r="Q251" i="113" s="1"/>
  <c r="S251" i="113"/>
  <c r="I252" i="113"/>
  <c r="J252" i="113"/>
  <c r="K252" i="113"/>
  <c r="L252" i="113"/>
  <c r="O252" i="113"/>
  <c r="Q252" i="113" s="1"/>
  <c r="S252" i="113"/>
  <c r="I253" i="113"/>
  <c r="J253" i="113"/>
  <c r="K253" i="113"/>
  <c r="L253" i="113"/>
  <c r="O253" i="113"/>
  <c r="Q253" i="113" s="1"/>
  <c r="S253" i="113"/>
  <c r="I254" i="113"/>
  <c r="J254" i="113"/>
  <c r="K254" i="113"/>
  <c r="L254" i="113"/>
  <c r="O254" i="113"/>
  <c r="Q254" i="113" s="1"/>
  <c r="S254" i="113"/>
  <c r="I255" i="113"/>
  <c r="J255" i="113"/>
  <c r="K255" i="113"/>
  <c r="L255" i="113"/>
  <c r="O255" i="113"/>
  <c r="Q255" i="113" s="1"/>
  <c r="S255" i="113"/>
  <c r="I256" i="113"/>
  <c r="J256" i="113"/>
  <c r="K256" i="113"/>
  <c r="L256" i="113"/>
  <c r="O256" i="113"/>
  <c r="Q256" i="113" s="1"/>
  <c r="S256" i="113"/>
  <c r="I257" i="113"/>
  <c r="J257" i="113"/>
  <c r="K257" i="113"/>
  <c r="L257" i="113"/>
  <c r="O257" i="113"/>
  <c r="Q257" i="113" s="1"/>
  <c r="S257" i="113"/>
  <c r="I258" i="113"/>
  <c r="J258" i="113"/>
  <c r="K258" i="113"/>
  <c r="L258" i="113"/>
  <c r="O258" i="113"/>
  <c r="Q258" i="113" s="1"/>
  <c r="S258" i="113"/>
  <c r="I259" i="113"/>
  <c r="J259" i="113"/>
  <c r="K259" i="113"/>
  <c r="L259" i="113"/>
  <c r="O259" i="113"/>
  <c r="Q259" i="113" s="1"/>
  <c r="S259" i="113"/>
  <c r="I260" i="113"/>
  <c r="J260" i="113"/>
  <c r="K260" i="113"/>
  <c r="L260" i="113"/>
  <c r="O260" i="113"/>
  <c r="Q260" i="113" s="1"/>
  <c r="S260" i="113"/>
  <c r="I261" i="113"/>
  <c r="J261" i="113"/>
  <c r="K261" i="113"/>
  <c r="L261" i="113"/>
  <c r="O261" i="113"/>
  <c r="Q261" i="113" s="1"/>
  <c r="S261" i="113"/>
  <c r="I262" i="113"/>
  <c r="J262" i="113"/>
  <c r="K262" i="113"/>
  <c r="L262" i="113"/>
  <c r="O262" i="113"/>
  <c r="Q262" i="113" s="1"/>
  <c r="S262" i="113"/>
  <c r="I263" i="113"/>
  <c r="J263" i="113"/>
  <c r="K263" i="113"/>
  <c r="L263" i="113"/>
  <c r="O263" i="113"/>
  <c r="Q263" i="113" s="1"/>
  <c r="S263" i="113"/>
  <c r="I264" i="113"/>
  <c r="J264" i="113"/>
  <c r="K264" i="113"/>
  <c r="L264" i="113"/>
  <c r="O264" i="113"/>
  <c r="Q264" i="113" s="1"/>
  <c r="S264" i="113"/>
  <c r="I265" i="113"/>
  <c r="J265" i="113"/>
  <c r="K265" i="113"/>
  <c r="L265" i="113"/>
  <c r="O265" i="113"/>
  <c r="Q265" i="113" s="1"/>
  <c r="S265" i="113"/>
  <c r="I266" i="113"/>
  <c r="J266" i="113"/>
  <c r="K266" i="113"/>
  <c r="L266" i="113"/>
  <c r="O266" i="113"/>
  <c r="Q266" i="113" s="1"/>
  <c r="S266" i="113"/>
  <c r="I267" i="113"/>
  <c r="J267" i="113"/>
  <c r="K267" i="113"/>
  <c r="L267" i="113"/>
  <c r="O267" i="113"/>
  <c r="Q267" i="113" s="1"/>
  <c r="S267" i="113"/>
  <c r="I268" i="113"/>
  <c r="J268" i="113"/>
  <c r="K268" i="113"/>
  <c r="L268" i="113"/>
  <c r="O268" i="113"/>
  <c r="Q268" i="113" s="1"/>
  <c r="S268" i="113"/>
  <c r="I269" i="113"/>
  <c r="J269" i="113"/>
  <c r="K269" i="113"/>
  <c r="L269" i="113"/>
  <c r="O269" i="113"/>
  <c r="Q269" i="113" s="1"/>
  <c r="S269" i="113"/>
  <c r="I270" i="113"/>
  <c r="J270" i="113"/>
  <c r="K270" i="113"/>
  <c r="L270" i="113"/>
  <c r="O270" i="113"/>
  <c r="Q270" i="113" s="1"/>
  <c r="S270" i="113"/>
  <c r="I271" i="113"/>
  <c r="J271" i="113"/>
  <c r="K271" i="113"/>
  <c r="L271" i="113"/>
  <c r="O271" i="113"/>
  <c r="Q271" i="113" s="1"/>
  <c r="S271" i="113"/>
  <c r="I272" i="113"/>
  <c r="J272" i="113"/>
  <c r="K272" i="113"/>
  <c r="L272" i="113"/>
  <c r="O272" i="113"/>
  <c r="Q272" i="113" s="1"/>
  <c r="S272" i="113"/>
  <c r="I273" i="113"/>
  <c r="J273" i="113"/>
  <c r="K273" i="113"/>
  <c r="L273" i="113"/>
  <c r="O273" i="113"/>
  <c r="Q273" i="113" s="1"/>
  <c r="S273" i="113"/>
  <c r="I274" i="113"/>
  <c r="J274" i="113"/>
  <c r="K274" i="113"/>
  <c r="L274" i="113"/>
  <c r="O274" i="113"/>
  <c r="Q274" i="113" s="1"/>
  <c r="S274" i="113"/>
  <c r="I275" i="113"/>
  <c r="J275" i="113"/>
  <c r="K275" i="113"/>
  <c r="L275" i="113"/>
  <c r="O275" i="113"/>
  <c r="Q275" i="113" s="1"/>
  <c r="S275" i="113"/>
  <c r="I215" i="113"/>
  <c r="J215" i="113"/>
  <c r="K215" i="113"/>
  <c r="L215" i="113"/>
  <c r="O215" i="113"/>
  <c r="S215" i="113"/>
  <c r="I216" i="113"/>
  <c r="J216" i="113"/>
  <c r="K216" i="113"/>
  <c r="L216" i="113"/>
  <c r="O216" i="113"/>
  <c r="Q216" i="113" s="1"/>
  <c r="S216" i="113"/>
  <c r="I217" i="113"/>
  <c r="J217" i="113"/>
  <c r="K217" i="113"/>
  <c r="L217" i="113"/>
  <c r="O217" i="113"/>
  <c r="Q217" i="113" s="1"/>
  <c r="S217" i="113"/>
  <c r="I218" i="113"/>
  <c r="J218" i="113"/>
  <c r="K218" i="113"/>
  <c r="L218" i="113"/>
  <c r="O218" i="113"/>
  <c r="Q218" i="113" s="1"/>
  <c r="S218" i="113"/>
  <c r="I219" i="113"/>
  <c r="J219" i="113"/>
  <c r="K219" i="113"/>
  <c r="L219" i="113"/>
  <c r="O219" i="113"/>
  <c r="Q219" i="113" s="1"/>
  <c r="S219" i="113"/>
  <c r="I220" i="113"/>
  <c r="J220" i="113"/>
  <c r="K220" i="113"/>
  <c r="L220" i="113"/>
  <c r="O220" i="113"/>
  <c r="Q220" i="113" s="1"/>
  <c r="S220" i="113"/>
  <c r="I221" i="113"/>
  <c r="J221" i="113"/>
  <c r="K221" i="113"/>
  <c r="L221" i="113"/>
  <c r="O221" i="113"/>
  <c r="Q221" i="113" s="1"/>
  <c r="S221" i="113"/>
  <c r="I222" i="113"/>
  <c r="J222" i="113"/>
  <c r="K222" i="113"/>
  <c r="L222" i="113"/>
  <c r="O222" i="113"/>
  <c r="Q222" i="113" s="1"/>
  <c r="S222" i="113"/>
  <c r="I223" i="113"/>
  <c r="J223" i="113"/>
  <c r="K223" i="113"/>
  <c r="L223" i="113"/>
  <c r="O223" i="113"/>
  <c r="Q223" i="113" s="1"/>
  <c r="S223" i="113"/>
  <c r="I224" i="113"/>
  <c r="J224" i="113"/>
  <c r="K224" i="113"/>
  <c r="L224" i="113"/>
  <c r="O224" i="113"/>
  <c r="Q224" i="113" s="1"/>
  <c r="S224" i="113"/>
  <c r="I225" i="113"/>
  <c r="J225" i="113"/>
  <c r="K225" i="113"/>
  <c r="L225" i="113"/>
  <c r="O225" i="113"/>
  <c r="Q225" i="113" s="1"/>
  <c r="S225" i="113"/>
  <c r="I226" i="113"/>
  <c r="J226" i="113"/>
  <c r="K226" i="113"/>
  <c r="L226" i="113"/>
  <c r="O226" i="113"/>
  <c r="Q226" i="113" s="1"/>
  <c r="S226" i="113"/>
  <c r="I227" i="113"/>
  <c r="J227" i="113"/>
  <c r="K227" i="113"/>
  <c r="L227" i="113"/>
  <c r="O227" i="113"/>
  <c r="Q227" i="113" s="1"/>
  <c r="S227" i="113"/>
  <c r="I228" i="113"/>
  <c r="J228" i="113"/>
  <c r="K228" i="113"/>
  <c r="L228" i="113"/>
  <c r="O228" i="113"/>
  <c r="Q228" i="113" s="1"/>
  <c r="S228" i="113"/>
  <c r="I229" i="113"/>
  <c r="J229" i="113"/>
  <c r="K229" i="113"/>
  <c r="L229" i="113"/>
  <c r="O229" i="113"/>
  <c r="Q229" i="113" s="1"/>
  <c r="S229" i="113"/>
  <c r="I230" i="113"/>
  <c r="J230" i="113"/>
  <c r="K230" i="113"/>
  <c r="L230" i="113"/>
  <c r="O230" i="113"/>
  <c r="Q230" i="113" s="1"/>
  <c r="S230" i="113"/>
  <c r="I231" i="113"/>
  <c r="J231" i="113"/>
  <c r="K231" i="113"/>
  <c r="L231" i="113"/>
  <c r="O231" i="113"/>
  <c r="Q231" i="113" s="1"/>
  <c r="S231" i="113"/>
  <c r="I232" i="113"/>
  <c r="J232" i="113"/>
  <c r="K232" i="113"/>
  <c r="L232" i="113"/>
  <c r="O232" i="113"/>
  <c r="Q232" i="113" s="1"/>
  <c r="S232" i="113"/>
  <c r="I233" i="113"/>
  <c r="J233" i="113"/>
  <c r="K233" i="113"/>
  <c r="L233" i="113"/>
  <c r="O233" i="113"/>
  <c r="Q233" i="113" s="1"/>
  <c r="S233" i="113"/>
  <c r="I234" i="113"/>
  <c r="J234" i="113"/>
  <c r="K234" i="113"/>
  <c r="L234" i="113"/>
  <c r="O234" i="113"/>
  <c r="Q234" i="113" s="1"/>
  <c r="S234" i="113"/>
  <c r="I235" i="113"/>
  <c r="J235" i="113"/>
  <c r="K235" i="113"/>
  <c r="L235" i="113"/>
  <c r="O235" i="113"/>
  <c r="Q235" i="113" s="1"/>
  <c r="S235" i="113"/>
  <c r="I236" i="113"/>
  <c r="J236" i="113"/>
  <c r="K236" i="113"/>
  <c r="L236" i="113"/>
  <c r="O236" i="113"/>
  <c r="Q236" i="113" s="1"/>
  <c r="S236" i="113"/>
  <c r="I237" i="113"/>
  <c r="J237" i="113"/>
  <c r="K237" i="113"/>
  <c r="L237" i="113"/>
  <c r="O237" i="113"/>
  <c r="Q237" i="113" s="1"/>
  <c r="S237" i="113"/>
  <c r="I238" i="113"/>
  <c r="J238" i="113"/>
  <c r="K238" i="113"/>
  <c r="L238" i="113"/>
  <c r="O238" i="113"/>
  <c r="Q238" i="113" s="1"/>
  <c r="S238" i="113"/>
  <c r="I239" i="113"/>
  <c r="J239" i="113"/>
  <c r="K239" i="113"/>
  <c r="L239" i="113"/>
  <c r="O239" i="113"/>
  <c r="Q239" i="113" s="1"/>
  <c r="S239" i="113"/>
  <c r="I240" i="113"/>
  <c r="J240" i="113"/>
  <c r="K240" i="113"/>
  <c r="L240" i="113"/>
  <c r="O240" i="113"/>
  <c r="Q240" i="113" s="1"/>
  <c r="S240" i="113"/>
  <c r="I241" i="113"/>
  <c r="J241" i="113"/>
  <c r="K241" i="113"/>
  <c r="L241" i="113"/>
  <c r="O241" i="113"/>
  <c r="Q241" i="113" s="1"/>
  <c r="S241" i="113"/>
  <c r="I242" i="113"/>
  <c r="J242" i="113"/>
  <c r="K242" i="113"/>
  <c r="L242" i="113"/>
  <c r="O242" i="113"/>
  <c r="Q242" i="113" s="1"/>
  <c r="S242" i="113"/>
  <c r="I243" i="113"/>
  <c r="J243" i="113"/>
  <c r="K243" i="113"/>
  <c r="L243" i="113"/>
  <c r="O243" i="113"/>
  <c r="Q243" i="113" s="1"/>
  <c r="S243" i="113"/>
  <c r="I244" i="113"/>
  <c r="J244" i="113"/>
  <c r="K244" i="113"/>
  <c r="L244" i="113"/>
  <c r="O244" i="113"/>
  <c r="Q244" i="113" s="1"/>
  <c r="S244" i="113"/>
  <c r="I245" i="113"/>
  <c r="J245" i="113"/>
  <c r="K245" i="113"/>
  <c r="L245" i="113"/>
  <c r="O245" i="113"/>
  <c r="Q245" i="113" s="1"/>
  <c r="S245" i="113"/>
  <c r="I184" i="113"/>
  <c r="J184" i="113"/>
  <c r="K184" i="113"/>
  <c r="L184" i="113"/>
  <c r="O184" i="113"/>
  <c r="Q184" i="113" s="1"/>
  <c r="S184" i="113"/>
  <c r="I185" i="113"/>
  <c r="J185" i="113"/>
  <c r="K185" i="113"/>
  <c r="L185" i="113"/>
  <c r="O185" i="113"/>
  <c r="Q185" i="113" s="1"/>
  <c r="S185" i="113"/>
  <c r="I186" i="113"/>
  <c r="J186" i="113"/>
  <c r="K186" i="113"/>
  <c r="L186" i="113"/>
  <c r="O186" i="113"/>
  <c r="Q186" i="113" s="1"/>
  <c r="S186" i="113"/>
  <c r="I187" i="113"/>
  <c r="J187" i="113"/>
  <c r="K187" i="113"/>
  <c r="L187" i="113"/>
  <c r="O187" i="113"/>
  <c r="Q187" i="113" s="1"/>
  <c r="S187" i="113"/>
  <c r="I188" i="113"/>
  <c r="J188" i="113"/>
  <c r="K188" i="113"/>
  <c r="L188" i="113"/>
  <c r="O188" i="113"/>
  <c r="Q188" i="113" s="1"/>
  <c r="S188" i="113"/>
  <c r="I189" i="113"/>
  <c r="J189" i="113"/>
  <c r="K189" i="113"/>
  <c r="L189" i="113"/>
  <c r="O189" i="113"/>
  <c r="Q189" i="113" s="1"/>
  <c r="S189" i="113"/>
  <c r="I190" i="113"/>
  <c r="J190" i="113"/>
  <c r="K190" i="113"/>
  <c r="L190" i="113"/>
  <c r="O190" i="113"/>
  <c r="Q190" i="113" s="1"/>
  <c r="S190" i="113"/>
  <c r="I191" i="113"/>
  <c r="J191" i="113"/>
  <c r="K191" i="113"/>
  <c r="L191" i="113"/>
  <c r="O191" i="113"/>
  <c r="Q191" i="113" s="1"/>
  <c r="S191" i="113"/>
  <c r="I192" i="113"/>
  <c r="J192" i="113"/>
  <c r="K192" i="113"/>
  <c r="L192" i="113"/>
  <c r="O192" i="113"/>
  <c r="Q192" i="113" s="1"/>
  <c r="S192" i="113"/>
  <c r="I193" i="113"/>
  <c r="J193" i="113"/>
  <c r="K193" i="113"/>
  <c r="L193" i="113"/>
  <c r="O193" i="113"/>
  <c r="Q193" i="113" s="1"/>
  <c r="S193" i="113"/>
  <c r="I194" i="113"/>
  <c r="J194" i="113"/>
  <c r="K194" i="113"/>
  <c r="L194" i="113"/>
  <c r="O194" i="113"/>
  <c r="Q194" i="113" s="1"/>
  <c r="S194" i="113"/>
  <c r="I195" i="113"/>
  <c r="J195" i="113"/>
  <c r="K195" i="113"/>
  <c r="L195" i="113"/>
  <c r="O195" i="113"/>
  <c r="Q195" i="113" s="1"/>
  <c r="S195" i="113"/>
  <c r="I196" i="113"/>
  <c r="J196" i="113"/>
  <c r="K196" i="113"/>
  <c r="L196" i="113"/>
  <c r="O196" i="113"/>
  <c r="Q196" i="113" s="1"/>
  <c r="S196" i="113"/>
  <c r="I197" i="113"/>
  <c r="J197" i="113"/>
  <c r="K197" i="113"/>
  <c r="L197" i="113"/>
  <c r="O197" i="113"/>
  <c r="Q197" i="113" s="1"/>
  <c r="S197" i="113"/>
  <c r="I198" i="113"/>
  <c r="J198" i="113"/>
  <c r="K198" i="113"/>
  <c r="L198" i="113"/>
  <c r="O198" i="113"/>
  <c r="Q198" i="113" s="1"/>
  <c r="S198" i="113"/>
  <c r="I199" i="113"/>
  <c r="J199" i="113"/>
  <c r="K199" i="113"/>
  <c r="L199" i="113"/>
  <c r="O199" i="113"/>
  <c r="Q199" i="113" s="1"/>
  <c r="S199" i="113"/>
  <c r="I200" i="113"/>
  <c r="J200" i="113"/>
  <c r="K200" i="113"/>
  <c r="L200" i="113"/>
  <c r="O200" i="113"/>
  <c r="Q200" i="113" s="1"/>
  <c r="S200" i="113"/>
  <c r="I201" i="113"/>
  <c r="J201" i="113"/>
  <c r="K201" i="113"/>
  <c r="L201" i="113"/>
  <c r="O201" i="113"/>
  <c r="Q201" i="113" s="1"/>
  <c r="S201" i="113"/>
  <c r="I202" i="113"/>
  <c r="J202" i="113"/>
  <c r="K202" i="113"/>
  <c r="L202" i="113"/>
  <c r="O202" i="113"/>
  <c r="Q202" i="113" s="1"/>
  <c r="S202" i="113"/>
  <c r="I203" i="113"/>
  <c r="J203" i="113"/>
  <c r="K203" i="113"/>
  <c r="L203" i="113"/>
  <c r="O203" i="113"/>
  <c r="Q203" i="113" s="1"/>
  <c r="S203" i="113"/>
  <c r="I204" i="113"/>
  <c r="J204" i="113"/>
  <c r="K204" i="113"/>
  <c r="L204" i="113"/>
  <c r="O204" i="113"/>
  <c r="Q204" i="113" s="1"/>
  <c r="S204" i="113"/>
  <c r="I205" i="113"/>
  <c r="J205" i="113"/>
  <c r="K205" i="113"/>
  <c r="L205" i="113"/>
  <c r="O205" i="113"/>
  <c r="Q205" i="113" s="1"/>
  <c r="S205" i="113"/>
  <c r="I206" i="113"/>
  <c r="J206" i="113"/>
  <c r="K206" i="113"/>
  <c r="L206" i="113"/>
  <c r="O206" i="113"/>
  <c r="Q206" i="113" s="1"/>
  <c r="S206" i="113"/>
  <c r="I207" i="113"/>
  <c r="J207" i="113"/>
  <c r="K207" i="113"/>
  <c r="L207" i="113"/>
  <c r="O207" i="113"/>
  <c r="Q207" i="113" s="1"/>
  <c r="S207" i="113"/>
  <c r="I208" i="113"/>
  <c r="J208" i="113"/>
  <c r="K208" i="113"/>
  <c r="L208" i="113"/>
  <c r="O208" i="113"/>
  <c r="Q208" i="113" s="1"/>
  <c r="S208" i="113"/>
  <c r="I209" i="113"/>
  <c r="J209" i="113"/>
  <c r="K209" i="113"/>
  <c r="L209" i="113"/>
  <c r="O209" i="113"/>
  <c r="Q209" i="113" s="1"/>
  <c r="S209" i="113"/>
  <c r="I210" i="113"/>
  <c r="J210" i="113"/>
  <c r="K210" i="113"/>
  <c r="L210" i="113"/>
  <c r="O210" i="113"/>
  <c r="Q210" i="113" s="1"/>
  <c r="S210" i="113"/>
  <c r="I211" i="113"/>
  <c r="J211" i="113"/>
  <c r="K211" i="113"/>
  <c r="L211" i="113"/>
  <c r="O211" i="113"/>
  <c r="Q211" i="113" s="1"/>
  <c r="S211" i="113"/>
  <c r="I212" i="113"/>
  <c r="J212" i="113"/>
  <c r="K212" i="113"/>
  <c r="L212" i="113"/>
  <c r="O212" i="113"/>
  <c r="Q212" i="113" s="1"/>
  <c r="S212" i="113"/>
  <c r="I213" i="113"/>
  <c r="J213" i="113"/>
  <c r="K213" i="113"/>
  <c r="L213" i="113"/>
  <c r="O213" i="113"/>
  <c r="Q213" i="113" s="1"/>
  <c r="S213" i="113"/>
  <c r="I214" i="113"/>
  <c r="J214" i="113"/>
  <c r="K214" i="113"/>
  <c r="L214" i="113"/>
  <c r="O214" i="113"/>
  <c r="Q214" i="113" s="1"/>
  <c r="S214" i="113"/>
  <c r="I154" i="113"/>
  <c r="J154" i="113"/>
  <c r="K154" i="113"/>
  <c r="L154" i="113"/>
  <c r="O154" i="113"/>
  <c r="Q154" i="113" s="1"/>
  <c r="S154" i="113"/>
  <c r="I155" i="113"/>
  <c r="J155" i="113"/>
  <c r="K155" i="113"/>
  <c r="L155" i="113"/>
  <c r="O155" i="113"/>
  <c r="Q155" i="113" s="1"/>
  <c r="S155" i="113"/>
  <c r="I156" i="113"/>
  <c r="J156" i="113"/>
  <c r="K156" i="113"/>
  <c r="L156" i="113"/>
  <c r="O156" i="113"/>
  <c r="Q156" i="113" s="1"/>
  <c r="S156" i="113"/>
  <c r="I157" i="113"/>
  <c r="J157" i="113"/>
  <c r="K157" i="113"/>
  <c r="L157" i="113"/>
  <c r="O157" i="113"/>
  <c r="Q157" i="113" s="1"/>
  <c r="S157" i="113"/>
  <c r="I158" i="113"/>
  <c r="J158" i="113"/>
  <c r="K158" i="113"/>
  <c r="L158" i="113"/>
  <c r="O158" i="113"/>
  <c r="Q158" i="113" s="1"/>
  <c r="S158" i="113"/>
  <c r="I159" i="113"/>
  <c r="J159" i="113"/>
  <c r="K159" i="113"/>
  <c r="L159" i="113"/>
  <c r="O159" i="113"/>
  <c r="Q159" i="113" s="1"/>
  <c r="S159" i="113"/>
  <c r="I160" i="113"/>
  <c r="J160" i="113"/>
  <c r="K160" i="113"/>
  <c r="L160" i="113"/>
  <c r="O160" i="113"/>
  <c r="Q160" i="113" s="1"/>
  <c r="S160" i="113"/>
  <c r="I161" i="113"/>
  <c r="J161" i="113"/>
  <c r="K161" i="113"/>
  <c r="L161" i="113"/>
  <c r="O161" i="113"/>
  <c r="Q161" i="113" s="1"/>
  <c r="S161" i="113"/>
  <c r="I162" i="113"/>
  <c r="J162" i="113"/>
  <c r="K162" i="113"/>
  <c r="L162" i="113"/>
  <c r="O162" i="113"/>
  <c r="Q162" i="113" s="1"/>
  <c r="S162" i="113"/>
  <c r="I163" i="113"/>
  <c r="J163" i="113"/>
  <c r="K163" i="113"/>
  <c r="L163" i="113"/>
  <c r="O163" i="113"/>
  <c r="Q163" i="113" s="1"/>
  <c r="S163" i="113"/>
  <c r="I164" i="113"/>
  <c r="J164" i="113"/>
  <c r="K164" i="113"/>
  <c r="L164" i="113"/>
  <c r="O164" i="113"/>
  <c r="Q164" i="113" s="1"/>
  <c r="S164" i="113"/>
  <c r="I165" i="113"/>
  <c r="J165" i="113"/>
  <c r="K165" i="113"/>
  <c r="L165" i="113"/>
  <c r="O165" i="113"/>
  <c r="Q165" i="113" s="1"/>
  <c r="S165" i="113"/>
  <c r="I166" i="113"/>
  <c r="J166" i="113"/>
  <c r="K166" i="113"/>
  <c r="L166" i="113"/>
  <c r="O166" i="113"/>
  <c r="Q166" i="113" s="1"/>
  <c r="S166" i="113"/>
  <c r="I167" i="113"/>
  <c r="J167" i="113"/>
  <c r="K167" i="113"/>
  <c r="L167" i="113"/>
  <c r="O167" i="113"/>
  <c r="Q167" i="113" s="1"/>
  <c r="S167" i="113"/>
  <c r="I168" i="113"/>
  <c r="J168" i="113"/>
  <c r="K168" i="113"/>
  <c r="L168" i="113"/>
  <c r="O168" i="113"/>
  <c r="Q168" i="113" s="1"/>
  <c r="S168" i="113"/>
  <c r="I169" i="113"/>
  <c r="J169" i="113"/>
  <c r="K169" i="113"/>
  <c r="L169" i="113"/>
  <c r="O169" i="113"/>
  <c r="Q169" i="113" s="1"/>
  <c r="S169" i="113"/>
  <c r="I170" i="113"/>
  <c r="J170" i="113"/>
  <c r="K170" i="113"/>
  <c r="L170" i="113"/>
  <c r="O170" i="113"/>
  <c r="Q170" i="113" s="1"/>
  <c r="S170" i="113"/>
  <c r="I171" i="113"/>
  <c r="J171" i="113"/>
  <c r="K171" i="113"/>
  <c r="L171" i="113"/>
  <c r="O171" i="113"/>
  <c r="Q171" i="113" s="1"/>
  <c r="S171" i="113"/>
  <c r="I172" i="113"/>
  <c r="J172" i="113"/>
  <c r="K172" i="113"/>
  <c r="L172" i="113"/>
  <c r="O172" i="113"/>
  <c r="Q172" i="113" s="1"/>
  <c r="S172" i="113"/>
  <c r="I173" i="113"/>
  <c r="J173" i="113"/>
  <c r="K173" i="113"/>
  <c r="L173" i="113"/>
  <c r="O173" i="113"/>
  <c r="Q173" i="113" s="1"/>
  <c r="S173" i="113"/>
  <c r="I174" i="113"/>
  <c r="J174" i="113"/>
  <c r="K174" i="113"/>
  <c r="L174" i="113"/>
  <c r="O174" i="113"/>
  <c r="Q174" i="113" s="1"/>
  <c r="S174" i="113"/>
  <c r="I175" i="113"/>
  <c r="J175" i="113"/>
  <c r="K175" i="113"/>
  <c r="L175" i="113"/>
  <c r="O175" i="113"/>
  <c r="Q175" i="113" s="1"/>
  <c r="S175" i="113"/>
  <c r="I176" i="113"/>
  <c r="J176" i="113"/>
  <c r="K176" i="113"/>
  <c r="L176" i="113"/>
  <c r="O176" i="113"/>
  <c r="Q176" i="113" s="1"/>
  <c r="S176" i="113"/>
  <c r="I177" i="113"/>
  <c r="J177" i="113"/>
  <c r="K177" i="113"/>
  <c r="L177" i="113"/>
  <c r="O177" i="113"/>
  <c r="Q177" i="113" s="1"/>
  <c r="S177" i="113"/>
  <c r="I178" i="113"/>
  <c r="J178" i="113"/>
  <c r="K178" i="113"/>
  <c r="L178" i="113"/>
  <c r="O178" i="113"/>
  <c r="Q178" i="113" s="1"/>
  <c r="S178" i="113"/>
  <c r="I179" i="113"/>
  <c r="J179" i="113"/>
  <c r="K179" i="113"/>
  <c r="L179" i="113"/>
  <c r="O179" i="113"/>
  <c r="Q179" i="113" s="1"/>
  <c r="S179" i="113"/>
  <c r="I180" i="113"/>
  <c r="J180" i="113"/>
  <c r="K180" i="113"/>
  <c r="L180" i="113"/>
  <c r="O180" i="113"/>
  <c r="Q180" i="113" s="1"/>
  <c r="S180" i="113"/>
  <c r="I181" i="113"/>
  <c r="J181" i="113"/>
  <c r="K181" i="113"/>
  <c r="L181" i="113"/>
  <c r="O181" i="113"/>
  <c r="Q181" i="113" s="1"/>
  <c r="S181" i="113"/>
  <c r="I182" i="113"/>
  <c r="J182" i="113"/>
  <c r="K182" i="113"/>
  <c r="L182" i="113"/>
  <c r="O182" i="113"/>
  <c r="Q182" i="113" s="1"/>
  <c r="S182" i="113"/>
  <c r="I183" i="113"/>
  <c r="J183" i="113"/>
  <c r="K183" i="113"/>
  <c r="L183" i="113"/>
  <c r="O183" i="113"/>
  <c r="Q183" i="113" s="1"/>
  <c r="S183" i="113"/>
  <c r="I123" i="113"/>
  <c r="J123" i="113"/>
  <c r="K123" i="113"/>
  <c r="L123" i="113"/>
  <c r="O123" i="113"/>
  <c r="Q123" i="113" s="1"/>
  <c r="S123" i="113"/>
  <c r="I124" i="113"/>
  <c r="J124" i="113"/>
  <c r="K124" i="113"/>
  <c r="L124" i="113"/>
  <c r="O124" i="113"/>
  <c r="Q124" i="113" s="1"/>
  <c r="S124" i="113"/>
  <c r="I125" i="113"/>
  <c r="J125" i="113"/>
  <c r="K125" i="113"/>
  <c r="L125" i="113"/>
  <c r="O125" i="113"/>
  <c r="Q125" i="113" s="1"/>
  <c r="S125" i="113"/>
  <c r="I126" i="113"/>
  <c r="J126" i="113"/>
  <c r="K126" i="113"/>
  <c r="L126" i="113"/>
  <c r="O126" i="113"/>
  <c r="Q126" i="113" s="1"/>
  <c r="S126" i="113"/>
  <c r="I127" i="113"/>
  <c r="J127" i="113"/>
  <c r="K127" i="113"/>
  <c r="L127" i="113"/>
  <c r="O127" i="113"/>
  <c r="Q127" i="113" s="1"/>
  <c r="S127" i="113"/>
  <c r="I128" i="113"/>
  <c r="J128" i="113"/>
  <c r="K128" i="113"/>
  <c r="L128" i="113"/>
  <c r="O128" i="113"/>
  <c r="Q128" i="113" s="1"/>
  <c r="S128" i="113"/>
  <c r="I129" i="113"/>
  <c r="J129" i="113"/>
  <c r="K129" i="113"/>
  <c r="L129" i="113"/>
  <c r="O129" i="113"/>
  <c r="Q129" i="113" s="1"/>
  <c r="S129" i="113"/>
  <c r="I130" i="113"/>
  <c r="J130" i="113"/>
  <c r="K130" i="113"/>
  <c r="L130" i="113"/>
  <c r="O130" i="113"/>
  <c r="Q130" i="113" s="1"/>
  <c r="S130" i="113"/>
  <c r="I131" i="113"/>
  <c r="J131" i="113"/>
  <c r="K131" i="113"/>
  <c r="L131" i="113"/>
  <c r="O131" i="113"/>
  <c r="Q131" i="113" s="1"/>
  <c r="S131" i="113"/>
  <c r="I132" i="113"/>
  <c r="J132" i="113"/>
  <c r="K132" i="113"/>
  <c r="L132" i="113"/>
  <c r="O132" i="113"/>
  <c r="Q132" i="113" s="1"/>
  <c r="S132" i="113"/>
  <c r="I133" i="113"/>
  <c r="J133" i="113"/>
  <c r="K133" i="113"/>
  <c r="L133" i="113"/>
  <c r="O133" i="113"/>
  <c r="Q133" i="113" s="1"/>
  <c r="S133" i="113"/>
  <c r="I134" i="113"/>
  <c r="J134" i="113"/>
  <c r="K134" i="113"/>
  <c r="L134" i="113"/>
  <c r="O134" i="113"/>
  <c r="Q134" i="113" s="1"/>
  <c r="S134" i="113"/>
  <c r="I135" i="113"/>
  <c r="J135" i="113"/>
  <c r="K135" i="113"/>
  <c r="L135" i="113"/>
  <c r="O135" i="113"/>
  <c r="Q135" i="113" s="1"/>
  <c r="S135" i="113"/>
  <c r="I136" i="113"/>
  <c r="J136" i="113"/>
  <c r="K136" i="113"/>
  <c r="L136" i="113"/>
  <c r="O136" i="113"/>
  <c r="Q136" i="113" s="1"/>
  <c r="S136" i="113"/>
  <c r="I137" i="113"/>
  <c r="J137" i="113"/>
  <c r="K137" i="113"/>
  <c r="L137" i="113"/>
  <c r="O137" i="113"/>
  <c r="Q137" i="113" s="1"/>
  <c r="S137" i="113"/>
  <c r="I138" i="113"/>
  <c r="J138" i="113"/>
  <c r="K138" i="113"/>
  <c r="L138" i="113"/>
  <c r="O138" i="113"/>
  <c r="Q138" i="113" s="1"/>
  <c r="S138" i="113"/>
  <c r="I139" i="113"/>
  <c r="J139" i="113"/>
  <c r="K139" i="113"/>
  <c r="L139" i="113"/>
  <c r="O139" i="113"/>
  <c r="Q139" i="113" s="1"/>
  <c r="S139" i="113"/>
  <c r="I140" i="113"/>
  <c r="J140" i="113"/>
  <c r="K140" i="113"/>
  <c r="L140" i="113"/>
  <c r="O140" i="113"/>
  <c r="Q140" i="113" s="1"/>
  <c r="S140" i="113"/>
  <c r="I141" i="113"/>
  <c r="J141" i="113"/>
  <c r="K141" i="113"/>
  <c r="L141" i="113"/>
  <c r="O141" i="113"/>
  <c r="Q141" i="113" s="1"/>
  <c r="S141" i="113"/>
  <c r="I142" i="113"/>
  <c r="J142" i="113"/>
  <c r="K142" i="113"/>
  <c r="L142" i="113"/>
  <c r="O142" i="113"/>
  <c r="Q142" i="113" s="1"/>
  <c r="S142" i="113"/>
  <c r="I143" i="113"/>
  <c r="J143" i="113"/>
  <c r="K143" i="113"/>
  <c r="L143" i="113"/>
  <c r="O143" i="113"/>
  <c r="Q143" i="113" s="1"/>
  <c r="S143" i="113"/>
  <c r="I144" i="113"/>
  <c r="J144" i="113"/>
  <c r="K144" i="113"/>
  <c r="L144" i="113"/>
  <c r="O144" i="113"/>
  <c r="Q144" i="113" s="1"/>
  <c r="S144" i="113"/>
  <c r="I145" i="113"/>
  <c r="J145" i="113"/>
  <c r="K145" i="113"/>
  <c r="L145" i="113"/>
  <c r="O145" i="113"/>
  <c r="Q145" i="113" s="1"/>
  <c r="S145" i="113"/>
  <c r="I146" i="113"/>
  <c r="J146" i="113"/>
  <c r="K146" i="113"/>
  <c r="L146" i="113"/>
  <c r="O146" i="113"/>
  <c r="Q146" i="113" s="1"/>
  <c r="S146" i="113"/>
  <c r="I147" i="113"/>
  <c r="J147" i="113"/>
  <c r="K147" i="113"/>
  <c r="L147" i="113"/>
  <c r="O147" i="113"/>
  <c r="Q147" i="113" s="1"/>
  <c r="S147" i="113"/>
  <c r="I148" i="113"/>
  <c r="J148" i="113"/>
  <c r="K148" i="113"/>
  <c r="L148" i="113"/>
  <c r="O148" i="113"/>
  <c r="Q148" i="113" s="1"/>
  <c r="S148" i="113"/>
  <c r="I149" i="113"/>
  <c r="J149" i="113"/>
  <c r="K149" i="113"/>
  <c r="L149" i="113"/>
  <c r="O149" i="113"/>
  <c r="Q149" i="113" s="1"/>
  <c r="S149" i="113"/>
  <c r="I150" i="113"/>
  <c r="J150" i="113"/>
  <c r="K150" i="113"/>
  <c r="L150" i="113"/>
  <c r="O150" i="113"/>
  <c r="Q150" i="113" s="1"/>
  <c r="S150" i="113"/>
  <c r="I151" i="113"/>
  <c r="J151" i="113"/>
  <c r="K151" i="113"/>
  <c r="L151" i="113"/>
  <c r="O151" i="113"/>
  <c r="Q151" i="113" s="1"/>
  <c r="S151" i="113"/>
  <c r="I152" i="113"/>
  <c r="J152" i="113"/>
  <c r="K152" i="113"/>
  <c r="L152" i="113"/>
  <c r="O152" i="113"/>
  <c r="Q152" i="113" s="1"/>
  <c r="S152" i="113"/>
  <c r="I153" i="113"/>
  <c r="J153" i="113"/>
  <c r="K153" i="113"/>
  <c r="L153" i="113"/>
  <c r="O153" i="113"/>
  <c r="Q153" i="113" s="1"/>
  <c r="S153" i="113"/>
  <c r="I93" i="113"/>
  <c r="J93" i="113"/>
  <c r="K93" i="113"/>
  <c r="L93" i="113"/>
  <c r="O93" i="113"/>
  <c r="Q93" i="113" s="1"/>
  <c r="S93" i="113"/>
  <c r="I94" i="113"/>
  <c r="J94" i="113"/>
  <c r="K94" i="113"/>
  <c r="L94" i="113"/>
  <c r="O94" i="113"/>
  <c r="Q94" i="113" s="1"/>
  <c r="S94" i="113"/>
  <c r="I95" i="113"/>
  <c r="J95" i="113"/>
  <c r="K95" i="113"/>
  <c r="L95" i="113"/>
  <c r="O95" i="113"/>
  <c r="Q95" i="113" s="1"/>
  <c r="S95" i="113"/>
  <c r="I96" i="113"/>
  <c r="J96" i="113"/>
  <c r="K96" i="113"/>
  <c r="L96" i="113"/>
  <c r="O96" i="113"/>
  <c r="Q96" i="113" s="1"/>
  <c r="S96" i="113"/>
  <c r="I97" i="113"/>
  <c r="J97" i="113"/>
  <c r="K97" i="113"/>
  <c r="L97" i="113"/>
  <c r="O97" i="113"/>
  <c r="Q97" i="113" s="1"/>
  <c r="S97" i="113"/>
  <c r="I98" i="113"/>
  <c r="J98" i="113"/>
  <c r="K98" i="113"/>
  <c r="L98" i="113"/>
  <c r="O98" i="113"/>
  <c r="Q98" i="113" s="1"/>
  <c r="S98" i="113"/>
  <c r="I99" i="113"/>
  <c r="J99" i="113"/>
  <c r="K99" i="113"/>
  <c r="L99" i="113"/>
  <c r="O99" i="113"/>
  <c r="Q99" i="113" s="1"/>
  <c r="S99" i="113"/>
  <c r="I100" i="113"/>
  <c r="J100" i="113"/>
  <c r="K100" i="113"/>
  <c r="L100" i="113"/>
  <c r="O100" i="113"/>
  <c r="Q100" i="113" s="1"/>
  <c r="S100" i="113"/>
  <c r="I101" i="113"/>
  <c r="J101" i="113"/>
  <c r="K101" i="113"/>
  <c r="L101" i="113"/>
  <c r="O101" i="113"/>
  <c r="Q101" i="113" s="1"/>
  <c r="S101" i="113"/>
  <c r="I102" i="113"/>
  <c r="J102" i="113"/>
  <c r="K102" i="113"/>
  <c r="L102" i="113"/>
  <c r="O102" i="113"/>
  <c r="Q102" i="113" s="1"/>
  <c r="S102" i="113"/>
  <c r="I103" i="113"/>
  <c r="J103" i="113"/>
  <c r="K103" i="113"/>
  <c r="L103" i="113"/>
  <c r="O103" i="113"/>
  <c r="Q103" i="113" s="1"/>
  <c r="S103" i="113"/>
  <c r="I104" i="113"/>
  <c r="J104" i="113"/>
  <c r="K104" i="113"/>
  <c r="L104" i="113"/>
  <c r="O104" i="113"/>
  <c r="Q104" i="113" s="1"/>
  <c r="S104" i="113"/>
  <c r="I105" i="113"/>
  <c r="J105" i="113"/>
  <c r="K105" i="113"/>
  <c r="L105" i="113"/>
  <c r="O105" i="113"/>
  <c r="Q105" i="113" s="1"/>
  <c r="S105" i="113"/>
  <c r="I106" i="113"/>
  <c r="J106" i="113"/>
  <c r="K106" i="113"/>
  <c r="L106" i="113"/>
  <c r="O106" i="113"/>
  <c r="Q106" i="113" s="1"/>
  <c r="S106" i="113"/>
  <c r="I107" i="113"/>
  <c r="J107" i="113"/>
  <c r="K107" i="113"/>
  <c r="L107" i="113"/>
  <c r="O107" i="113"/>
  <c r="Q107" i="113" s="1"/>
  <c r="S107" i="113"/>
  <c r="I108" i="113"/>
  <c r="J108" i="113"/>
  <c r="K108" i="113"/>
  <c r="L108" i="113"/>
  <c r="O108" i="113"/>
  <c r="Q108" i="113" s="1"/>
  <c r="S108" i="113"/>
  <c r="I109" i="113"/>
  <c r="J109" i="113"/>
  <c r="K109" i="113"/>
  <c r="L109" i="113"/>
  <c r="O109" i="113"/>
  <c r="Q109" i="113" s="1"/>
  <c r="S109" i="113"/>
  <c r="I110" i="113"/>
  <c r="J110" i="113"/>
  <c r="K110" i="113"/>
  <c r="L110" i="113"/>
  <c r="O110" i="113"/>
  <c r="Q110" i="113" s="1"/>
  <c r="S110" i="113"/>
  <c r="I111" i="113"/>
  <c r="J111" i="113"/>
  <c r="K111" i="113"/>
  <c r="L111" i="113"/>
  <c r="O111" i="113"/>
  <c r="Q111" i="113" s="1"/>
  <c r="S111" i="113"/>
  <c r="I112" i="113"/>
  <c r="J112" i="113"/>
  <c r="K112" i="113"/>
  <c r="L112" i="113"/>
  <c r="O112" i="113"/>
  <c r="Q112" i="113" s="1"/>
  <c r="S112" i="113"/>
  <c r="I113" i="113"/>
  <c r="J113" i="113"/>
  <c r="K113" i="113"/>
  <c r="L113" i="113"/>
  <c r="O113" i="113"/>
  <c r="Q113" i="113" s="1"/>
  <c r="S113" i="113"/>
  <c r="I114" i="113"/>
  <c r="J114" i="113"/>
  <c r="K114" i="113"/>
  <c r="L114" i="113"/>
  <c r="O114" i="113"/>
  <c r="Q114" i="113" s="1"/>
  <c r="S114" i="113"/>
  <c r="I115" i="113"/>
  <c r="J115" i="113"/>
  <c r="K115" i="113"/>
  <c r="L115" i="113"/>
  <c r="O115" i="113"/>
  <c r="Q115" i="113" s="1"/>
  <c r="S115" i="113"/>
  <c r="I116" i="113"/>
  <c r="J116" i="113"/>
  <c r="K116" i="113"/>
  <c r="L116" i="113"/>
  <c r="O116" i="113"/>
  <c r="Q116" i="113" s="1"/>
  <c r="S116" i="113"/>
  <c r="I117" i="113"/>
  <c r="J117" i="113"/>
  <c r="K117" i="113"/>
  <c r="L117" i="113"/>
  <c r="O117" i="113"/>
  <c r="Q117" i="113" s="1"/>
  <c r="S117" i="113"/>
  <c r="I118" i="113"/>
  <c r="J118" i="113"/>
  <c r="K118" i="113"/>
  <c r="L118" i="113"/>
  <c r="O118" i="113"/>
  <c r="Q118" i="113" s="1"/>
  <c r="S118" i="113"/>
  <c r="I119" i="113"/>
  <c r="J119" i="113"/>
  <c r="K119" i="113"/>
  <c r="L119" i="113"/>
  <c r="O119" i="113"/>
  <c r="Q119" i="113" s="1"/>
  <c r="S119" i="113"/>
  <c r="I120" i="113"/>
  <c r="J120" i="113"/>
  <c r="K120" i="113"/>
  <c r="L120" i="113"/>
  <c r="O120" i="113"/>
  <c r="Q120" i="113" s="1"/>
  <c r="S120" i="113"/>
  <c r="I121" i="113"/>
  <c r="J121" i="113"/>
  <c r="K121" i="113"/>
  <c r="L121" i="113"/>
  <c r="O121" i="113"/>
  <c r="Q121" i="113" s="1"/>
  <c r="S121" i="113"/>
  <c r="I122" i="113"/>
  <c r="J122" i="113"/>
  <c r="K122" i="113"/>
  <c r="L122" i="113"/>
  <c r="O122" i="113"/>
  <c r="Q122" i="113" s="1"/>
  <c r="S122" i="113"/>
  <c r="I62" i="113"/>
  <c r="J62" i="113"/>
  <c r="K62" i="113"/>
  <c r="L62" i="113"/>
  <c r="O62" i="113"/>
  <c r="Q62" i="113" s="1"/>
  <c r="S62" i="113"/>
  <c r="I63" i="113"/>
  <c r="J63" i="113"/>
  <c r="K63" i="113"/>
  <c r="L63" i="113"/>
  <c r="O63" i="113"/>
  <c r="Q63" i="113" s="1"/>
  <c r="S63" i="113"/>
  <c r="I64" i="113"/>
  <c r="J64" i="113"/>
  <c r="K64" i="113"/>
  <c r="L64" i="113"/>
  <c r="O64" i="113"/>
  <c r="Q64" i="113" s="1"/>
  <c r="S64" i="113"/>
  <c r="I65" i="113"/>
  <c r="J65" i="113"/>
  <c r="K65" i="113"/>
  <c r="L65" i="113"/>
  <c r="O65" i="113"/>
  <c r="Q65" i="113" s="1"/>
  <c r="S65" i="113"/>
  <c r="I66" i="113"/>
  <c r="J66" i="113"/>
  <c r="K66" i="113"/>
  <c r="L66" i="113"/>
  <c r="O66" i="113"/>
  <c r="Q66" i="113" s="1"/>
  <c r="S66" i="113"/>
  <c r="I67" i="113"/>
  <c r="J67" i="113"/>
  <c r="K67" i="113"/>
  <c r="L67" i="113"/>
  <c r="O67" i="113"/>
  <c r="Q67" i="113" s="1"/>
  <c r="S67" i="113"/>
  <c r="I68" i="113"/>
  <c r="J68" i="113"/>
  <c r="K68" i="113"/>
  <c r="L68" i="113"/>
  <c r="O68" i="113"/>
  <c r="Q68" i="113" s="1"/>
  <c r="S68" i="113"/>
  <c r="I69" i="113"/>
  <c r="J69" i="113"/>
  <c r="K69" i="113"/>
  <c r="L69" i="113"/>
  <c r="O69" i="113"/>
  <c r="Q69" i="113" s="1"/>
  <c r="S69" i="113"/>
  <c r="I70" i="113"/>
  <c r="J70" i="113"/>
  <c r="K70" i="113"/>
  <c r="L70" i="113"/>
  <c r="O70" i="113"/>
  <c r="Q70" i="113" s="1"/>
  <c r="S70" i="113"/>
  <c r="I71" i="113"/>
  <c r="J71" i="113"/>
  <c r="K71" i="113"/>
  <c r="L71" i="113"/>
  <c r="O71" i="113"/>
  <c r="Q71" i="113" s="1"/>
  <c r="S71" i="113"/>
  <c r="I72" i="113"/>
  <c r="J72" i="113"/>
  <c r="K72" i="113"/>
  <c r="L72" i="113"/>
  <c r="O72" i="113"/>
  <c r="Q72" i="113" s="1"/>
  <c r="S72" i="113"/>
  <c r="I73" i="113"/>
  <c r="J73" i="113"/>
  <c r="K73" i="113"/>
  <c r="L73" i="113"/>
  <c r="O73" i="113"/>
  <c r="Q73" i="113" s="1"/>
  <c r="S73" i="113"/>
  <c r="I74" i="113"/>
  <c r="J74" i="113"/>
  <c r="K74" i="113"/>
  <c r="L74" i="113"/>
  <c r="O74" i="113"/>
  <c r="Q74" i="113" s="1"/>
  <c r="S74" i="113"/>
  <c r="I75" i="113"/>
  <c r="J75" i="113"/>
  <c r="K75" i="113"/>
  <c r="L75" i="113"/>
  <c r="O75" i="113"/>
  <c r="Q75" i="113" s="1"/>
  <c r="S75" i="113"/>
  <c r="I76" i="113"/>
  <c r="J76" i="113"/>
  <c r="K76" i="113"/>
  <c r="L76" i="113"/>
  <c r="O76" i="113"/>
  <c r="Q76" i="113" s="1"/>
  <c r="S76" i="113"/>
  <c r="I77" i="113"/>
  <c r="J77" i="113"/>
  <c r="K77" i="113"/>
  <c r="L77" i="113"/>
  <c r="O77" i="113"/>
  <c r="Q77" i="113" s="1"/>
  <c r="S77" i="113"/>
  <c r="I78" i="113"/>
  <c r="J78" i="113"/>
  <c r="K78" i="113"/>
  <c r="L78" i="113"/>
  <c r="O78" i="113"/>
  <c r="Q78" i="113" s="1"/>
  <c r="S78" i="113"/>
  <c r="I79" i="113"/>
  <c r="J79" i="113"/>
  <c r="K79" i="113"/>
  <c r="L79" i="113"/>
  <c r="O79" i="113"/>
  <c r="Q79" i="113" s="1"/>
  <c r="S79" i="113"/>
  <c r="I80" i="113"/>
  <c r="J80" i="113"/>
  <c r="K80" i="113"/>
  <c r="L80" i="113"/>
  <c r="O80" i="113"/>
  <c r="Q80" i="113" s="1"/>
  <c r="S80" i="113"/>
  <c r="I81" i="113"/>
  <c r="J81" i="113"/>
  <c r="K81" i="113"/>
  <c r="L81" i="113"/>
  <c r="O81" i="113"/>
  <c r="Q81" i="113" s="1"/>
  <c r="S81" i="113"/>
  <c r="I82" i="113"/>
  <c r="J82" i="113"/>
  <c r="K82" i="113"/>
  <c r="L82" i="113"/>
  <c r="O82" i="113"/>
  <c r="Q82" i="113" s="1"/>
  <c r="S82" i="113"/>
  <c r="I83" i="113"/>
  <c r="J83" i="113"/>
  <c r="K83" i="113"/>
  <c r="L83" i="113"/>
  <c r="O83" i="113"/>
  <c r="Q83" i="113" s="1"/>
  <c r="S83" i="113"/>
  <c r="I84" i="113"/>
  <c r="J84" i="113"/>
  <c r="K84" i="113"/>
  <c r="L84" i="113"/>
  <c r="O84" i="113"/>
  <c r="Q84" i="113" s="1"/>
  <c r="S84" i="113"/>
  <c r="I85" i="113"/>
  <c r="J85" i="113"/>
  <c r="K85" i="113"/>
  <c r="L85" i="113"/>
  <c r="O85" i="113"/>
  <c r="Q85" i="113" s="1"/>
  <c r="S85" i="113"/>
  <c r="I86" i="113"/>
  <c r="J86" i="113"/>
  <c r="K86" i="113"/>
  <c r="L86" i="113"/>
  <c r="O86" i="113"/>
  <c r="Q86" i="113" s="1"/>
  <c r="S86" i="113"/>
  <c r="I87" i="113"/>
  <c r="J87" i="113"/>
  <c r="K87" i="113"/>
  <c r="L87" i="113"/>
  <c r="O87" i="113"/>
  <c r="Q87" i="113" s="1"/>
  <c r="S87" i="113"/>
  <c r="I88" i="113"/>
  <c r="J88" i="113"/>
  <c r="K88" i="113"/>
  <c r="L88" i="113"/>
  <c r="O88" i="113"/>
  <c r="Q88" i="113" s="1"/>
  <c r="S88" i="113"/>
  <c r="I89" i="113"/>
  <c r="J89" i="113"/>
  <c r="K89" i="113"/>
  <c r="L89" i="113"/>
  <c r="O89" i="113"/>
  <c r="Q89" i="113" s="1"/>
  <c r="S89" i="113"/>
  <c r="I90" i="113"/>
  <c r="J90" i="113"/>
  <c r="K90" i="113"/>
  <c r="L90" i="113"/>
  <c r="O90" i="113"/>
  <c r="Q90" i="113" s="1"/>
  <c r="S90" i="113"/>
  <c r="I91" i="113"/>
  <c r="J91" i="113"/>
  <c r="K91" i="113"/>
  <c r="L91" i="113"/>
  <c r="O91" i="113"/>
  <c r="Q91" i="113" s="1"/>
  <c r="S91" i="113"/>
  <c r="I92" i="113"/>
  <c r="J92" i="113"/>
  <c r="K92" i="113"/>
  <c r="L92" i="113"/>
  <c r="O92" i="113"/>
  <c r="Q92" i="113" s="1"/>
  <c r="S92" i="113"/>
  <c r="S61" i="113"/>
  <c r="O61" i="113"/>
  <c r="Q61" i="113" s="1"/>
  <c r="L61" i="113"/>
  <c r="K61" i="113"/>
  <c r="J61" i="113"/>
  <c r="I61" i="113"/>
  <c r="S60" i="113"/>
  <c r="O60" i="113"/>
  <c r="Q60" i="113" s="1"/>
  <c r="L60" i="113"/>
  <c r="K60" i="113"/>
  <c r="J60" i="113"/>
  <c r="I60" i="113"/>
  <c r="S59" i="113"/>
  <c r="O59" i="113"/>
  <c r="Q59" i="113" s="1"/>
  <c r="L59" i="113"/>
  <c r="K59" i="113"/>
  <c r="J59" i="113"/>
  <c r="I59" i="113"/>
  <c r="S58" i="113"/>
  <c r="O58" i="113"/>
  <c r="Q58" i="113" s="1"/>
  <c r="L58" i="113"/>
  <c r="K58" i="113"/>
  <c r="J58" i="113"/>
  <c r="I58" i="113"/>
  <c r="S57" i="113"/>
  <c r="O57" i="113"/>
  <c r="Q57" i="113" s="1"/>
  <c r="L57" i="113"/>
  <c r="K57" i="113"/>
  <c r="J57" i="113"/>
  <c r="I57" i="113"/>
  <c r="S56" i="113"/>
  <c r="O56" i="113"/>
  <c r="Q56" i="113" s="1"/>
  <c r="L56" i="113"/>
  <c r="K56" i="113"/>
  <c r="J56" i="113"/>
  <c r="I56" i="113"/>
  <c r="S55" i="113"/>
  <c r="O55" i="113"/>
  <c r="Q55" i="113" s="1"/>
  <c r="L55" i="113"/>
  <c r="K55" i="113"/>
  <c r="J55" i="113"/>
  <c r="I55" i="113"/>
  <c r="S54" i="113"/>
  <c r="O54" i="113"/>
  <c r="Q54" i="113" s="1"/>
  <c r="L54" i="113"/>
  <c r="K54" i="113"/>
  <c r="J54" i="113"/>
  <c r="I54" i="113"/>
  <c r="S53" i="113"/>
  <c r="O53" i="113"/>
  <c r="Q53" i="113" s="1"/>
  <c r="L53" i="113"/>
  <c r="K53" i="113"/>
  <c r="J53" i="113"/>
  <c r="I53" i="113"/>
  <c r="S52" i="113"/>
  <c r="O52" i="113"/>
  <c r="Q52" i="113" s="1"/>
  <c r="L52" i="113"/>
  <c r="K52" i="113"/>
  <c r="J52" i="113"/>
  <c r="I52" i="113"/>
  <c r="S51" i="113"/>
  <c r="O51" i="113"/>
  <c r="Q51" i="113" s="1"/>
  <c r="L51" i="113"/>
  <c r="K51" i="113"/>
  <c r="J51" i="113"/>
  <c r="I51" i="113"/>
  <c r="S50" i="113"/>
  <c r="O50" i="113"/>
  <c r="Q50" i="113" s="1"/>
  <c r="L50" i="113"/>
  <c r="K50" i="113"/>
  <c r="J50" i="113"/>
  <c r="I50" i="113"/>
  <c r="S49" i="113"/>
  <c r="O49" i="113"/>
  <c r="Q49" i="113" s="1"/>
  <c r="L49" i="113"/>
  <c r="K49" i="113"/>
  <c r="J49" i="113"/>
  <c r="I49" i="113"/>
  <c r="S48" i="113"/>
  <c r="O48" i="113"/>
  <c r="Q48" i="113" s="1"/>
  <c r="L48" i="113"/>
  <c r="K48" i="113"/>
  <c r="J48" i="113"/>
  <c r="I48" i="113"/>
  <c r="S47" i="113"/>
  <c r="O47" i="113"/>
  <c r="Q47" i="113" s="1"/>
  <c r="L47" i="113"/>
  <c r="K47" i="113"/>
  <c r="J47" i="113"/>
  <c r="I47" i="113"/>
  <c r="S46" i="113"/>
  <c r="O46" i="113"/>
  <c r="Q46" i="113" s="1"/>
  <c r="L46" i="113"/>
  <c r="K46" i="113"/>
  <c r="J46" i="113"/>
  <c r="I46" i="113"/>
  <c r="S45" i="113"/>
  <c r="O45" i="113"/>
  <c r="Q45" i="113" s="1"/>
  <c r="L45" i="113"/>
  <c r="K45" i="113"/>
  <c r="J45" i="113"/>
  <c r="I45" i="113"/>
  <c r="S44" i="113"/>
  <c r="O44" i="113"/>
  <c r="Q44" i="113" s="1"/>
  <c r="L44" i="113"/>
  <c r="K44" i="113"/>
  <c r="J44" i="113"/>
  <c r="I44" i="113"/>
  <c r="S43" i="113"/>
  <c r="O43" i="113"/>
  <c r="Q43" i="113" s="1"/>
  <c r="L43" i="113"/>
  <c r="K43" i="113"/>
  <c r="J43" i="113"/>
  <c r="I43" i="113"/>
  <c r="S42" i="113"/>
  <c r="O42" i="113"/>
  <c r="Q42" i="113" s="1"/>
  <c r="L42" i="113"/>
  <c r="K42" i="113"/>
  <c r="J42" i="113"/>
  <c r="I42" i="113"/>
  <c r="S41" i="113"/>
  <c r="O41" i="113"/>
  <c r="Q41" i="113" s="1"/>
  <c r="L41" i="113"/>
  <c r="K41" i="113"/>
  <c r="J41" i="113"/>
  <c r="I41" i="113"/>
  <c r="S40" i="113"/>
  <c r="O40" i="113"/>
  <c r="Q40" i="113" s="1"/>
  <c r="L40" i="113"/>
  <c r="K40" i="113"/>
  <c r="J40" i="113"/>
  <c r="I40" i="113"/>
  <c r="S39" i="113"/>
  <c r="O39" i="113"/>
  <c r="Q39" i="113" s="1"/>
  <c r="L39" i="113"/>
  <c r="K39" i="113"/>
  <c r="J39" i="113"/>
  <c r="I39" i="113"/>
  <c r="S38" i="113"/>
  <c r="O38" i="113"/>
  <c r="Q38" i="113" s="1"/>
  <c r="L38" i="113"/>
  <c r="K38" i="113"/>
  <c r="J38" i="113"/>
  <c r="I38" i="113"/>
  <c r="S37" i="113"/>
  <c r="O37" i="113"/>
  <c r="Q37" i="113" s="1"/>
  <c r="L37" i="113"/>
  <c r="K37" i="113"/>
  <c r="J37" i="113"/>
  <c r="I37" i="113"/>
  <c r="S36" i="113"/>
  <c r="O36" i="113"/>
  <c r="Q36" i="113" s="1"/>
  <c r="L36" i="113"/>
  <c r="K36" i="113"/>
  <c r="J36" i="113"/>
  <c r="I36" i="113"/>
  <c r="S35" i="113"/>
  <c r="O35" i="113"/>
  <c r="Q35" i="113" s="1"/>
  <c r="L35" i="113"/>
  <c r="K35" i="113"/>
  <c r="J35" i="113"/>
  <c r="I35" i="113"/>
  <c r="S34" i="113"/>
  <c r="O34" i="113"/>
  <c r="Q34" i="113" s="1"/>
  <c r="L34" i="113"/>
  <c r="K34" i="113"/>
  <c r="J34" i="113"/>
  <c r="I34" i="113"/>
  <c r="S33" i="113"/>
  <c r="O33" i="113"/>
  <c r="L33" i="113"/>
  <c r="K33" i="113"/>
  <c r="J33" i="113"/>
  <c r="I33" i="113"/>
  <c r="Q215" i="113" l="1"/>
  <c r="Q33" i="113"/>
  <c r="S32" i="113"/>
  <c r="L32" i="113"/>
  <c r="K32" i="113"/>
  <c r="J32" i="113"/>
  <c r="I32" i="113"/>
  <c r="S31" i="113"/>
  <c r="L31" i="113"/>
  <c r="K31" i="113"/>
  <c r="J31" i="113"/>
  <c r="I31" i="113"/>
  <c r="S30" i="113"/>
  <c r="L30" i="113"/>
  <c r="K30" i="113"/>
  <c r="J30" i="113"/>
  <c r="I30" i="113"/>
  <c r="S29" i="113"/>
  <c r="L29" i="113"/>
  <c r="K29" i="113"/>
  <c r="J29" i="113"/>
  <c r="I29" i="113"/>
  <c r="S28" i="113"/>
  <c r="L28" i="113"/>
  <c r="K28" i="113"/>
  <c r="J28" i="113"/>
  <c r="I28" i="113"/>
  <c r="S27" i="113"/>
  <c r="L27" i="113"/>
  <c r="K27" i="113"/>
  <c r="J27" i="113"/>
  <c r="I27" i="113"/>
  <c r="S26" i="113"/>
  <c r="L26" i="113"/>
  <c r="K26" i="113"/>
  <c r="J26" i="113"/>
  <c r="I26" i="113"/>
  <c r="S25" i="113"/>
  <c r="L25" i="113"/>
  <c r="K25" i="113"/>
  <c r="J25" i="113"/>
  <c r="I25" i="113"/>
  <c r="S24" i="113"/>
  <c r="L24" i="113"/>
  <c r="K24" i="113"/>
  <c r="J24" i="113"/>
  <c r="I24" i="113"/>
  <c r="S23" i="113"/>
  <c r="L23" i="113"/>
  <c r="K23" i="113"/>
  <c r="J23" i="113"/>
  <c r="I23" i="113"/>
  <c r="S22" i="113"/>
  <c r="L22" i="113"/>
  <c r="K22" i="113"/>
  <c r="J22" i="113"/>
  <c r="I22" i="113"/>
  <c r="S21" i="113"/>
  <c r="L21" i="113"/>
  <c r="K21" i="113"/>
  <c r="J21" i="113"/>
  <c r="I21" i="113"/>
  <c r="S20" i="113"/>
  <c r="L20" i="113"/>
  <c r="K20" i="113"/>
  <c r="J20" i="113"/>
  <c r="I20" i="113"/>
  <c r="S19" i="113"/>
  <c r="L19" i="113"/>
  <c r="K19" i="113"/>
  <c r="J19" i="113"/>
  <c r="I19" i="113"/>
  <c r="S18" i="113"/>
  <c r="L18" i="113"/>
  <c r="K18" i="113"/>
  <c r="J18" i="113"/>
  <c r="I18" i="113"/>
  <c r="S17" i="113"/>
  <c r="L17" i="113"/>
  <c r="K17" i="113"/>
  <c r="J17" i="113"/>
  <c r="I17" i="113"/>
  <c r="S16" i="113"/>
  <c r="L16" i="113"/>
  <c r="K16" i="113"/>
  <c r="J16" i="113"/>
  <c r="I16" i="113"/>
  <c r="S15" i="113"/>
  <c r="L15" i="113"/>
  <c r="K15" i="113"/>
  <c r="J15" i="113"/>
  <c r="I15" i="113"/>
  <c r="S14" i="113"/>
  <c r="L14" i="113"/>
  <c r="K14" i="113"/>
  <c r="J14" i="113"/>
  <c r="I14" i="113"/>
  <c r="S13" i="113"/>
  <c r="L13" i="113"/>
  <c r="K13" i="113"/>
  <c r="J13" i="113"/>
  <c r="I13" i="113"/>
  <c r="S12" i="113"/>
  <c r="L12" i="113"/>
  <c r="K12" i="113"/>
  <c r="J12" i="113"/>
  <c r="I12" i="113"/>
  <c r="S11" i="113"/>
  <c r="L11" i="113"/>
  <c r="K11" i="113"/>
  <c r="J11" i="113"/>
  <c r="I11" i="113"/>
  <c r="S10" i="113"/>
  <c r="L10" i="113"/>
  <c r="K10" i="113"/>
  <c r="J10" i="113"/>
  <c r="I10" i="113"/>
  <c r="S9" i="113"/>
  <c r="L9" i="113"/>
  <c r="K9" i="113"/>
  <c r="J9" i="113"/>
  <c r="I9" i="113"/>
  <c r="S8" i="113"/>
  <c r="L8" i="113"/>
  <c r="K8" i="113"/>
  <c r="J8" i="113"/>
  <c r="I8" i="113"/>
  <c r="S7" i="113"/>
  <c r="L7" i="113"/>
  <c r="K7" i="113"/>
  <c r="J7" i="113"/>
  <c r="I7" i="113"/>
  <c r="S6" i="113"/>
  <c r="L6" i="113"/>
  <c r="K6" i="113"/>
  <c r="J6" i="113"/>
  <c r="I6" i="113"/>
  <c r="S5" i="113"/>
  <c r="L5" i="113"/>
  <c r="K5" i="113"/>
  <c r="J5" i="113"/>
  <c r="I5" i="113"/>
  <c r="S4" i="113"/>
  <c r="L4" i="113"/>
  <c r="K4" i="113"/>
  <c r="J4" i="113"/>
  <c r="I4" i="113"/>
  <c r="S3" i="113"/>
  <c r="L3" i="113"/>
  <c r="K3" i="113"/>
  <c r="J3" i="113"/>
  <c r="I3" i="113"/>
  <c r="S2" i="113"/>
  <c r="L2" i="113"/>
  <c r="K2" i="113"/>
  <c r="I2" i="113"/>
</calcChain>
</file>

<file path=xl/sharedStrings.xml><?xml version="1.0" encoding="utf-8"?>
<sst xmlns="http://schemas.openxmlformats.org/spreadsheetml/2006/main" count="2442" uniqueCount="308">
  <si>
    <t>F</t>
  </si>
  <si>
    <t>A0</t>
  </si>
  <si>
    <t>D0</t>
  </si>
  <si>
    <t>W</t>
  </si>
  <si>
    <t>T</t>
  </si>
  <si>
    <t>S</t>
  </si>
  <si>
    <t>M</t>
  </si>
  <si>
    <t>Q</t>
  </si>
  <si>
    <t>J</t>
  </si>
  <si>
    <t>LCL WX</t>
  </si>
  <si>
    <t>NE WX</t>
  </si>
  <si>
    <t>MBR</t>
  </si>
  <si>
    <t>AM WX</t>
  </si>
  <si>
    <t>PM WX</t>
  </si>
  <si>
    <t>COUNT</t>
  </si>
  <si>
    <t>ORD WX</t>
  </si>
  <si>
    <t>AM and PM WX</t>
  </si>
  <si>
    <t>%(+/-)</t>
  </si>
  <si>
    <t>Severe WX</t>
  </si>
  <si>
    <t>Local WX</t>
  </si>
  <si>
    <t>AM ABR TSA</t>
  </si>
  <si>
    <t>Ruboff</t>
  </si>
  <si>
    <t>AM FOG</t>
  </si>
  <si>
    <t>DBR Shaft Encoder Failure</t>
  </si>
  <si>
    <t>AM LCL WX</t>
  </si>
  <si>
    <t>EAST COAST WX</t>
  </si>
  <si>
    <t>Midwest WX</t>
  </si>
  <si>
    <t>PVG Flight</t>
  </si>
  <si>
    <t>B BGRM DOWN 12:00-14:20</t>
  </si>
  <si>
    <t>HKG and LHR(BA) flts/NE WX</t>
  </si>
  <si>
    <t>Power surge @ 14:40</t>
  </si>
  <si>
    <t>Opened E/re-programmed T Link</t>
  </si>
  <si>
    <t>LCL WX/Ruboff</t>
  </si>
  <si>
    <t>Late severe PM WX</t>
  </si>
  <si>
    <t>CBP APC SYS down @ 1645</t>
  </si>
  <si>
    <t>AM/PM LCL &amp; area WX</t>
  </si>
  <si>
    <t>OPA not updated</t>
  </si>
  <si>
    <t>Ruboff/IAH flood/Envoy SOC outage</t>
  </si>
  <si>
    <t xml:space="preserve">NetTracer not updating </t>
  </si>
  <si>
    <t>Late PM severe WX</t>
  </si>
  <si>
    <t>DBR Issues</t>
  </si>
  <si>
    <t>Late PM WX</t>
  </si>
  <si>
    <t>TERM. A PWR SURGE</t>
  </si>
  <si>
    <t>TSA/CTX MACHINE DOWN</t>
  </si>
  <si>
    <t>A BGRM-AM/D BGRM-PM</t>
  </si>
  <si>
    <t>PWR OUT WEST &amp; AE HANGARS</t>
  </si>
  <si>
    <t>PM B Bagroom issues</t>
  </si>
  <si>
    <t>PM WX / FLEX FLY</t>
  </si>
  <si>
    <t>Afternoon WX</t>
  </si>
  <si>
    <t>Net tracer down most of the day</t>
  </si>
  <si>
    <t>C bagroom down 4pm to 730pm</t>
  </si>
  <si>
    <t>LCL WX + A BGRM SYSTEM</t>
  </si>
  <si>
    <t>MU-16 backup @ 17:00</t>
  </si>
  <si>
    <t>WX in Northeast</t>
  </si>
  <si>
    <t>customs APC issue</t>
  </si>
  <si>
    <t>FLEX FLYING</t>
  </si>
  <si>
    <t>Early AM WX 1ST Bank diverted</t>
  </si>
  <si>
    <t>Overnight WX/CBP 1400-1540</t>
  </si>
  <si>
    <t>LCL WEATHER</t>
  </si>
  <si>
    <t>IROPS/ramp closure 843a-1015a</t>
  </si>
  <si>
    <t xml:space="preserve">MEGA SCAN </t>
  </si>
  <si>
    <t>GRU bags left off</t>
  </si>
  <si>
    <t>DBR  OTS 1700-2100</t>
  </si>
  <si>
    <t>C bgrm sys failures</t>
  </si>
  <si>
    <t>Ramp closed 17:30-18:01</t>
  </si>
  <si>
    <t>Storms in surrounding areas/Envoy IT failure 6a-UFN</t>
  </si>
  <si>
    <t>Ramp app programs failure 1500-1800/Envoy PDA failures</t>
  </si>
  <si>
    <t>Slow download from Siteminder…spill into Prime/Envoy PDA still down</t>
  </si>
  <si>
    <t>MIA WX</t>
  </si>
  <si>
    <t>ATC in Florida/Carribean market</t>
  </si>
  <si>
    <t>AM Ramplink/T-Link issues</t>
  </si>
  <si>
    <t>AM Ramplink/T-Link issues 8am-9am</t>
  </si>
  <si>
    <t>Multiple rampclosures starting 15:57</t>
  </si>
  <si>
    <t>JFK pwr outage</t>
  </si>
  <si>
    <t>Prime outage</t>
  </si>
  <si>
    <t>Nettracer sytem issues</t>
  </si>
  <si>
    <t>inbound ground delay-730-1200pm/afternoon WX</t>
  </si>
  <si>
    <t>severe WX all day/ramp closures/cancellations</t>
  </si>
  <si>
    <t>REG DM ISSUES/ LCL WEATHER</t>
  </si>
  <si>
    <t>Estimate #</t>
  </si>
  <si>
    <t>Report sys outage</t>
  </si>
  <si>
    <t>B-bagroom water main leak</t>
  </si>
  <si>
    <t>B Bagroom issues/SAL bulkout</t>
  </si>
  <si>
    <t>LVL 2 DIV/Strorms south</t>
  </si>
  <si>
    <t>Terminal D belt issues/security issue Terminal A</t>
  </si>
  <si>
    <t>Regional Dynamic Manning issues</t>
  </si>
  <si>
    <t>A BSF 12:30/D BSF 20:00</t>
  </si>
  <si>
    <t>Early AM WX</t>
  </si>
  <si>
    <t>Afternoon WX/Ramp Closures</t>
  </si>
  <si>
    <t>D system failure 1700-1930</t>
  </si>
  <si>
    <t>Area WX</t>
  </si>
  <si>
    <t>A belt sys in the a.m.</t>
  </si>
  <si>
    <t>D BGRM JAMS-1800</t>
  </si>
  <si>
    <t>C17 trans belt/ T-LINK error w/LUS bags</t>
  </si>
  <si>
    <t>T-LINK error w/LUS bags</t>
  </si>
  <si>
    <t>PRIME/T-LINK OUTAGE-PM</t>
  </si>
  <si>
    <t>Hurricane Matthew</t>
  </si>
  <si>
    <t>CBGRM BELT-AM/</t>
  </si>
  <si>
    <t>D p.m. belt jams</t>
  </si>
  <si>
    <t>Power surge @10:25am</t>
  </si>
  <si>
    <t>Sabre outage11a-12p</t>
  </si>
  <si>
    <t>D BGRM JAMS(05:30-11:30/ 19:15-19:45)</t>
  </si>
  <si>
    <t>D belt jam@16:30</t>
  </si>
  <si>
    <t>partial D belt mtx @ 8am/Flex</t>
  </si>
  <si>
    <t>Flex flying</t>
  </si>
  <si>
    <t xml:space="preserve">IROPS- AM ramp closures </t>
  </si>
  <si>
    <t>Early AM D bgrm default issue/ PM REG TLINK DOWN</t>
  </si>
  <si>
    <t>LOCAL WEATHER</t>
  </si>
  <si>
    <t>Deicing operation in a.m.</t>
  </si>
  <si>
    <t>D belts jams around 16:30</t>
  </si>
  <si>
    <t>NE/ORD WX</t>
  </si>
  <si>
    <t>Dense AM fog</t>
  </si>
  <si>
    <t>AM WX/C &amp; D BR SYS Issues</t>
  </si>
  <si>
    <t>D belt issue/multiple Colorado CXLDs/DFW cold WX</t>
  </si>
  <si>
    <t>Severe cold and snow/multiple INT widebodies late</t>
  </si>
  <si>
    <t>System weather, muliple D-BGRM and FIS issues</t>
  </si>
  <si>
    <t>System WX</t>
  </si>
  <si>
    <t>D BGRM jams and FIS back up</t>
  </si>
  <si>
    <t>AM fog</t>
  </si>
  <si>
    <t>AM fog/PM severe WX</t>
  </si>
  <si>
    <t>West Coast ATC</t>
  </si>
  <si>
    <t>High Winds/PM FIS south belt down.  North belt intermd from 15:45</t>
  </si>
  <si>
    <t>x</t>
  </si>
  <si>
    <t>D belt issue @ 1530-16:45</t>
  </si>
  <si>
    <t>D south Belt@1800</t>
  </si>
  <si>
    <t>D bagroom issues/A high XFR line down/NE severe WX</t>
  </si>
  <si>
    <t>PM DBR outage</t>
  </si>
  <si>
    <t>Autocode outage</t>
  </si>
  <si>
    <t>Terminal D CTX issues @530-730</t>
  </si>
  <si>
    <t>Autocode otg/Bag INC error</t>
  </si>
  <si>
    <t>High volume of INT arrivals Banks 5-7</t>
  </si>
  <si>
    <t xml:space="preserve">PM Ramp closure </t>
  </si>
  <si>
    <t>DBR issues 17:30-19:30</t>
  </si>
  <si>
    <t>DBR issues 17:00-19:00</t>
  </si>
  <si>
    <t xml:space="preserve">GRU bags </t>
  </si>
  <si>
    <t>A-SYS OUTAGE(0845-1130)</t>
  </si>
  <si>
    <t>NE Weather</t>
  </si>
  <si>
    <t>APC machines down 15:15-17:15</t>
  </si>
  <si>
    <t>Surrounding weather</t>
  </si>
  <si>
    <t>Recheck belt OTS 17:15</t>
  </si>
  <si>
    <t>LCL WEATHER/ A-BGRM BELT ISSUES</t>
  </si>
  <si>
    <t>WX/Multiple Ramp closures</t>
  </si>
  <si>
    <t>WX West TX</t>
  </si>
  <si>
    <t>ORD WX and ground stops</t>
  </si>
  <si>
    <t>TSA CTX power outage 10a-12:30p</t>
  </si>
  <si>
    <t>Terminal C belt system</t>
  </si>
  <si>
    <t>AM WX/Ramp closure</t>
  </si>
  <si>
    <t>High winds</t>
  </si>
  <si>
    <t>Mid-morning thru PM Tstorms in DFW/Surrounding area</t>
  </si>
  <si>
    <t>B belt system fail all day</t>
  </si>
  <si>
    <t>C-belt system 1020-1110</t>
  </si>
  <si>
    <t>WX surrounding DFW area</t>
  </si>
  <si>
    <t>DFW Weather</t>
  </si>
  <si>
    <t>Weather around DFW/spill over from previous day</t>
  </si>
  <si>
    <t>OPA NOT UPDATED-ESTIMATE FROM TRCRS LIST</t>
  </si>
  <si>
    <t>LCL AM WX</t>
  </si>
  <si>
    <t>Surrounding WX</t>
  </si>
  <si>
    <t>DFW weather and Ramp Closures</t>
  </si>
  <si>
    <t>DFW WEATHER, C3 &amp; CURB BELTS(6:00-06:45), D SYS(16:00-19:30)</t>
  </si>
  <si>
    <t>DFW WEATHER</t>
  </si>
  <si>
    <t>A.M. DFW weather/ramp closed 6:48-7:40am &amp; 7:54-8:16</t>
  </si>
  <si>
    <t>Terminal CTX failure at 9am</t>
  </si>
  <si>
    <t xml:space="preserve">A BGRM belt system </t>
  </si>
  <si>
    <t>15min C bag sys</t>
  </si>
  <si>
    <t>D SYS, MAXI 1 &amp; 16(1750-2010)</t>
  </si>
  <si>
    <t>AM ramp closures</t>
  </si>
  <si>
    <t>Autocoder down</t>
  </si>
  <si>
    <t>Tropical Storm Cindy</t>
  </si>
  <si>
    <t>AM A Terminal pwr outage</t>
  </si>
  <si>
    <r>
      <t>LCL WEATHER</t>
    </r>
    <r>
      <rPr>
        <b/>
        <sz val="8"/>
        <rFont val="Arial MT"/>
      </rPr>
      <t>/</t>
    </r>
    <r>
      <rPr>
        <sz val="8"/>
        <rFont val="Arial MT"/>
      </rPr>
      <t>PRIME&amp;GET INOP19:00-</t>
    </r>
    <r>
      <rPr>
        <b/>
        <sz val="8"/>
        <rFont val="Arial MT"/>
      </rPr>
      <t>/</t>
    </r>
    <r>
      <rPr>
        <sz val="8"/>
        <rFont val="Arial MT"/>
      </rPr>
      <t>MU3-DBGRM15:59-17:31</t>
    </r>
  </si>
  <si>
    <t>A Terminal CTX until 730am</t>
  </si>
  <si>
    <t>Flex Flying</t>
  </si>
  <si>
    <t xml:space="preserve"> AM WX/RAMP CLOSURES, D BRM MAXI JAM (17:30-1900)</t>
  </si>
  <si>
    <t>PM WX w/lengthy ramp closures</t>
  </si>
  <si>
    <t>PM WX w/ramp closures</t>
  </si>
  <si>
    <t>PM wx/ramp closed 17:15-18:11</t>
  </si>
  <si>
    <t>hand signals in PM/RG D bgrm in PM issues</t>
  </si>
  <si>
    <t>Afternoon surrounding WX</t>
  </si>
  <si>
    <t>PM DCA Region outage</t>
  </si>
  <si>
    <t>NA</t>
  </si>
  <si>
    <t>a.m. ABGRM 805-830</t>
  </si>
  <si>
    <t xml:space="preserve">DBGRM not reading BSMs-all day/C a.m. ato </t>
  </si>
  <si>
    <t>LCL WX-AM,DBGRM RECHECK ISSUES 1728-1920</t>
  </si>
  <si>
    <t>N/A</t>
  </si>
  <si>
    <t>DBR jams starting @17:00</t>
  </si>
  <si>
    <t>A3 ticket couter in the PM with issues</t>
  </si>
  <si>
    <t>Flex flying/Overnight WX w/ramp closures</t>
  </si>
  <si>
    <t>Ruboff from flex and overnight WX/B bagroom OTS 0800-1100</t>
  </si>
  <si>
    <t>D BGRM RECHECK BELT ISSUES</t>
  </si>
  <si>
    <t>AM Power surge, CBR offline until afternoon/DBR PM jams</t>
  </si>
  <si>
    <t>Late surrounding WX</t>
  </si>
  <si>
    <t>D Recheck belt intermittent 18:30-20:30</t>
  </si>
  <si>
    <t>Midday weather/PM ramp closure, diversions/CXLD at 16:30</t>
  </si>
  <si>
    <t>Ruboff/2500+ bags leftover</t>
  </si>
  <si>
    <t>AM WX/Ramp closed 0558-0636</t>
  </si>
  <si>
    <t>AM WX/Ramp closed 0525-0631/PM area WX</t>
  </si>
  <si>
    <t>IRROP due to WX across the system/DFW GDP</t>
  </si>
  <si>
    <t>RECHECK BELT ISSUES-BANK 7</t>
  </si>
  <si>
    <t>MU-16 overweight issue BANK 7</t>
  </si>
  <si>
    <t>D fis recheck north belt down 1720-1810</t>
  </si>
  <si>
    <t>Hurricane Harvey</t>
  </si>
  <si>
    <t>Recheck belt/ MU16 1730-1930/Hurricane Harvey</t>
  </si>
  <si>
    <t>Midday WX/Hurricane Harvey</t>
  </si>
  <si>
    <t xml:space="preserve">Houston area flooding </t>
  </si>
  <si>
    <t>Harvey in the east region</t>
  </si>
  <si>
    <t>143 late inductions from CBP-BANK 7</t>
  </si>
  <si>
    <t>Irma in the carribean</t>
  </si>
  <si>
    <t>RECHECK BELT ISSUES/ MAXI 7 JAM</t>
  </si>
  <si>
    <t>Irma in Florida</t>
  </si>
  <si>
    <t>Irma in SE</t>
  </si>
  <si>
    <t>D Belts jams various times thru the day</t>
  </si>
  <si>
    <t>High winds and IRROPS starting around 2PM</t>
  </si>
  <si>
    <t>D TERM-FIS ,TKTTR BELT, CTX OUTAGES, JAMS</t>
  </si>
  <si>
    <t>D BGRM MAINT ISSUES/ PIPES BURSTED C &amp; D</t>
  </si>
  <si>
    <t>D belt issues@1730/A BGRM pier 11 issues @ 1500</t>
  </si>
  <si>
    <t>Autocode not running</t>
  </si>
  <si>
    <t>D recheck belt issues</t>
  </si>
  <si>
    <t>QF-5hrs late</t>
  </si>
  <si>
    <t>D recheck belt issues@17:30</t>
  </si>
  <si>
    <t>C bgrm transfer belt down- PM</t>
  </si>
  <si>
    <t>52 GTE CHNGS &lt; 1HR ARRVL</t>
  </si>
  <si>
    <t>late weather and ramp closure</t>
  </si>
  <si>
    <t>recheck belt issues-bank 7</t>
  </si>
  <si>
    <t>4am ramp closures</t>
  </si>
  <si>
    <t>Ramp new shift bid</t>
  </si>
  <si>
    <t>late weather at 12am</t>
  </si>
  <si>
    <t>Early weather from previous day</t>
  </si>
  <si>
    <t>QIK system malfunction at ATO at 11am</t>
  </si>
  <si>
    <t>power glitch at @ 10am-all terminals/Dbgrm issues @1730</t>
  </si>
  <si>
    <t>CBR issue 07:55--8:07</t>
  </si>
  <si>
    <t>n/a</t>
  </si>
  <si>
    <t>DOW</t>
  </si>
  <si>
    <t>Date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</si>
  <si>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</si>
  <si>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</si>
  <si>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</si>
  <si>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</si>
  <si>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</si>
  <si>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</si>
  <si>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</si>
  <si>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</si>
  <si>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</si>
  <si>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</si>
  <si>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</si>
  <si>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</si>
  <si>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</si>
  <si>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</si>
  <si>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MBR_Goal</t>
  </si>
  <si>
    <t>MBR_Diff_Goal</t>
  </si>
  <si>
    <t>Met_Goal</t>
  </si>
  <si>
    <t>Numb_Passengers</t>
  </si>
  <si>
    <t>Numb_Bags</t>
  </si>
  <si>
    <t>MTD_Bags</t>
  </si>
  <si>
    <t>Bag_Pass_Ratio</t>
  </si>
  <si>
    <t>MBR_Day_Of</t>
  </si>
  <si>
    <t>Count_Day_of</t>
  </si>
  <si>
    <t>Misc_Reason</t>
  </si>
  <si>
    <t>num_gate_chg</t>
  </si>
  <si>
    <t>flight_div</t>
  </si>
  <si>
    <t>flights_cancelled</t>
  </si>
  <si>
    <t>cnl_mech</t>
  </si>
  <si>
    <t>cnl_we</t>
  </si>
  <si>
    <t>cnl_other</t>
  </si>
  <si>
    <t>Jan/1/2017</t>
  </si>
  <si>
    <t>Jan/2/2017</t>
  </si>
  <si>
    <t>Jan/3/2017</t>
  </si>
  <si>
    <t>Jan/4/2017</t>
  </si>
  <si>
    <t>Jan/5/2017</t>
  </si>
  <si>
    <t>Jan/6/2017</t>
  </si>
  <si>
    <t>Jan/7/2017</t>
  </si>
  <si>
    <t>Jan/8/2017</t>
  </si>
  <si>
    <t>Jan/9/2017</t>
  </si>
  <si>
    <t>Jan/10/2017</t>
  </si>
  <si>
    <t>Jan/11/2017</t>
  </si>
  <si>
    <t>Jan/12/2017</t>
  </si>
  <si>
    <t>Jan/13/2017</t>
  </si>
  <si>
    <t>Jan/14/2017</t>
  </si>
  <si>
    <t>Jan/15/2017</t>
  </si>
  <si>
    <t>Jan/16/2017</t>
  </si>
  <si>
    <t>Jan/17/2017</t>
  </si>
  <si>
    <t>Jan/18/2017</t>
  </si>
  <si>
    <t>Jan/19/2017</t>
  </si>
  <si>
    <t>Jan/20/2017</t>
  </si>
  <si>
    <t>Jan/21/2017</t>
  </si>
  <si>
    <t>Jan/22/2017</t>
  </si>
  <si>
    <t>Jan/23/2017</t>
  </si>
  <si>
    <t>Jan/24/2017</t>
  </si>
  <si>
    <t>Jan/25/2017</t>
  </si>
  <si>
    <t>Jan/26/2017</t>
  </si>
  <si>
    <t>Jan/27/2017</t>
  </si>
  <si>
    <t>Jan/28/2017</t>
  </si>
  <si>
    <t>Jan/29/2017</t>
  </si>
  <si>
    <t>Jan/30/2017</t>
  </si>
  <si>
    <t>Jan/31/2017</t>
  </si>
  <si>
    <t>1-M</t>
  </si>
  <si>
    <t>2-T</t>
  </si>
  <si>
    <t>3-W</t>
  </si>
  <si>
    <t>4-Q</t>
  </si>
  <si>
    <t>5-F</t>
  </si>
  <si>
    <t>6-J</t>
  </si>
  <si>
    <t>7-S</t>
  </si>
  <si>
    <t>DOW2</t>
  </si>
  <si>
    <t>D-BRGM issues at 17:30</t>
  </si>
  <si>
    <t>High # ZZZ files</t>
  </si>
  <si>
    <t>limited CBP officers/DBR-multiple jams</t>
  </si>
  <si>
    <t>D belt issues at 9:50-10:15</t>
  </si>
  <si>
    <t>Thanksgiving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</si>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</sst>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0.0"/>
  </numFmts>
  <fonts count="29">
    <font>
      <sz val="12"/>
      <name val="Arial MT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MT"/>
    </font>
    <font>
      <sz val="8"/>
      <name val="Arial"/>
      <family val="2"/>
    </font>
    <font>
      <b/>
      <sz val="8"/>
      <name val="Arial MT"/>
    </font>
    <font>
      <sz val="8"/>
      <name val="Arial MT"/>
    </font>
    <font>
      <b/>
      <sz val="8"/>
      <name val="Arial"/>
      <family val="2"/>
    </font>
    <font>
      <sz val="12"/>
      <name val="Arial MT"/>
    </font>
    <font>
      <sz val="8"/>
      <color theme="1"/>
      <name val="Andale WT"/>
      <family val="2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8"/>
      <color rgb="FF454545"/>
      <name val="Arial"/>
      <family val="2"/>
    </font>
    <font>
      <sz val="8"/>
      <color theme="1"/>
      <name val="Arial"/>
      <family val="2"/>
    </font>
    <font>
      <i/>
      <sz val="9"/>
      <name val="Arial MT"/>
    </font>
    <font>
      <b/>
      <sz val="8"/>
      <color indexed="12"/>
      <name val="Arial MT"/>
    </font>
    <font>
      <b/>
      <sz val="12"/>
      <color rgb="FF329664"/>
      <name val="Arial MT"/>
    </font>
    <font>
      <b/>
      <sz val="12"/>
      <color rgb="FF0000C0"/>
      <name val="Arial MT"/>
    </font>
    <font>
      <sz val="8"/>
      <color theme="1"/>
      <name val="Arial MT"/>
    </font>
    <font>
      <b/>
      <sz val="8"/>
      <color theme="1"/>
      <name val="Arial MT"/>
    </font>
    <font>
      <b/>
      <sz val="8"/>
      <color theme="1"/>
      <name val="Andale WT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0" fontId="15" fillId="0" borderId="0"/>
    <xf numFmtId="0" fontId="7" fillId="0" borderId="0"/>
    <xf numFmtId="0" fontId="6" fillId="0" borderId="0"/>
    <xf numFmtId="0" fontId="6" fillId="0" borderId="0"/>
    <xf numFmtId="0" fontId="5" fillId="0" borderId="0"/>
    <xf numFmtId="9" fontId="9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5" fillId="3" borderId="1">
      <alignment horizontal="left" vertical="center"/>
    </xf>
    <xf numFmtId="0" fontId="10" fillId="4" borderId="1">
      <alignment horizontal="left" vertical="center"/>
    </xf>
    <xf numFmtId="0" fontId="10" fillId="5" borderId="1">
      <alignment horizontal="left" vertical="center"/>
    </xf>
    <xf numFmtId="0" fontId="21" fillId="3" borderId="1">
      <alignment horizontal="center" vertical="center"/>
    </xf>
    <xf numFmtId="0" fontId="15" fillId="3" borderId="1">
      <alignment horizontal="center" vertical="center"/>
    </xf>
    <xf numFmtId="0" fontId="10" fillId="4" borderId="1">
      <alignment horizontal="center" vertical="center"/>
    </xf>
    <xf numFmtId="0" fontId="10" fillId="5" borderId="1">
      <alignment horizontal="center" vertical="center"/>
    </xf>
    <xf numFmtId="0" fontId="21" fillId="3" borderId="1">
      <alignment horizontal="center" vertical="center"/>
    </xf>
    <xf numFmtId="0" fontId="13" fillId="0" borderId="1">
      <alignment horizontal="right" vertical="center"/>
    </xf>
    <xf numFmtId="0" fontId="13" fillId="6" borderId="1">
      <alignment horizontal="right" vertical="center"/>
    </xf>
    <xf numFmtId="0" fontId="13" fillId="0" borderId="1">
      <alignment horizontal="center" vertical="center"/>
    </xf>
    <xf numFmtId="0" fontId="21" fillId="4" borderId="1"/>
    <xf numFmtId="0" fontId="21" fillId="0" borderId="1">
      <alignment horizontal="center" vertical="center" wrapText="1"/>
    </xf>
    <xf numFmtId="0" fontId="21" fillId="5" borderId="1"/>
    <xf numFmtId="0" fontId="15" fillId="0" borderId="1">
      <alignment horizontal="left" vertical="center"/>
    </xf>
    <xf numFmtId="0" fontId="15" fillId="0" borderId="1">
      <alignment horizontal="left" vertical="top"/>
    </xf>
    <xf numFmtId="0" fontId="15" fillId="3" borderId="1">
      <alignment horizontal="center" vertical="center"/>
    </xf>
    <xf numFmtId="0" fontId="15" fillId="3" borderId="1">
      <alignment horizontal="left" vertical="center"/>
    </xf>
    <xf numFmtId="0" fontId="13" fillId="0" borderId="1">
      <alignment horizontal="right" vertical="center"/>
    </xf>
    <xf numFmtId="0" fontId="13" fillId="0" borderId="1">
      <alignment horizontal="right" vertical="center"/>
    </xf>
    <xf numFmtId="0" fontId="22" fillId="3" borderId="1">
      <alignment horizontal="left" vertical="center" indent="1"/>
    </xf>
    <xf numFmtId="0" fontId="15" fillId="7" borderId="1"/>
    <xf numFmtId="0" fontId="23" fillId="0" borderId="1"/>
    <xf numFmtId="0" fontId="24" fillId="0" borderId="1"/>
    <xf numFmtId="0" fontId="13" fillId="8" borderId="1"/>
    <xf numFmtId="0" fontId="13" fillId="9" borderId="1"/>
    <xf numFmtId="0" fontId="1" fillId="0" borderId="0"/>
    <xf numFmtId="0" fontId="1" fillId="0" borderId="0"/>
    <xf numFmtId="0" fontId="1" fillId="0" borderId="0"/>
  </cellStyleXfs>
  <cellXfs count="111">
    <xf numFmtId="0" fontId="0" fillId="0" borderId="0" xfId="0"/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38" fontId="18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5" fontId="13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165" fontId="13" fillId="0" borderId="1" xfId="10" applyNumberFormat="1" applyFont="1" applyFill="1" applyBorder="1" applyAlignment="1" applyProtection="1">
      <alignment horizontal="center" vertical="center"/>
    </xf>
    <xf numFmtId="1" fontId="13" fillId="0" borderId="1" xfId="10" applyNumberFormat="1" applyFont="1" applyFill="1" applyBorder="1" applyAlignment="1" applyProtection="1">
      <alignment horizontal="center" vertical="center"/>
    </xf>
    <xf numFmtId="0" fontId="13" fillId="0" borderId="1" xfId="10" applyFont="1" applyBorder="1" applyAlignment="1">
      <alignment horizontal="center" vertical="center"/>
    </xf>
    <xf numFmtId="1" fontId="13" fillId="0" borderId="1" xfId="10" applyNumberFormat="1" applyFont="1" applyBorder="1" applyAlignment="1" applyProtection="1">
      <alignment horizontal="center" vertical="center"/>
    </xf>
    <xf numFmtId="1" fontId="13" fillId="0" borderId="1" xfId="10" applyNumberFormat="1" applyFont="1" applyBorder="1" applyAlignment="1">
      <alignment horizontal="center" vertical="center"/>
    </xf>
    <xf numFmtId="0" fontId="13" fillId="0" borderId="1" xfId="10" applyFont="1" applyBorder="1" applyAlignment="1" applyProtection="1">
      <alignment horizontal="center" vertical="center"/>
    </xf>
    <xf numFmtId="165" fontId="13" fillId="0" borderId="1" xfId="16" applyNumberFormat="1" applyFont="1" applyFill="1" applyBorder="1" applyAlignment="1" applyProtection="1">
      <alignment horizontal="center" vertical="center"/>
    </xf>
    <xf numFmtId="0" fontId="13" fillId="0" borderId="1" xfId="16" applyFont="1" applyBorder="1" applyAlignment="1">
      <alignment horizontal="center" vertical="center"/>
    </xf>
    <xf numFmtId="1" fontId="13" fillId="0" borderId="1" xfId="16" applyNumberFormat="1" applyFont="1" applyBorder="1" applyAlignment="1" applyProtection="1">
      <alignment horizontal="center" vertical="center"/>
    </xf>
    <xf numFmtId="165" fontId="13" fillId="0" borderId="1" xfId="44" applyNumberFormat="1" applyFont="1" applyFill="1" applyBorder="1" applyAlignment="1" applyProtection="1">
      <alignment horizontal="center" vertical="center"/>
    </xf>
    <xf numFmtId="1" fontId="13" fillId="0" borderId="1" xfId="44" applyNumberFormat="1" applyFont="1" applyFill="1" applyBorder="1" applyAlignment="1" applyProtection="1">
      <alignment horizontal="center" vertical="center"/>
    </xf>
    <xf numFmtId="0" fontId="13" fillId="0" borderId="1" xfId="44" applyFont="1" applyBorder="1" applyAlignment="1">
      <alignment horizontal="center" vertical="center"/>
    </xf>
    <xf numFmtId="1" fontId="13" fillId="0" borderId="1" xfId="44" applyNumberFormat="1" applyFont="1" applyBorder="1" applyAlignment="1" applyProtection="1">
      <alignment horizontal="center" vertical="center"/>
    </xf>
    <xf numFmtId="1" fontId="13" fillId="0" borderId="1" xfId="44" applyNumberFormat="1" applyFont="1" applyBorder="1" applyAlignment="1">
      <alignment horizontal="center" vertical="center"/>
    </xf>
    <xf numFmtId="165" fontId="13" fillId="0" borderId="1" xfId="46" applyNumberFormat="1" applyFont="1" applyFill="1" applyBorder="1" applyAlignment="1" applyProtection="1">
      <alignment horizontal="center" vertical="center"/>
    </xf>
    <xf numFmtId="1" fontId="13" fillId="0" borderId="1" xfId="46" applyNumberFormat="1" applyFont="1" applyBorder="1" applyAlignment="1" applyProtection="1">
      <alignment horizontal="center" vertical="center"/>
    </xf>
    <xf numFmtId="0" fontId="13" fillId="0" borderId="1" xfId="46" applyFont="1" applyBorder="1" applyAlignment="1">
      <alignment horizontal="center" vertical="center"/>
    </xf>
    <xf numFmtId="0" fontId="13" fillId="0" borderId="1" xfId="44" applyFont="1" applyBorder="1" applyAlignment="1" applyProtection="1">
      <alignment horizontal="center" vertical="center"/>
    </xf>
    <xf numFmtId="1" fontId="13" fillId="0" borderId="1" xfId="46" applyNumberFormat="1" applyFont="1" applyFill="1" applyBorder="1" applyAlignment="1" applyProtection="1">
      <alignment horizontal="center" vertical="center"/>
    </xf>
    <xf numFmtId="1" fontId="13" fillId="0" borderId="1" xfId="46" applyNumberFormat="1" applyFont="1" applyBorder="1" applyAlignment="1">
      <alignment horizontal="center" vertical="center"/>
    </xf>
    <xf numFmtId="0" fontId="13" fillId="0" borderId="1" xfId="46" applyFont="1" applyBorder="1" applyAlignment="1" applyProtection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" xfId="10" applyFont="1" applyFill="1" applyBorder="1" applyAlignment="1" applyProtection="1">
      <alignment horizontal="center" vertical="center"/>
    </xf>
    <xf numFmtId="4" fontId="27" fillId="0" borderId="1" xfId="0" applyNumberFormat="1" applyFont="1" applyBorder="1" applyAlignment="1">
      <alignment horizontal="center" vertical="center"/>
    </xf>
    <xf numFmtId="38" fontId="28" fillId="0" borderId="1" xfId="0" applyNumberFormat="1" applyFont="1" applyBorder="1" applyAlignment="1">
      <alignment horizontal="center" vertical="center" wrapText="1"/>
    </xf>
    <xf numFmtId="40" fontId="28" fillId="0" borderId="1" xfId="0" applyNumberFormat="1" applyFont="1" applyBorder="1" applyAlignment="1">
      <alignment horizontal="center" vertical="center" wrapText="1"/>
    </xf>
    <xf numFmtId="3" fontId="27" fillId="0" borderId="1" xfId="0" applyNumberFormat="1" applyFont="1" applyBorder="1" applyAlignment="1">
      <alignment horizontal="center" vertical="center"/>
    </xf>
    <xf numFmtId="4" fontId="27" fillId="0" borderId="1" xfId="10" applyNumberFormat="1" applyFont="1" applyBorder="1" applyAlignment="1">
      <alignment horizontal="center" vertical="center"/>
    </xf>
    <xf numFmtId="38" fontId="28" fillId="0" borderId="1" xfId="10" applyNumberFormat="1" applyFont="1" applyBorder="1" applyAlignment="1">
      <alignment horizontal="center" vertical="center" wrapText="1"/>
    </xf>
    <xf numFmtId="4" fontId="27" fillId="0" borderId="1" xfId="44" applyNumberFormat="1" applyFont="1" applyBorder="1" applyAlignment="1">
      <alignment horizontal="center" vertical="center"/>
    </xf>
    <xf numFmtId="1" fontId="28" fillId="0" borderId="1" xfId="45" applyNumberFormat="1" applyFont="1" applyBorder="1" applyAlignment="1">
      <alignment horizontal="center" vertical="center"/>
    </xf>
    <xf numFmtId="38" fontId="28" fillId="0" borderId="1" xfId="44" applyNumberFormat="1" applyFont="1" applyBorder="1" applyAlignment="1">
      <alignment horizontal="center" vertical="center" wrapText="1"/>
    </xf>
    <xf numFmtId="4" fontId="27" fillId="0" borderId="1" xfId="46" applyNumberFormat="1" applyFont="1" applyBorder="1" applyAlignment="1">
      <alignment horizontal="center" vertical="center"/>
    </xf>
    <xf numFmtId="38" fontId="28" fillId="0" borderId="1" xfId="46" applyNumberFormat="1" applyFont="1" applyBorder="1" applyAlignment="1">
      <alignment horizontal="center" vertical="center" wrapText="1"/>
    </xf>
    <xf numFmtId="1" fontId="28" fillId="0" borderId="1" xfId="17" applyNumberFormat="1" applyFont="1" applyBorder="1" applyAlignment="1">
      <alignment horizontal="center" vertical="center"/>
    </xf>
    <xf numFmtId="4" fontId="27" fillId="2" borderId="1" xfId="0" applyNumberFormat="1" applyFont="1" applyFill="1" applyBorder="1" applyAlignment="1">
      <alignment horizontal="center" vertical="center"/>
    </xf>
    <xf numFmtId="38" fontId="28" fillId="2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/>
    </xf>
    <xf numFmtId="0" fontId="18" fillId="0" borderId="1" xfId="10" applyNumberFormat="1" applyFont="1" applyBorder="1" applyAlignment="1">
      <alignment horizontal="center" vertical="center" wrapText="1"/>
    </xf>
    <xf numFmtId="0" fontId="16" fillId="0" borderId="1" xfId="10" applyNumberFormat="1" applyFont="1" applyBorder="1" applyAlignment="1">
      <alignment horizontal="center" vertical="center"/>
    </xf>
    <xf numFmtId="0" fontId="18" fillId="0" borderId="1" xfId="16" applyNumberFormat="1" applyFont="1" applyBorder="1" applyAlignment="1">
      <alignment horizontal="center" vertical="center" wrapText="1"/>
    </xf>
    <xf numFmtId="0" fontId="16" fillId="0" borderId="1" xfId="16" applyNumberFormat="1" applyFont="1" applyBorder="1" applyAlignment="1">
      <alignment horizontal="center" vertical="center"/>
    </xf>
    <xf numFmtId="0" fontId="20" fillId="0" borderId="1" xfId="45" applyNumberFormat="1" applyFont="1" applyBorder="1" applyAlignment="1">
      <alignment horizontal="center" vertical="center"/>
    </xf>
    <xf numFmtId="0" fontId="16" fillId="0" borderId="1" xfId="46" applyNumberFormat="1" applyFont="1" applyBorder="1" applyAlignment="1">
      <alignment horizontal="center" vertical="center"/>
    </xf>
    <xf numFmtId="0" fontId="16" fillId="0" borderId="1" xfId="44" applyNumberFormat="1" applyFont="1" applyBorder="1" applyAlignment="1">
      <alignment horizontal="center" vertical="center"/>
    </xf>
    <xf numFmtId="0" fontId="20" fillId="0" borderId="1" xfId="17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14" fontId="12" fillId="0" borderId="1" xfId="0" applyNumberFormat="1" applyFont="1" applyBorder="1" applyAlignment="1" applyProtection="1">
      <alignment horizontal="center" vertical="center"/>
    </xf>
    <xf numFmtId="0" fontId="12" fillId="0" borderId="1" xfId="0" applyNumberFormat="1" applyFont="1" applyBorder="1" applyAlignment="1" applyProtection="1">
      <alignment horizontal="center" vertical="center"/>
    </xf>
    <xf numFmtId="0" fontId="12" fillId="10" borderId="1" xfId="0" applyNumberFormat="1" applyFont="1" applyFill="1" applyBorder="1" applyAlignment="1" applyProtection="1">
      <alignment horizontal="center" vertical="center"/>
    </xf>
    <xf numFmtId="1" fontId="12" fillId="0" borderId="1" xfId="0" applyNumberFormat="1" applyFont="1" applyBorder="1" applyAlignment="1" applyProtection="1">
      <alignment horizontal="center" vertical="center"/>
    </xf>
    <xf numFmtId="0" fontId="26" fillId="10" borderId="1" xfId="0" applyFont="1" applyFill="1" applyBorder="1" applyAlignment="1" applyProtection="1">
      <alignment horizontal="center" vertical="center"/>
    </xf>
    <xf numFmtId="0" fontId="12" fillId="11" borderId="1" xfId="0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 applyProtection="1">
      <alignment horizontal="center" vertical="center"/>
    </xf>
    <xf numFmtId="0" fontId="11" fillId="0" borderId="1" xfId="0" applyNumberFormat="1" applyFont="1" applyBorder="1" applyAlignment="1" applyProtection="1">
      <alignment horizontal="center" vertical="center"/>
    </xf>
    <xf numFmtId="0" fontId="14" fillId="0" borderId="1" xfId="0" applyNumberFormat="1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164" fontId="12" fillId="0" borderId="1" xfId="0" applyNumberFormat="1" applyFont="1" applyBorder="1" applyAlignment="1" applyProtection="1">
      <alignment horizontal="center" vertical="center"/>
    </xf>
    <xf numFmtId="2" fontId="12" fillId="0" borderId="1" xfId="0" applyNumberFormat="1" applyFont="1" applyBorder="1" applyAlignment="1" applyProtection="1">
      <alignment horizontal="center" vertical="center"/>
    </xf>
    <xf numFmtId="9" fontId="12" fillId="0" borderId="1" xfId="0" applyNumberFormat="1" applyFont="1" applyBorder="1" applyAlignment="1" applyProtection="1">
      <alignment horizontal="center" vertical="center"/>
    </xf>
    <xf numFmtId="1" fontId="26" fillId="0" borderId="1" xfId="0" applyNumberFormat="1" applyFont="1" applyBorder="1" applyAlignment="1" applyProtection="1">
      <alignment horizontal="center" vertical="center"/>
    </xf>
    <xf numFmtId="0" fontId="11" fillId="0" borderId="1" xfId="10" applyNumberFormat="1" applyFont="1" applyBorder="1" applyAlignment="1" applyProtection="1">
      <alignment horizontal="center" vertical="center"/>
    </xf>
    <xf numFmtId="0" fontId="14" fillId="0" borderId="1" xfId="10" applyNumberFormat="1" applyFont="1" applyBorder="1" applyAlignment="1" applyProtection="1">
      <alignment horizontal="center" vertical="center"/>
    </xf>
    <xf numFmtId="0" fontId="11" fillId="0" borderId="1" xfId="10" applyFont="1" applyBorder="1" applyAlignment="1" applyProtection="1">
      <alignment horizontal="center" vertical="center"/>
    </xf>
    <xf numFmtId="164" fontId="12" fillId="0" borderId="1" xfId="10" applyNumberFormat="1" applyFont="1" applyBorder="1" applyAlignment="1" applyProtection="1">
      <alignment horizontal="center" vertical="center"/>
    </xf>
    <xf numFmtId="1" fontId="12" fillId="0" borderId="1" xfId="10" applyNumberFormat="1" applyFont="1" applyBorder="1" applyAlignment="1" applyProtection="1">
      <alignment horizontal="center" vertical="center"/>
    </xf>
    <xf numFmtId="2" fontId="12" fillId="0" borderId="1" xfId="10" applyNumberFormat="1" applyFont="1" applyBorder="1" applyAlignment="1" applyProtection="1">
      <alignment horizontal="center" vertical="center"/>
    </xf>
    <xf numFmtId="1" fontId="26" fillId="0" borderId="1" xfId="10" applyNumberFormat="1" applyFont="1" applyBorder="1" applyAlignment="1" applyProtection="1">
      <alignment horizontal="center" vertical="center"/>
    </xf>
    <xf numFmtId="9" fontId="12" fillId="0" borderId="1" xfId="10" applyNumberFormat="1" applyFont="1" applyBorder="1" applyAlignment="1" applyProtection="1">
      <alignment horizontal="center" vertical="center"/>
    </xf>
    <xf numFmtId="38" fontId="18" fillId="0" borderId="1" xfId="10" applyNumberFormat="1" applyFont="1" applyBorder="1" applyAlignment="1">
      <alignment horizontal="center" vertical="center" wrapText="1"/>
    </xf>
    <xf numFmtId="0" fontId="13" fillId="0" borderId="0" xfId="10" applyFont="1" applyAlignment="1">
      <alignment horizontal="center" vertical="center"/>
    </xf>
    <xf numFmtId="38" fontId="18" fillId="0" borderId="1" xfId="16" applyNumberFormat="1" applyFont="1" applyBorder="1" applyAlignment="1">
      <alignment horizontal="center" vertical="center" wrapText="1"/>
    </xf>
    <xf numFmtId="0" fontId="19" fillId="0" borderId="1" xfId="2" applyNumberFormat="1" applyFont="1" applyBorder="1" applyAlignment="1">
      <alignment horizontal="center" vertical="center"/>
    </xf>
    <xf numFmtId="0" fontId="11" fillId="0" borderId="1" xfId="44" applyNumberFormat="1" applyFont="1" applyBorder="1" applyAlignment="1" applyProtection="1">
      <alignment horizontal="center" vertical="center"/>
    </xf>
    <xf numFmtId="0" fontId="14" fillId="0" borderId="1" xfId="44" applyNumberFormat="1" applyFont="1" applyBorder="1" applyAlignment="1" applyProtection="1">
      <alignment horizontal="center" vertical="center"/>
    </xf>
    <xf numFmtId="0" fontId="11" fillId="0" borderId="1" xfId="44" applyFont="1" applyBorder="1" applyAlignment="1" applyProtection="1">
      <alignment horizontal="center" vertical="center"/>
    </xf>
    <xf numFmtId="164" fontId="12" fillId="0" borderId="1" xfId="44" applyNumberFormat="1" applyFont="1" applyBorder="1" applyAlignment="1" applyProtection="1">
      <alignment horizontal="center" vertical="center"/>
    </xf>
    <xf numFmtId="1" fontId="12" fillId="0" borderId="1" xfId="44" applyNumberFormat="1" applyFont="1" applyBorder="1" applyAlignment="1" applyProtection="1">
      <alignment horizontal="center" vertical="center"/>
    </xf>
    <xf numFmtId="2" fontId="12" fillId="0" borderId="1" xfId="44" applyNumberFormat="1" applyFont="1" applyBorder="1" applyAlignment="1" applyProtection="1">
      <alignment horizontal="center" vertical="center"/>
    </xf>
    <xf numFmtId="9" fontId="12" fillId="0" borderId="1" xfId="44" applyNumberFormat="1" applyFont="1" applyBorder="1" applyAlignment="1" applyProtection="1">
      <alignment horizontal="center" vertical="center"/>
    </xf>
    <xf numFmtId="38" fontId="18" fillId="0" borderId="1" xfId="44" applyNumberFormat="1" applyFont="1" applyBorder="1" applyAlignment="1">
      <alignment horizontal="center" vertical="center" wrapText="1"/>
    </xf>
    <xf numFmtId="0" fontId="13" fillId="0" borderId="0" xfId="44" applyFont="1" applyAlignment="1">
      <alignment horizontal="center" vertical="center"/>
    </xf>
    <xf numFmtId="38" fontId="18" fillId="0" borderId="1" xfId="46" applyNumberFormat="1" applyFont="1" applyBorder="1" applyAlignment="1">
      <alignment horizontal="center" vertical="center" wrapText="1"/>
    </xf>
    <xf numFmtId="0" fontId="18" fillId="0" borderId="1" xfId="44" applyNumberFormat="1" applyFont="1" applyBorder="1" applyAlignment="1">
      <alignment horizontal="center" vertical="center" wrapText="1"/>
    </xf>
    <xf numFmtId="0" fontId="11" fillId="0" borderId="1" xfId="46" applyNumberFormat="1" applyFont="1" applyBorder="1" applyAlignment="1" applyProtection="1">
      <alignment horizontal="center" vertical="center"/>
    </xf>
    <xf numFmtId="0" fontId="14" fillId="0" borderId="1" xfId="46" applyNumberFormat="1" applyFont="1" applyBorder="1" applyAlignment="1" applyProtection="1">
      <alignment horizontal="center" vertical="center"/>
    </xf>
    <xf numFmtId="0" fontId="11" fillId="0" borderId="1" xfId="46" applyFont="1" applyBorder="1" applyAlignment="1" applyProtection="1">
      <alignment horizontal="center" vertical="center"/>
    </xf>
    <xf numFmtId="164" fontId="12" fillId="0" borderId="1" xfId="46" applyNumberFormat="1" applyFont="1" applyBorder="1" applyAlignment="1" applyProtection="1">
      <alignment horizontal="center" vertical="center"/>
    </xf>
    <xf numFmtId="1" fontId="12" fillId="0" borderId="1" xfId="46" applyNumberFormat="1" applyFont="1" applyBorder="1" applyAlignment="1" applyProtection="1">
      <alignment horizontal="center" vertical="center"/>
    </xf>
    <xf numFmtId="2" fontId="12" fillId="0" borderId="1" xfId="46" applyNumberFormat="1" applyFont="1" applyBorder="1" applyAlignment="1" applyProtection="1">
      <alignment horizontal="center" vertical="center"/>
    </xf>
    <xf numFmtId="9" fontId="12" fillId="0" borderId="1" xfId="46" applyNumberFormat="1" applyFont="1" applyBorder="1" applyAlignment="1" applyProtection="1">
      <alignment horizontal="center" vertical="center"/>
    </xf>
    <xf numFmtId="0" fontId="13" fillId="0" borderId="0" xfId="46" applyFont="1" applyAlignment="1">
      <alignment horizontal="center" vertical="center"/>
    </xf>
    <xf numFmtId="0" fontId="18" fillId="0" borderId="1" xfId="46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47">
    <cellStyle name="Calculated Column - IBM Cognos" xfId="36" xr:uid="{00000000-0005-0000-0000-000000000000}"/>
    <cellStyle name="Calculated Column Name - IBM Cognos" xfId="34" xr:uid="{00000000-0005-0000-0000-000001000000}"/>
    <cellStyle name="Calculated Row - IBM Cognos" xfId="37" xr:uid="{00000000-0005-0000-0000-000002000000}"/>
    <cellStyle name="Calculated Row Name - IBM Cognos" xfId="35" xr:uid="{00000000-0005-0000-0000-000003000000}"/>
    <cellStyle name="Column Name - IBM Cognos" xfId="22" xr:uid="{00000000-0005-0000-0000-000004000000}"/>
    <cellStyle name="Column Template - IBM Cognos" xfId="25" xr:uid="{00000000-0005-0000-0000-000005000000}"/>
    <cellStyle name="Differs From Base - IBM Cognos" xfId="43" xr:uid="{00000000-0005-0000-0000-000006000000}"/>
    <cellStyle name="Group Name - IBM Cognos" xfId="33" xr:uid="{00000000-0005-0000-0000-000007000000}"/>
    <cellStyle name="Hold Values - IBM Cognos" xfId="39" xr:uid="{00000000-0005-0000-0000-000008000000}"/>
    <cellStyle name="List Name - IBM Cognos" xfId="32" xr:uid="{00000000-0005-0000-0000-000009000000}"/>
    <cellStyle name="Locked - IBM Cognos" xfId="42" xr:uid="{00000000-0005-0000-0000-00000A000000}"/>
    <cellStyle name="Measure - IBM Cognos" xfId="26" xr:uid="{00000000-0005-0000-0000-00000B000000}"/>
    <cellStyle name="Measure Header - IBM Cognos" xfId="27" xr:uid="{00000000-0005-0000-0000-00000C000000}"/>
    <cellStyle name="Measure Name - IBM Cognos" xfId="28" xr:uid="{00000000-0005-0000-0000-00000D000000}"/>
    <cellStyle name="Measure Summary - IBM Cognos" xfId="29" xr:uid="{00000000-0005-0000-0000-00000E000000}"/>
    <cellStyle name="Measure Summary TM1 - IBM Cognos" xfId="31" xr:uid="{00000000-0005-0000-0000-00000F000000}"/>
    <cellStyle name="Measure Template - IBM Cognos" xfId="30" xr:uid="{00000000-0005-0000-0000-000010000000}"/>
    <cellStyle name="More - IBM Cognos" xfId="38" xr:uid="{00000000-0005-0000-0000-000011000000}"/>
    <cellStyle name="Normal" xfId="0" builtinId="0"/>
    <cellStyle name="Normal 2" xfId="2" xr:uid="{00000000-0005-0000-0000-000013000000}"/>
    <cellStyle name="Normal 3" xfId="4" xr:uid="{00000000-0005-0000-0000-000014000000}"/>
    <cellStyle name="Normal 4" xfId="3" xr:uid="{00000000-0005-0000-0000-000015000000}"/>
    <cellStyle name="Normal 4 2" xfId="5" xr:uid="{00000000-0005-0000-0000-000016000000}"/>
    <cellStyle name="Normal 4 2 2" xfId="7" xr:uid="{00000000-0005-0000-0000-000017000000}"/>
    <cellStyle name="Normal 4 2 2 2" xfId="14" xr:uid="{00000000-0005-0000-0000-000018000000}"/>
    <cellStyle name="Normal 4 2 3" xfId="12" xr:uid="{00000000-0005-0000-0000-000019000000}"/>
    <cellStyle name="Normal 4 3" xfId="6" xr:uid="{00000000-0005-0000-0000-00001A000000}"/>
    <cellStyle name="Normal 4 3 2" xfId="13" xr:uid="{00000000-0005-0000-0000-00001B000000}"/>
    <cellStyle name="Normal 4 4" xfId="11" xr:uid="{00000000-0005-0000-0000-00001C000000}"/>
    <cellStyle name="Normal 5" xfId="8" xr:uid="{00000000-0005-0000-0000-00001D000000}"/>
    <cellStyle name="Normal 5 2" xfId="10" xr:uid="{00000000-0005-0000-0000-00001E000000}"/>
    <cellStyle name="Normal 5 2 2" xfId="16" xr:uid="{00000000-0005-0000-0000-00001F000000}"/>
    <cellStyle name="Normal 5 2 2 2" xfId="46" xr:uid="{00000000-0005-0000-0000-000020000000}"/>
    <cellStyle name="Normal 5 2 3" xfId="44" xr:uid="{00000000-0005-0000-0000-000021000000}"/>
    <cellStyle name="Normal 5 3" xfId="15" xr:uid="{00000000-0005-0000-0000-000022000000}"/>
    <cellStyle name="Normal 6" xfId="17" xr:uid="{00000000-0005-0000-0000-000023000000}"/>
    <cellStyle name="Normal 6 2" xfId="45" xr:uid="{00000000-0005-0000-0000-000024000000}"/>
    <cellStyle name="Pending Change - IBM Cognos" xfId="40" xr:uid="{00000000-0005-0000-0000-000026000000}"/>
    <cellStyle name="Percent" xfId="1" builtinId="5"/>
    <cellStyle name="Percent 2" xfId="9" xr:uid="{00000000-0005-0000-0000-000028000000}"/>
    <cellStyle name="Row Name - IBM Cognos" xfId="18" xr:uid="{00000000-0005-0000-0000-000029000000}"/>
    <cellStyle name="Row Template - IBM Cognos" xfId="21" xr:uid="{00000000-0005-0000-0000-00002A000000}"/>
    <cellStyle name="Summary Column Name - IBM Cognos" xfId="23" xr:uid="{00000000-0005-0000-0000-00002B000000}"/>
    <cellStyle name="Summary Column Name TM1 - IBM Cognos" xfId="24" xr:uid="{00000000-0005-0000-0000-00002C000000}"/>
    <cellStyle name="Summary Row Name - IBM Cognos" xfId="19" xr:uid="{00000000-0005-0000-0000-00002D000000}"/>
    <cellStyle name="Summary Row Name TM1 - IBM Cognos" xfId="20" xr:uid="{00000000-0005-0000-0000-00002E000000}"/>
    <cellStyle name="Unsaved Change - IBM Cognos" xfId="41" xr:uid="{00000000-0005-0000-0000-00002F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AB701"/>
  <sheetViews>
    <sheetView showGridLines="0" tabSelected="1" zoomScale="115" zoomScaleNormal="115" workbookViewId="0">
      <pane xSplit="2" ySplit="1" topLeftCell="C670" activePane="bottomRight" state="frozen"/>
      <selection activeCell="B3" sqref="B3"/>
      <selection pane="topRight" activeCell="B3" sqref="B3"/>
      <selection pane="bottomLeft" activeCell="B3" sqref="B3"/>
      <selection pane="bottomRight" activeCell="J698" sqref="J698"/>
    </sheetView>
  </sheetViews>
  <sheetFormatPr defaultColWidth="8.88671875" defaultRowHeight="11.35" customHeight="1"/>
  <cols>
    <col min="1" max="1" width="6.6640625" style="9" bestFit="1" customWidth="1"/>
    <col min="2" max="2" width="7.33203125" style="9" bestFit="1" customWidth="1"/>
    <col min="3" max="3" width="5.44140625" style="9" customWidth="1"/>
    <col min="4" max="4" width="7.0546875" style="9" bestFit="1" customWidth="1"/>
    <col min="5" max="5" width="8.109375" style="9" bestFit="1" customWidth="1"/>
    <col min="6" max="6" width="7.0546875" style="57" customWidth="1"/>
    <col min="7" max="7" width="12.5" style="58" customWidth="1"/>
    <col min="8" max="8" width="7.71875" style="58" customWidth="1"/>
    <col min="9" max="9" width="8.609375" style="58" customWidth="1"/>
    <col min="10" max="10" width="13.38671875" style="58" bestFit="1" customWidth="1"/>
    <col min="11" max="11" width="10.21875" style="9" bestFit="1" customWidth="1"/>
    <col min="12" max="12" width="11.5" style="9" bestFit="1" customWidth="1"/>
    <col min="13" max="13" width="9.44140625" style="9" customWidth="1"/>
    <col min="14" max="14" width="10" style="9" bestFit="1" customWidth="1"/>
    <col min="15" max="15" width="10.27734375" style="59" customWidth="1"/>
    <col min="16" max="16" width="11.71875" style="59" customWidth="1"/>
    <col min="17" max="17" width="12.5546875" style="59" bestFit="1" customWidth="1"/>
    <col min="18" max="18" width="9.38671875" style="59" bestFit="1" customWidth="1"/>
    <col min="19" max="19" width="7.27734375" style="9" bestFit="1" customWidth="1"/>
    <col min="20" max="21" width="5.6640625" style="9" bestFit="1" customWidth="1"/>
    <col min="22" max="22" width="9.5546875" style="9" customWidth="1"/>
    <col min="23" max="23" width="9.33203125" style="9" bestFit="1" customWidth="1"/>
    <col min="24" max="24" width="13.609375" style="9" bestFit="1" customWidth="1"/>
    <col min="25" max="25" width="9.609375" style="9" bestFit="1" customWidth="1"/>
    <col min="26" max="26" width="8" style="9" bestFit="1" customWidth="1"/>
    <col min="27" max="27" width="9.44140625" style="9" bestFit="1" customWidth="1"/>
    <col min="28" max="28" width="38.88671875" style="9" bestFit="1" customWidth="1"/>
  </cols>
  <sheetData>
    <row r="1" spans="1:28" s="9" customFormat="1" ht="11.35" customHeight="1">
      <c r="A1" s="6" t="s">
        <v>234</v>
      </c>
      <c r="B1" s="6" t="s">
        <v>233</v>
      </c>
      <c r="C1" s="60" t="s">
        <v>307</v>
      </c>
      <c r="D1" s="60" t="s">
        <v>231</v>
      </c>
      <c r="E1" s="60" t="s">
        <v>301</v>
      </c>
      <c r="F1" s="61" t="s">
        <v>232</v>
      </c>
      <c r="G1" s="62" t="s">
        <v>250</v>
      </c>
      <c r="H1" s="63" t="s">
        <v>251</v>
      </c>
      <c r="I1" s="62" t="s">
        <v>252</v>
      </c>
      <c r="J1" s="63" t="s">
        <v>253</v>
      </c>
      <c r="K1" s="60" t="s">
        <v>252</v>
      </c>
      <c r="L1" s="60" t="s">
        <v>254</v>
      </c>
      <c r="M1" s="64" t="s">
        <v>255</v>
      </c>
      <c r="N1" s="64" t="s">
        <v>247</v>
      </c>
      <c r="O1" s="65" t="s">
        <v>11</v>
      </c>
      <c r="P1" s="65" t="s">
        <v>14</v>
      </c>
      <c r="Q1" s="65" t="s">
        <v>248</v>
      </c>
      <c r="R1" s="65" t="s">
        <v>249</v>
      </c>
      <c r="S1" s="66" t="s">
        <v>17</v>
      </c>
      <c r="T1" s="67" t="s">
        <v>1</v>
      </c>
      <c r="U1" s="67" t="s">
        <v>2</v>
      </c>
      <c r="V1" s="67" t="s">
        <v>257</v>
      </c>
      <c r="W1" s="68" t="s">
        <v>258</v>
      </c>
      <c r="X1" s="68" t="s">
        <v>259</v>
      </c>
      <c r="Y1" s="69" t="s">
        <v>260</v>
      </c>
      <c r="Z1" s="69" t="s">
        <v>261</v>
      </c>
      <c r="AA1" s="69" t="s">
        <v>262</v>
      </c>
      <c r="AB1" s="6" t="s">
        <v>256</v>
      </c>
    </row>
    <row r="2" spans="1:28" s="9" customFormat="1" ht="11.35" customHeight="1">
      <c r="A2" s="6">
        <v>2016</v>
      </c>
      <c r="B2" s="6" t="s">
        <v>235</v>
      </c>
      <c r="C2" s="3">
        <v>1</v>
      </c>
      <c r="D2" s="3" t="s">
        <v>0</v>
      </c>
      <c r="E2" s="3" t="s">
        <v>298</v>
      </c>
      <c r="F2" s="70">
        <v>42370</v>
      </c>
      <c r="G2" s="47">
        <v>73717</v>
      </c>
      <c r="H2" s="48">
        <v>58781</v>
      </c>
      <c r="I2" s="71">
        <f>SUM(H2+0)</f>
        <v>58781</v>
      </c>
      <c r="J2" s="72">
        <f>H2/G2</f>
        <v>0.79738730550619263</v>
      </c>
      <c r="K2" s="73">
        <f>SUM(G2+0)</f>
        <v>73717</v>
      </c>
      <c r="L2" s="74">
        <f t="shared" ref="L2:L65" si="0">SUM(M2/G2)*1000</f>
        <v>9.4143820285687152</v>
      </c>
      <c r="M2" s="64">
        <v>694</v>
      </c>
      <c r="N2" s="75">
        <v>10</v>
      </c>
      <c r="O2" s="33">
        <v>11.639332</v>
      </c>
      <c r="P2" s="34">
        <v>858.01666666400001</v>
      </c>
      <c r="Q2" s="35">
        <f t="shared" ref="Q2:Q37" si="1">O2-N2</f>
        <v>1.6393319999999996</v>
      </c>
      <c r="R2" s="34">
        <v>0</v>
      </c>
      <c r="S2" s="76">
        <f t="shared" ref="S2:S65" si="2">SUM((P2/M2)-1)*-1</f>
        <v>-0.23633525455907778</v>
      </c>
      <c r="T2" s="7">
        <v>69.3</v>
      </c>
      <c r="U2" s="7">
        <v>55.4</v>
      </c>
      <c r="V2" s="2">
        <v>76</v>
      </c>
      <c r="W2" s="6">
        <v>1</v>
      </c>
      <c r="X2" s="6">
        <v>5</v>
      </c>
      <c r="Y2" s="6">
        <v>1</v>
      </c>
      <c r="Z2" s="6">
        <v>0</v>
      </c>
      <c r="AA2" s="6">
        <v>4</v>
      </c>
      <c r="AB2" s="5">
        <v>0</v>
      </c>
    </row>
    <row r="3" spans="1:28" s="9" customFormat="1" ht="11.35" customHeight="1">
      <c r="A3" s="6">
        <v>2016</v>
      </c>
      <c r="B3" s="6" t="s">
        <v>235</v>
      </c>
      <c r="C3" s="3">
        <v>2</v>
      </c>
      <c r="D3" s="3" t="s">
        <v>8</v>
      </c>
      <c r="E3" s="3" t="s">
        <v>299</v>
      </c>
      <c r="F3" s="70">
        <v>42371</v>
      </c>
      <c r="G3" s="47">
        <v>74144</v>
      </c>
      <c r="H3" s="48">
        <v>67703</v>
      </c>
      <c r="I3" s="71">
        <f>SUM(H2+H3)</f>
        <v>126484</v>
      </c>
      <c r="J3" s="72">
        <f t="shared" ref="J3:J66" si="3">SUM(H3/G3)</f>
        <v>0.91312850668968493</v>
      </c>
      <c r="K3" s="73">
        <f>SUM(G2+G3)</f>
        <v>147861</v>
      </c>
      <c r="L3" s="74">
        <f t="shared" si="0"/>
        <v>13.703064307293916</v>
      </c>
      <c r="M3" s="64">
        <v>1016</v>
      </c>
      <c r="N3" s="75">
        <v>10</v>
      </c>
      <c r="O3" s="33">
        <v>15.958584999999999</v>
      </c>
      <c r="P3" s="34">
        <v>1184.233333331</v>
      </c>
      <c r="Q3" s="35">
        <f t="shared" si="1"/>
        <v>5.9585849999999994</v>
      </c>
      <c r="R3" s="34">
        <v>0</v>
      </c>
      <c r="S3" s="76">
        <f t="shared" si="2"/>
        <v>-0.16558398949901587</v>
      </c>
      <c r="T3" s="7">
        <v>71.5</v>
      </c>
      <c r="U3" s="7">
        <v>61.3</v>
      </c>
      <c r="V3" s="8">
        <v>50</v>
      </c>
      <c r="W3" s="6">
        <v>1</v>
      </c>
      <c r="X3" s="6">
        <v>12</v>
      </c>
      <c r="Y3" s="6">
        <v>2</v>
      </c>
      <c r="Z3" s="6">
        <v>10</v>
      </c>
      <c r="AA3" s="6">
        <v>0</v>
      </c>
      <c r="AB3" s="5">
        <v>0</v>
      </c>
    </row>
    <row r="4" spans="1:28" s="9" customFormat="1" ht="11.35" customHeight="1">
      <c r="A4" s="6">
        <v>2016</v>
      </c>
      <c r="B4" s="6" t="s">
        <v>235</v>
      </c>
      <c r="C4" s="3">
        <v>3</v>
      </c>
      <c r="D4" s="3" t="s">
        <v>5</v>
      </c>
      <c r="E4" s="3" t="s">
        <v>300</v>
      </c>
      <c r="F4" s="70">
        <v>42372</v>
      </c>
      <c r="G4" s="47">
        <v>84940</v>
      </c>
      <c r="H4" s="48">
        <v>72571</v>
      </c>
      <c r="I4" s="71">
        <f>SUM(H2+H3+H4)</f>
        <v>199055</v>
      </c>
      <c r="J4" s="72">
        <f t="shared" si="3"/>
        <v>0.85437956204379562</v>
      </c>
      <c r="K4" s="73">
        <f>SUM(G2+G3+G4)</f>
        <v>232801</v>
      </c>
      <c r="L4" s="74">
        <f t="shared" si="0"/>
        <v>16.282081469272427</v>
      </c>
      <c r="M4" s="64">
        <v>1383</v>
      </c>
      <c r="N4" s="75">
        <v>10</v>
      </c>
      <c r="O4" s="33">
        <v>18.187740000000002</v>
      </c>
      <c r="P4" s="34">
        <v>1544.8666666639999</v>
      </c>
      <c r="Q4" s="35">
        <f t="shared" si="1"/>
        <v>8.1877400000000016</v>
      </c>
      <c r="R4" s="34">
        <v>0</v>
      </c>
      <c r="S4" s="76">
        <f t="shared" si="2"/>
        <v>-0.11704025066088208</v>
      </c>
      <c r="T4" s="7">
        <v>73.5</v>
      </c>
      <c r="U4" s="7">
        <v>59.9</v>
      </c>
      <c r="V4" s="8">
        <v>62</v>
      </c>
      <c r="W4" s="6">
        <v>0</v>
      </c>
      <c r="X4" s="6">
        <v>4</v>
      </c>
      <c r="Y4" s="1">
        <v>1</v>
      </c>
      <c r="Z4" s="6">
        <v>2</v>
      </c>
      <c r="AA4" s="6">
        <v>1</v>
      </c>
      <c r="AB4" s="5" t="s">
        <v>20</v>
      </c>
    </row>
    <row r="5" spans="1:28" s="9" customFormat="1" ht="11.35" customHeight="1">
      <c r="A5" s="6">
        <v>2016</v>
      </c>
      <c r="B5" s="6" t="s">
        <v>235</v>
      </c>
      <c r="C5" s="3">
        <v>4</v>
      </c>
      <c r="D5" s="3" t="s">
        <v>6</v>
      </c>
      <c r="E5" s="3" t="s">
        <v>294</v>
      </c>
      <c r="F5" s="70">
        <v>42373</v>
      </c>
      <c r="G5" s="47">
        <v>79386</v>
      </c>
      <c r="H5" s="48">
        <v>73744</v>
      </c>
      <c r="I5" s="71">
        <f>SUM(H2+H3+H4+H5)</f>
        <v>272799</v>
      </c>
      <c r="J5" s="72">
        <f t="shared" si="3"/>
        <v>0.92892953417479152</v>
      </c>
      <c r="K5" s="73">
        <f>SUM(G2+G3+G4+G5)</f>
        <v>312187</v>
      </c>
      <c r="L5" s="74">
        <f t="shared" si="0"/>
        <v>11.11027133247676</v>
      </c>
      <c r="M5" s="64">
        <v>882</v>
      </c>
      <c r="N5" s="75">
        <v>10</v>
      </c>
      <c r="O5" s="33">
        <v>13.248557</v>
      </c>
      <c r="P5" s="34">
        <v>1051.749999997</v>
      </c>
      <c r="Q5" s="35">
        <f t="shared" si="1"/>
        <v>3.2485569999999999</v>
      </c>
      <c r="R5" s="34">
        <v>0</v>
      </c>
      <c r="S5" s="76">
        <f t="shared" si="2"/>
        <v>-0.19246031745691616</v>
      </c>
      <c r="T5" s="7">
        <v>75.900000000000006</v>
      </c>
      <c r="U5" s="7">
        <v>63.7</v>
      </c>
      <c r="V5" s="8">
        <v>58</v>
      </c>
      <c r="W5" s="6">
        <v>0</v>
      </c>
      <c r="X5" s="6">
        <v>8</v>
      </c>
      <c r="Y5" s="6">
        <v>8</v>
      </c>
      <c r="Z5" s="6">
        <v>0</v>
      </c>
      <c r="AA5" s="6">
        <v>0</v>
      </c>
      <c r="AB5" s="5">
        <v>0</v>
      </c>
    </row>
    <row r="6" spans="1:28" s="9" customFormat="1" ht="11.35" customHeight="1">
      <c r="A6" s="6">
        <v>2016</v>
      </c>
      <c r="B6" s="6" t="s">
        <v>235</v>
      </c>
      <c r="C6" s="3">
        <v>5</v>
      </c>
      <c r="D6" s="3" t="s">
        <v>4</v>
      </c>
      <c r="E6" s="3" t="s">
        <v>295</v>
      </c>
      <c r="F6" s="70">
        <v>42374</v>
      </c>
      <c r="G6" s="47">
        <v>71323</v>
      </c>
      <c r="H6" s="48">
        <v>62199</v>
      </c>
      <c r="I6" s="71">
        <f>SUM(H2+H3+H4+H5+H6)</f>
        <v>334998</v>
      </c>
      <c r="J6" s="72">
        <f t="shared" si="3"/>
        <v>0.87207492674172427</v>
      </c>
      <c r="K6" s="73">
        <f>SUM(G2+G3+G4+G5+G6)</f>
        <v>383510</v>
      </c>
      <c r="L6" s="74">
        <f t="shared" si="0"/>
        <v>9.786464394374887</v>
      </c>
      <c r="M6" s="64">
        <v>698</v>
      </c>
      <c r="N6" s="75">
        <v>10</v>
      </c>
      <c r="O6" s="33">
        <v>11.260275999999999</v>
      </c>
      <c r="P6" s="34">
        <v>803.11666666400004</v>
      </c>
      <c r="Q6" s="35">
        <f t="shared" si="1"/>
        <v>1.2602759999999993</v>
      </c>
      <c r="R6" s="34">
        <v>0</v>
      </c>
      <c r="S6" s="76">
        <f t="shared" si="2"/>
        <v>-0.15059694364469922</v>
      </c>
      <c r="T6" s="7">
        <v>74</v>
      </c>
      <c r="U6" s="7">
        <v>68</v>
      </c>
      <c r="V6" s="8">
        <v>31</v>
      </c>
      <c r="W6" s="6">
        <v>0</v>
      </c>
      <c r="X6" s="6">
        <v>2</v>
      </c>
      <c r="Y6" s="6">
        <v>0</v>
      </c>
      <c r="Z6" s="6">
        <v>2</v>
      </c>
      <c r="AA6" s="6">
        <v>0</v>
      </c>
      <c r="AB6" s="5">
        <v>0</v>
      </c>
    </row>
    <row r="7" spans="1:28" s="9" customFormat="1" ht="11.35" customHeight="1">
      <c r="A7" s="6">
        <v>2016</v>
      </c>
      <c r="B7" s="6" t="s">
        <v>235</v>
      </c>
      <c r="C7" s="3">
        <v>6</v>
      </c>
      <c r="D7" s="3" t="s">
        <v>3</v>
      </c>
      <c r="E7" s="3" t="s">
        <v>296</v>
      </c>
      <c r="F7" s="70">
        <v>42375</v>
      </c>
      <c r="G7" s="47">
        <v>70025</v>
      </c>
      <c r="H7" s="48">
        <v>59985</v>
      </c>
      <c r="I7" s="71">
        <f>SUM(H2+H3+H4+H5+H6+H7)</f>
        <v>394983</v>
      </c>
      <c r="J7" s="72">
        <f t="shared" si="3"/>
        <v>0.85662263477329526</v>
      </c>
      <c r="K7" s="73">
        <f>SUM(G2+G3+G4+G5+G6+G7)</f>
        <v>453535</v>
      </c>
      <c r="L7" s="74">
        <f t="shared" si="0"/>
        <v>9.9250267761513733</v>
      </c>
      <c r="M7" s="64">
        <v>695</v>
      </c>
      <c r="N7" s="75">
        <v>10</v>
      </c>
      <c r="O7" s="33">
        <v>11.653457</v>
      </c>
      <c r="P7" s="34">
        <v>816.03333333</v>
      </c>
      <c r="Q7" s="35">
        <f t="shared" si="1"/>
        <v>1.6534569999999995</v>
      </c>
      <c r="R7" s="34">
        <v>0</v>
      </c>
      <c r="S7" s="76">
        <f t="shared" si="2"/>
        <v>-0.17414868105035963</v>
      </c>
      <c r="T7" s="7">
        <v>71.599999999999994</v>
      </c>
      <c r="U7" s="7">
        <v>68.099999999999994</v>
      </c>
      <c r="V7" s="8">
        <v>40</v>
      </c>
      <c r="W7" s="6">
        <v>1</v>
      </c>
      <c r="X7" s="6">
        <v>4</v>
      </c>
      <c r="Y7" s="6">
        <v>0</v>
      </c>
      <c r="Z7" s="6">
        <v>4</v>
      </c>
      <c r="AA7" s="6">
        <v>0</v>
      </c>
      <c r="AB7" s="5" t="s">
        <v>13</v>
      </c>
    </row>
    <row r="8" spans="1:28" s="9" customFormat="1" ht="11.35" customHeight="1">
      <c r="A8" s="6">
        <v>2016</v>
      </c>
      <c r="B8" s="6" t="s">
        <v>235</v>
      </c>
      <c r="C8" s="3">
        <v>7</v>
      </c>
      <c r="D8" s="3" t="s">
        <v>7</v>
      </c>
      <c r="E8" s="3" t="s">
        <v>297</v>
      </c>
      <c r="F8" s="70">
        <v>42376</v>
      </c>
      <c r="G8" s="47">
        <v>68057</v>
      </c>
      <c r="H8" s="48">
        <v>49056</v>
      </c>
      <c r="I8" s="71">
        <f>SUM(H2+H3+H4+H5+H6+H7+H8)</f>
        <v>444039</v>
      </c>
      <c r="J8" s="72">
        <f t="shared" si="3"/>
        <v>0.72080755837018973</v>
      </c>
      <c r="K8" s="73">
        <f>SUM(G2+G3+G4+G5+G6+G7+G8)</f>
        <v>521592</v>
      </c>
      <c r="L8" s="74">
        <f t="shared" si="0"/>
        <v>9.9769311018704911</v>
      </c>
      <c r="M8" s="64">
        <v>679</v>
      </c>
      <c r="N8" s="75">
        <v>10</v>
      </c>
      <c r="O8" s="33">
        <v>11.819013999999999</v>
      </c>
      <c r="P8" s="34">
        <v>804.36666666400004</v>
      </c>
      <c r="Q8" s="35">
        <f t="shared" si="1"/>
        <v>1.8190139999999992</v>
      </c>
      <c r="R8" s="34">
        <v>0</v>
      </c>
      <c r="S8" s="76">
        <f t="shared" si="2"/>
        <v>-0.18463426607363775</v>
      </c>
      <c r="T8" s="7">
        <v>64.8</v>
      </c>
      <c r="U8" s="7">
        <v>55.4</v>
      </c>
      <c r="V8" s="8">
        <v>17</v>
      </c>
      <c r="W8" s="6">
        <v>3</v>
      </c>
      <c r="X8" s="6">
        <v>10</v>
      </c>
      <c r="Y8" s="6">
        <v>9</v>
      </c>
      <c r="Z8" s="6">
        <v>1</v>
      </c>
      <c r="AA8" s="6">
        <v>0</v>
      </c>
      <c r="AB8" s="5" t="s">
        <v>22</v>
      </c>
    </row>
    <row r="9" spans="1:28" s="9" customFormat="1" ht="11.35" customHeight="1">
      <c r="A9" s="6">
        <v>2016</v>
      </c>
      <c r="B9" s="6" t="s">
        <v>235</v>
      </c>
      <c r="C9" s="3">
        <v>8</v>
      </c>
      <c r="D9" s="3" t="s">
        <v>0</v>
      </c>
      <c r="E9" s="3" t="s">
        <v>298</v>
      </c>
      <c r="F9" s="70">
        <v>42377</v>
      </c>
      <c r="G9" s="47">
        <v>69926</v>
      </c>
      <c r="H9" s="48">
        <v>57508</v>
      </c>
      <c r="I9" s="71">
        <f>SUM(H2+H3+H4+H5+H6+H7+H8+H9)</f>
        <v>501547</v>
      </c>
      <c r="J9" s="72">
        <f t="shared" si="3"/>
        <v>0.82241226439378767</v>
      </c>
      <c r="K9" s="73">
        <f>SUM(G2+G3+G4+G5+G6+G7+G8+G9)</f>
        <v>591518</v>
      </c>
      <c r="L9" s="74">
        <f t="shared" si="0"/>
        <v>10.997340045190631</v>
      </c>
      <c r="M9" s="64">
        <v>769</v>
      </c>
      <c r="N9" s="75">
        <v>10</v>
      </c>
      <c r="O9" s="33">
        <v>12.731077000000001</v>
      </c>
      <c r="P9" s="34">
        <v>890.23333333100004</v>
      </c>
      <c r="Q9" s="35">
        <f t="shared" si="1"/>
        <v>2.7310770000000009</v>
      </c>
      <c r="R9" s="34">
        <v>0</v>
      </c>
      <c r="S9" s="76">
        <f t="shared" si="2"/>
        <v>-0.1576506285188557</v>
      </c>
      <c r="T9" s="7">
        <v>65.3</v>
      </c>
      <c r="U9" s="7">
        <v>59.5</v>
      </c>
      <c r="V9" s="8">
        <v>30</v>
      </c>
      <c r="W9" s="6">
        <v>2</v>
      </c>
      <c r="X9" s="6">
        <v>12</v>
      </c>
      <c r="Y9" s="6">
        <v>2</v>
      </c>
      <c r="Z9" s="6">
        <v>10</v>
      </c>
      <c r="AA9" s="6">
        <v>0</v>
      </c>
      <c r="AB9" s="5">
        <v>0</v>
      </c>
    </row>
    <row r="10" spans="1:28" s="9" customFormat="1" ht="11.35" customHeight="1">
      <c r="A10" s="6">
        <v>2016</v>
      </c>
      <c r="B10" s="6" t="s">
        <v>235</v>
      </c>
      <c r="C10" s="3">
        <v>9</v>
      </c>
      <c r="D10" s="3" t="s">
        <v>8</v>
      </c>
      <c r="E10" s="3" t="s">
        <v>299</v>
      </c>
      <c r="F10" s="70">
        <v>42378</v>
      </c>
      <c r="G10" s="47">
        <v>63300</v>
      </c>
      <c r="H10" s="48">
        <v>56279</v>
      </c>
      <c r="I10" s="71">
        <f>SUM(H2+H3+H4+H5+H6+H7+H8+H9+H10)</f>
        <v>557826</v>
      </c>
      <c r="J10" s="72">
        <f t="shared" si="3"/>
        <v>0.88908372827804105</v>
      </c>
      <c r="K10" s="73">
        <f>SUM(G2+G3+G4+G5+G6+G7+G8+G9+G10)</f>
        <v>654818</v>
      </c>
      <c r="L10" s="74">
        <f t="shared" si="0"/>
        <v>12.764612954186413</v>
      </c>
      <c r="M10" s="64">
        <v>808</v>
      </c>
      <c r="N10" s="75">
        <v>10</v>
      </c>
      <c r="O10" s="33">
        <v>14.933384999999999</v>
      </c>
      <c r="P10" s="34">
        <v>945.28333333099999</v>
      </c>
      <c r="Q10" s="35">
        <f t="shared" si="1"/>
        <v>4.9333849999999995</v>
      </c>
      <c r="R10" s="34">
        <v>0</v>
      </c>
      <c r="S10" s="76">
        <f t="shared" si="2"/>
        <v>-0.16990511550866327</v>
      </c>
      <c r="T10" s="7">
        <v>67.5</v>
      </c>
      <c r="U10" s="7">
        <v>58</v>
      </c>
      <c r="V10" s="8">
        <v>57</v>
      </c>
      <c r="W10" s="6">
        <v>1</v>
      </c>
      <c r="X10" s="6">
        <v>3</v>
      </c>
      <c r="Y10" s="6">
        <v>0</v>
      </c>
      <c r="Z10" s="6">
        <v>3</v>
      </c>
      <c r="AA10" s="6">
        <v>1</v>
      </c>
      <c r="AB10" s="5">
        <v>0</v>
      </c>
    </row>
    <row r="11" spans="1:28" s="9" customFormat="1" ht="11.35" customHeight="1">
      <c r="A11" s="6">
        <v>2016</v>
      </c>
      <c r="B11" s="6" t="s">
        <v>235</v>
      </c>
      <c r="C11" s="3">
        <v>10</v>
      </c>
      <c r="D11" s="3" t="s">
        <v>5</v>
      </c>
      <c r="E11" s="3" t="s">
        <v>300</v>
      </c>
      <c r="F11" s="70">
        <v>42379</v>
      </c>
      <c r="G11" s="47">
        <v>75953</v>
      </c>
      <c r="H11" s="48">
        <v>61439</v>
      </c>
      <c r="I11" s="71">
        <f>SUM(H2+H3+H4+H5+H6+H7+H8+H9+H10+H11)</f>
        <v>619265</v>
      </c>
      <c r="J11" s="72">
        <f t="shared" si="3"/>
        <v>0.80890814056060989</v>
      </c>
      <c r="K11" s="73">
        <f>SUM(G2+G3+G4+G5+G6+G7+G8+G9+G10+G11)</f>
        <v>730771</v>
      </c>
      <c r="L11" s="74">
        <f t="shared" si="0"/>
        <v>18.05063657788369</v>
      </c>
      <c r="M11" s="64">
        <v>1371</v>
      </c>
      <c r="N11" s="75">
        <v>10</v>
      </c>
      <c r="O11" s="33">
        <v>20.872557</v>
      </c>
      <c r="P11" s="34">
        <v>1585.3333333309999</v>
      </c>
      <c r="Q11" s="35">
        <f t="shared" si="1"/>
        <v>10.872557</v>
      </c>
      <c r="R11" s="34">
        <v>0</v>
      </c>
      <c r="S11" s="76">
        <f t="shared" si="2"/>
        <v>-0.15633357646316548</v>
      </c>
      <c r="T11" s="7">
        <v>66.599999999999994</v>
      </c>
      <c r="U11" s="7">
        <v>56.1</v>
      </c>
      <c r="V11" s="8">
        <v>75</v>
      </c>
      <c r="W11" s="6">
        <v>1</v>
      </c>
      <c r="X11" s="6">
        <v>5</v>
      </c>
      <c r="Y11" s="6">
        <v>1</v>
      </c>
      <c r="Z11" s="6">
        <v>4</v>
      </c>
      <c r="AA11" s="6">
        <v>0</v>
      </c>
      <c r="AB11" s="5" t="s">
        <v>23</v>
      </c>
    </row>
    <row r="12" spans="1:28" s="9" customFormat="1" ht="11.35" customHeight="1">
      <c r="A12" s="6">
        <v>2016</v>
      </c>
      <c r="B12" s="6" t="s">
        <v>235</v>
      </c>
      <c r="C12" s="3">
        <v>11</v>
      </c>
      <c r="D12" s="3" t="s">
        <v>6</v>
      </c>
      <c r="E12" s="3" t="s">
        <v>294</v>
      </c>
      <c r="F12" s="70">
        <v>42380</v>
      </c>
      <c r="G12" s="47">
        <v>74754</v>
      </c>
      <c r="H12" s="48">
        <v>58712</v>
      </c>
      <c r="I12" s="71">
        <f>SUM(H2+H3+H4+H5+H6+H7+H8+H9+H10+H11+H12)</f>
        <v>677977</v>
      </c>
      <c r="J12" s="72">
        <f t="shared" si="3"/>
        <v>0.78540278781068573</v>
      </c>
      <c r="K12" s="73">
        <f>SUM(G2+G3+G4+G5+G6+G7+G8+G9+G10+G11+G12)</f>
        <v>805525</v>
      </c>
      <c r="L12" s="74">
        <f t="shared" si="0"/>
        <v>8.2671161409422904</v>
      </c>
      <c r="M12" s="64">
        <v>618</v>
      </c>
      <c r="N12" s="75">
        <v>10</v>
      </c>
      <c r="O12" s="33">
        <v>9.2273759999999996</v>
      </c>
      <c r="P12" s="34">
        <v>689.78333333099999</v>
      </c>
      <c r="Q12" s="35">
        <f t="shared" si="1"/>
        <v>-0.77262400000000042</v>
      </c>
      <c r="R12" s="34">
        <v>1</v>
      </c>
      <c r="S12" s="76">
        <f t="shared" si="2"/>
        <v>-0.1161542610533981</v>
      </c>
      <c r="T12" s="7">
        <v>69.5</v>
      </c>
      <c r="U12" s="7">
        <v>64.8</v>
      </c>
      <c r="V12" s="8">
        <v>36</v>
      </c>
      <c r="W12" s="6">
        <v>1</v>
      </c>
      <c r="X12" s="6">
        <v>4</v>
      </c>
      <c r="Y12" s="6">
        <v>4</v>
      </c>
      <c r="Z12" s="6">
        <v>0</v>
      </c>
      <c r="AA12" s="6">
        <v>0</v>
      </c>
      <c r="AB12" s="5">
        <v>0</v>
      </c>
    </row>
    <row r="13" spans="1:28" s="9" customFormat="1" ht="11.35" customHeight="1">
      <c r="A13" s="6">
        <v>2016</v>
      </c>
      <c r="B13" s="6" t="s">
        <v>235</v>
      </c>
      <c r="C13" s="3">
        <v>12</v>
      </c>
      <c r="D13" s="3" t="s">
        <v>4</v>
      </c>
      <c r="E13" s="3" t="s">
        <v>295</v>
      </c>
      <c r="F13" s="70">
        <v>42381</v>
      </c>
      <c r="G13" s="47">
        <v>65725</v>
      </c>
      <c r="H13" s="48">
        <v>48928</v>
      </c>
      <c r="I13" s="71">
        <f>SUM(H2+H3+H4+H5+H6+H7+H8+H9+H10+H11+H12+H13)</f>
        <v>726905</v>
      </c>
      <c r="J13" s="72">
        <f t="shared" si="3"/>
        <v>0.74443514644351461</v>
      </c>
      <c r="K13" s="73">
        <f>SUM(G2+G3+G4+G5+G6+G7+G8+G9+G10+G11+G12+G13)</f>
        <v>871250</v>
      </c>
      <c r="L13" s="74">
        <f t="shared" si="0"/>
        <v>5.5990871053632567</v>
      </c>
      <c r="M13" s="64">
        <v>368</v>
      </c>
      <c r="N13" s="75">
        <v>10</v>
      </c>
      <c r="O13" s="33">
        <v>6.3889940000000003</v>
      </c>
      <c r="P13" s="34">
        <v>419.91666666499998</v>
      </c>
      <c r="Q13" s="35">
        <f t="shared" si="1"/>
        <v>-3.6110059999999997</v>
      </c>
      <c r="R13" s="34">
        <v>1</v>
      </c>
      <c r="S13" s="76">
        <f t="shared" si="2"/>
        <v>-0.14107789854619557</v>
      </c>
      <c r="T13" s="7">
        <v>75.8</v>
      </c>
      <c r="U13" s="7">
        <v>74.8</v>
      </c>
      <c r="V13" s="8">
        <v>33</v>
      </c>
      <c r="W13" s="6">
        <v>0</v>
      </c>
      <c r="X13" s="6">
        <v>1</v>
      </c>
      <c r="Y13" s="6">
        <v>1</v>
      </c>
      <c r="Z13" s="6">
        <v>0</v>
      </c>
      <c r="AA13" s="6">
        <v>0</v>
      </c>
      <c r="AB13" s="5">
        <v>0</v>
      </c>
    </row>
    <row r="14" spans="1:28" s="9" customFormat="1" ht="11.35" customHeight="1">
      <c r="A14" s="6">
        <v>2016</v>
      </c>
      <c r="B14" s="6" t="s">
        <v>235</v>
      </c>
      <c r="C14" s="3">
        <v>13</v>
      </c>
      <c r="D14" s="3" t="s">
        <v>3</v>
      </c>
      <c r="E14" s="3" t="s">
        <v>296</v>
      </c>
      <c r="F14" s="70">
        <v>42382</v>
      </c>
      <c r="G14" s="47">
        <v>69864</v>
      </c>
      <c r="H14" s="48">
        <v>51649</v>
      </c>
      <c r="I14" s="71">
        <f>SUM(H2+H3+H4+H5+H6+H7+H8+H9+H10+H11+H12+H13+H14)</f>
        <v>778554</v>
      </c>
      <c r="J14" s="72">
        <f t="shared" si="3"/>
        <v>0.73927917096072371</v>
      </c>
      <c r="K14" s="73">
        <f>SUM(G2+G3+G4+G5+G6+G7+G8+G9+G10+G11+G12+G13+G14)</f>
        <v>941114</v>
      </c>
      <c r="L14" s="74">
        <f t="shared" si="0"/>
        <v>5.9973663116912865</v>
      </c>
      <c r="M14" s="64">
        <v>419</v>
      </c>
      <c r="N14" s="75">
        <v>10</v>
      </c>
      <c r="O14" s="33">
        <v>6.6889479999999999</v>
      </c>
      <c r="P14" s="34">
        <v>467.31666666400002</v>
      </c>
      <c r="Q14" s="35">
        <f t="shared" si="1"/>
        <v>-3.3110520000000001</v>
      </c>
      <c r="R14" s="34">
        <v>1</v>
      </c>
      <c r="S14" s="76">
        <f t="shared" si="2"/>
        <v>-0.11531424024821013</v>
      </c>
      <c r="T14" s="7">
        <v>74.900000000000006</v>
      </c>
      <c r="U14" s="7">
        <v>74.2</v>
      </c>
      <c r="V14" s="8">
        <v>43</v>
      </c>
      <c r="W14" s="6">
        <v>0</v>
      </c>
      <c r="X14" s="6">
        <v>1</v>
      </c>
      <c r="Y14" s="6">
        <v>1</v>
      </c>
      <c r="Z14" s="6">
        <v>0</v>
      </c>
      <c r="AA14" s="6">
        <v>0</v>
      </c>
      <c r="AB14" s="5">
        <v>0</v>
      </c>
    </row>
    <row r="15" spans="1:28" s="9" customFormat="1" ht="11.35" customHeight="1">
      <c r="A15" s="6">
        <v>2016</v>
      </c>
      <c r="B15" s="6" t="s">
        <v>235</v>
      </c>
      <c r="C15" s="3">
        <v>14</v>
      </c>
      <c r="D15" s="3" t="s">
        <v>7</v>
      </c>
      <c r="E15" s="3" t="s">
        <v>297</v>
      </c>
      <c r="F15" s="70">
        <v>42383</v>
      </c>
      <c r="G15" s="47">
        <v>77336</v>
      </c>
      <c r="H15" s="48">
        <v>56538</v>
      </c>
      <c r="I15" s="71">
        <f>SUM(H2+H3+H4+H5+H6+H7+H8+H9+H10+H11+H12+H13+H14+H15)</f>
        <v>835092</v>
      </c>
      <c r="J15" s="72">
        <f t="shared" si="3"/>
        <v>0.7310696182890245</v>
      </c>
      <c r="K15" s="73">
        <f>SUM(G2+G3+G4+G5+G6+G7+G8+G9+G10+G11+G12+G13+G14+G15)</f>
        <v>1018450</v>
      </c>
      <c r="L15" s="74">
        <f t="shared" si="0"/>
        <v>5.3661942691631319</v>
      </c>
      <c r="M15" s="64">
        <v>415</v>
      </c>
      <c r="N15" s="75">
        <v>10</v>
      </c>
      <c r="O15" s="33">
        <v>6.2178890000000004</v>
      </c>
      <c r="P15" s="34">
        <v>480.86666666399998</v>
      </c>
      <c r="Q15" s="35">
        <f t="shared" si="1"/>
        <v>-3.7821109999999996</v>
      </c>
      <c r="R15" s="34">
        <v>1</v>
      </c>
      <c r="S15" s="76">
        <f t="shared" si="2"/>
        <v>-0.15871485943132524</v>
      </c>
      <c r="T15" s="7">
        <v>75</v>
      </c>
      <c r="U15" s="7">
        <v>68.3</v>
      </c>
      <c r="V15" s="8">
        <v>36</v>
      </c>
      <c r="W15" s="6">
        <v>0</v>
      </c>
      <c r="X15" s="6">
        <v>1</v>
      </c>
      <c r="Y15" s="6">
        <v>1</v>
      </c>
      <c r="Z15" s="6">
        <v>0</v>
      </c>
      <c r="AA15" s="6">
        <v>0</v>
      </c>
      <c r="AB15" s="5">
        <v>0</v>
      </c>
    </row>
    <row r="16" spans="1:28" s="9" customFormat="1" ht="11.35" customHeight="1">
      <c r="A16" s="6">
        <v>2016</v>
      </c>
      <c r="B16" s="6" t="s">
        <v>235</v>
      </c>
      <c r="C16" s="3">
        <v>15</v>
      </c>
      <c r="D16" s="3" t="s">
        <v>0</v>
      </c>
      <c r="E16" s="3" t="s">
        <v>298</v>
      </c>
      <c r="F16" s="70">
        <v>42384</v>
      </c>
      <c r="G16" s="47">
        <v>83200</v>
      </c>
      <c r="H16" s="48">
        <v>58500</v>
      </c>
      <c r="I16" s="71">
        <f>SUM(H2+H3+H4+H5+H6+H7+H8+H9+H10+H11+H12+H13+H14+H15+H16)</f>
        <v>893592</v>
      </c>
      <c r="J16" s="72">
        <f t="shared" si="3"/>
        <v>0.703125</v>
      </c>
      <c r="K16" s="73">
        <f>SUM(G2+G3+G4+G5+G6+G7+G8+G9+G10+G11+G12+G13+G14+G15+G16)</f>
        <v>1101650</v>
      </c>
      <c r="L16" s="74">
        <f t="shared" si="0"/>
        <v>7.1394230769230766</v>
      </c>
      <c r="M16" s="64">
        <v>594</v>
      </c>
      <c r="N16" s="75">
        <v>10</v>
      </c>
      <c r="O16" s="33">
        <v>8.2351759999999992</v>
      </c>
      <c r="P16" s="34">
        <v>686.16666666399999</v>
      </c>
      <c r="Q16" s="35">
        <f t="shared" si="1"/>
        <v>-1.7648240000000008</v>
      </c>
      <c r="R16" s="34">
        <v>1</v>
      </c>
      <c r="S16" s="76">
        <f t="shared" si="2"/>
        <v>-0.15516273849158257</v>
      </c>
      <c r="T16" s="7">
        <v>75.099999999999994</v>
      </c>
      <c r="U16" s="7">
        <v>66.900000000000006</v>
      </c>
      <c r="V16" s="8">
        <v>39</v>
      </c>
      <c r="W16" s="6">
        <v>0</v>
      </c>
      <c r="X16" s="6">
        <v>2</v>
      </c>
      <c r="Y16" s="6">
        <v>2</v>
      </c>
      <c r="Z16" s="6">
        <v>0</v>
      </c>
      <c r="AA16" s="6">
        <v>0</v>
      </c>
      <c r="AB16" s="5">
        <v>0</v>
      </c>
    </row>
    <row r="17" spans="1:28" s="9" customFormat="1" ht="11.35" customHeight="1">
      <c r="A17" s="6">
        <v>2016</v>
      </c>
      <c r="B17" s="6" t="s">
        <v>235</v>
      </c>
      <c r="C17" s="3">
        <v>16</v>
      </c>
      <c r="D17" s="3" t="s">
        <v>8</v>
      </c>
      <c r="E17" s="3" t="s">
        <v>299</v>
      </c>
      <c r="F17" s="70">
        <v>42385</v>
      </c>
      <c r="G17" s="47">
        <v>63973</v>
      </c>
      <c r="H17" s="48">
        <v>54169</v>
      </c>
      <c r="I17" s="71">
        <f>SUM(H2+H3+H4+H5+H6+H7+H8+H9+H10+H11+H12+H13+H14+H15+H16+H17)</f>
        <v>947761</v>
      </c>
      <c r="J17" s="72">
        <f t="shared" si="3"/>
        <v>0.84674784674784676</v>
      </c>
      <c r="K17" s="73">
        <f>SUM(G2+G3+G4+G5+G6+G7+G8+G9+G10+G11+G12+G13+G14+G15+G16+G17)</f>
        <v>1165623</v>
      </c>
      <c r="L17" s="74">
        <f t="shared" si="0"/>
        <v>10.144904881746987</v>
      </c>
      <c r="M17" s="64">
        <v>649</v>
      </c>
      <c r="N17" s="75">
        <v>10</v>
      </c>
      <c r="O17" s="33">
        <v>11.943059</v>
      </c>
      <c r="P17" s="34">
        <v>764.03333333099999</v>
      </c>
      <c r="Q17" s="35">
        <f t="shared" si="1"/>
        <v>1.9430589999999999</v>
      </c>
      <c r="R17" s="34">
        <v>0</v>
      </c>
      <c r="S17" s="76">
        <f t="shared" si="2"/>
        <v>-0.17724704673497693</v>
      </c>
      <c r="T17" s="7">
        <v>74.3</v>
      </c>
      <c r="U17" s="7">
        <v>69.2</v>
      </c>
      <c r="V17" s="8">
        <v>59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5">
        <v>0</v>
      </c>
    </row>
    <row r="18" spans="1:28" s="9" customFormat="1" ht="11.35" customHeight="1">
      <c r="A18" s="6">
        <v>2016</v>
      </c>
      <c r="B18" s="6" t="s">
        <v>235</v>
      </c>
      <c r="C18" s="3">
        <v>17</v>
      </c>
      <c r="D18" s="3" t="s">
        <v>5</v>
      </c>
      <c r="E18" s="3" t="s">
        <v>300</v>
      </c>
      <c r="F18" s="70">
        <v>42386</v>
      </c>
      <c r="G18" s="47">
        <v>68881</v>
      </c>
      <c r="H18" s="48">
        <v>55782</v>
      </c>
      <c r="I18" s="71">
        <f>SUM(H2+H3+H4+H5+H6+H7+H8+H9+H10+H11+H12+H13+H14+H15+H16+H17+H18)</f>
        <v>1003543</v>
      </c>
      <c r="J18" s="72">
        <f t="shared" si="3"/>
        <v>0.80983144844006327</v>
      </c>
      <c r="K18" s="73">
        <f>SUM(G2+G3+G4+G5+G6+G7+G8+G9+G10+G11+G12+G13+G14+G15+G16+G17+G18)</f>
        <v>1234504</v>
      </c>
      <c r="L18" s="74">
        <f t="shared" si="0"/>
        <v>8.6235681828080306</v>
      </c>
      <c r="M18" s="64">
        <v>594</v>
      </c>
      <c r="N18" s="75">
        <v>10</v>
      </c>
      <c r="O18" s="33">
        <v>10.278838</v>
      </c>
      <c r="P18" s="34">
        <v>709.01666666400001</v>
      </c>
      <c r="Q18" s="35">
        <f t="shared" si="1"/>
        <v>0.27883800000000036</v>
      </c>
      <c r="R18" s="34">
        <v>0</v>
      </c>
      <c r="S18" s="76">
        <f t="shared" si="2"/>
        <v>-0.19363075195959589</v>
      </c>
      <c r="T18" s="7">
        <v>71.5</v>
      </c>
      <c r="U18" s="7">
        <v>70.400000000000006</v>
      </c>
      <c r="V18" s="8">
        <v>55</v>
      </c>
      <c r="W18" s="6">
        <v>0</v>
      </c>
      <c r="X18" s="6">
        <v>3</v>
      </c>
      <c r="Y18" s="6">
        <v>0</v>
      </c>
      <c r="Z18" s="6">
        <v>3</v>
      </c>
      <c r="AA18" s="6">
        <v>0</v>
      </c>
      <c r="AB18" s="5">
        <v>0</v>
      </c>
    </row>
    <row r="19" spans="1:28" s="9" customFormat="1" ht="11.35" customHeight="1">
      <c r="A19" s="6">
        <v>2016</v>
      </c>
      <c r="B19" s="6" t="s">
        <v>235</v>
      </c>
      <c r="C19" s="3">
        <v>18</v>
      </c>
      <c r="D19" s="3" t="s">
        <v>6</v>
      </c>
      <c r="E19" s="3" t="s">
        <v>294</v>
      </c>
      <c r="F19" s="70">
        <v>42387</v>
      </c>
      <c r="G19" s="47">
        <v>76973</v>
      </c>
      <c r="H19" s="48">
        <v>55880</v>
      </c>
      <c r="I19" s="71">
        <f>SUM(H2+H3+H4+H5+H6+H7+H8+H9+H10+H11+H12+H13+H14+H15+H16+H17+H18+H19)</f>
        <v>1059423</v>
      </c>
      <c r="J19" s="72">
        <f t="shared" si="3"/>
        <v>0.72596884621880398</v>
      </c>
      <c r="K19" s="73">
        <f>SUM(G2+G3+G4+G5+G6+G7+G8+G9+G10+G11+G12+G13+G14+G15+G16+G17+G18+G19)</f>
        <v>1311477</v>
      </c>
      <c r="L19" s="74">
        <f t="shared" si="0"/>
        <v>6.4438179621425693</v>
      </c>
      <c r="M19" s="64">
        <v>496</v>
      </c>
      <c r="N19" s="75">
        <v>10</v>
      </c>
      <c r="O19" s="33">
        <v>7.0710940000000004</v>
      </c>
      <c r="P19" s="34">
        <v>544.28333333099999</v>
      </c>
      <c r="Q19" s="35">
        <f t="shared" si="1"/>
        <v>-2.9289059999999996</v>
      </c>
      <c r="R19" s="34">
        <v>1</v>
      </c>
      <c r="S19" s="76">
        <f t="shared" si="2"/>
        <v>-9.7345430102822483E-2</v>
      </c>
      <c r="T19" s="7">
        <v>78.8</v>
      </c>
      <c r="U19" s="7">
        <v>72.7</v>
      </c>
      <c r="V19" s="8">
        <v>52</v>
      </c>
      <c r="W19" s="6">
        <v>0</v>
      </c>
      <c r="X19" s="6">
        <v>1</v>
      </c>
      <c r="Y19" s="6">
        <v>1</v>
      </c>
      <c r="Z19" s="6">
        <v>0</v>
      </c>
      <c r="AA19" s="6">
        <v>0</v>
      </c>
      <c r="AB19" s="5">
        <v>0</v>
      </c>
    </row>
    <row r="20" spans="1:28" s="9" customFormat="1" ht="11.35" customHeight="1">
      <c r="A20" s="6">
        <v>2016</v>
      </c>
      <c r="B20" s="6" t="s">
        <v>235</v>
      </c>
      <c r="C20" s="3">
        <v>19</v>
      </c>
      <c r="D20" s="3" t="s">
        <v>4</v>
      </c>
      <c r="E20" s="3" t="s">
        <v>295</v>
      </c>
      <c r="F20" s="70">
        <v>42388</v>
      </c>
      <c r="G20" s="47">
        <v>67286</v>
      </c>
      <c r="H20" s="48">
        <v>46823</v>
      </c>
      <c r="I20" s="71">
        <f>SUM(H2+H3+H4+H5+H6+H7+H8+H9+H10+H11+H12+H13+H14+H15+H16+H17+H18+H19+H20)</f>
        <v>1106246</v>
      </c>
      <c r="J20" s="72">
        <f t="shared" si="3"/>
        <v>0.69588027227060612</v>
      </c>
      <c r="K20" s="73">
        <f>SUM(G2+G3+G4+G5+G6+G7+G8+G9+G10+G11+G12+G13+G14+G15+G16+G17+G18+G19+G20)</f>
        <v>1378763</v>
      </c>
      <c r="L20" s="74">
        <f t="shared" si="0"/>
        <v>6.0933923847457123</v>
      </c>
      <c r="M20" s="64">
        <v>410</v>
      </c>
      <c r="N20" s="75">
        <v>10</v>
      </c>
      <c r="O20" s="33">
        <v>6.6185140000000002</v>
      </c>
      <c r="P20" s="34">
        <v>445.33333333100001</v>
      </c>
      <c r="Q20" s="35">
        <f t="shared" si="1"/>
        <v>-3.3814859999999998</v>
      </c>
      <c r="R20" s="34">
        <v>1</v>
      </c>
      <c r="S20" s="76">
        <f t="shared" si="2"/>
        <v>-8.6178861782926885E-2</v>
      </c>
      <c r="T20" s="7">
        <v>71.7</v>
      </c>
      <c r="U20" s="7">
        <v>72.8</v>
      </c>
      <c r="V20" s="8">
        <v>44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5">
        <v>0</v>
      </c>
    </row>
    <row r="21" spans="1:28" s="9" customFormat="1" ht="11.35" customHeight="1">
      <c r="A21" s="6">
        <v>2016</v>
      </c>
      <c r="B21" s="6" t="s">
        <v>235</v>
      </c>
      <c r="C21" s="3">
        <v>20</v>
      </c>
      <c r="D21" s="3" t="s">
        <v>3</v>
      </c>
      <c r="E21" s="3" t="s">
        <v>296</v>
      </c>
      <c r="F21" s="70">
        <v>42389</v>
      </c>
      <c r="G21" s="47">
        <v>64091</v>
      </c>
      <c r="H21" s="48">
        <v>45304</v>
      </c>
      <c r="I21" s="71">
        <f>SUM(H2+H3+H4+H5+H6+H7+H8+H9+H10+H11+H12+H13+H14+H15+H16+H17+H18+H19+H20+H21)</f>
        <v>1151550</v>
      </c>
      <c r="J21" s="72">
        <f t="shared" si="3"/>
        <v>0.70686991933344778</v>
      </c>
      <c r="K21" s="73">
        <f>SUM(G2+G3+G4+G5+G6+G7+G8+G9+G10+G11+G12+G13+G14+G15+G16+G17+G18+G19+G20+G21)</f>
        <v>1442854</v>
      </c>
      <c r="L21" s="74">
        <f t="shared" si="0"/>
        <v>6.3191399728511026</v>
      </c>
      <c r="M21" s="64">
        <v>405</v>
      </c>
      <c r="N21" s="75">
        <v>10</v>
      </c>
      <c r="O21" s="33">
        <v>7.2449060000000003</v>
      </c>
      <c r="P21" s="34">
        <v>464.33333333100001</v>
      </c>
      <c r="Q21" s="35">
        <f t="shared" si="1"/>
        <v>-2.7550939999999997</v>
      </c>
      <c r="R21" s="34">
        <v>1</v>
      </c>
      <c r="S21" s="76">
        <f t="shared" si="2"/>
        <v>-0.14650205760740742</v>
      </c>
      <c r="T21" s="7">
        <v>72.5</v>
      </c>
      <c r="U21" s="7">
        <v>75</v>
      </c>
      <c r="V21" s="8">
        <v>52</v>
      </c>
      <c r="W21" s="6">
        <v>1</v>
      </c>
      <c r="X21" s="6">
        <v>1</v>
      </c>
      <c r="Y21" s="6">
        <v>0</v>
      </c>
      <c r="Z21" s="6">
        <v>1</v>
      </c>
      <c r="AA21" s="6">
        <v>0</v>
      </c>
      <c r="AB21" s="5">
        <v>0</v>
      </c>
    </row>
    <row r="22" spans="1:28" s="9" customFormat="1" ht="11.35" customHeight="1">
      <c r="A22" s="6">
        <v>2016</v>
      </c>
      <c r="B22" s="6" t="s">
        <v>235</v>
      </c>
      <c r="C22" s="3">
        <v>21</v>
      </c>
      <c r="D22" s="3" t="s">
        <v>7</v>
      </c>
      <c r="E22" s="3" t="s">
        <v>297</v>
      </c>
      <c r="F22" s="70">
        <v>42390</v>
      </c>
      <c r="G22" s="47">
        <v>70177</v>
      </c>
      <c r="H22" s="48">
        <v>49841</v>
      </c>
      <c r="I22" s="71">
        <f>SUM(H2+H3+H4+H5+H6+H7+H8+H9+H10+H11+H12+H13+H14+H15+H16+H17+H18+H19+H20+H21+H22)</f>
        <v>1201391</v>
      </c>
      <c r="J22" s="72">
        <f t="shared" si="3"/>
        <v>0.71021844763954001</v>
      </c>
      <c r="K22" s="73">
        <f>SUM(G2+G3+G4+G5+G6+G7+G8+G9+G10+G11+G12+G13+G14+G15+G16+G17+G18+G19+G20+G21+G22)</f>
        <v>1513031</v>
      </c>
      <c r="L22" s="74">
        <f t="shared" si="0"/>
        <v>10.217022671245566</v>
      </c>
      <c r="M22" s="64">
        <v>717</v>
      </c>
      <c r="N22" s="75">
        <v>10</v>
      </c>
      <c r="O22" s="33">
        <v>11.985645</v>
      </c>
      <c r="P22" s="34">
        <v>842.11666666500003</v>
      </c>
      <c r="Q22" s="35">
        <f t="shared" si="1"/>
        <v>1.9856449999999999</v>
      </c>
      <c r="R22" s="34">
        <v>0</v>
      </c>
      <c r="S22" s="76">
        <f t="shared" si="2"/>
        <v>-0.17450023244769874</v>
      </c>
      <c r="T22" s="7">
        <v>34.9</v>
      </c>
      <c r="U22" s="7">
        <v>34.799999999999997</v>
      </c>
      <c r="V22" s="8">
        <v>68</v>
      </c>
      <c r="W22" s="6">
        <v>1</v>
      </c>
      <c r="X22" s="6">
        <v>13</v>
      </c>
      <c r="Y22" s="6">
        <v>2</v>
      </c>
      <c r="Z22" s="6">
        <v>11</v>
      </c>
      <c r="AA22" s="6">
        <v>0</v>
      </c>
      <c r="AB22" s="5" t="s">
        <v>24</v>
      </c>
    </row>
    <row r="23" spans="1:28" s="9" customFormat="1" ht="11.35" customHeight="1">
      <c r="A23" s="6">
        <v>2016</v>
      </c>
      <c r="B23" s="6" t="s">
        <v>235</v>
      </c>
      <c r="C23" s="3">
        <v>22</v>
      </c>
      <c r="D23" s="3" t="s">
        <v>0</v>
      </c>
      <c r="E23" s="3" t="s">
        <v>298</v>
      </c>
      <c r="F23" s="70">
        <v>42391</v>
      </c>
      <c r="G23" s="47">
        <v>71524</v>
      </c>
      <c r="H23" s="48">
        <v>48708</v>
      </c>
      <c r="I23" s="71">
        <f>SUM(H2+H3+H4+H5+H6+H7+H8+H9+H10+H11+H12+H13+H14+H15+H16+H17+H18+H19+H20+H21+H22+H23)</f>
        <v>1250099</v>
      </c>
      <c r="J23" s="72">
        <f t="shared" si="3"/>
        <v>0.68100218108606903</v>
      </c>
      <c r="K23" s="73">
        <f>SUM(G2+G3+G4+G5+G6+G7+G8+G9+G10+G11+G12+G13+G14+G15+G16+G17+G18+G19+G20+G21+G22+G23)</f>
        <v>1584555</v>
      </c>
      <c r="L23" s="74">
        <f t="shared" si="0"/>
        <v>7.6477825624965048</v>
      </c>
      <c r="M23" s="64">
        <v>547</v>
      </c>
      <c r="N23" s="75">
        <v>10</v>
      </c>
      <c r="O23" s="33">
        <v>8.8653220000000008</v>
      </c>
      <c r="P23" s="34">
        <v>634.41666666399999</v>
      </c>
      <c r="Q23" s="35">
        <f t="shared" si="1"/>
        <v>-1.1346779999999992</v>
      </c>
      <c r="R23" s="34">
        <v>1</v>
      </c>
      <c r="S23" s="76">
        <f t="shared" si="2"/>
        <v>-0.15981109079341871</v>
      </c>
      <c r="T23" s="7">
        <v>73.599999999999994</v>
      </c>
      <c r="U23" s="7">
        <v>70.400000000000006</v>
      </c>
      <c r="V23" s="3">
        <v>43</v>
      </c>
      <c r="W23" s="6">
        <v>1</v>
      </c>
      <c r="X23" s="6">
        <v>50</v>
      </c>
      <c r="Y23" s="6">
        <v>0</v>
      </c>
      <c r="Z23" s="6">
        <v>50</v>
      </c>
      <c r="AA23" s="6">
        <v>0</v>
      </c>
      <c r="AB23" s="5" t="s">
        <v>25</v>
      </c>
    </row>
    <row r="24" spans="1:28" s="9" customFormat="1" ht="11.35" customHeight="1">
      <c r="A24" s="6">
        <v>2016</v>
      </c>
      <c r="B24" s="6" t="s">
        <v>235</v>
      </c>
      <c r="C24" s="3">
        <v>23</v>
      </c>
      <c r="D24" s="3" t="s">
        <v>8</v>
      </c>
      <c r="E24" s="3" t="s">
        <v>299</v>
      </c>
      <c r="F24" s="70">
        <v>42392</v>
      </c>
      <c r="G24" s="47">
        <v>54809</v>
      </c>
      <c r="H24" s="48">
        <v>45099</v>
      </c>
      <c r="I24" s="71">
        <f>SUM(H2+H3+H4+H5+H6+H7+H8+H9+H10+H11+H12+H13+H14+H15+H16+H17+H18+H19+H20+H21+H22+H23+H24)</f>
        <v>1295198</v>
      </c>
      <c r="J24" s="72">
        <f t="shared" si="3"/>
        <v>0.82283931471108762</v>
      </c>
      <c r="K24" s="73">
        <f>SUM(G2+G3+G4+G5+G6+G7+G8+G9+G10+G11+G12+G13+G14+G15+G16+G17+G18+G19+G20+G21+G22+G23+G24)</f>
        <v>1639364</v>
      </c>
      <c r="L24" s="74">
        <f t="shared" si="0"/>
        <v>8.629969530551552</v>
      </c>
      <c r="M24" s="64">
        <v>473</v>
      </c>
      <c r="N24" s="75">
        <v>10</v>
      </c>
      <c r="O24" s="33">
        <v>9.4768489999999996</v>
      </c>
      <c r="P24" s="34">
        <v>519.41666666499998</v>
      </c>
      <c r="Q24" s="35">
        <f t="shared" si="1"/>
        <v>-0.52315100000000037</v>
      </c>
      <c r="R24" s="34">
        <v>1</v>
      </c>
      <c r="S24" s="76">
        <f t="shared" si="2"/>
        <v>-9.8132487663847634E-2</v>
      </c>
      <c r="T24" s="7">
        <v>83.7</v>
      </c>
      <c r="U24" s="7">
        <v>77.5</v>
      </c>
      <c r="V24" s="3">
        <v>40</v>
      </c>
      <c r="W24" s="6">
        <v>2</v>
      </c>
      <c r="X24" s="6">
        <v>43</v>
      </c>
      <c r="Y24" s="6">
        <v>0</v>
      </c>
      <c r="Z24" s="6">
        <v>43</v>
      </c>
      <c r="AA24" s="6">
        <v>0</v>
      </c>
      <c r="AB24" s="5" t="s">
        <v>25</v>
      </c>
    </row>
    <row r="25" spans="1:28" s="9" customFormat="1" ht="11.35" customHeight="1">
      <c r="A25" s="6">
        <v>2016</v>
      </c>
      <c r="B25" s="6" t="s">
        <v>235</v>
      </c>
      <c r="C25" s="3">
        <v>24</v>
      </c>
      <c r="D25" s="3" t="s">
        <v>5</v>
      </c>
      <c r="E25" s="3" t="s">
        <v>300</v>
      </c>
      <c r="F25" s="70">
        <v>42393</v>
      </c>
      <c r="G25" s="47">
        <v>66863</v>
      </c>
      <c r="H25" s="48">
        <v>50807</v>
      </c>
      <c r="I25" s="71">
        <f>SUM(H2+H3+H4+H5+H6+H7+H8+H9+H10+H11+H12+H13+H14+H15+H16+H17+H18+H19+H20+H21+H22+H23+H24+H25)</f>
        <v>1346005</v>
      </c>
      <c r="J25" s="72">
        <f t="shared" si="3"/>
        <v>0.75986719112214529</v>
      </c>
      <c r="K25" s="73">
        <f>SUM(G2+G3+G4+G5+G6+G7+G8+G9+G10+G11+G12+G13+G14+G15+G16+G17+G18+G19+G20+G21+G22+G23+G24+G25)</f>
        <v>1706227</v>
      </c>
      <c r="L25" s="74">
        <f t="shared" si="0"/>
        <v>8.3902905942000814</v>
      </c>
      <c r="M25" s="64">
        <v>561</v>
      </c>
      <c r="N25" s="75">
        <v>10</v>
      </c>
      <c r="O25" s="33">
        <v>9.3554480000000009</v>
      </c>
      <c r="P25" s="34">
        <v>625.53333333099999</v>
      </c>
      <c r="Q25" s="35">
        <f t="shared" si="1"/>
        <v>-0.64455199999999913</v>
      </c>
      <c r="R25" s="34">
        <v>1</v>
      </c>
      <c r="S25" s="76">
        <f t="shared" si="2"/>
        <v>-0.11503267973440279</v>
      </c>
      <c r="T25" s="7">
        <v>79.8</v>
      </c>
      <c r="U25" s="7">
        <v>75.8</v>
      </c>
      <c r="V25" s="3">
        <v>34</v>
      </c>
      <c r="W25" s="6">
        <v>0</v>
      </c>
      <c r="X25" s="6">
        <v>41</v>
      </c>
      <c r="Y25" s="6">
        <v>1</v>
      </c>
      <c r="Z25" s="6">
        <v>39</v>
      </c>
      <c r="AA25" s="6">
        <v>1</v>
      </c>
      <c r="AB25" s="5" t="s">
        <v>25</v>
      </c>
    </row>
    <row r="26" spans="1:28" s="9" customFormat="1" ht="11.35" customHeight="1">
      <c r="A26" s="6">
        <v>2016</v>
      </c>
      <c r="B26" s="6" t="s">
        <v>235</v>
      </c>
      <c r="C26" s="3">
        <v>25</v>
      </c>
      <c r="D26" s="3" t="s">
        <v>6</v>
      </c>
      <c r="E26" s="3" t="s">
        <v>294</v>
      </c>
      <c r="F26" s="70">
        <v>42394</v>
      </c>
      <c r="G26" s="47">
        <v>72635</v>
      </c>
      <c r="H26" s="48">
        <v>55485</v>
      </c>
      <c r="I26" s="71">
        <f>SUM(H2+H3+H4+H5+H6+H7+H8+H9+H10+H11+H12+H13+H14+H15+H16+H17+H18+H19+H20+H21+H22+H23+H24+H25+H26)</f>
        <v>1401490</v>
      </c>
      <c r="J26" s="72">
        <f t="shared" si="3"/>
        <v>0.76388793281475875</v>
      </c>
      <c r="K26" s="73">
        <f>SUM(G2+G3+G4+G5+G6+G7+G8+G9+G10+G11+G12+G13+G14+G15+G16+G17+G18+G19+G20+G21+G22+G23+G24+G25+G26)</f>
        <v>1778862</v>
      </c>
      <c r="L26" s="74">
        <f t="shared" si="0"/>
        <v>5.9750808838714118</v>
      </c>
      <c r="M26" s="64">
        <v>434</v>
      </c>
      <c r="N26" s="75">
        <v>10</v>
      </c>
      <c r="O26" s="33">
        <v>6.7334379999999996</v>
      </c>
      <c r="P26" s="34">
        <v>489.083333332</v>
      </c>
      <c r="Q26" s="35">
        <f t="shared" si="1"/>
        <v>-3.2665620000000004</v>
      </c>
      <c r="R26" s="34">
        <v>1</v>
      </c>
      <c r="S26" s="76">
        <f t="shared" si="2"/>
        <v>-0.12692012288479271</v>
      </c>
      <c r="T26" s="7">
        <v>75.8</v>
      </c>
      <c r="U26" s="7">
        <v>71.7</v>
      </c>
      <c r="V26" s="3">
        <v>47</v>
      </c>
      <c r="W26" s="6">
        <v>1</v>
      </c>
      <c r="X26" s="6">
        <v>11</v>
      </c>
      <c r="Y26" s="6">
        <v>2</v>
      </c>
      <c r="Z26" s="6">
        <v>9</v>
      </c>
      <c r="AA26" s="6">
        <v>0</v>
      </c>
      <c r="AB26" s="5" t="s">
        <v>25</v>
      </c>
    </row>
    <row r="27" spans="1:28" s="9" customFormat="1" ht="11.35" customHeight="1">
      <c r="A27" s="6">
        <v>2016</v>
      </c>
      <c r="B27" s="6" t="s">
        <v>235</v>
      </c>
      <c r="C27" s="3">
        <v>26</v>
      </c>
      <c r="D27" s="3" t="s">
        <v>4</v>
      </c>
      <c r="E27" s="3" t="s">
        <v>295</v>
      </c>
      <c r="F27" s="70">
        <v>42395</v>
      </c>
      <c r="G27" s="47">
        <v>65497</v>
      </c>
      <c r="H27" s="48">
        <v>48163</v>
      </c>
      <c r="I27" s="71">
        <f>SUM(H2+H3+H4+H5+H6+H7+H8+H9+H10+H11+H12+H13+H14+H15+H16+H17+H18+H19+H20+H21+H22+H23+H24+H25+H26+H27)</f>
        <v>1449653</v>
      </c>
      <c r="J27" s="72">
        <f t="shared" si="3"/>
        <v>0.73534665709879843</v>
      </c>
      <c r="K27" s="73">
        <f>SUM(G2+G3+G4+G5+G6+G7+G8+G9+G10+G11+G12+G13+G14+G15+G16+G17+G18+G19+G20+G21+G22+G23+G24+G25+G26+G27)</f>
        <v>1844359</v>
      </c>
      <c r="L27" s="74">
        <f t="shared" si="0"/>
        <v>4.8093805823167468</v>
      </c>
      <c r="M27" s="64">
        <v>315</v>
      </c>
      <c r="N27" s="75">
        <v>10</v>
      </c>
      <c r="O27" s="33">
        <v>5.2343359999999999</v>
      </c>
      <c r="P27" s="34">
        <v>342.83333333100001</v>
      </c>
      <c r="Q27" s="35">
        <f t="shared" si="1"/>
        <v>-4.7656640000000001</v>
      </c>
      <c r="R27" s="34">
        <v>1</v>
      </c>
      <c r="S27" s="76">
        <f t="shared" si="2"/>
        <v>-8.8359788352381008E-2</v>
      </c>
      <c r="T27" s="7">
        <v>76.599999999999994</v>
      </c>
      <c r="U27" s="7">
        <v>78.3</v>
      </c>
      <c r="V27" s="3">
        <v>36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5">
        <v>0</v>
      </c>
    </row>
    <row r="28" spans="1:28" s="9" customFormat="1" ht="11.35" customHeight="1">
      <c r="A28" s="6">
        <v>2016</v>
      </c>
      <c r="B28" s="6" t="s">
        <v>235</v>
      </c>
      <c r="C28" s="3">
        <v>27</v>
      </c>
      <c r="D28" s="3" t="s">
        <v>3</v>
      </c>
      <c r="E28" s="3" t="s">
        <v>296</v>
      </c>
      <c r="F28" s="70">
        <v>42396</v>
      </c>
      <c r="G28" s="47">
        <v>65480</v>
      </c>
      <c r="H28" s="48">
        <v>47548</v>
      </c>
      <c r="I28" s="71">
        <f>SUM(H2+H3+H4+H5+H6+H7+H8+H9+H10+H11+H12+H13+H14+H15+H16+H17+H18+H19+H20+H21+H22+H23+H24+H25+H26+H27+H28)</f>
        <v>1497201</v>
      </c>
      <c r="J28" s="72">
        <f t="shared" si="3"/>
        <v>0.72614538790470373</v>
      </c>
      <c r="K28" s="73">
        <f>SUM(G2+G3+G4+G5+G6+G7+G8+G9+G10+G11+G12+G13+G14+G15+G16+G17+G18+G19+G20+G21+G22+G23+G24+G25+G26+G27+G28)</f>
        <v>1909839</v>
      </c>
      <c r="L28" s="74">
        <f t="shared" si="0"/>
        <v>4.5662797800855222</v>
      </c>
      <c r="M28" s="64">
        <v>299</v>
      </c>
      <c r="N28" s="75">
        <v>10</v>
      </c>
      <c r="O28" s="33">
        <v>4.9172770000000003</v>
      </c>
      <c r="P28" s="34">
        <v>321.98333333199997</v>
      </c>
      <c r="Q28" s="35">
        <f t="shared" si="1"/>
        <v>-5.0827229999999997</v>
      </c>
      <c r="R28" s="34">
        <v>1</v>
      </c>
      <c r="S28" s="76">
        <f t="shared" si="2"/>
        <v>-7.6867335558528316E-2</v>
      </c>
      <c r="T28" s="7">
        <v>81.7</v>
      </c>
      <c r="U28" s="7">
        <v>79.2</v>
      </c>
      <c r="V28" s="3">
        <v>35</v>
      </c>
      <c r="W28" s="6">
        <v>0</v>
      </c>
      <c r="X28" s="6">
        <v>1</v>
      </c>
      <c r="Y28" s="6">
        <v>1</v>
      </c>
      <c r="Z28" s="6">
        <v>0</v>
      </c>
      <c r="AA28" s="6">
        <v>0</v>
      </c>
      <c r="AB28" s="5">
        <v>0</v>
      </c>
    </row>
    <row r="29" spans="1:28" s="9" customFormat="1" ht="11.35" customHeight="1">
      <c r="A29" s="6">
        <v>2016</v>
      </c>
      <c r="B29" s="6" t="s">
        <v>235</v>
      </c>
      <c r="C29" s="3">
        <v>28</v>
      </c>
      <c r="D29" s="3" t="s">
        <v>7</v>
      </c>
      <c r="E29" s="3" t="s">
        <v>297</v>
      </c>
      <c r="F29" s="70">
        <v>42397</v>
      </c>
      <c r="G29" s="47">
        <v>71294</v>
      </c>
      <c r="H29" s="48">
        <v>50280</v>
      </c>
      <c r="I29" s="71">
        <f>SUM(H2+H3+H4+H5+H6+H7+H8+H9+H10+H11+H12+H13+H14+H15+H16+H17+H18+H19+H20+H21+H22+H23+H24+H25+H26+H27+H28+H29)</f>
        <v>1547481</v>
      </c>
      <c r="J29" s="72">
        <f t="shared" si="3"/>
        <v>0.70524868852918898</v>
      </c>
      <c r="K29" s="73">
        <f>SUM(G2+G3+G4+G5+G6+G7+G8+G9+G10+G11+G12+G13+G14+G15+G16+G17+G18+G19+G20+G21+G22+G23+G24+G25+G26+G27+G28+G29)</f>
        <v>1981133</v>
      </c>
      <c r="L29" s="74">
        <f t="shared" si="0"/>
        <v>3.927399220130726</v>
      </c>
      <c r="M29" s="64">
        <v>280</v>
      </c>
      <c r="N29" s="75">
        <v>10</v>
      </c>
      <c r="O29" s="33">
        <v>4.3626849999999999</v>
      </c>
      <c r="P29" s="34">
        <v>311.03333333099999</v>
      </c>
      <c r="Q29" s="35">
        <f t="shared" si="1"/>
        <v>-5.6373150000000001</v>
      </c>
      <c r="R29" s="34">
        <v>1</v>
      </c>
      <c r="S29" s="76">
        <f t="shared" si="2"/>
        <v>-0.11083333332500001</v>
      </c>
      <c r="T29" s="7">
        <v>81.099999999999994</v>
      </c>
      <c r="U29" s="7">
        <v>80</v>
      </c>
      <c r="V29" s="3">
        <v>44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5">
        <v>0</v>
      </c>
    </row>
    <row r="30" spans="1:28" s="9" customFormat="1" ht="11.35" customHeight="1">
      <c r="A30" s="6">
        <v>2016</v>
      </c>
      <c r="B30" s="6" t="s">
        <v>235</v>
      </c>
      <c r="C30" s="3">
        <v>29</v>
      </c>
      <c r="D30" s="3" t="s">
        <v>0</v>
      </c>
      <c r="E30" s="3" t="s">
        <v>298</v>
      </c>
      <c r="F30" s="70">
        <v>42398</v>
      </c>
      <c r="G30" s="47">
        <v>73867</v>
      </c>
      <c r="H30" s="48">
        <v>56495</v>
      </c>
      <c r="I30" s="71">
        <f>SUM(H2+H3+H4+H5+H6+H7+H8+H9+H10+H11+H12+H13+H14+H15+H16+H17+H18+H19+H20+H21+H22+H23+H24+H25+H26+H27+H29+H30+H28)</f>
        <v>1603976</v>
      </c>
      <c r="J30" s="72">
        <f t="shared" si="3"/>
        <v>0.76482055586391762</v>
      </c>
      <c r="K30" s="73">
        <f>SUM(G2+G3+G4+G5+G6+G7+G8+G9+G10+G11+G12+G13+G14+G15+G16+G17+G18+G19+G20+G21+G22+G23+G24+G25+G26+G27+G28+G29+G30)</f>
        <v>2055000</v>
      </c>
      <c r="L30" s="74">
        <f t="shared" si="0"/>
        <v>5.6994327642925793</v>
      </c>
      <c r="M30" s="64">
        <v>421</v>
      </c>
      <c r="N30" s="75">
        <v>10</v>
      </c>
      <c r="O30" s="33">
        <v>6.1775440000000001</v>
      </c>
      <c r="P30" s="34">
        <v>456.31666666500001</v>
      </c>
      <c r="Q30" s="35">
        <f t="shared" si="1"/>
        <v>-3.8224559999999999</v>
      </c>
      <c r="R30" s="34">
        <v>1</v>
      </c>
      <c r="S30" s="76">
        <f t="shared" si="2"/>
        <v>-8.3887569275534535E-2</v>
      </c>
      <c r="T30" s="7">
        <v>82.7</v>
      </c>
      <c r="U30" s="7">
        <v>76.7</v>
      </c>
      <c r="V30" s="3">
        <v>52</v>
      </c>
      <c r="W30" s="6">
        <v>0</v>
      </c>
      <c r="X30" s="6">
        <v>3</v>
      </c>
      <c r="Y30" s="6">
        <v>3</v>
      </c>
      <c r="Z30" s="6">
        <v>0</v>
      </c>
      <c r="AA30" s="6">
        <v>0</v>
      </c>
      <c r="AB30" s="5">
        <v>0</v>
      </c>
    </row>
    <row r="31" spans="1:28" s="9" customFormat="1" ht="11.35" customHeight="1">
      <c r="A31" s="6">
        <v>2016</v>
      </c>
      <c r="B31" s="6" t="s">
        <v>235</v>
      </c>
      <c r="C31" s="3">
        <v>30</v>
      </c>
      <c r="D31" s="3" t="s">
        <v>8</v>
      </c>
      <c r="E31" s="3" t="s">
        <v>299</v>
      </c>
      <c r="F31" s="70">
        <v>42399</v>
      </c>
      <c r="G31" s="47">
        <v>56243</v>
      </c>
      <c r="H31" s="48">
        <v>51694</v>
      </c>
      <c r="I31" s="71">
        <f>SUM(H2+H3+H4+H5+H6+H7+H8+H9+H10+H11+H12+H13+H14+H15+H16+H17+H18+H19+H20+H21+H22+H23+H24+H25+H26+H27+H28+H29+H30+H31)</f>
        <v>1655670</v>
      </c>
      <c r="J31" s="72">
        <f t="shared" si="3"/>
        <v>0.91911882367583519</v>
      </c>
      <c r="K31" s="73">
        <f>SUM(G2+G3+G4+G5+G6+G7+G8+G9+G10+G11+G12+G13+G14+G15+G16+G17+G18+G19+G20+G21+G22+G23+G24+G25+G26+G27+G28+G29+G30+G31)</f>
        <v>2111243</v>
      </c>
      <c r="L31" s="74">
        <f t="shared" si="0"/>
        <v>7.6987358426826447</v>
      </c>
      <c r="M31" s="64">
        <v>433</v>
      </c>
      <c r="N31" s="75">
        <v>10</v>
      </c>
      <c r="O31" s="33">
        <v>8.7021189999999997</v>
      </c>
      <c r="P31" s="34">
        <v>491.43333333099997</v>
      </c>
      <c r="Q31" s="35">
        <f t="shared" si="1"/>
        <v>-1.2978810000000003</v>
      </c>
      <c r="R31" s="34">
        <v>1</v>
      </c>
      <c r="S31" s="76">
        <f t="shared" si="2"/>
        <v>-0.13494996150346417</v>
      </c>
      <c r="T31" s="7">
        <v>88.3</v>
      </c>
      <c r="U31" s="7">
        <v>77.3</v>
      </c>
      <c r="V31" s="3">
        <v>69</v>
      </c>
      <c r="W31" s="6">
        <v>0</v>
      </c>
      <c r="X31" s="6">
        <v>4</v>
      </c>
      <c r="Y31" s="6">
        <v>4</v>
      </c>
      <c r="Z31" s="6">
        <v>0</v>
      </c>
      <c r="AA31" s="6">
        <v>0</v>
      </c>
      <c r="AB31" s="5">
        <v>0</v>
      </c>
    </row>
    <row r="32" spans="1:28" s="9" customFormat="1" ht="11.35" customHeight="1">
      <c r="A32" s="6">
        <v>2016</v>
      </c>
      <c r="B32" s="6" t="s">
        <v>235</v>
      </c>
      <c r="C32" s="3">
        <v>31</v>
      </c>
      <c r="D32" s="3" t="s">
        <v>5</v>
      </c>
      <c r="E32" s="3" t="s">
        <v>300</v>
      </c>
      <c r="F32" s="70">
        <v>42400</v>
      </c>
      <c r="G32" s="47">
        <v>70066</v>
      </c>
      <c r="H32" s="48">
        <v>54705</v>
      </c>
      <c r="I32" s="71">
        <f>SUM(H2+H3+H4+H5+H6+H7+H8+H9+H10+H11+H12+H13+H14+H15+H16+H17+H18+H19+H20+H21+H22+H23+H24+H25+H26+H27+H28+H29+H30+H31+H32)</f>
        <v>1710375</v>
      </c>
      <c r="J32" s="72">
        <f t="shared" si="3"/>
        <v>0.7807638512259869</v>
      </c>
      <c r="K32" s="73">
        <f>SUM(G2+G3+G4+G5+G6+G7+G8+G9+G10+G11+G12+G13+G14+G15+G16+G17+G18+G19+G20+G21+G22+G23+G24+G25+G26+G27+G28+G29+G30+G31+G32)</f>
        <v>2181309</v>
      </c>
      <c r="L32" s="74">
        <f t="shared" si="0"/>
        <v>6.3368823680529793</v>
      </c>
      <c r="M32" s="64">
        <v>444</v>
      </c>
      <c r="N32" s="75">
        <v>10</v>
      </c>
      <c r="O32" s="33">
        <v>7.0659559999999999</v>
      </c>
      <c r="P32" s="34">
        <v>496.08333333100001</v>
      </c>
      <c r="Q32" s="35">
        <f t="shared" si="1"/>
        <v>-2.9340440000000001</v>
      </c>
      <c r="R32" s="34">
        <v>1</v>
      </c>
      <c r="S32" s="76">
        <f t="shared" si="2"/>
        <v>-0.11730480479954952</v>
      </c>
      <c r="T32" s="7">
        <v>83.9</v>
      </c>
      <c r="U32" s="7">
        <v>76.400000000000006</v>
      </c>
      <c r="V32" s="3">
        <v>35</v>
      </c>
      <c r="W32" s="6">
        <v>0</v>
      </c>
      <c r="X32" s="6">
        <v>6</v>
      </c>
      <c r="Y32" s="6">
        <v>3</v>
      </c>
      <c r="Z32" s="6">
        <v>3</v>
      </c>
      <c r="AA32" s="6">
        <v>0</v>
      </c>
      <c r="AB32" s="5">
        <v>0</v>
      </c>
    </row>
    <row r="33" spans="1:28" s="9" customFormat="1" ht="11.35" customHeight="1">
      <c r="A33" s="6">
        <v>2016</v>
      </c>
      <c r="B33" s="6" t="s">
        <v>236</v>
      </c>
      <c r="C33" s="3">
        <v>1</v>
      </c>
      <c r="D33" s="3" t="s">
        <v>6</v>
      </c>
      <c r="E33" s="3" t="s">
        <v>294</v>
      </c>
      <c r="F33" s="70">
        <v>42401</v>
      </c>
      <c r="G33" s="47">
        <v>70557</v>
      </c>
      <c r="H33" s="48">
        <v>52498</v>
      </c>
      <c r="I33" s="71">
        <f>SUM(H33+0)</f>
        <v>52498</v>
      </c>
      <c r="J33" s="72">
        <f t="shared" si="3"/>
        <v>0.74405090919398498</v>
      </c>
      <c r="K33" s="3">
        <f>SUM(G33+0)</f>
        <v>70557</v>
      </c>
      <c r="L33" s="74">
        <f t="shared" si="0"/>
        <v>6.2360928043992798</v>
      </c>
      <c r="M33" s="60">
        <v>440</v>
      </c>
      <c r="N33" s="75">
        <v>6.3</v>
      </c>
      <c r="O33" s="33">
        <f t="shared" ref="O33:O96" si="4">SUM(P33*1000)/G33</f>
        <v>6.6026994722706469</v>
      </c>
      <c r="P33" s="36">
        <v>465.86666666500003</v>
      </c>
      <c r="Q33" s="35">
        <f t="shared" si="1"/>
        <v>0.30269947227064709</v>
      </c>
      <c r="R33" s="34">
        <v>0</v>
      </c>
      <c r="S33" s="76">
        <f t="shared" si="2"/>
        <v>-5.8787878784090974E-2</v>
      </c>
      <c r="T33" s="7">
        <v>72.7</v>
      </c>
      <c r="U33" s="7">
        <v>71.8</v>
      </c>
      <c r="V33" s="2">
        <v>62</v>
      </c>
      <c r="W33" s="6">
        <v>1</v>
      </c>
      <c r="X33" s="6">
        <v>15</v>
      </c>
      <c r="Y33" s="6">
        <v>3</v>
      </c>
      <c r="Z33" s="6">
        <v>12</v>
      </c>
      <c r="AA33" s="6">
        <v>0</v>
      </c>
      <c r="AB33" s="6" t="s">
        <v>26</v>
      </c>
    </row>
    <row r="34" spans="1:28" s="9" customFormat="1" ht="11.35" customHeight="1">
      <c r="A34" s="6">
        <v>2016</v>
      </c>
      <c r="B34" s="6" t="s">
        <v>236</v>
      </c>
      <c r="C34" s="3">
        <v>2</v>
      </c>
      <c r="D34" s="3" t="s">
        <v>4</v>
      </c>
      <c r="E34" s="3" t="s">
        <v>295</v>
      </c>
      <c r="F34" s="70">
        <v>42402</v>
      </c>
      <c r="G34" s="47">
        <v>59465</v>
      </c>
      <c r="H34" s="48">
        <v>43650</v>
      </c>
      <c r="I34" s="71">
        <f>SUM(H33+H34)</f>
        <v>96148</v>
      </c>
      <c r="J34" s="72">
        <f t="shared" si="3"/>
        <v>0.73404523669385358</v>
      </c>
      <c r="K34" s="3">
        <f>SUM(G33+G34)</f>
        <v>130022</v>
      </c>
      <c r="L34" s="74">
        <f t="shared" si="0"/>
        <v>5.6167493483561763</v>
      </c>
      <c r="M34" s="60">
        <v>334</v>
      </c>
      <c r="N34" s="75">
        <v>6.3</v>
      </c>
      <c r="O34" s="33">
        <f t="shared" si="4"/>
        <v>6.1932789595896747</v>
      </c>
      <c r="P34" s="36">
        <v>368.28333333199998</v>
      </c>
      <c r="Q34" s="35">
        <f t="shared" si="1"/>
        <v>-0.10672104041032515</v>
      </c>
      <c r="R34" s="34">
        <v>1</v>
      </c>
      <c r="S34" s="76">
        <f t="shared" si="2"/>
        <v>-0.10264471057485025</v>
      </c>
      <c r="T34" s="7">
        <v>72.099999999999994</v>
      </c>
      <c r="U34" s="7">
        <v>80.8</v>
      </c>
      <c r="V34" s="8">
        <v>28</v>
      </c>
      <c r="W34" s="6">
        <v>1</v>
      </c>
      <c r="X34" s="6">
        <v>8</v>
      </c>
      <c r="Y34" s="6">
        <v>1</v>
      </c>
      <c r="Z34" s="6">
        <v>7</v>
      </c>
      <c r="AA34" s="6">
        <v>0</v>
      </c>
      <c r="AB34" s="6" t="s">
        <v>26</v>
      </c>
    </row>
    <row r="35" spans="1:28" s="9" customFormat="1" ht="11.35" customHeight="1">
      <c r="A35" s="6">
        <v>2016</v>
      </c>
      <c r="B35" s="6" t="s">
        <v>236</v>
      </c>
      <c r="C35" s="3">
        <v>3</v>
      </c>
      <c r="D35" s="3" t="s">
        <v>3</v>
      </c>
      <c r="E35" s="3" t="s">
        <v>296</v>
      </c>
      <c r="F35" s="70">
        <v>42403</v>
      </c>
      <c r="G35" s="47">
        <v>66469</v>
      </c>
      <c r="H35" s="48">
        <v>41628</v>
      </c>
      <c r="I35" s="71">
        <f>SUM(H33+H34+H35)</f>
        <v>137776</v>
      </c>
      <c r="J35" s="72">
        <f t="shared" si="3"/>
        <v>0.62627691104123728</v>
      </c>
      <c r="K35" s="3">
        <f>SUM(G33+G34+G35)</f>
        <v>196491</v>
      </c>
      <c r="L35" s="74">
        <f t="shared" si="0"/>
        <v>4.859408145150371</v>
      </c>
      <c r="M35" s="60">
        <v>323</v>
      </c>
      <c r="N35" s="75">
        <v>6.3</v>
      </c>
      <c r="O35" s="33">
        <f t="shared" si="4"/>
        <v>5.254329085709128</v>
      </c>
      <c r="P35" s="36">
        <v>349.24999999800002</v>
      </c>
      <c r="Q35" s="35">
        <f t="shared" si="1"/>
        <v>-1.0456709142908718</v>
      </c>
      <c r="R35" s="34">
        <v>1</v>
      </c>
      <c r="S35" s="76">
        <f t="shared" si="2"/>
        <v>-8.1269349839009353E-2</v>
      </c>
      <c r="T35" s="7">
        <v>67.5</v>
      </c>
      <c r="U35" s="7">
        <v>73</v>
      </c>
      <c r="V35" s="8">
        <v>51</v>
      </c>
      <c r="W35" s="6">
        <v>0</v>
      </c>
      <c r="X35" s="6">
        <v>2</v>
      </c>
      <c r="Y35" s="6">
        <v>1</v>
      </c>
      <c r="Z35" s="6">
        <v>1</v>
      </c>
      <c r="AA35" s="6">
        <v>0</v>
      </c>
      <c r="AB35" s="5">
        <v>0</v>
      </c>
    </row>
    <row r="36" spans="1:28" s="9" customFormat="1" ht="11.35" customHeight="1">
      <c r="A36" s="6">
        <v>2016</v>
      </c>
      <c r="B36" s="6" t="s">
        <v>236</v>
      </c>
      <c r="C36" s="3">
        <v>4</v>
      </c>
      <c r="D36" s="3" t="s">
        <v>7</v>
      </c>
      <c r="E36" s="3" t="s">
        <v>297</v>
      </c>
      <c r="F36" s="70">
        <v>42404</v>
      </c>
      <c r="G36" s="47">
        <v>73333</v>
      </c>
      <c r="H36" s="48">
        <v>46090</v>
      </c>
      <c r="I36" s="71">
        <f>SUM(H33+H34+H35+H36)</f>
        <v>183866</v>
      </c>
      <c r="J36" s="72">
        <f t="shared" si="3"/>
        <v>0.62850285683116747</v>
      </c>
      <c r="K36" s="3">
        <f>SUM(G33+G34+G35+G36)</f>
        <v>269824</v>
      </c>
      <c r="L36" s="74">
        <f t="shared" si="0"/>
        <v>3.8454720248728402</v>
      </c>
      <c r="M36" s="60">
        <v>282</v>
      </c>
      <c r="N36" s="75">
        <v>6.3</v>
      </c>
      <c r="O36" s="33">
        <f t="shared" si="4"/>
        <v>4.3538834267110307</v>
      </c>
      <c r="P36" s="36">
        <v>319.28333333099999</v>
      </c>
      <c r="Q36" s="35">
        <f t="shared" si="1"/>
        <v>-1.9461165732889691</v>
      </c>
      <c r="R36" s="34">
        <v>1</v>
      </c>
      <c r="S36" s="76">
        <f t="shared" si="2"/>
        <v>-0.13221040188297861</v>
      </c>
      <c r="T36" s="7">
        <v>77</v>
      </c>
      <c r="U36" s="7">
        <v>72.2</v>
      </c>
      <c r="V36" s="8">
        <v>45</v>
      </c>
      <c r="W36" s="6">
        <v>1</v>
      </c>
      <c r="X36" s="6">
        <v>0</v>
      </c>
      <c r="Y36" s="6">
        <v>0</v>
      </c>
      <c r="Z36" s="6">
        <v>0</v>
      </c>
      <c r="AA36" s="6">
        <v>0</v>
      </c>
      <c r="AB36" s="5">
        <v>0</v>
      </c>
    </row>
    <row r="37" spans="1:28" s="9" customFormat="1" ht="11.35" customHeight="1">
      <c r="A37" s="6">
        <v>2016</v>
      </c>
      <c r="B37" s="6" t="s">
        <v>236</v>
      </c>
      <c r="C37" s="3">
        <v>5</v>
      </c>
      <c r="D37" s="3" t="s">
        <v>0</v>
      </c>
      <c r="E37" s="3" t="s">
        <v>298</v>
      </c>
      <c r="F37" s="70">
        <v>42405</v>
      </c>
      <c r="G37" s="47">
        <v>74741</v>
      </c>
      <c r="H37" s="48">
        <v>58000</v>
      </c>
      <c r="I37" s="71">
        <f>SUM(H33+H34+H35+H36+H37)</f>
        <v>241866</v>
      </c>
      <c r="J37" s="72">
        <f t="shared" si="3"/>
        <v>0.7760131654647382</v>
      </c>
      <c r="K37" s="3">
        <f>SUM(G33+G34+G35+G36+G37)</f>
        <v>344565</v>
      </c>
      <c r="L37" s="74">
        <f t="shared" si="0"/>
        <v>6.4623165330942856</v>
      </c>
      <c r="M37" s="60">
        <v>483</v>
      </c>
      <c r="N37" s="75">
        <v>6.3</v>
      </c>
      <c r="O37" s="33">
        <f t="shared" si="4"/>
        <v>7.0329538004308212</v>
      </c>
      <c r="P37" s="36">
        <v>525.649999998</v>
      </c>
      <c r="Q37" s="35">
        <f t="shared" si="1"/>
        <v>0.73295380043082137</v>
      </c>
      <c r="R37" s="34">
        <v>0</v>
      </c>
      <c r="S37" s="76">
        <f t="shared" si="2"/>
        <v>-8.830227742857133E-2</v>
      </c>
      <c r="T37" s="7">
        <v>73.400000000000006</v>
      </c>
      <c r="U37" s="7">
        <v>70</v>
      </c>
      <c r="V37" s="8">
        <v>48</v>
      </c>
      <c r="W37" s="6">
        <v>1</v>
      </c>
      <c r="X37" s="6">
        <v>3</v>
      </c>
      <c r="Y37" s="6">
        <v>3</v>
      </c>
      <c r="Z37" s="6">
        <v>0</v>
      </c>
      <c r="AA37" s="6">
        <v>0</v>
      </c>
      <c r="AB37" s="5">
        <v>0</v>
      </c>
    </row>
    <row r="38" spans="1:28" s="9" customFormat="1" ht="11.35" customHeight="1">
      <c r="A38" s="6">
        <v>2016</v>
      </c>
      <c r="B38" s="6" t="s">
        <v>236</v>
      </c>
      <c r="C38" s="3">
        <v>6</v>
      </c>
      <c r="D38" s="3" t="s">
        <v>8</v>
      </c>
      <c r="E38" s="3" t="s">
        <v>299</v>
      </c>
      <c r="F38" s="70">
        <v>42406</v>
      </c>
      <c r="G38" s="47">
        <v>59216</v>
      </c>
      <c r="H38" s="48">
        <v>50526</v>
      </c>
      <c r="I38" s="71">
        <f>SUM(H33+H34+H35+H36+H37+H38)</f>
        <v>292392</v>
      </c>
      <c r="J38" s="72">
        <f t="shared" si="3"/>
        <v>0.85324912185895707</v>
      </c>
      <c r="K38" s="3">
        <f>SUM(G33+G34+G35+G36+G37+G38)</f>
        <v>403781</v>
      </c>
      <c r="L38" s="74">
        <f t="shared" si="0"/>
        <v>5.5897054850040533</v>
      </c>
      <c r="M38" s="60">
        <v>331</v>
      </c>
      <c r="N38" s="75">
        <v>6.3</v>
      </c>
      <c r="O38" s="33">
        <f t="shared" si="4"/>
        <v>6.7183418895399889</v>
      </c>
      <c r="P38" s="36">
        <v>397.83333333100001</v>
      </c>
      <c r="Q38" s="35">
        <f t="shared" ref="Q38:Q101" si="5">O38-N38</f>
        <v>0.41834188953998908</v>
      </c>
      <c r="R38" s="34">
        <v>0</v>
      </c>
      <c r="S38" s="76">
        <f t="shared" si="2"/>
        <v>-0.20191339374924477</v>
      </c>
      <c r="T38" s="7">
        <v>82.8</v>
      </c>
      <c r="U38" s="7">
        <v>79.900000000000006</v>
      </c>
      <c r="V38" s="8">
        <v>21</v>
      </c>
      <c r="W38" s="6">
        <v>0</v>
      </c>
      <c r="X38" s="6">
        <v>2</v>
      </c>
      <c r="Y38" s="6">
        <v>2</v>
      </c>
      <c r="Z38" s="6">
        <v>0</v>
      </c>
      <c r="AA38" s="6">
        <v>0</v>
      </c>
      <c r="AB38" s="5">
        <v>0</v>
      </c>
    </row>
    <row r="39" spans="1:28" s="9" customFormat="1" ht="11.35" customHeight="1">
      <c r="A39" s="6">
        <v>2016</v>
      </c>
      <c r="B39" s="6" t="s">
        <v>236</v>
      </c>
      <c r="C39" s="3">
        <v>7</v>
      </c>
      <c r="D39" s="3" t="s">
        <v>5</v>
      </c>
      <c r="E39" s="3" t="s">
        <v>300</v>
      </c>
      <c r="F39" s="70">
        <v>42407</v>
      </c>
      <c r="G39" s="47">
        <v>66759</v>
      </c>
      <c r="H39" s="48">
        <v>50019</v>
      </c>
      <c r="I39" s="71">
        <f>SUM(H33+H34+H35+H36+H37+H38+H39)</f>
        <v>342411</v>
      </c>
      <c r="J39" s="72">
        <f t="shared" si="3"/>
        <v>0.74924729249988764</v>
      </c>
      <c r="K39" s="3">
        <f>SUM(G33+G34+G35+G36+G37+G38+G39)</f>
        <v>470540</v>
      </c>
      <c r="L39" s="74">
        <f t="shared" si="0"/>
        <v>6.635809403975494</v>
      </c>
      <c r="M39" s="60">
        <v>443</v>
      </c>
      <c r="N39" s="75">
        <v>6.3</v>
      </c>
      <c r="O39" s="33">
        <f t="shared" si="4"/>
        <v>7.1640777522731023</v>
      </c>
      <c r="P39" s="36">
        <v>478.26666666400001</v>
      </c>
      <c r="Q39" s="35">
        <f t="shared" si="5"/>
        <v>0.86407775227310246</v>
      </c>
      <c r="R39" s="34">
        <v>0</v>
      </c>
      <c r="S39" s="76">
        <f t="shared" si="2"/>
        <v>-7.9608728361173942E-2</v>
      </c>
      <c r="T39" s="7">
        <v>82.4</v>
      </c>
      <c r="U39" s="7">
        <v>79.599999999999994</v>
      </c>
      <c r="V39" s="8">
        <v>44</v>
      </c>
      <c r="W39" s="6">
        <v>0</v>
      </c>
      <c r="X39" s="6">
        <v>1</v>
      </c>
      <c r="Y39" s="6">
        <v>1</v>
      </c>
      <c r="Z39" s="6">
        <v>0</v>
      </c>
      <c r="AA39" s="6">
        <v>0</v>
      </c>
      <c r="AB39" s="5">
        <v>0</v>
      </c>
    </row>
    <row r="40" spans="1:28" s="9" customFormat="1" ht="11.35" customHeight="1">
      <c r="A40" s="6">
        <v>2016</v>
      </c>
      <c r="B40" s="6" t="s">
        <v>236</v>
      </c>
      <c r="C40" s="3">
        <v>8</v>
      </c>
      <c r="D40" s="3" t="s">
        <v>6</v>
      </c>
      <c r="E40" s="3" t="s">
        <v>294</v>
      </c>
      <c r="F40" s="70">
        <v>42408</v>
      </c>
      <c r="G40" s="47">
        <v>73960</v>
      </c>
      <c r="H40" s="48">
        <v>53296</v>
      </c>
      <c r="I40" s="71">
        <f>SUM(H33+H34+H35+H36+H37+H38+H39+H40)</f>
        <v>395707</v>
      </c>
      <c r="J40" s="72">
        <f t="shared" si="3"/>
        <v>0.720605732828556</v>
      </c>
      <c r="K40" s="3">
        <f>SUM(G33+G34+G35+G36+G37+G38+G39+G40)</f>
        <v>544500</v>
      </c>
      <c r="L40" s="74">
        <f t="shared" si="0"/>
        <v>6.327744726879394</v>
      </c>
      <c r="M40" s="60">
        <v>468</v>
      </c>
      <c r="N40" s="75">
        <v>6.3</v>
      </c>
      <c r="O40" s="33">
        <f t="shared" si="4"/>
        <v>6.8487470704570041</v>
      </c>
      <c r="P40" s="36">
        <v>506.53333333099999</v>
      </c>
      <c r="Q40" s="35">
        <f t="shared" si="5"/>
        <v>0.54874707045700433</v>
      </c>
      <c r="R40" s="34">
        <v>0</v>
      </c>
      <c r="S40" s="76">
        <f t="shared" si="2"/>
        <v>-8.233618233119655E-2</v>
      </c>
      <c r="T40" s="7">
        <v>71.3</v>
      </c>
      <c r="U40" s="7">
        <v>74.7</v>
      </c>
      <c r="V40" s="8">
        <v>29</v>
      </c>
      <c r="W40" s="6">
        <v>0</v>
      </c>
      <c r="X40" s="6">
        <v>1</v>
      </c>
      <c r="Y40" s="6">
        <v>1</v>
      </c>
      <c r="Z40" s="6">
        <v>0</v>
      </c>
      <c r="AA40" s="6">
        <v>0</v>
      </c>
      <c r="AB40" s="5">
        <v>0</v>
      </c>
    </row>
    <row r="41" spans="1:28" s="9" customFormat="1" ht="11.35" customHeight="1">
      <c r="A41" s="6">
        <v>2016</v>
      </c>
      <c r="B41" s="6" t="s">
        <v>236</v>
      </c>
      <c r="C41" s="3">
        <v>9</v>
      </c>
      <c r="D41" s="3" t="s">
        <v>4</v>
      </c>
      <c r="E41" s="3" t="s">
        <v>295</v>
      </c>
      <c r="F41" s="70">
        <v>42409</v>
      </c>
      <c r="G41" s="47">
        <v>64962</v>
      </c>
      <c r="H41" s="48">
        <v>45795</v>
      </c>
      <c r="I41" s="71">
        <f>SUM(H33+H34+H35+H36+H37+H38+H39+H40+H41)</f>
        <v>441502</v>
      </c>
      <c r="J41" s="72">
        <f t="shared" si="3"/>
        <v>0.70495058649672115</v>
      </c>
      <c r="K41" s="3">
        <f>SUM(G33+G34+G35+G36+G37+G38+G39+G40+G41)</f>
        <v>609462</v>
      </c>
      <c r="L41" s="74">
        <f t="shared" si="0"/>
        <v>4.1100951325390227</v>
      </c>
      <c r="M41" s="60">
        <v>267</v>
      </c>
      <c r="N41" s="75">
        <v>6.3</v>
      </c>
      <c r="O41" s="33">
        <f t="shared" si="4"/>
        <v>4.4218158307626005</v>
      </c>
      <c r="P41" s="36">
        <v>287.24999999800002</v>
      </c>
      <c r="Q41" s="35">
        <f t="shared" si="5"/>
        <v>-1.8781841692373993</v>
      </c>
      <c r="R41" s="34">
        <v>1</v>
      </c>
      <c r="S41" s="76">
        <f t="shared" si="2"/>
        <v>-7.5842696621722938E-2</v>
      </c>
      <c r="T41" s="7">
        <v>78</v>
      </c>
      <c r="U41" s="7">
        <v>81.2</v>
      </c>
      <c r="V41" s="8">
        <v>29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5">
        <v>0</v>
      </c>
    </row>
    <row r="42" spans="1:28" s="9" customFormat="1" ht="11.35" customHeight="1">
      <c r="A42" s="6">
        <v>2016</v>
      </c>
      <c r="B42" s="6" t="s">
        <v>236</v>
      </c>
      <c r="C42" s="3">
        <v>10</v>
      </c>
      <c r="D42" s="3" t="s">
        <v>3</v>
      </c>
      <c r="E42" s="3" t="s">
        <v>296</v>
      </c>
      <c r="F42" s="70">
        <v>42410</v>
      </c>
      <c r="G42" s="47">
        <v>71306</v>
      </c>
      <c r="H42" s="48">
        <v>51434</v>
      </c>
      <c r="I42" s="71">
        <f>SUM(H33+H34+H35+H36+H37+H38+H39+H40+H41+H42)</f>
        <v>492936</v>
      </c>
      <c r="J42" s="72">
        <f t="shared" si="3"/>
        <v>0.72131377443693379</v>
      </c>
      <c r="K42" s="3">
        <f>SUM(G33+G34+G35+G36+G37+G38+G39+G40+G41+G42)</f>
        <v>680768</v>
      </c>
      <c r="L42" s="74">
        <f t="shared" si="0"/>
        <v>3.5060163240120046</v>
      </c>
      <c r="M42" s="60">
        <v>250</v>
      </c>
      <c r="N42" s="75">
        <v>6.3</v>
      </c>
      <c r="O42" s="33">
        <f t="shared" si="4"/>
        <v>3.8958853392140913</v>
      </c>
      <c r="P42" s="36">
        <v>277.79999999799998</v>
      </c>
      <c r="Q42" s="35">
        <f t="shared" si="5"/>
        <v>-2.4041146607859085</v>
      </c>
      <c r="R42" s="34">
        <v>1</v>
      </c>
      <c r="S42" s="76">
        <f t="shared" si="2"/>
        <v>-0.11119999999199992</v>
      </c>
      <c r="T42" s="7">
        <v>84.4</v>
      </c>
      <c r="U42" s="7">
        <v>77.3</v>
      </c>
      <c r="V42" s="8">
        <v>37</v>
      </c>
      <c r="W42" s="6">
        <v>0</v>
      </c>
      <c r="X42" s="6">
        <v>1</v>
      </c>
      <c r="Y42" s="6">
        <v>1</v>
      </c>
      <c r="Z42" s="6">
        <v>0</v>
      </c>
      <c r="AA42" s="6">
        <v>0</v>
      </c>
      <c r="AB42" s="5">
        <v>0</v>
      </c>
    </row>
    <row r="43" spans="1:28" s="9" customFormat="1" ht="11.35" customHeight="1">
      <c r="A43" s="6">
        <v>2016</v>
      </c>
      <c r="B43" s="6" t="s">
        <v>236</v>
      </c>
      <c r="C43" s="3">
        <v>11</v>
      </c>
      <c r="D43" s="3" t="s">
        <v>7</v>
      </c>
      <c r="E43" s="3" t="s">
        <v>297</v>
      </c>
      <c r="F43" s="70">
        <v>42411</v>
      </c>
      <c r="G43" s="47">
        <v>78576</v>
      </c>
      <c r="H43" s="48">
        <v>57947</v>
      </c>
      <c r="I43" s="71">
        <f>SUM(H33+H34+H35+H36+H37+H38+H39+H40+H41+H42+H43)</f>
        <v>550883</v>
      </c>
      <c r="J43" s="72">
        <f t="shared" si="3"/>
        <v>0.73746436570963148</v>
      </c>
      <c r="K43" s="3">
        <f>SUM(G33+G34+G35+G36+G37+G38+G39+G40+G41+G42+G43)</f>
        <v>759344</v>
      </c>
      <c r="L43" s="74">
        <f t="shared" si="0"/>
        <v>4.0852168601099574</v>
      </c>
      <c r="M43" s="60">
        <v>321</v>
      </c>
      <c r="N43" s="75">
        <v>6.3</v>
      </c>
      <c r="O43" s="33">
        <f t="shared" si="4"/>
        <v>4.6313972035354301</v>
      </c>
      <c r="P43" s="36">
        <v>363.91666666499998</v>
      </c>
      <c r="Q43" s="35">
        <f t="shared" si="5"/>
        <v>-1.6686027964645698</v>
      </c>
      <c r="R43" s="34">
        <v>1</v>
      </c>
      <c r="S43" s="76">
        <f t="shared" si="2"/>
        <v>-0.13369678088785042</v>
      </c>
      <c r="T43" s="7">
        <v>80.3</v>
      </c>
      <c r="U43" s="7">
        <v>69.099999999999994</v>
      </c>
      <c r="V43" s="8">
        <v>51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5">
        <v>0</v>
      </c>
    </row>
    <row r="44" spans="1:28" s="9" customFormat="1" ht="11.35" customHeight="1">
      <c r="A44" s="6">
        <v>2016</v>
      </c>
      <c r="B44" s="6" t="s">
        <v>236</v>
      </c>
      <c r="C44" s="3">
        <v>12</v>
      </c>
      <c r="D44" s="3" t="s">
        <v>0</v>
      </c>
      <c r="E44" s="3" t="s">
        <v>298</v>
      </c>
      <c r="F44" s="70">
        <v>42412</v>
      </c>
      <c r="G44" s="47">
        <v>81460</v>
      </c>
      <c r="H44" s="48">
        <v>68000</v>
      </c>
      <c r="I44" s="71">
        <f>SUM(H33+H34+H35+H36+H37+H38+H39+H40+H41+H42+H43+H44)</f>
        <v>618883</v>
      </c>
      <c r="J44" s="72">
        <f t="shared" si="3"/>
        <v>0.8347655290940339</v>
      </c>
      <c r="K44" s="3">
        <f>SUM(G33+G34+G35+G36+G37+G38+G39+G40+G41+G42+G43+G44)</f>
        <v>840804</v>
      </c>
      <c r="L44" s="74">
        <f t="shared" si="0"/>
        <v>5.7697029216793512</v>
      </c>
      <c r="M44" s="60">
        <v>470</v>
      </c>
      <c r="N44" s="75">
        <v>6.3</v>
      </c>
      <c r="O44" s="33">
        <f t="shared" si="4"/>
        <v>6.2699484409157868</v>
      </c>
      <c r="P44" s="36">
        <v>510.74999999699997</v>
      </c>
      <c r="Q44" s="35">
        <f t="shared" si="5"/>
        <v>-3.0051559084212975E-2</v>
      </c>
      <c r="R44" s="34">
        <v>1</v>
      </c>
      <c r="S44" s="76">
        <f t="shared" si="2"/>
        <v>-8.6702127653191408E-2</v>
      </c>
      <c r="T44" s="7">
        <v>79.099999999999994</v>
      </c>
      <c r="U44" s="7">
        <v>65.2</v>
      </c>
      <c r="V44" s="8">
        <v>45</v>
      </c>
      <c r="W44" s="6">
        <v>0</v>
      </c>
      <c r="X44" s="6">
        <v>9</v>
      </c>
      <c r="Y44" s="6">
        <v>9</v>
      </c>
      <c r="Z44" s="6">
        <v>0</v>
      </c>
      <c r="AA44" s="6">
        <v>0</v>
      </c>
      <c r="AB44" s="5">
        <v>0</v>
      </c>
    </row>
    <row r="45" spans="1:28" s="9" customFormat="1" ht="11.35" customHeight="1">
      <c r="A45" s="6">
        <v>2016</v>
      </c>
      <c r="B45" s="6" t="s">
        <v>236</v>
      </c>
      <c r="C45" s="3">
        <v>13</v>
      </c>
      <c r="D45" s="3" t="s">
        <v>8</v>
      </c>
      <c r="E45" s="3" t="s">
        <v>299</v>
      </c>
      <c r="F45" s="70">
        <v>42413</v>
      </c>
      <c r="G45" s="47">
        <v>66476</v>
      </c>
      <c r="H45" s="48">
        <v>52669</v>
      </c>
      <c r="I45" s="71">
        <f>SUM(H33+H34+H35+H36+H37+H38+H39+H40+H41+H42+H43+H44+H45)</f>
        <v>671552</v>
      </c>
      <c r="J45" s="72">
        <f t="shared" si="3"/>
        <v>0.79230098080510258</v>
      </c>
      <c r="K45" s="3">
        <f>SUM(G33+G34+G35+G36+G37+G38+G39+G40+G41+G42+G43+G44+G45)</f>
        <v>907280</v>
      </c>
      <c r="L45" s="74">
        <f t="shared" si="0"/>
        <v>9.0558998736386069</v>
      </c>
      <c r="M45" s="60">
        <v>602</v>
      </c>
      <c r="N45" s="75">
        <v>6.3</v>
      </c>
      <c r="O45" s="33">
        <f t="shared" si="4"/>
        <v>10.187887357813345</v>
      </c>
      <c r="P45" s="36">
        <v>677.24999999800002</v>
      </c>
      <c r="Q45" s="35">
        <f t="shared" si="5"/>
        <v>3.8878873578133453</v>
      </c>
      <c r="R45" s="34">
        <v>0</v>
      </c>
      <c r="S45" s="76">
        <f t="shared" si="2"/>
        <v>-0.12499999999667777</v>
      </c>
      <c r="T45" s="7">
        <v>82.2</v>
      </c>
      <c r="U45" s="7">
        <v>72.5</v>
      </c>
      <c r="V45" s="8">
        <v>31</v>
      </c>
      <c r="W45" s="6">
        <v>0</v>
      </c>
      <c r="X45" s="6">
        <v>6</v>
      </c>
      <c r="Y45" s="6">
        <v>5</v>
      </c>
      <c r="Z45" s="6">
        <v>1</v>
      </c>
      <c r="AA45" s="6">
        <v>0</v>
      </c>
      <c r="AB45" s="5">
        <v>0</v>
      </c>
    </row>
    <row r="46" spans="1:28" s="9" customFormat="1" ht="11.35" customHeight="1">
      <c r="A46" s="6">
        <v>2016</v>
      </c>
      <c r="B46" s="6" t="s">
        <v>236</v>
      </c>
      <c r="C46" s="3">
        <v>14</v>
      </c>
      <c r="D46" s="3" t="s">
        <v>5</v>
      </c>
      <c r="E46" s="3" t="s">
        <v>300</v>
      </c>
      <c r="F46" s="70">
        <v>42414</v>
      </c>
      <c r="G46" s="47">
        <v>69309</v>
      </c>
      <c r="H46" s="48">
        <v>52305</v>
      </c>
      <c r="I46" s="71">
        <f>SUM(H33+H34+H35+H36+H37+H38+H39+H40+H41+H42+H43+H44+H45+H46)</f>
        <v>723857</v>
      </c>
      <c r="J46" s="72">
        <f t="shared" si="3"/>
        <v>0.75466389646366272</v>
      </c>
      <c r="K46" s="3">
        <f>SUM(G33+G34+G35+G36+G37+G38+G39+G40+G41+G42+G43+G44+G45+G46)</f>
        <v>976589</v>
      </c>
      <c r="L46" s="74">
        <f t="shared" si="0"/>
        <v>6.6080884156458763</v>
      </c>
      <c r="M46" s="60">
        <v>458</v>
      </c>
      <c r="N46" s="75">
        <v>6.3</v>
      </c>
      <c r="O46" s="33">
        <f t="shared" si="4"/>
        <v>7.8178880087434548</v>
      </c>
      <c r="P46" s="36">
        <v>541.84999999800004</v>
      </c>
      <c r="Q46" s="35">
        <f t="shared" si="5"/>
        <v>1.517888008743455</v>
      </c>
      <c r="R46" s="34">
        <v>0</v>
      </c>
      <c r="S46" s="76">
        <f t="shared" si="2"/>
        <v>-0.18307860261572051</v>
      </c>
      <c r="T46" s="7">
        <v>72.5</v>
      </c>
      <c r="U46" s="7">
        <v>65.2</v>
      </c>
      <c r="V46" s="8">
        <v>54</v>
      </c>
      <c r="W46" s="6">
        <v>0</v>
      </c>
      <c r="X46" s="6">
        <v>2</v>
      </c>
      <c r="Y46" s="6">
        <v>2</v>
      </c>
      <c r="Z46" s="6">
        <v>0</v>
      </c>
      <c r="AA46" s="6">
        <v>0</v>
      </c>
      <c r="AB46" s="5">
        <v>0</v>
      </c>
    </row>
    <row r="47" spans="1:28" s="9" customFormat="1" ht="11.35" customHeight="1">
      <c r="A47" s="6">
        <v>2016</v>
      </c>
      <c r="B47" s="6" t="s">
        <v>236</v>
      </c>
      <c r="C47" s="3">
        <v>15</v>
      </c>
      <c r="D47" s="3" t="s">
        <v>6</v>
      </c>
      <c r="E47" s="3" t="s">
        <v>294</v>
      </c>
      <c r="F47" s="70">
        <v>42415</v>
      </c>
      <c r="G47" s="47">
        <v>77404</v>
      </c>
      <c r="H47" s="48">
        <v>58629</v>
      </c>
      <c r="I47" s="71">
        <f>SUM(H33+H34+H35+H36+H37+H38+H39+H40+H41+H42+H43+H44+H45+H46+H47)</f>
        <v>782486</v>
      </c>
      <c r="J47" s="72">
        <f t="shared" si="3"/>
        <v>0.75744147589271871</v>
      </c>
      <c r="K47" s="3">
        <f>SUM(G33+G34+G35+G36+G37+G38+G39+G40+G41+G42+G43+G44+G45+G46+G47)</f>
        <v>1053993</v>
      </c>
      <c r="L47" s="74">
        <f t="shared" si="0"/>
        <v>7.1572528551496051</v>
      </c>
      <c r="M47" s="60">
        <v>554</v>
      </c>
      <c r="N47" s="75">
        <v>6.3</v>
      </c>
      <c r="O47" s="33">
        <f t="shared" si="4"/>
        <v>7.9662119097721051</v>
      </c>
      <c r="P47" s="36">
        <v>616.61666666400004</v>
      </c>
      <c r="Q47" s="35">
        <f t="shared" si="5"/>
        <v>1.6662119097721053</v>
      </c>
      <c r="R47" s="34">
        <v>0</v>
      </c>
      <c r="S47" s="76">
        <f t="shared" si="2"/>
        <v>-0.1130264741227438</v>
      </c>
      <c r="T47" s="7">
        <v>63.5</v>
      </c>
      <c r="U47" s="7">
        <v>58.5</v>
      </c>
      <c r="V47" s="8">
        <v>53</v>
      </c>
      <c r="W47" s="6">
        <v>0</v>
      </c>
      <c r="X47" s="6">
        <v>11</v>
      </c>
      <c r="Y47" s="6">
        <v>1</v>
      </c>
      <c r="Z47" s="6">
        <v>10</v>
      </c>
      <c r="AA47" s="6">
        <v>0</v>
      </c>
      <c r="AB47" s="6" t="s">
        <v>10</v>
      </c>
    </row>
    <row r="48" spans="1:28" s="9" customFormat="1" ht="11.35" customHeight="1">
      <c r="A48" s="6">
        <v>2016</v>
      </c>
      <c r="B48" s="6" t="s">
        <v>236</v>
      </c>
      <c r="C48" s="3">
        <v>16</v>
      </c>
      <c r="D48" s="3" t="s">
        <v>4</v>
      </c>
      <c r="E48" s="3" t="s">
        <v>295</v>
      </c>
      <c r="F48" s="70">
        <v>42416</v>
      </c>
      <c r="G48" s="47">
        <v>74106</v>
      </c>
      <c r="H48" s="48">
        <v>50423</v>
      </c>
      <c r="I48" s="71">
        <f>SUM(H33+H34+H35+H36+H37+H38+H39+H40+H41+H42+H43+H44+H45+H46+H47+H48)</f>
        <v>832909</v>
      </c>
      <c r="J48" s="72">
        <f t="shared" si="3"/>
        <v>0.6804172401694869</v>
      </c>
      <c r="K48" s="3">
        <f>SUM(G33+G34+G35+G36+G37+G38+G39+G40+G41+G42+G43+G44+G45+G46+G47+G48)</f>
        <v>1128099</v>
      </c>
      <c r="L48" s="74">
        <f t="shared" si="0"/>
        <v>5.5461096267508703</v>
      </c>
      <c r="M48" s="60">
        <v>411</v>
      </c>
      <c r="N48" s="75">
        <v>6.3</v>
      </c>
      <c r="O48" s="33">
        <f t="shared" si="4"/>
        <v>6.3062819924297626</v>
      </c>
      <c r="P48" s="36">
        <v>467.33333333100001</v>
      </c>
      <c r="Q48" s="35">
        <f t="shared" si="5"/>
        <v>6.2819924297627949E-3</v>
      </c>
      <c r="R48" s="34">
        <v>0</v>
      </c>
      <c r="S48" s="76">
        <f t="shared" si="2"/>
        <v>-0.13706407136496357</v>
      </c>
      <c r="T48" s="7">
        <v>73.5</v>
      </c>
      <c r="U48" s="7">
        <v>65.099999999999994</v>
      </c>
      <c r="V48" s="8">
        <v>55</v>
      </c>
      <c r="W48" s="6">
        <v>0</v>
      </c>
      <c r="X48" s="6">
        <v>5</v>
      </c>
      <c r="Y48" s="6">
        <v>4</v>
      </c>
      <c r="Z48" s="6">
        <v>0</v>
      </c>
      <c r="AA48" s="6">
        <v>1</v>
      </c>
      <c r="AB48" s="5">
        <v>0</v>
      </c>
    </row>
    <row r="49" spans="1:28" s="9" customFormat="1" ht="11.35" customHeight="1">
      <c r="A49" s="6">
        <v>2016</v>
      </c>
      <c r="B49" s="6" t="s">
        <v>236</v>
      </c>
      <c r="C49" s="3">
        <v>17</v>
      </c>
      <c r="D49" s="3" t="s">
        <v>3</v>
      </c>
      <c r="E49" s="3" t="s">
        <v>296</v>
      </c>
      <c r="F49" s="70">
        <v>42417</v>
      </c>
      <c r="G49" s="47">
        <v>70331</v>
      </c>
      <c r="H49" s="48">
        <v>51882</v>
      </c>
      <c r="I49" s="71">
        <f>SUM(H33+H34+H35+H36+H37+H38+H39+H40+H41+H42+H43+H44+H45+H46+H47+H48+H49)</f>
        <v>884791</v>
      </c>
      <c r="J49" s="72">
        <f t="shared" si="3"/>
        <v>0.73768324067623092</v>
      </c>
      <c r="K49" s="3">
        <f>SUM(G33+G34+G35+G36+G37+G38+G39+G40+G41+G42+G43+G44+G45+G46+G47+G48+G49)</f>
        <v>1198430</v>
      </c>
      <c r="L49" s="74">
        <f t="shared" si="0"/>
        <v>3.9243008061878832</v>
      </c>
      <c r="M49" s="60">
        <v>276</v>
      </c>
      <c r="N49" s="75">
        <v>6.3</v>
      </c>
      <c r="O49" s="33">
        <f t="shared" si="4"/>
        <v>5.0096448697018383</v>
      </c>
      <c r="P49" s="36">
        <v>352.33333333100001</v>
      </c>
      <c r="Q49" s="35">
        <f t="shared" si="5"/>
        <v>-1.2903551302981615</v>
      </c>
      <c r="R49" s="34">
        <v>1</v>
      </c>
      <c r="S49" s="76">
        <f t="shared" si="2"/>
        <v>-0.27657004830072474</v>
      </c>
      <c r="T49" s="7">
        <v>83.6</v>
      </c>
      <c r="U49" s="7">
        <v>77.900000000000006</v>
      </c>
      <c r="V49" s="8">
        <v>45</v>
      </c>
      <c r="W49" s="6">
        <v>0</v>
      </c>
      <c r="X49" s="6">
        <v>3</v>
      </c>
      <c r="Y49" s="6">
        <v>2</v>
      </c>
      <c r="Z49" s="6">
        <v>1</v>
      </c>
      <c r="AA49" s="6">
        <v>0</v>
      </c>
      <c r="AB49" s="6" t="s">
        <v>27</v>
      </c>
    </row>
    <row r="50" spans="1:28" s="9" customFormat="1" ht="11.35" customHeight="1">
      <c r="A50" s="6">
        <v>2016</v>
      </c>
      <c r="B50" s="6" t="s">
        <v>236</v>
      </c>
      <c r="C50" s="3">
        <v>18</v>
      </c>
      <c r="D50" s="3" t="s">
        <v>7</v>
      </c>
      <c r="E50" s="3" t="s">
        <v>297</v>
      </c>
      <c r="F50" s="70">
        <v>42418</v>
      </c>
      <c r="G50" s="47">
        <v>74658</v>
      </c>
      <c r="H50" s="48">
        <v>54310</v>
      </c>
      <c r="I50" s="71">
        <f>SUM(H33+H34+H35+H36+H37+H38+H39+H40+H41+H42+H43+H44+H45+H46+H47+H48+H49+H50)</f>
        <v>939101</v>
      </c>
      <c r="J50" s="72">
        <f t="shared" si="3"/>
        <v>0.72745050764820918</v>
      </c>
      <c r="K50" s="3">
        <f>SUM(G33+G34+G35+G36+G37+G38+G39+G40+G41+G42+G43+G44+G45+G46+G47+G48+G49+G50)</f>
        <v>1273088</v>
      </c>
      <c r="L50" s="74">
        <f t="shared" si="0"/>
        <v>3.9111682606016771</v>
      </c>
      <c r="M50" s="60">
        <v>292</v>
      </c>
      <c r="N50" s="75">
        <v>6.3</v>
      </c>
      <c r="O50" s="33">
        <f t="shared" si="4"/>
        <v>4.127488011974604</v>
      </c>
      <c r="P50" s="36">
        <v>308.149999998</v>
      </c>
      <c r="Q50" s="35">
        <f t="shared" si="5"/>
        <v>-2.1725119880253958</v>
      </c>
      <c r="R50" s="34">
        <v>1</v>
      </c>
      <c r="S50" s="76">
        <f t="shared" si="2"/>
        <v>-5.5308219171232853E-2</v>
      </c>
      <c r="T50" s="7">
        <v>79.8</v>
      </c>
      <c r="U50" s="7">
        <v>74.400000000000006</v>
      </c>
      <c r="V50" s="8">
        <v>42</v>
      </c>
      <c r="W50" s="6">
        <v>0</v>
      </c>
      <c r="X50" s="6">
        <v>2</v>
      </c>
      <c r="Y50" s="6">
        <v>1</v>
      </c>
      <c r="Z50" s="6">
        <v>1</v>
      </c>
      <c r="AA50" s="6">
        <v>0</v>
      </c>
      <c r="AB50" s="5">
        <v>0</v>
      </c>
    </row>
    <row r="51" spans="1:28" s="9" customFormat="1" ht="11.35" customHeight="1">
      <c r="A51" s="6">
        <v>2016</v>
      </c>
      <c r="B51" s="6" t="s">
        <v>236</v>
      </c>
      <c r="C51" s="3">
        <v>19</v>
      </c>
      <c r="D51" s="3" t="s">
        <v>0</v>
      </c>
      <c r="E51" s="3" t="s">
        <v>298</v>
      </c>
      <c r="F51" s="70">
        <v>42419</v>
      </c>
      <c r="G51" s="47">
        <v>77906</v>
      </c>
      <c r="H51" s="48">
        <v>56000</v>
      </c>
      <c r="I51" s="71">
        <f>SUM(H33+H34+H35+H36+H37+H38+H39+H40+H41+H42+H43+H44+H45+H46+H47+H48+H49+H50+H51)</f>
        <v>995101</v>
      </c>
      <c r="J51" s="72">
        <f t="shared" si="3"/>
        <v>0.71881498215798523</v>
      </c>
      <c r="K51" s="3">
        <f>SUM(G33+G34+G35+G36+G37+G38+G39+G40+G41+G42+G43+G44+G45+G46+G47+G48+G49+G50+G51)</f>
        <v>1350994</v>
      </c>
      <c r="L51" s="74">
        <f t="shared" si="0"/>
        <v>5.6221600390213844</v>
      </c>
      <c r="M51" s="60">
        <v>438</v>
      </c>
      <c r="N51" s="75">
        <v>6.3</v>
      </c>
      <c r="O51" s="33">
        <f t="shared" si="4"/>
        <v>6.3437561505532303</v>
      </c>
      <c r="P51" s="36">
        <v>494.21666666499999</v>
      </c>
      <c r="Q51" s="35">
        <f t="shared" si="5"/>
        <v>4.3756150553230455E-2</v>
      </c>
      <c r="R51" s="34">
        <v>0</v>
      </c>
      <c r="S51" s="76">
        <f t="shared" si="2"/>
        <v>-0.12834855402968026</v>
      </c>
      <c r="T51" s="7">
        <v>78.5</v>
      </c>
      <c r="U51" s="7">
        <v>68.8</v>
      </c>
      <c r="V51" s="8">
        <v>78</v>
      </c>
      <c r="W51" s="6">
        <v>2</v>
      </c>
      <c r="X51" s="6">
        <v>0</v>
      </c>
      <c r="Y51" s="6">
        <v>0</v>
      </c>
      <c r="Z51" s="6">
        <v>0</v>
      </c>
      <c r="AA51" s="6">
        <v>0</v>
      </c>
      <c r="AB51" s="6" t="s">
        <v>15</v>
      </c>
    </row>
    <row r="52" spans="1:28" s="9" customFormat="1" ht="11.35" customHeight="1">
      <c r="A52" s="6">
        <v>2016</v>
      </c>
      <c r="B52" s="6" t="s">
        <v>236</v>
      </c>
      <c r="C52" s="3">
        <v>20</v>
      </c>
      <c r="D52" s="3" t="s">
        <v>8</v>
      </c>
      <c r="E52" s="3" t="s">
        <v>299</v>
      </c>
      <c r="F52" s="70">
        <v>42420</v>
      </c>
      <c r="G52" s="47">
        <v>66023</v>
      </c>
      <c r="H52" s="48">
        <v>55957</v>
      </c>
      <c r="I52" s="71">
        <f>SUM(H33+H34+H35+H36+H37+H38+H39+H40+H41+H42+H43+H44+H45+H46+H47+H48+H49+H50+H51+H52)</f>
        <v>1051058</v>
      </c>
      <c r="J52" s="72">
        <f t="shared" si="3"/>
        <v>0.84753797918907048</v>
      </c>
      <c r="K52" s="3">
        <f>SUM(G33+G34+G35+G36+G37+G38+G39+G40+G41+G42+G43+G44+G45+G46+G47+G48+G49+G50+G51+G52)</f>
        <v>1417017</v>
      </c>
      <c r="L52" s="74">
        <f t="shared" si="0"/>
        <v>6.3462732684064642</v>
      </c>
      <c r="M52" s="60">
        <v>419</v>
      </c>
      <c r="N52" s="75">
        <v>6.3</v>
      </c>
      <c r="O52" s="33">
        <f t="shared" si="4"/>
        <v>7.2068319625585024</v>
      </c>
      <c r="P52" s="36">
        <v>475.81666666400002</v>
      </c>
      <c r="Q52" s="35">
        <f t="shared" si="5"/>
        <v>0.90683196255850262</v>
      </c>
      <c r="R52" s="34">
        <v>0</v>
      </c>
      <c r="S52" s="76">
        <f t="shared" si="2"/>
        <v>-0.1356006364295943</v>
      </c>
      <c r="T52" s="7">
        <v>83.8</v>
      </c>
      <c r="U52" s="7">
        <v>79.900000000000006</v>
      </c>
      <c r="V52" s="8">
        <v>28</v>
      </c>
      <c r="W52" s="6">
        <v>1</v>
      </c>
      <c r="X52" s="6">
        <v>1</v>
      </c>
      <c r="Y52" s="6">
        <v>0</v>
      </c>
      <c r="Z52" s="6">
        <v>0</v>
      </c>
      <c r="AA52" s="6">
        <v>1</v>
      </c>
      <c r="AB52" s="5">
        <v>0</v>
      </c>
    </row>
    <row r="53" spans="1:28" s="9" customFormat="1" ht="11.35" customHeight="1">
      <c r="A53" s="6">
        <v>2016</v>
      </c>
      <c r="B53" s="6" t="s">
        <v>236</v>
      </c>
      <c r="C53" s="3">
        <v>21</v>
      </c>
      <c r="D53" s="3" t="s">
        <v>5</v>
      </c>
      <c r="E53" s="3" t="s">
        <v>300</v>
      </c>
      <c r="F53" s="70">
        <v>42421</v>
      </c>
      <c r="G53" s="47">
        <v>78877</v>
      </c>
      <c r="H53" s="48">
        <v>64000</v>
      </c>
      <c r="I53" s="71">
        <f>SUM(H33+H34+H35+H36+H37+H38+H39+H40+H41+H42+H43+H44+H45+H46+H47+H48+H49+H50+H51+H52+H53)</f>
        <v>1115058</v>
      </c>
      <c r="J53" s="72">
        <f t="shared" si="3"/>
        <v>0.81138988551795832</v>
      </c>
      <c r="K53" s="3">
        <f>SUM(G33+G34+G35+G36+G37+G38+G39+G40+G41+G42+G43+G44+G45+G46+G47+G48+G49+G50+G51+G52+G53)</f>
        <v>1495894</v>
      </c>
      <c r="L53" s="74">
        <f t="shared" si="0"/>
        <v>7.0489496304372627</v>
      </c>
      <c r="M53" s="60">
        <v>556</v>
      </c>
      <c r="N53" s="75">
        <v>6.3</v>
      </c>
      <c r="O53" s="33">
        <f t="shared" si="4"/>
        <v>7.6534773550084303</v>
      </c>
      <c r="P53" s="36">
        <v>603.68333333099997</v>
      </c>
      <c r="Q53" s="35">
        <f t="shared" si="5"/>
        <v>1.3534773550084305</v>
      </c>
      <c r="R53" s="34">
        <v>0</v>
      </c>
      <c r="S53" s="76">
        <f t="shared" si="2"/>
        <v>-8.5761390883093425E-2</v>
      </c>
      <c r="T53" s="7">
        <v>72.7</v>
      </c>
      <c r="U53" s="7">
        <v>69.900000000000006</v>
      </c>
      <c r="V53" s="8">
        <v>39</v>
      </c>
      <c r="W53" s="6">
        <v>1</v>
      </c>
      <c r="X53" s="6">
        <v>3</v>
      </c>
      <c r="Y53" s="6">
        <v>2</v>
      </c>
      <c r="Z53" s="6">
        <v>1</v>
      </c>
      <c r="AA53" s="6">
        <v>0</v>
      </c>
      <c r="AB53" s="6" t="s">
        <v>28</v>
      </c>
    </row>
    <row r="54" spans="1:28" s="9" customFormat="1" ht="11.35" customHeight="1">
      <c r="A54" s="6">
        <v>2016</v>
      </c>
      <c r="B54" s="6" t="s">
        <v>236</v>
      </c>
      <c r="C54" s="3">
        <v>22</v>
      </c>
      <c r="D54" s="3" t="s">
        <v>6</v>
      </c>
      <c r="E54" s="3" t="s">
        <v>294</v>
      </c>
      <c r="F54" s="70">
        <v>42422</v>
      </c>
      <c r="G54" s="47">
        <v>79422</v>
      </c>
      <c r="H54" s="48">
        <v>59050</v>
      </c>
      <c r="I54" s="71">
        <f>SUM(H33+H34+H35+H36+H37+H38+H39+H40+H41+H42+H43+H44+H45+H46+H47+H48+H49+H50+H51+H52+H53+H54)</f>
        <v>1174108</v>
      </c>
      <c r="J54" s="72">
        <f t="shared" si="3"/>
        <v>0.74349676412077259</v>
      </c>
      <c r="K54" s="3">
        <f>SUM(G33+G34+G35+G36+G37+G38+G39+G40+G41+G42+G43+G44+G45+G46+G47+G48+G49+G50+G51+G52+G53+G54)</f>
        <v>1575316</v>
      </c>
      <c r="L54" s="74">
        <f t="shared" si="0"/>
        <v>4.1802019591548945</v>
      </c>
      <c r="M54" s="64">
        <v>332</v>
      </c>
      <c r="N54" s="75">
        <v>6.3</v>
      </c>
      <c r="O54" s="33">
        <f t="shared" si="4"/>
        <v>4.4572032937725066</v>
      </c>
      <c r="P54" s="36">
        <v>353.99999999800002</v>
      </c>
      <c r="Q54" s="35">
        <f t="shared" si="5"/>
        <v>-1.8427967062274933</v>
      </c>
      <c r="R54" s="34">
        <v>1</v>
      </c>
      <c r="S54" s="76">
        <f t="shared" si="2"/>
        <v>-6.6265060234939721E-2</v>
      </c>
      <c r="T54" s="7">
        <v>77.5</v>
      </c>
      <c r="U54" s="7">
        <v>69.400000000000006</v>
      </c>
      <c r="V54" s="3">
        <v>48</v>
      </c>
      <c r="W54" s="6">
        <v>0</v>
      </c>
      <c r="X54" s="6">
        <v>5</v>
      </c>
      <c r="Y54" s="6">
        <v>3</v>
      </c>
      <c r="Z54" s="6">
        <v>2</v>
      </c>
      <c r="AA54" s="6">
        <v>0</v>
      </c>
      <c r="AB54" s="5">
        <v>0</v>
      </c>
    </row>
    <row r="55" spans="1:28" s="9" customFormat="1" ht="11.35" customHeight="1">
      <c r="A55" s="6">
        <v>2016</v>
      </c>
      <c r="B55" s="6" t="s">
        <v>236</v>
      </c>
      <c r="C55" s="3">
        <v>23</v>
      </c>
      <c r="D55" s="3" t="s">
        <v>4</v>
      </c>
      <c r="E55" s="3" t="s">
        <v>295</v>
      </c>
      <c r="F55" s="70">
        <v>42423</v>
      </c>
      <c r="G55" s="47">
        <v>65839</v>
      </c>
      <c r="H55" s="48">
        <v>47330</v>
      </c>
      <c r="I55" s="71">
        <f>SUM(H33+H34+H35+H36+H37+H38+H39+H40+H41+H42+H43+H44+H45+H46+H47+H48+H49+H50+H51+H52+H53+H54+H55)</f>
        <v>1221438</v>
      </c>
      <c r="J55" s="72">
        <f t="shared" si="3"/>
        <v>0.71887483102720273</v>
      </c>
      <c r="K55" s="3">
        <f>SUM(G33+G34+G35+G36+G37+G38+G39+G40+G41+G42+G43+G44+G45+G46+G47+G48+G49+G50+G51+G52+G53+G54+G55)</f>
        <v>1641155</v>
      </c>
      <c r="L55" s="74">
        <f t="shared" si="0"/>
        <v>5.2248667203329333</v>
      </c>
      <c r="M55" s="60">
        <v>344</v>
      </c>
      <c r="N55" s="75">
        <v>6.3</v>
      </c>
      <c r="O55" s="33">
        <f t="shared" si="4"/>
        <v>5.5450923211318521</v>
      </c>
      <c r="P55" s="36">
        <v>365.08333333100001</v>
      </c>
      <c r="Q55" s="35">
        <f t="shared" si="5"/>
        <v>-0.75490767886814769</v>
      </c>
      <c r="R55" s="34">
        <v>1</v>
      </c>
      <c r="S55" s="76">
        <f t="shared" si="2"/>
        <v>-6.1288759683139515E-2</v>
      </c>
      <c r="T55" s="7">
        <v>68</v>
      </c>
      <c r="U55" s="7">
        <v>69.8</v>
      </c>
      <c r="V55" s="3">
        <v>34</v>
      </c>
      <c r="W55" s="6">
        <v>0</v>
      </c>
      <c r="X55" s="6">
        <v>4</v>
      </c>
      <c r="Y55" s="6">
        <v>0</v>
      </c>
      <c r="Z55" s="6">
        <v>4</v>
      </c>
      <c r="AA55" s="6">
        <v>0</v>
      </c>
      <c r="AB55" s="5">
        <v>0</v>
      </c>
    </row>
    <row r="56" spans="1:28" s="9" customFormat="1" ht="11.35" customHeight="1">
      <c r="A56" s="6">
        <v>2016</v>
      </c>
      <c r="B56" s="6" t="s">
        <v>236</v>
      </c>
      <c r="C56" s="3">
        <v>24</v>
      </c>
      <c r="D56" s="3" t="s">
        <v>3</v>
      </c>
      <c r="E56" s="3" t="s">
        <v>296</v>
      </c>
      <c r="F56" s="70">
        <v>42424</v>
      </c>
      <c r="G56" s="47">
        <v>73307</v>
      </c>
      <c r="H56" s="48">
        <v>46236</v>
      </c>
      <c r="I56" s="71">
        <f>SUM(H33+H34+H35+H36+H37+H38+H39+H40+H41+H42+H43+H44+H45+H46+H47+H48+H49+H50+H51+H52+H53+H54+H55+H56)</f>
        <v>1267674</v>
      </c>
      <c r="J56" s="72">
        <f t="shared" si="3"/>
        <v>0.63071739397329041</v>
      </c>
      <c r="K56" s="3">
        <f>SUM(G33+G34+G35+G36+G37+G38+G39+G40+G41+G42+G43+G44+G45+G46+G47+G48+G49+G50+G51+G52+G53+G54+G55+G56)</f>
        <v>1714462</v>
      </c>
      <c r="L56" s="74">
        <f t="shared" si="0"/>
        <v>4.9654194006029435</v>
      </c>
      <c r="M56" s="60">
        <v>364</v>
      </c>
      <c r="N56" s="75">
        <v>6.3</v>
      </c>
      <c r="O56" s="33">
        <f t="shared" si="4"/>
        <v>6.278845585428404</v>
      </c>
      <c r="P56" s="36">
        <v>460.28333333099999</v>
      </c>
      <c r="Q56" s="35">
        <f t="shared" si="5"/>
        <v>-2.1154414571595836E-2</v>
      </c>
      <c r="R56" s="34">
        <v>1</v>
      </c>
      <c r="S56" s="76">
        <f t="shared" si="2"/>
        <v>-0.26451465200824176</v>
      </c>
      <c r="T56" s="7">
        <v>78.900000000000006</v>
      </c>
      <c r="U56" s="7">
        <v>73.599999999999994</v>
      </c>
      <c r="V56" s="3">
        <v>34</v>
      </c>
      <c r="W56" s="6">
        <v>0</v>
      </c>
      <c r="X56" s="6">
        <v>6</v>
      </c>
      <c r="Y56" s="6">
        <v>0</v>
      </c>
      <c r="Z56" s="6">
        <v>6</v>
      </c>
      <c r="AA56" s="6">
        <v>0</v>
      </c>
      <c r="AB56" s="6" t="s">
        <v>29</v>
      </c>
    </row>
    <row r="57" spans="1:28" s="9" customFormat="1" ht="11.35" customHeight="1">
      <c r="A57" s="6">
        <v>2016</v>
      </c>
      <c r="B57" s="6" t="s">
        <v>236</v>
      </c>
      <c r="C57" s="3">
        <v>25</v>
      </c>
      <c r="D57" s="3" t="s">
        <v>7</v>
      </c>
      <c r="E57" s="3" t="s">
        <v>297</v>
      </c>
      <c r="F57" s="70">
        <v>42425</v>
      </c>
      <c r="G57" s="47">
        <v>80098</v>
      </c>
      <c r="H57" s="48">
        <v>59000</v>
      </c>
      <c r="I57" s="71">
        <f>SUM(H33+H34+H35+H36+H37+H38+H39+H40+H41+H42+H43+H44+H45+H46+H47+H48+H49+H50+H51+H52+H53+H54+H55+H56+H57)</f>
        <v>1326674</v>
      </c>
      <c r="J57" s="72">
        <f t="shared" si="3"/>
        <v>0.7365976678568753</v>
      </c>
      <c r="K57" s="3">
        <f>SUM(G33+G34+G35+G36+G37+G38+G39+G40+G41+G42+G43+G44+G45+G46+G47+G48+G49+G50+G51+G52+G53+G54+G55+G56+G57)</f>
        <v>1794560</v>
      </c>
      <c r="L57" s="74">
        <f t="shared" si="0"/>
        <v>4.5319483632550126</v>
      </c>
      <c r="M57" s="60">
        <v>363</v>
      </c>
      <c r="N57" s="75">
        <v>6.3</v>
      </c>
      <c r="O57" s="33">
        <f t="shared" si="4"/>
        <v>4.9974198273489971</v>
      </c>
      <c r="P57" s="36">
        <v>400.28333333099999</v>
      </c>
      <c r="Q57" s="35">
        <f t="shared" si="5"/>
        <v>-1.3025801726510027</v>
      </c>
      <c r="R57" s="34">
        <v>1</v>
      </c>
      <c r="S57" s="76">
        <f t="shared" si="2"/>
        <v>-0.10270890724793391</v>
      </c>
      <c r="T57" s="7">
        <v>73.2</v>
      </c>
      <c r="U57" s="7">
        <v>69.2</v>
      </c>
      <c r="V57" s="3">
        <v>16</v>
      </c>
      <c r="W57" s="6">
        <v>0</v>
      </c>
      <c r="X57" s="6">
        <v>5</v>
      </c>
      <c r="Y57" s="6">
        <v>0</v>
      </c>
      <c r="Z57" s="6">
        <v>5</v>
      </c>
      <c r="AA57" s="6">
        <v>0</v>
      </c>
      <c r="AB57" s="5">
        <v>0</v>
      </c>
    </row>
    <row r="58" spans="1:28" s="9" customFormat="1" ht="11.35" customHeight="1">
      <c r="A58" s="6">
        <v>2016</v>
      </c>
      <c r="B58" s="6" t="s">
        <v>236</v>
      </c>
      <c r="C58" s="3">
        <v>26</v>
      </c>
      <c r="D58" s="3" t="s">
        <v>0</v>
      </c>
      <c r="E58" s="3" t="s">
        <v>298</v>
      </c>
      <c r="F58" s="70">
        <v>42426</v>
      </c>
      <c r="G58" s="47">
        <v>79856</v>
      </c>
      <c r="H58" s="48">
        <v>58000</v>
      </c>
      <c r="I58" s="71">
        <f>SUM(H33+H34+H35+H36+H37+H38+H39+H40+H41+H42+H43+H44+H45+H46+H47+H48+H49+H50+H51+H52+H53+H54+H55+H56+H57+H58)</f>
        <v>1384674</v>
      </c>
      <c r="J58" s="72">
        <f t="shared" si="3"/>
        <v>0.72630735323582452</v>
      </c>
      <c r="K58" s="3">
        <f>SUM(G33+G34+G35+G36+G37+G38+G39+G40+G41+G42+G43+G44+G45+G46+G47+G48+G49+G50+G51+G52+G53+G54+G55+G56+G57+G58)</f>
        <v>1874416</v>
      </c>
      <c r="L58" s="74">
        <f t="shared" si="0"/>
        <v>5.6100981767180924</v>
      </c>
      <c r="M58" s="60">
        <v>448</v>
      </c>
      <c r="N58" s="75">
        <v>6.3</v>
      </c>
      <c r="O58" s="33">
        <f t="shared" si="4"/>
        <v>5.9795131235974761</v>
      </c>
      <c r="P58" s="36">
        <v>477.49999999800002</v>
      </c>
      <c r="Q58" s="35">
        <f t="shared" si="5"/>
        <v>-0.32048687640252371</v>
      </c>
      <c r="R58" s="34">
        <v>1</v>
      </c>
      <c r="S58" s="76">
        <f t="shared" si="2"/>
        <v>-6.5848214281249984E-2</v>
      </c>
      <c r="T58" s="7">
        <v>77.900000000000006</v>
      </c>
      <c r="U58" s="7">
        <v>72.7</v>
      </c>
      <c r="V58" s="3">
        <v>43</v>
      </c>
      <c r="W58" s="6">
        <v>1</v>
      </c>
      <c r="X58" s="6">
        <v>0</v>
      </c>
      <c r="Y58" s="6">
        <v>0</v>
      </c>
      <c r="Z58" s="6">
        <v>0</v>
      </c>
      <c r="AA58" s="6">
        <v>0</v>
      </c>
      <c r="AB58" s="5">
        <v>0</v>
      </c>
    </row>
    <row r="59" spans="1:28" s="9" customFormat="1" ht="11.35" customHeight="1">
      <c r="A59" s="6">
        <v>2016</v>
      </c>
      <c r="B59" s="6" t="s">
        <v>236</v>
      </c>
      <c r="C59" s="3">
        <v>27</v>
      </c>
      <c r="D59" s="3" t="s">
        <v>8</v>
      </c>
      <c r="E59" s="3" t="s">
        <v>299</v>
      </c>
      <c r="F59" s="70">
        <v>42427</v>
      </c>
      <c r="G59" s="47">
        <v>64133</v>
      </c>
      <c r="H59" s="48">
        <v>54890</v>
      </c>
      <c r="I59" s="71">
        <f>SUM(H33+H34+H35+H36+H37+H38+H39+H40+H41+H42+H43+H44+H45+H46+H47+H48+H49+H50+H51+H52+H53+H54+H55+H56+H57+H58+H59)</f>
        <v>1439564</v>
      </c>
      <c r="J59" s="72">
        <f t="shared" si="3"/>
        <v>0.8558776293016076</v>
      </c>
      <c r="K59" s="3">
        <f>SUM(G33+G34+G35+G36+G37+G38+G39+G40+G41+G42+G43+G44+G45+G46+G47+G48+G49+G50+G51+G52+G53+G54+G55+G56+G57+G58+G59)</f>
        <v>1938549</v>
      </c>
      <c r="L59" s="74">
        <f t="shared" si="0"/>
        <v>10.244335989272292</v>
      </c>
      <c r="M59" s="60">
        <v>657</v>
      </c>
      <c r="N59" s="75">
        <v>6.3</v>
      </c>
      <c r="O59" s="33">
        <f t="shared" si="4"/>
        <v>11.030982489467201</v>
      </c>
      <c r="P59" s="36">
        <v>707.44999999699996</v>
      </c>
      <c r="Q59" s="35">
        <f t="shared" si="5"/>
        <v>4.730982489467201</v>
      </c>
      <c r="R59" s="34">
        <v>0</v>
      </c>
      <c r="S59" s="76">
        <f t="shared" si="2"/>
        <v>-7.6788432263318107E-2</v>
      </c>
      <c r="T59" s="7">
        <v>85.3</v>
      </c>
      <c r="U59" s="7">
        <v>80</v>
      </c>
      <c r="V59" s="3">
        <v>47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5">
        <v>0</v>
      </c>
    </row>
    <row r="60" spans="1:28" s="9" customFormat="1" ht="11.35" customHeight="1">
      <c r="A60" s="6">
        <v>2016</v>
      </c>
      <c r="B60" s="6" t="s">
        <v>236</v>
      </c>
      <c r="C60" s="3">
        <v>28</v>
      </c>
      <c r="D60" s="3" t="s">
        <v>5</v>
      </c>
      <c r="E60" s="3" t="s">
        <v>300</v>
      </c>
      <c r="F60" s="70">
        <v>42428</v>
      </c>
      <c r="G60" s="48">
        <v>76046</v>
      </c>
      <c r="H60" s="48">
        <v>64000</v>
      </c>
      <c r="I60" s="71">
        <f>SUM(H33+H34+H35+H36+H37+H38+H39+H40+H41+H42+H43+H44+H45+H46+H47+H48+H49+H50+H51+H52+H53+H54+H55+H56+H57+H58+H59+H60)</f>
        <v>1503564</v>
      </c>
      <c r="J60" s="72">
        <f t="shared" si="3"/>
        <v>0.8415958761802067</v>
      </c>
      <c r="K60" s="3">
        <f>SUM(G33+G34+G35+G36+G37+G38+G39+G40+G41+G42+G43+G44+G45+G46+G47+G48+G49+G50+G51+G52+G53+G54+G55+G56+G57+G58+G59+G60)</f>
        <v>2014595</v>
      </c>
      <c r="L60" s="74">
        <f t="shared" si="0"/>
        <v>6.693317202745706</v>
      </c>
      <c r="M60" s="60">
        <v>509</v>
      </c>
      <c r="N60" s="75">
        <v>6.3</v>
      </c>
      <c r="O60" s="33">
        <f t="shared" si="4"/>
        <v>7.4525068160192527</v>
      </c>
      <c r="P60" s="36">
        <v>566.73333333100004</v>
      </c>
      <c r="Q60" s="35">
        <f t="shared" si="5"/>
        <v>1.1525068160192529</v>
      </c>
      <c r="R60" s="34">
        <v>0</v>
      </c>
      <c r="S60" s="76">
        <f t="shared" si="2"/>
        <v>-0.11342501636738711</v>
      </c>
      <c r="T60" s="7">
        <v>79.5</v>
      </c>
      <c r="U60" s="7">
        <v>73.2</v>
      </c>
      <c r="V60" s="3">
        <v>55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5">
        <v>0</v>
      </c>
    </row>
    <row r="61" spans="1:28" s="9" customFormat="1" ht="11.35" customHeight="1">
      <c r="A61" s="6">
        <v>2016</v>
      </c>
      <c r="B61" s="6" t="s">
        <v>236</v>
      </c>
      <c r="C61" s="3">
        <v>29</v>
      </c>
      <c r="D61" s="3" t="s">
        <v>6</v>
      </c>
      <c r="E61" s="3" t="s">
        <v>294</v>
      </c>
      <c r="F61" s="70">
        <v>42429</v>
      </c>
      <c r="G61" s="48">
        <v>75136</v>
      </c>
      <c r="H61" s="48">
        <v>56742</v>
      </c>
      <c r="I61" s="71">
        <f>SUM(H33+H34+H35+H36+H37+H38+H39+H40+H41+H42+H43+H44+H45+H46+H47+H48+H49+H50+H51+H52+H53+H54+H55+H56+H57+H58+H59+H60+H61)</f>
        <v>1560306</v>
      </c>
      <c r="J61" s="72">
        <f t="shared" si="3"/>
        <v>0.75519058773424186</v>
      </c>
      <c r="K61" s="3">
        <f>SUM(G33+G34+G35+G36+G37+G38+G39+G40+G41+G42+G43+G44+G45+G46+G47+G48+G49+G50+G51+G52+G53+G54+G55+G56+G57+G58+G59+G60+G61)</f>
        <v>2089731</v>
      </c>
      <c r="L61" s="74">
        <f t="shared" si="0"/>
        <v>6.4283432708688242</v>
      </c>
      <c r="M61" s="60">
        <v>483</v>
      </c>
      <c r="N61" s="75">
        <v>6.3</v>
      </c>
      <c r="O61" s="33">
        <f t="shared" si="4"/>
        <v>6.9456274843483818</v>
      </c>
      <c r="P61" s="36">
        <v>521.86666666400004</v>
      </c>
      <c r="Q61" s="35">
        <f t="shared" si="5"/>
        <v>0.64562748434838202</v>
      </c>
      <c r="R61" s="34">
        <v>0</v>
      </c>
      <c r="S61" s="76">
        <f t="shared" si="2"/>
        <v>-8.046928915942031E-2</v>
      </c>
      <c r="T61" s="7">
        <v>78</v>
      </c>
      <c r="U61" s="7">
        <v>73.599999999999994</v>
      </c>
      <c r="V61" s="3">
        <v>34</v>
      </c>
      <c r="W61" s="6">
        <v>0</v>
      </c>
      <c r="X61" s="6">
        <v>2</v>
      </c>
      <c r="Y61" s="6">
        <v>2</v>
      </c>
      <c r="Z61" s="6">
        <v>0</v>
      </c>
      <c r="AA61" s="6">
        <v>0</v>
      </c>
      <c r="AB61" s="6" t="s">
        <v>30</v>
      </c>
    </row>
    <row r="62" spans="1:28" s="9" customFormat="1" ht="11.35" customHeight="1">
      <c r="A62" s="6">
        <v>2016</v>
      </c>
      <c r="B62" s="6" t="s">
        <v>237</v>
      </c>
      <c r="C62" s="3">
        <v>1</v>
      </c>
      <c r="D62" s="3" t="s">
        <v>4</v>
      </c>
      <c r="E62" s="3" t="s">
        <v>295</v>
      </c>
      <c r="F62" s="70">
        <v>42430</v>
      </c>
      <c r="G62" s="47">
        <v>67987</v>
      </c>
      <c r="H62" s="48">
        <v>51026</v>
      </c>
      <c r="I62" s="71">
        <f>SUM(H62+0)</f>
        <v>51026</v>
      </c>
      <c r="J62" s="72">
        <f t="shared" si="3"/>
        <v>0.75052583582155408</v>
      </c>
      <c r="K62" s="73">
        <f>SUM(G62+0)</f>
        <v>67987</v>
      </c>
      <c r="L62" s="74">
        <f t="shared" si="0"/>
        <v>5.3098386456234277</v>
      </c>
      <c r="M62" s="64">
        <v>361</v>
      </c>
      <c r="N62" s="75">
        <v>7</v>
      </c>
      <c r="O62" s="33">
        <f t="shared" si="4"/>
        <v>5.9349581537352734</v>
      </c>
      <c r="P62" s="34">
        <v>403.49999999800002</v>
      </c>
      <c r="Q62" s="35">
        <f t="shared" si="5"/>
        <v>-1.0650418462647266</v>
      </c>
      <c r="R62" s="34">
        <v>1</v>
      </c>
      <c r="S62" s="76">
        <f t="shared" si="2"/>
        <v>-0.11772853185041554</v>
      </c>
      <c r="T62" s="7">
        <v>73.900000000000006</v>
      </c>
      <c r="U62" s="7">
        <v>70.400000000000006</v>
      </c>
      <c r="V62" s="2">
        <v>52</v>
      </c>
      <c r="W62" s="6">
        <v>1</v>
      </c>
      <c r="X62" s="6">
        <v>5</v>
      </c>
      <c r="Y62" s="6">
        <v>3</v>
      </c>
      <c r="Z62" s="6">
        <v>2</v>
      </c>
      <c r="AA62" s="6">
        <v>0</v>
      </c>
      <c r="AB62" s="5">
        <v>0</v>
      </c>
    </row>
    <row r="63" spans="1:28" s="9" customFormat="1" ht="11.35" customHeight="1">
      <c r="A63" s="6">
        <v>2016</v>
      </c>
      <c r="B63" s="6" t="s">
        <v>237</v>
      </c>
      <c r="C63" s="3">
        <v>2</v>
      </c>
      <c r="D63" s="3" t="s">
        <v>3</v>
      </c>
      <c r="E63" s="3" t="s">
        <v>296</v>
      </c>
      <c r="F63" s="70">
        <v>42431</v>
      </c>
      <c r="G63" s="47">
        <v>70617</v>
      </c>
      <c r="H63" s="48">
        <v>53241</v>
      </c>
      <c r="I63" s="71">
        <f>SUM(H62+H63)</f>
        <v>104267</v>
      </c>
      <c r="J63" s="72">
        <f t="shared" si="3"/>
        <v>0.75394026934024383</v>
      </c>
      <c r="K63" s="73">
        <f>SUM(G62+G63)</f>
        <v>138604</v>
      </c>
      <c r="L63" s="74">
        <f t="shared" si="0"/>
        <v>4.1774643499440645</v>
      </c>
      <c r="M63" s="64">
        <v>295</v>
      </c>
      <c r="N63" s="75">
        <v>7</v>
      </c>
      <c r="O63" s="33">
        <f t="shared" si="4"/>
        <v>5.1132635672854976</v>
      </c>
      <c r="P63" s="34">
        <v>361.08333333100001</v>
      </c>
      <c r="Q63" s="35">
        <f t="shared" si="5"/>
        <v>-1.8867364327145024</v>
      </c>
      <c r="R63" s="34">
        <v>1</v>
      </c>
      <c r="S63" s="76">
        <f t="shared" si="2"/>
        <v>-0.22401129942711862</v>
      </c>
      <c r="T63" s="7">
        <v>81.400000000000006</v>
      </c>
      <c r="U63" s="7">
        <v>78.8</v>
      </c>
      <c r="V63" s="8">
        <v>46</v>
      </c>
      <c r="W63" s="6">
        <v>0</v>
      </c>
      <c r="X63" s="6">
        <v>1</v>
      </c>
      <c r="Y63" s="6">
        <v>1</v>
      </c>
      <c r="Z63" s="6">
        <v>0</v>
      </c>
      <c r="AA63" s="6">
        <v>0</v>
      </c>
      <c r="AB63" s="5">
        <v>0</v>
      </c>
    </row>
    <row r="64" spans="1:28" s="9" customFormat="1" ht="11.35" customHeight="1">
      <c r="A64" s="6">
        <v>2016</v>
      </c>
      <c r="B64" s="6" t="s">
        <v>237</v>
      </c>
      <c r="C64" s="3">
        <v>3</v>
      </c>
      <c r="D64" s="3" t="s">
        <v>7</v>
      </c>
      <c r="E64" s="3" t="s">
        <v>297</v>
      </c>
      <c r="F64" s="70">
        <v>42432</v>
      </c>
      <c r="G64" s="47">
        <v>79652</v>
      </c>
      <c r="H64" s="48">
        <v>51432</v>
      </c>
      <c r="I64" s="71">
        <f>SUM(H62+H63+H64)</f>
        <v>155699</v>
      </c>
      <c r="J64" s="72">
        <f t="shared" si="3"/>
        <v>0.64570883342540053</v>
      </c>
      <c r="K64" s="73">
        <f>SUM(G62+G63+G64)</f>
        <v>218256</v>
      </c>
      <c r="L64" s="74">
        <f t="shared" si="0"/>
        <v>4.7707527745693774</v>
      </c>
      <c r="M64" s="64">
        <v>380</v>
      </c>
      <c r="N64" s="75">
        <v>7</v>
      </c>
      <c r="O64" s="33">
        <f t="shared" si="4"/>
        <v>5.4413783290438404</v>
      </c>
      <c r="P64" s="34">
        <v>433.41666666499998</v>
      </c>
      <c r="Q64" s="35">
        <f t="shared" si="5"/>
        <v>-1.5586216709561596</v>
      </c>
      <c r="R64" s="34">
        <v>1</v>
      </c>
      <c r="S64" s="76">
        <f t="shared" si="2"/>
        <v>-0.14057017543421058</v>
      </c>
      <c r="T64" s="7">
        <v>77.400000000000006</v>
      </c>
      <c r="U64" s="7">
        <v>70.900000000000006</v>
      </c>
      <c r="V64" s="8">
        <v>53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5" t="s">
        <v>31</v>
      </c>
    </row>
    <row r="65" spans="1:28" s="9" customFormat="1" ht="11.35" customHeight="1">
      <c r="A65" s="6">
        <v>2016</v>
      </c>
      <c r="B65" s="6" t="s">
        <v>237</v>
      </c>
      <c r="C65" s="3">
        <v>4</v>
      </c>
      <c r="D65" s="3" t="s">
        <v>0</v>
      </c>
      <c r="E65" s="3" t="s">
        <v>298</v>
      </c>
      <c r="F65" s="70">
        <v>42433</v>
      </c>
      <c r="G65" s="47">
        <v>84916</v>
      </c>
      <c r="H65" s="48">
        <v>56497</v>
      </c>
      <c r="I65" s="71">
        <f>SUM(H62+H63+H64+H65)</f>
        <v>212196</v>
      </c>
      <c r="J65" s="72">
        <f t="shared" si="3"/>
        <v>0.66532808893494744</v>
      </c>
      <c r="K65" s="73">
        <f>SUM(G62+G63+G64+G65)</f>
        <v>303172</v>
      </c>
      <c r="L65" s="74">
        <f t="shared" si="0"/>
        <v>6.0883696829808276</v>
      </c>
      <c r="M65" s="64">
        <v>517</v>
      </c>
      <c r="N65" s="75">
        <v>7</v>
      </c>
      <c r="O65" s="33">
        <f t="shared" si="4"/>
        <v>6.7439194811931795</v>
      </c>
      <c r="P65" s="34">
        <v>572.66666666499998</v>
      </c>
      <c r="Q65" s="35">
        <f t="shared" si="5"/>
        <v>-0.25608051880682048</v>
      </c>
      <c r="R65" s="34">
        <v>1</v>
      </c>
      <c r="S65" s="76">
        <f t="shared" si="2"/>
        <v>-0.10767246937137331</v>
      </c>
      <c r="T65" s="7">
        <v>79.8</v>
      </c>
      <c r="U65" s="7">
        <v>71.599999999999994</v>
      </c>
      <c r="V65" s="8">
        <v>62</v>
      </c>
      <c r="W65" s="6">
        <v>1</v>
      </c>
      <c r="X65" s="6">
        <v>2</v>
      </c>
      <c r="Y65" s="6">
        <v>1</v>
      </c>
      <c r="Z65" s="6">
        <v>1</v>
      </c>
      <c r="AA65" s="6">
        <v>0</v>
      </c>
      <c r="AB65" s="5">
        <v>0</v>
      </c>
    </row>
    <row r="66" spans="1:28" s="9" customFormat="1" ht="11.35" customHeight="1">
      <c r="A66" s="6">
        <v>2016</v>
      </c>
      <c r="B66" s="6" t="s">
        <v>237</v>
      </c>
      <c r="C66" s="3">
        <v>5</v>
      </c>
      <c r="D66" s="3" t="s">
        <v>8</v>
      </c>
      <c r="E66" s="3" t="s">
        <v>299</v>
      </c>
      <c r="F66" s="70">
        <v>42434</v>
      </c>
      <c r="G66" s="47">
        <v>75200</v>
      </c>
      <c r="H66" s="48">
        <v>64032</v>
      </c>
      <c r="I66" s="71">
        <f>SUM(H62+H63+H64+H65+H66)</f>
        <v>276228</v>
      </c>
      <c r="J66" s="72">
        <f t="shared" si="3"/>
        <v>0.85148936170212763</v>
      </c>
      <c r="K66" s="73">
        <f>SUM(G62+G63+G64+G65+G66)</f>
        <v>378372</v>
      </c>
      <c r="L66" s="74">
        <f t="shared" ref="L66:L129" si="6">SUM(M66/G66)*1000</f>
        <v>5.8111702127659575</v>
      </c>
      <c r="M66" s="64">
        <v>437</v>
      </c>
      <c r="N66" s="75">
        <v>7</v>
      </c>
      <c r="O66" s="33">
        <f t="shared" si="4"/>
        <v>6.7475620567021277</v>
      </c>
      <c r="P66" s="34">
        <v>507.41666666399999</v>
      </c>
      <c r="Q66" s="35">
        <f t="shared" si="5"/>
        <v>-0.25243794329787228</v>
      </c>
      <c r="R66" s="34">
        <v>1</v>
      </c>
      <c r="S66" s="76">
        <f t="shared" ref="S66:S129" si="7">SUM((P66/M66)-1)*-1</f>
        <v>-0.16113653698855823</v>
      </c>
      <c r="T66" s="7">
        <v>82.9</v>
      </c>
      <c r="U66" s="7">
        <v>73.8</v>
      </c>
      <c r="V66" s="8">
        <v>48</v>
      </c>
      <c r="W66" s="6">
        <v>1</v>
      </c>
      <c r="X66" s="6">
        <v>1</v>
      </c>
      <c r="Y66" s="6">
        <v>1</v>
      </c>
      <c r="Z66" s="6">
        <v>0</v>
      </c>
      <c r="AA66" s="6">
        <v>0</v>
      </c>
      <c r="AB66" s="5">
        <v>0</v>
      </c>
    </row>
    <row r="67" spans="1:28" s="9" customFormat="1" ht="11.35" customHeight="1">
      <c r="A67" s="6">
        <v>2016</v>
      </c>
      <c r="B67" s="6" t="s">
        <v>237</v>
      </c>
      <c r="C67" s="3">
        <v>6</v>
      </c>
      <c r="D67" s="3" t="s">
        <v>5</v>
      </c>
      <c r="E67" s="3" t="s">
        <v>300</v>
      </c>
      <c r="F67" s="70">
        <v>42435</v>
      </c>
      <c r="G67" s="47">
        <v>84099</v>
      </c>
      <c r="H67" s="48">
        <v>67229</v>
      </c>
      <c r="I67" s="71">
        <f>SUM(H62+H63+H64+H65+H66+H67)</f>
        <v>343457</v>
      </c>
      <c r="J67" s="72">
        <f t="shared" ref="J67:J130" si="8">SUM(H67/G67)</f>
        <v>0.79940308445998165</v>
      </c>
      <c r="K67" s="73">
        <f>SUM(G62+G63+G64+G65+G66+G67)</f>
        <v>462471</v>
      </c>
      <c r="L67" s="74">
        <f t="shared" si="6"/>
        <v>7.2057931723326076</v>
      </c>
      <c r="M67" s="64">
        <v>606</v>
      </c>
      <c r="N67" s="75">
        <v>7</v>
      </c>
      <c r="O67" s="33">
        <f t="shared" si="4"/>
        <v>7.6828103385771529</v>
      </c>
      <c r="P67" s="34">
        <v>646.11666666400004</v>
      </c>
      <c r="Q67" s="35">
        <f t="shared" si="5"/>
        <v>0.6828103385771529</v>
      </c>
      <c r="R67" s="34">
        <v>0</v>
      </c>
      <c r="S67" s="76">
        <f t="shared" si="7"/>
        <v>-6.6199119907590864E-2</v>
      </c>
      <c r="T67" s="7">
        <v>74.099999999999994</v>
      </c>
      <c r="U67" s="7">
        <v>69.900000000000006</v>
      </c>
      <c r="V67" s="8">
        <v>34</v>
      </c>
      <c r="W67" s="6">
        <v>0</v>
      </c>
      <c r="X67" s="6">
        <v>3</v>
      </c>
      <c r="Y67" s="6">
        <v>3</v>
      </c>
      <c r="Z67" s="6">
        <v>0</v>
      </c>
      <c r="AA67" s="6">
        <v>0</v>
      </c>
      <c r="AB67" s="5">
        <v>0</v>
      </c>
    </row>
    <row r="68" spans="1:28" s="9" customFormat="1" ht="11.35" customHeight="1">
      <c r="A68" s="6">
        <v>2016</v>
      </c>
      <c r="B68" s="6" t="s">
        <v>237</v>
      </c>
      <c r="C68" s="3">
        <v>7</v>
      </c>
      <c r="D68" s="3" t="s">
        <v>6</v>
      </c>
      <c r="E68" s="3" t="s">
        <v>294</v>
      </c>
      <c r="F68" s="70">
        <v>42436</v>
      </c>
      <c r="G68" s="47">
        <v>78074</v>
      </c>
      <c r="H68" s="48">
        <v>53526</v>
      </c>
      <c r="I68" s="71">
        <f>SUM(H62+H63+H64+H65+H66+H67+H68)</f>
        <v>396983</v>
      </c>
      <c r="J68" s="72">
        <f t="shared" si="8"/>
        <v>0.68558034685042391</v>
      </c>
      <c r="K68" s="73">
        <f>SUM(G62+G63+G64+G65+G66+G67+G68)</f>
        <v>540545</v>
      </c>
      <c r="L68" s="74">
        <f t="shared" si="6"/>
        <v>8.4535184568486308</v>
      </c>
      <c r="M68" s="64">
        <v>660</v>
      </c>
      <c r="N68" s="75">
        <v>7</v>
      </c>
      <c r="O68" s="33">
        <f t="shared" si="4"/>
        <v>9.4973999026308373</v>
      </c>
      <c r="P68" s="34">
        <v>741.49999999800002</v>
      </c>
      <c r="Q68" s="35">
        <f t="shared" si="5"/>
        <v>2.4973999026308373</v>
      </c>
      <c r="R68" s="34">
        <v>0</v>
      </c>
      <c r="S68" s="76">
        <f t="shared" si="7"/>
        <v>-0.12348484848181829</v>
      </c>
      <c r="T68" s="7">
        <v>50.8</v>
      </c>
      <c r="U68" s="7">
        <v>53.4</v>
      </c>
      <c r="V68" s="8">
        <v>42</v>
      </c>
      <c r="W68" s="6">
        <v>2</v>
      </c>
      <c r="X68" s="6">
        <v>6</v>
      </c>
      <c r="Y68" s="6">
        <v>1</v>
      </c>
      <c r="Z68" s="6">
        <v>4</v>
      </c>
      <c r="AA68" s="6">
        <v>1</v>
      </c>
      <c r="AB68" s="5">
        <v>0</v>
      </c>
    </row>
    <row r="69" spans="1:28" s="9" customFormat="1" ht="11.35" customHeight="1">
      <c r="A69" s="6">
        <v>2016</v>
      </c>
      <c r="B69" s="6" t="s">
        <v>237</v>
      </c>
      <c r="C69" s="3">
        <v>8</v>
      </c>
      <c r="D69" s="3" t="s">
        <v>4</v>
      </c>
      <c r="E69" s="3" t="s">
        <v>295</v>
      </c>
      <c r="F69" s="70">
        <v>42437</v>
      </c>
      <c r="G69" s="47">
        <v>62237</v>
      </c>
      <c r="H69" s="48">
        <v>42161</v>
      </c>
      <c r="I69" s="71">
        <f>SUM(H62+H63+H64+H65+H66+H67+H68+H69)</f>
        <v>439144</v>
      </c>
      <c r="J69" s="72">
        <f t="shared" si="8"/>
        <v>0.67742661117984482</v>
      </c>
      <c r="K69" s="73">
        <f>SUM(G62+G63+G64+G65+G66+G67+G68+G69)</f>
        <v>602782</v>
      </c>
      <c r="L69" s="74">
        <f t="shared" si="6"/>
        <v>14.975014862541574</v>
      </c>
      <c r="M69" s="64">
        <v>932</v>
      </c>
      <c r="N69" s="75">
        <v>7</v>
      </c>
      <c r="O69" s="33">
        <f t="shared" si="4"/>
        <v>18.097219767421308</v>
      </c>
      <c r="P69" s="34">
        <v>1126.316666665</v>
      </c>
      <c r="Q69" s="35">
        <f t="shared" si="5"/>
        <v>11.097219767421308</v>
      </c>
      <c r="R69" s="34">
        <v>0</v>
      </c>
      <c r="S69" s="76">
        <f t="shared" si="7"/>
        <v>-0.20849427753755356</v>
      </c>
      <c r="T69" s="7">
        <v>17.3</v>
      </c>
      <c r="U69" s="7">
        <v>20.8</v>
      </c>
      <c r="V69" s="8">
        <v>132</v>
      </c>
      <c r="W69" s="6">
        <v>25</v>
      </c>
      <c r="X69" s="6">
        <v>80</v>
      </c>
      <c r="Y69" s="6">
        <v>9</v>
      </c>
      <c r="Z69" s="6">
        <v>71</v>
      </c>
      <c r="AA69" s="6">
        <v>0</v>
      </c>
      <c r="AB69" s="5" t="s">
        <v>18</v>
      </c>
    </row>
    <row r="70" spans="1:28" s="9" customFormat="1" ht="11.35" customHeight="1">
      <c r="A70" s="6">
        <v>2016</v>
      </c>
      <c r="B70" s="6" t="s">
        <v>237</v>
      </c>
      <c r="C70" s="3">
        <v>9</v>
      </c>
      <c r="D70" s="3" t="s">
        <v>3</v>
      </c>
      <c r="E70" s="3" t="s">
        <v>296</v>
      </c>
      <c r="F70" s="70">
        <v>42438</v>
      </c>
      <c r="G70" s="47">
        <v>74766</v>
      </c>
      <c r="H70" s="48">
        <v>55574</v>
      </c>
      <c r="I70" s="71">
        <f>SUM(H62+H63+H64+H65+H66+H67+H68+H69+H70)</f>
        <v>494718</v>
      </c>
      <c r="J70" s="72">
        <f t="shared" si="8"/>
        <v>0.74330578070245834</v>
      </c>
      <c r="K70" s="73">
        <f>SUM(G62+G63+G64+G65+G66+G67+G68+G69+G70)</f>
        <v>677548</v>
      </c>
      <c r="L70" s="74">
        <f t="shared" si="6"/>
        <v>9.8440467592221061</v>
      </c>
      <c r="M70" s="64">
        <v>736</v>
      </c>
      <c r="N70" s="75">
        <v>7</v>
      </c>
      <c r="O70" s="33">
        <f t="shared" si="4"/>
        <v>11.735949495733355</v>
      </c>
      <c r="P70" s="34">
        <v>877.44999999799995</v>
      </c>
      <c r="Q70" s="35">
        <f t="shared" si="5"/>
        <v>4.7359494957333546</v>
      </c>
      <c r="R70" s="34">
        <v>0</v>
      </c>
      <c r="S70" s="76">
        <f t="shared" si="7"/>
        <v>-0.19218749999728257</v>
      </c>
      <c r="T70" s="7">
        <v>27.2</v>
      </c>
      <c r="U70" s="7">
        <v>33.299999999999997</v>
      </c>
      <c r="V70" s="8">
        <v>69</v>
      </c>
      <c r="W70" s="6">
        <v>0</v>
      </c>
      <c r="X70" s="6">
        <v>24</v>
      </c>
      <c r="Y70" s="6">
        <v>6</v>
      </c>
      <c r="Z70" s="6">
        <v>17</v>
      </c>
      <c r="AA70" s="6">
        <v>1</v>
      </c>
      <c r="AB70" s="5" t="s">
        <v>32</v>
      </c>
    </row>
    <row r="71" spans="1:28" s="9" customFormat="1" ht="11.35" customHeight="1">
      <c r="A71" s="6">
        <v>2016</v>
      </c>
      <c r="B71" s="6" t="s">
        <v>237</v>
      </c>
      <c r="C71" s="3">
        <v>10</v>
      </c>
      <c r="D71" s="3" t="s">
        <v>7</v>
      </c>
      <c r="E71" s="3" t="s">
        <v>297</v>
      </c>
      <c r="F71" s="70">
        <v>42439</v>
      </c>
      <c r="G71" s="47">
        <v>81147</v>
      </c>
      <c r="H71" s="48">
        <v>60152</v>
      </c>
      <c r="I71" s="71">
        <f>SUM(H62+H63+H64+H65+H66+H67+H68+H69+H70+H71)</f>
        <v>554870</v>
      </c>
      <c r="J71" s="72">
        <f t="shared" si="8"/>
        <v>0.74127201252048747</v>
      </c>
      <c r="K71" s="73">
        <f>SUM(G62+G63+G64+G65+G66+G67+G68+G69+G70+G71)</f>
        <v>758695</v>
      </c>
      <c r="L71" s="74">
        <f t="shared" si="6"/>
        <v>8.2566207007036603</v>
      </c>
      <c r="M71" s="64">
        <v>670</v>
      </c>
      <c r="N71" s="75">
        <v>7</v>
      </c>
      <c r="O71" s="33">
        <f t="shared" si="4"/>
        <v>9.5495417780694307</v>
      </c>
      <c r="P71" s="34">
        <v>774.91666666499998</v>
      </c>
      <c r="Q71" s="35">
        <f t="shared" si="5"/>
        <v>2.5495417780694307</v>
      </c>
      <c r="R71" s="34">
        <v>0</v>
      </c>
      <c r="S71" s="76">
        <f t="shared" si="7"/>
        <v>-0.15659203979850744</v>
      </c>
      <c r="T71" s="7">
        <v>43.1</v>
      </c>
      <c r="U71" s="7">
        <v>45.6</v>
      </c>
      <c r="V71" s="8">
        <v>81</v>
      </c>
      <c r="W71" s="6">
        <v>1</v>
      </c>
      <c r="X71" s="6">
        <v>14</v>
      </c>
      <c r="Y71" s="6">
        <v>9</v>
      </c>
      <c r="Z71" s="6">
        <v>4</v>
      </c>
      <c r="AA71" s="6">
        <v>1</v>
      </c>
      <c r="AB71" s="5" t="s">
        <v>9</v>
      </c>
    </row>
    <row r="72" spans="1:28" s="9" customFormat="1" ht="11.35" customHeight="1">
      <c r="A72" s="6">
        <v>2016</v>
      </c>
      <c r="B72" s="6" t="s">
        <v>237</v>
      </c>
      <c r="C72" s="3">
        <v>11</v>
      </c>
      <c r="D72" s="3" t="s">
        <v>0</v>
      </c>
      <c r="E72" s="3" t="s">
        <v>298</v>
      </c>
      <c r="F72" s="70">
        <v>42440</v>
      </c>
      <c r="G72" s="47">
        <v>85721</v>
      </c>
      <c r="H72" s="48">
        <v>57003</v>
      </c>
      <c r="I72" s="71">
        <f>SUM(H62+H63+H64+H65+H66+H67+H68+H69+H70+H71+H72)</f>
        <v>611873</v>
      </c>
      <c r="J72" s="72">
        <f t="shared" si="8"/>
        <v>0.66498290967207574</v>
      </c>
      <c r="K72" s="73">
        <f>SUM(G62+G63+G64+G65+G66+G67+G68+G69+G70+G71+G72)</f>
        <v>844416</v>
      </c>
      <c r="L72" s="74">
        <f t="shared" si="6"/>
        <v>8.8076434012669012</v>
      </c>
      <c r="M72" s="64">
        <v>755</v>
      </c>
      <c r="N72" s="75">
        <v>7</v>
      </c>
      <c r="O72" s="33">
        <f t="shared" si="4"/>
        <v>9.9730521108946473</v>
      </c>
      <c r="P72" s="34">
        <v>854.899999998</v>
      </c>
      <c r="Q72" s="35">
        <f t="shared" si="5"/>
        <v>2.9730521108946473</v>
      </c>
      <c r="R72" s="34">
        <v>0</v>
      </c>
      <c r="S72" s="76">
        <f t="shared" si="7"/>
        <v>-0.13231788079205309</v>
      </c>
      <c r="T72" s="7">
        <v>52.3</v>
      </c>
      <c r="U72" s="7">
        <v>46.9</v>
      </c>
      <c r="V72" s="8">
        <v>69</v>
      </c>
      <c r="W72" s="6">
        <v>1</v>
      </c>
      <c r="X72" s="6">
        <v>5</v>
      </c>
      <c r="Y72" s="6">
        <v>4</v>
      </c>
      <c r="Z72" s="6">
        <v>1</v>
      </c>
      <c r="AA72" s="6">
        <v>0</v>
      </c>
      <c r="AB72" s="5" t="s">
        <v>9</v>
      </c>
    </row>
    <row r="73" spans="1:28" s="9" customFormat="1" ht="11.35" customHeight="1">
      <c r="A73" s="6">
        <v>2016</v>
      </c>
      <c r="B73" s="6" t="s">
        <v>237</v>
      </c>
      <c r="C73" s="3">
        <v>12</v>
      </c>
      <c r="D73" s="3" t="s">
        <v>8</v>
      </c>
      <c r="E73" s="3" t="s">
        <v>299</v>
      </c>
      <c r="F73" s="70">
        <v>42441</v>
      </c>
      <c r="G73" s="47">
        <v>77083</v>
      </c>
      <c r="H73" s="48">
        <v>61505</v>
      </c>
      <c r="I73" s="71">
        <f>SUM(H62+H63+H64+H65+H66+H67+H68+H69+H70+H71+H72+H73)</f>
        <v>673378</v>
      </c>
      <c r="J73" s="72">
        <f t="shared" si="8"/>
        <v>0.79790615310768909</v>
      </c>
      <c r="K73" s="73">
        <f>SUM(G62+G63+G64+G65+G66+G67+G68+G69+G70+G71+G72+G73)</f>
        <v>921499</v>
      </c>
      <c r="L73" s="74">
        <f t="shared" si="6"/>
        <v>8.0303049959134967</v>
      </c>
      <c r="M73" s="64">
        <v>619</v>
      </c>
      <c r="N73" s="75">
        <v>7</v>
      </c>
      <c r="O73" s="33">
        <f t="shared" si="4"/>
        <v>8.4605771267854131</v>
      </c>
      <c r="P73" s="34">
        <v>652.16666666399999</v>
      </c>
      <c r="Q73" s="35">
        <f t="shared" si="5"/>
        <v>1.4605771267854131</v>
      </c>
      <c r="R73" s="34">
        <v>0</v>
      </c>
      <c r="S73" s="76">
        <f t="shared" si="7"/>
        <v>-5.3581044691437762E-2</v>
      </c>
      <c r="T73" s="7">
        <v>68.900000000000006</v>
      </c>
      <c r="U73" s="7">
        <v>60.3</v>
      </c>
      <c r="V73" s="8">
        <v>57</v>
      </c>
      <c r="W73" s="6">
        <v>0</v>
      </c>
      <c r="X73" s="6">
        <v>2</v>
      </c>
      <c r="Y73" s="6">
        <v>1</v>
      </c>
      <c r="Z73" s="6">
        <v>1</v>
      </c>
      <c r="AA73" s="6">
        <v>0</v>
      </c>
      <c r="AB73" s="5">
        <v>0</v>
      </c>
    </row>
    <row r="74" spans="1:28" s="9" customFormat="1" ht="11.35" customHeight="1">
      <c r="A74" s="6">
        <v>2016</v>
      </c>
      <c r="B74" s="6" t="s">
        <v>237</v>
      </c>
      <c r="C74" s="3">
        <v>13</v>
      </c>
      <c r="D74" s="3" t="s">
        <v>5</v>
      </c>
      <c r="E74" s="3" t="s">
        <v>300</v>
      </c>
      <c r="F74" s="70">
        <v>42442</v>
      </c>
      <c r="G74" s="47">
        <v>87003</v>
      </c>
      <c r="H74" s="48">
        <v>60883</v>
      </c>
      <c r="I74" s="71">
        <f>SUM(H62+H63+H64+H65+H66+H67+H68+H69+H70+H71+H72+H73+H74)</f>
        <v>734261</v>
      </c>
      <c r="J74" s="72">
        <f t="shared" si="8"/>
        <v>0.69978046734020671</v>
      </c>
      <c r="K74" s="73">
        <f>SUM(G62+G63+G64+G65+G66+G67+G68+G69+G70+G71+G72+G73+G74)</f>
        <v>1008502</v>
      </c>
      <c r="L74" s="74">
        <f t="shared" si="6"/>
        <v>7.643414594899026</v>
      </c>
      <c r="M74" s="64">
        <v>665</v>
      </c>
      <c r="N74" s="75">
        <v>7</v>
      </c>
      <c r="O74" s="33">
        <f t="shared" si="4"/>
        <v>9.1590711431215013</v>
      </c>
      <c r="P74" s="34">
        <v>796.86666666500003</v>
      </c>
      <c r="Q74" s="35">
        <f t="shared" si="5"/>
        <v>2.1590711431215013</v>
      </c>
      <c r="R74" s="34">
        <v>0</v>
      </c>
      <c r="S74" s="76">
        <f t="shared" si="7"/>
        <v>-0.19829573934586464</v>
      </c>
      <c r="T74" s="7">
        <v>69.7</v>
      </c>
      <c r="U74" s="7">
        <v>58.7</v>
      </c>
      <c r="V74" s="8">
        <v>95</v>
      </c>
      <c r="W74" s="6">
        <v>2</v>
      </c>
      <c r="X74" s="6">
        <v>2</v>
      </c>
      <c r="Y74" s="6">
        <v>2</v>
      </c>
      <c r="Z74" s="6">
        <v>0</v>
      </c>
      <c r="AA74" s="6">
        <v>0</v>
      </c>
      <c r="AB74" s="5">
        <v>0</v>
      </c>
    </row>
    <row r="75" spans="1:28" s="9" customFormat="1" ht="11.35" customHeight="1">
      <c r="A75" s="6">
        <v>2016</v>
      </c>
      <c r="B75" s="6" t="s">
        <v>237</v>
      </c>
      <c r="C75" s="3">
        <v>14</v>
      </c>
      <c r="D75" s="3" t="s">
        <v>6</v>
      </c>
      <c r="E75" s="3" t="s">
        <v>294</v>
      </c>
      <c r="F75" s="70">
        <v>42443</v>
      </c>
      <c r="G75" s="47">
        <v>80769</v>
      </c>
      <c r="H75" s="48">
        <v>53522</v>
      </c>
      <c r="I75" s="71">
        <f>SUM(H62+H63+H64+H65+H66+H67+H68+H69+H70+H71+H72+H73+H74+H75)</f>
        <v>787783</v>
      </c>
      <c r="J75" s="72">
        <f t="shared" si="8"/>
        <v>0.66265522663398091</v>
      </c>
      <c r="K75" s="73">
        <f>SUM(G62+G63+G64+G65+G66+G67+G68+G69+G70+G71+G72+G73+G74+G75)</f>
        <v>1089271</v>
      </c>
      <c r="L75" s="74">
        <f t="shared" si="6"/>
        <v>5.7571593061694459</v>
      </c>
      <c r="M75" s="64">
        <v>465</v>
      </c>
      <c r="N75" s="75">
        <v>7</v>
      </c>
      <c r="O75" s="33">
        <f t="shared" si="4"/>
        <v>6.5773997449268897</v>
      </c>
      <c r="P75" s="34">
        <v>531.24999999800002</v>
      </c>
      <c r="Q75" s="35">
        <f t="shared" si="5"/>
        <v>-0.42260025507311028</v>
      </c>
      <c r="R75" s="34">
        <v>1</v>
      </c>
      <c r="S75" s="76">
        <f t="shared" si="7"/>
        <v>-0.14247311827526876</v>
      </c>
      <c r="T75" s="7">
        <v>73.900000000000006</v>
      </c>
      <c r="U75" s="7">
        <v>58.9</v>
      </c>
      <c r="V75" s="8">
        <v>81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5">
        <v>0</v>
      </c>
    </row>
    <row r="76" spans="1:28" s="9" customFormat="1" ht="11.35" customHeight="1">
      <c r="A76" s="6">
        <v>2016</v>
      </c>
      <c r="B76" s="6" t="s">
        <v>237</v>
      </c>
      <c r="C76" s="3">
        <v>15</v>
      </c>
      <c r="D76" s="3" t="s">
        <v>4</v>
      </c>
      <c r="E76" s="3" t="s">
        <v>295</v>
      </c>
      <c r="F76" s="70">
        <v>42444</v>
      </c>
      <c r="G76" s="47">
        <v>75196</v>
      </c>
      <c r="H76" s="48">
        <v>48038</v>
      </c>
      <c r="I76" s="71">
        <f>SUM(H62+H63+H64+H65+H66+H67+H68+H69+H70+H71+H72+H73+H74+H75+H76)</f>
        <v>835821</v>
      </c>
      <c r="J76" s="72">
        <f t="shared" si="8"/>
        <v>0.63883717219001013</v>
      </c>
      <c r="K76" s="73">
        <f>SUM(G62+G63+G64+G65+G66+G67+G68+G69+G70+G71+G72+G73+G74+G75+G76)</f>
        <v>1164467</v>
      </c>
      <c r="L76" s="74">
        <f t="shared" si="6"/>
        <v>4.6943986382254375</v>
      </c>
      <c r="M76" s="64">
        <v>353</v>
      </c>
      <c r="N76" s="75">
        <v>7</v>
      </c>
      <c r="O76" s="33">
        <f t="shared" si="4"/>
        <v>5.3679717005957759</v>
      </c>
      <c r="P76" s="34">
        <v>403.649999998</v>
      </c>
      <c r="Q76" s="35">
        <f t="shared" si="5"/>
        <v>-1.6320282994042241</v>
      </c>
      <c r="R76" s="34">
        <v>1</v>
      </c>
      <c r="S76" s="76">
        <f t="shared" si="7"/>
        <v>-0.14348441925779043</v>
      </c>
      <c r="T76" s="7">
        <v>78.900000000000006</v>
      </c>
      <c r="U76" s="7">
        <v>69.3</v>
      </c>
      <c r="V76" s="8">
        <v>52</v>
      </c>
      <c r="W76" s="6">
        <v>1</v>
      </c>
      <c r="X76" s="6">
        <v>1</v>
      </c>
      <c r="Y76" s="6">
        <v>1</v>
      </c>
      <c r="Z76" s="6">
        <v>0</v>
      </c>
      <c r="AA76" s="6">
        <v>0</v>
      </c>
      <c r="AB76" s="5">
        <v>0</v>
      </c>
    </row>
    <row r="77" spans="1:28" s="9" customFormat="1" ht="11.35" customHeight="1">
      <c r="A77" s="6">
        <v>2016</v>
      </c>
      <c r="B77" s="6" t="s">
        <v>237</v>
      </c>
      <c r="C77" s="3">
        <v>16</v>
      </c>
      <c r="D77" s="3" t="s">
        <v>3</v>
      </c>
      <c r="E77" s="3" t="s">
        <v>296</v>
      </c>
      <c r="F77" s="70">
        <v>42445</v>
      </c>
      <c r="G77" s="47">
        <v>80096</v>
      </c>
      <c r="H77" s="48">
        <v>51543</v>
      </c>
      <c r="I77" s="71">
        <f>SUM(H62+H63+H64+H65+H66+H67+H68+H69+H70+H71+H72+H73+H74+H75+H76+H77)</f>
        <v>887364</v>
      </c>
      <c r="J77" s="72">
        <f t="shared" si="8"/>
        <v>0.64351528166200556</v>
      </c>
      <c r="K77" s="73">
        <f>SUM(G62+G63+G64+G65+G66+G67+G68+G69+G70+G71+G72+G73+G74+G75+G76+G77)</f>
        <v>1244563</v>
      </c>
      <c r="L77" s="74">
        <f t="shared" si="6"/>
        <v>5.8554734318817419</v>
      </c>
      <c r="M77" s="64">
        <v>469</v>
      </c>
      <c r="N77" s="75">
        <v>7</v>
      </c>
      <c r="O77" s="33">
        <f t="shared" si="4"/>
        <v>6.7034142362165401</v>
      </c>
      <c r="P77" s="34">
        <v>536.91666666399999</v>
      </c>
      <c r="Q77" s="35">
        <f t="shared" si="5"/>
        <v>-0.29658576378345991</v>
      </c>
      <c r="R77" s="34">
        <v>1</v>
      </c>
      <c r="S77" s="76">
        <f t="shared" si="7"/>
        <v>-0.1448116559999999</v>
      </c>
      <c r="T77" s="7">
        <v>74</v>
      </c>
      <c r="U77" s="7">
        <v>70</v>
      </c>
      <c r="V77" s="8">
        <v>57</v>
      </c>
      <c r="W77" s="6">
        <v>0</v>
      </c>
      <c r="X77" s="6">
        <v>1</v>
      </c>
      <c r="Y77" s="6">
        <v>1</v>
      </c>
      <c r="Z77" s="6">
        <v>0</v>
      </c>
      <c r="AA77" s="6">
        <v>0</v>
      </c>
      <c r="AB77" s="5">
        <v>0</v>
      </c>
    </row>
    <row r="78" spans="1:28" s="9" customFormat="1" ht="11.35" customHeight="1">
      <c r="A78" s="6">
        <v>2016</v>
      </c>
      <c r="B78" s="6" t="s">
        <v>237</v>
      </c>
      <c r="C78" s="3">
        <v>17</v>
      </c>
      <c r="D78" s="3" t="s">
        <v>7</v>
      </c>
      <c r="E78" s="3" t="s">
        <v>297</v>
      </c>
      <c r="F78" s="70">
        <v>42446</v>
      </c>
      <c r="G78" s="47">
        <v>76844</v>
      </c>
      <c r="H78" s="48">
        <v>48169</v>
      </c>
      <c r="I78" s="71">
        <f>SUM(H62+H63+H64+H65+H66+H67+H68+H69+H70+H71+H72+H73+H74+H75+H76+H77+H78)</f>
        <v>935533</v>
      </c>
      <c r="J78" s="72">
        <f t="shared" si="8"/>
        <v>0.62684139295195462</v>
      </c>
      <c r="K78" s="73">
        <f>SUM(G62+G63+G64+G65+G66+G67+G68+G69+G70+G71+G72+G73+G74+G75+G76+G77+G78)</f>
        <v>1321407</v>
      </c>
      <c r="L78" s="74">
        <f t="shared" si="6"/>
        <v>8.7319764718130237</v>
      </c>
      <c r="M78" s="64">
        <v>671</v>
      </c>
      <c r="N78" s="75">
        <v>7</v>
      </c>
      <c r="O78" s="33">
        <f t="shared" si="4"/>
        <v>9.8673936806777363</v>
      </c>
      <c r="P78" s="34">
        <v>758.24999999800002</v>
      </c>
      <c r="Q78" s="35">
        <f t="shared" si="5"/>
        <v>2.8673936806777363</v>
      </c>
      <c r="R78" s="34">
        <v>0</v>
      </c>
      <c r="S78" s="76">
        <f t="shared" si="7"/>
        <v>-0.13002980625633387</v>
      </c>
      <c r="T78" s="7">
        <v>39.200000000000003</v>
      </c>
      <c r="U78" s="7">
        <v>43.8</v>
      </c>
      <c r="V78" s="8">
        <v>71</v>
      </c>
      <c r="W78" s="6">
        <v>9</v>
      </c>
      <c r="X78" s="6">
        <v>4</v>
      </c>
      <c r="Y78" s="6">
        <v>1</v>
      </c>
      <c r="Z78" s="6">
        <v>3</v>
      </c>
      <c r="AA78" s="6">
        <v>0</v>
      </c>
      <c r="AB78" s="5" t="s">
        <v>9</v>
      </c>
    </row>
    <row r="79" spans="1:28" s="9" customFormat="1" ht="11.35" customHeight="1">
      <c r="A79" s="6">
        <v>2016</v>
      </c>
      <c r="B79" s="6" t="s">
        <v>237</v>
      </c>
      <c r="C79" s="3">
        <v>18</v>
      </c>
      <c r="D79" s="3" t="s">
        <v>0</v>
      </c>
      <c r="E79" s="3" t="s">
        <v>298</v>
      </c>
      <c r="F79" s="70">
        <v>42447</v>
      </c>
      <c r="G79" s="47">
        <v>77415</v>
      </c>
      <c r="H79" s="48">
        <v>52120</v>
      </c>
      <c r="I79" s="71">
        <f>SUM(H62+H63+H64+H65+H66+H67+H68+H69+H70+H71+H72+H73+H74+H75+H76+H77+H78+H79)</f>
        <v>987653</v>
      </c>
      <c r="J79" s="72">
        <f t="shared" si="8"/>
        <v>0.67325453723438611</v>
      </c>
      <c r="K79" s="73">
        <f>SUM(G62+G63+G64+G65+G66+G67+G68+G69+G70+G71+G72+G73+G74+G75+G76+G77+G78+G79)</f>
        <v>1398822</v>
      </c>
      <c r="L79" s="74">
        <f t="shared" si="6"/>
        <v>8.1121229735839311</v>
      </c>
      <c r="M79" s="64">
        <v>628</v>
      </c>
      <c r="N79" s="75">
        <v>7</v>
      </c>
      <c r="O79" s="33">
        <f t="shared" si="4"/>
        <v>9.1756550194535933</v>
      </c>
      <c r="P79" s="34">
        <v>710.33333333099995</v>
      </c>
      <c r="Q79" s="35">
        <f t="shared" si="5"/>
        <v>2.1756550194535933</v>
      </c>
      <c r="R79" s="34">
        <v>0</v>
      </c>
      <c r="S79" s="76">
        <f t="shared" si="7"/>
        <v>-0.13110403396656034</v>
      </c>
      <c r="T79" s="7">
        <v>52.4</v>
      </c>
      <c r="U79" s="7">
        <v>59.5</v>
      </c>
      <c r="V79" s="8">
        <v>55</v>
      </c>
      <c r="W79" s="6">
        <v>8</v>
      </c>
      <c r="X79" s="6">
        <v>5</v>
      </c>
      <c r="Y79" s="6">
        <v>4</v>
      </c>
      <c r="Z79" s="6">
        <v>1</v>
      </c>
      <c r="AA79" s="6">
        <v>0</v>
      </c>
      <c r="AB79" s="5">
        <v>0</v>
      </c>
    </row>
    <row r="80" spans="1:28" s="9" customFormat="1" ht="11.35" customHeight="1">
      <c r="A80" s="6">
        <v>2016</v>
      </c>
      <c r="B80" s="6" t="s">
        <v>237</v>
      </c>
      <c r="C80" s="3">
        <v>19</v>
      </c>
      <c r="D80" s="3" t="s">
        <v>8</v>
      </c>
      <c r="E80" s="3" t="s">
        <v>299</v>
      </c>
      <c r="F80" s="70">
        <v>42448</v>
      </c>
      <c r="G80" s="47">
        <v>69562</v>
      </c>
      <c r="H80" s="48">
        <v>56806</v>
      </c>
      <c r="I80" s="71">
        <f>SUM(H62+H63+H64+H65+H66+H67+H68+H69+H70+H71+H72+H73+H74+H75+H76+H77+H78+H79+H80)</f>
        <v>1044459</v>
      </c>
      <c r="J80" s="72">
        <f t="shared" si="8"/>
        <v>0.81662401886087232</v>
      </c>
      <c r="K80" s="73">
        <f>SUM(G62+G63+G64+G65+G66+G67+G68+G69+G70+G71+G72+G73+G74+G75+G76+G77+G78+G79+G80)</f>
        <v>1468384</v>
      </c>
      <c r="L80" s="74">
        <f t="shared" si="6"/>
        <v>8.2947586325867562</v>
      </c>
      <c r="M80" s="64">
        <v>577</v>
      </c>
      <c r="N80" s="75">
        <v>7</v>
      </c>
      <c r="O80" s="33">
        <f t="shared" si="4"/>
        <v>9.5382536442022943</v>
      </c>
      <c r="P80" s="34">
        <v>663.49999999800002</v>
      </c>
      <c r="Q80" s="35">
        <f t="shared" si="5"/>
        <v>2.5382536442022943</v>
      </c>
      <c r="R80" s="34">
        <v>0</v>
      </c>
      <c r="S80" s="76">
        <f t="shared" si="7"/>
        <v>-0.14991334488388208</v>
      </c>
      <c r="T80" s="7">
        <v>70.2</v>
      </c>
      <c r="U80" s="7">
        <v>65.099999999999994</v>
      </c>
      <c r="V80" s="8">
        <v>41</v>
      </c>
      <c r="W80" s="6">
        <v>0</v>
      </c>
      <c r="X80" s="6">
        <v>2</v>
      </c>
      <c r="Y80" s="6">
        <v>1</v>
      </c>
      <c r="Z80" s="6">
        <v>0</v>
      </c>
      <c r="AA80" s="6">
        <v>1</v>
      </c>
      <c r="AB80" s="5">
        <v>0</v>
      </c>
    </row>
    <row r="81" spans="1:28" s="9" customFormat="1" ht="11.35" customHeight="1">
      <c r="A81" s="6">
        <v>2016</v>
      </c>
      <c r="B81" s="6" t="s">
        <v>237</v>
      </c>
      <c r="C81" s="3">
        <v>20</v>
      </c>
      <c r="D81" s="3" t="s">
        <v>5</v>
      </c>
      <c r="E81" s="3" t="s">
        <v>300</v>
      </c>
      <c r="F81" s="70">
        <v>42449</v>
      </c>
      <c r="G81" s="47">
        <v>82765</v>
      </c>
      <c r="H81" s="48">
        <v>59010</v>
      </c>
      <c r="I81" s="71">
        <f>SUM(H62+H63+H64+H65+H66+H67+H68+H69+H70+H71+H72+H73+H74+H75+H76+H77+H78+H79+H80+H81)</f>
        <v>1103469</v>
      </c>
      <c r="J81" s="72">
        <f t="shared" si="8"/>
        <v>0.71298254092913671</v>
      </c>
      <c r="K81" s="73">
        <f>SUM(G62+G63+G64+G65+G66+G67+G68+G69+G70+G71+G72+G73+G74+G75+G76+G77+G78+G79+G80+G81)</f>
        <v>1551149</v>
      </c>
      <c r="L81" s="74">
        <f t="shared" si="6"/>
        <v>7.9864677097807055</v>
      </c>
      <c r="M81" s="64">
        <v>661</v>
      </c>
      <c r="N81" s="75">
        <v>7</v>
      </c>
      <c r="O81" s="33">
        <f t="shared" si="4"/>
        <v>9.4242735455566962</v>
      </c>
      <c r="P81" s="34">
        <v>779.99999999800002</v>
      </c>
      <c r="Q81" s="35">
        <f t="shared" si="5"/>
        <v>2.4242735455566962</v>
      </c>
      <c r="R81" s="34">
        <v>0</v>
      </c>
      <c r="S81" s="76">
        <f t="shared" si="7"/>
        <v>-0.1800302571830561</v>
      </c>
      <c r="T81" s="7">
        <v>75.2</v>
      </c>
      <c r="U81" s="7">
        <v>66.599999999999994</v>
      </c>
      <c r="V81" s="8">
        <v>84</v>
      </c>
      <c r="W81" s="6">
        <v>1</v>
      </c>
      <c r="X81" s="6">
        <v>6</v>
      </c>
      <c r="Y81" s="6">
        <v>6</v>
      </c>
      <c r="Z81" s="6">
        <v>0</v>
      </c>
      <c r="AA81" s="6">
        <v>0</v>
      </c>
      <c r="AB81" s="5">
        <v>0</v>
      </c>
    </row>
    <row r="82" spans="1:28" s="9" customFormat="1" ht="11.35" customHeight="1">
      <c r="A82" s="6">
        <v>2016</v>
      </c>
      <c r="B82" s="6" t="s">
        <v>237</v>
      </c>
      <c r="C82" s="3">
        <v>21</v>
      </c>
      <c r="D82" s="3" t="s">
        <v>6</v>
      </c>
      <c r="E82" s="3" t="s">
        <v>294</v>
      </c>
      <c r="F82" s="70">
        <v>42450</v>
      </c>
      <c r="G82" s="47">
        <v>78087</v>
      </c>
      <c r="H82" s="48">
        <v>61144</v>
      </c>
      <c r="I82" s="71">
        <f>SUM(H62+H63+H64+H65+H66+H67+H68+H69+H70+H71+H72+H73+H74+H75+H76+H77+H78+H79+H80+H81+H82)</f>
        <v>1164613</v>
      </c>
      <c r="J82" s="72">
        <f t="shared" si="8"/>
        <v>0.78302406290419657</v>
      </c>
      <c r="K82" s="73">
        <f>SUM(G62+G63+G64+G65+G66+G67+G68+G69+G70+G71+G72+G73+G74+G75+G76+G77+G78+G79+G80+G81+G82)</f>
        <v>1629236</v>
      </c>
      <c r="L82" s="74">
        <f t="shared" si="6"/>
        <v>6.6848515117753271</v>
      </c>
      <c r="M82" s="64">
        <v>522</v>
      </c>
      <c r="N82" s="75">
        <v>7</v>
      </c>
      <c r="O82" s="33">
        <f t="shared" si="4"/>
        <v>7.595160952924302</v>
      </c>
      <c r="P82" s="34">
        <v>593.08333333099995</v>
      </c>
      <c r="Q82" s="35">
        <f t="shared" si="5"/>
        <v>0.59516095292430204</v>
      </c>
      <c r="R82" s="34">
        <v>0</v>
      </c>
      <c r="S82" s="76">
        <f t="shared" si="7"/>
        <v>-0.13617496806704965</v>
      </c>
      <c r="T82" s="7">
        <v>78.5</v>
      </c>
      <c r="U82" s="7">
        <v>67.8</v>
      </c>
      <c r="V82" s="8">
        <v>54</v>
      </c>
      <c r="W82" s="6">
        <v>1</v>
      </c>
      <c r="X82" s="6">
        <v>7</v>
      </c>
      <c r="Y82" s="6">
        <v>7</v>
      </c>
      <c r="Z82" s="6">
        <v>0</v>
      </c>
      <c r="AA82" s="6">
        <v>0</v>
      </c>
      <c r="AB82" s="5">
        <v>0</v>
      </c>
    </row>
    <row r="83" spans="1:28" s="9" customFormat="1" ht="11.35" customHeight="1">
      <c r="A83" s="6">
        <v>2016</v>
      </c>
      <c r="B83" s="6" t="s">
        <v>237</v>
      </c>
      <c r="C83" s="3">
        <v>22</v>
      </c>
      <c r="D83" s="3" t="s">
        <v>4</v>
      </c>
      <c r="E83" s="3" t="s">
        <v>295</v>
      </c>
      <c r="F83" s="70">
        <v>42451</v>
      </c>
      <c r="G83" s="47">
        <v>72486</v>
      </c>
      <c r="H83" s="48">
        <v>52785</v>
      </c>
      <c r="I83" s="71">
        <f>SUM(H62+H63+H64+H65+H66+H67+H68+H69+H70+H71+H72+H73+H74+H75+H76+H77+H78+H79+H80+H81+H82+H83)</f>
        <v>1217398</v>
      </c>
      <c r="J83" s="72">
        <f t="shared" si="8"/>
        <v>0.72820958529923019</v>
      </c>
      <c r="K83" s="73">
        <f>SUM(G62+G63+G64+G65+G66+G67+G68+G69+G70+G71+G72+G73+G74+G75+G76+G77+G78+G79+G80+G81+G82+G83)</f>
        <v>1701722</v>
      </c>
      <c r="L83" s="74">
        <f t="shared" si="6"/>
        <v>5.5183069834174878</v>
      </c>
      <c r="M83" s="64">
        <v>400</v>
      </c>
      <c r="N83" s="75">
        <v>7</v>
      </c>
      <c r="O83" s="33">
        <f t="shared" si="4"/>
        <v>5.9885127242639955</v>
      </c>
      <c r="P83" s="34">
        <v>434.08333333100001</v>
      </c>
      <c r="Q83" s="35">
        <f t="shared" si="5"/>
        <v>-1.0114872757360045</v>
      </c>
      <c r="R83" s="34">
        <v>1</v>
      </c>
      <c r="S83" s="76">
        <f t="shared" si="7"/>
        <v>-8.5208333327499997E-2</v>
      </c>
      <c r="T83" s="7">
        <v>82.3</v>
      </c>
      <c r="U83" s="7">
        <v>79.3</v>
      </c>
      <c r="V83" s="3">
        <v>46</v>
      </c>
      <c r="W83" s="6">
        <v>0</v>
      </c>
      <c r="X83" s="6">
        <v>1</v>
      </c>
      <c r="Y83" s="6">
        <v>1</v>
      </c>
      <c r="Z83" s="6">
        <v>0</v>
      </c>
      <c r="AA83" s="6">
        <v>0</v>
      </c>
      <c r="AB83" s="5">
        <v>0</v>
      </c>
    </row>
    <row r="84" spans="1:28" s="9" customFormat="1" ht="11.35" customHeight="1">
      <c r="A84" s="6">
        <v>2016</v>
      </c>
      <c r="B84" s="6" t="s">
        <v>237</v>
      </c>
      <c r="C84" s="3">
        <v>23</v>
      </c>
      <c r="D84" s="3" t="s">
        <v>3</v>
      </c>
      <c r="E84" s="3" t="s">
        <v>296</v>
      </c>
      <c r="F84" s="70">
        <v>42452</v>
      </c>
      <c r="G84" s="47">
        <v>75058</v>
      </c>
      <c r="H84" s="48">
        <v>54438</v>
      </c>
      <c r="I84" s="71">
        <f>SUM(H62+H63+H64+H65+H66+H67+H68+H69+H70+H71+H72+H73+H74+H75+H76+H77+H78+H79+H80+H81+H82+H83+H84)</f>
        <v>1271836</v>
      </c>
      <c r="J84" s="72">
        <f t="shared" si="8"/>
        <v>0.7252791174824802</v>
      </c>
      <c r="K84" s="73">
        <f>SUM(G62+G63+G64+G65+G66+G67+G68+G69+G70+G71+G72+G73+G74+G75+G76+G77+G78+G79+G80+G81+G82+G83+G84)</f>
        <v>1776780</v>
      </c>
      <c r="L84" s="74">
        <f t="shared" si="6"/>
        <v>7.0612060006927981</v>
      </c>
      <c r="M84" s="64">
        <v>530</v>
      </c>
      <c r="N84" s="75">
        <v>7</v>
      </c>
      <c r="O84" s="33">
        <f t="shared" si="4"/>
        <v>8.419044827520052</v>
      </c>
      <c r="P84" s="34">
        <v>631.91666666399999</v>
      </c>
      <c r="Q84" s="35">
        <f t="shared" si="5"/>
        <v>1.419044827520052</v>
      </c>
      <c r="R84" s="34">
        <v>0</v>
      </c>
      <c r="S84" s="76">
        <f t="shared" si="7"/>
        <v>-0.19229559747924529</v>
      </c>
      <c r="T84" s="7">
        <v>72.5</v>
      </c>
      <c r="U84" s="7">
        <v>62.7</v>
      </c>
      <c r="V84" s="3">
        <v>81</v>
      </c>
      <c r="W84" s="6">
        <v>5</v>
      </c>
      <c r="X84" s="6">
        <v>19</v>
      </c>
      <c r="Y84" s="6">
        <v>1</v>
      </c>
      <c r="Z84" s="6">
        <v>15</v>
      </c>
      <c r="AA84" s="6">
        <v>3</v>
      </c>
      <c r="AB84" s="5" t="s">
        <v>33</v>
      </c>
    </row>
    <row r="85" spans="1:28" s="9" customFormat="1" ht="11.35" customHeight="1">
      <c r="A85" s="6">
        <v>2016</v>
      </c>
      <c r="B85" s="6" t="s">
        <v>237</v>
      </c>
      <c r="C85" s="3">
        <v>24</v>
      </c>
      <c r="D85" s="3" t="s">
        <v>7</v>
      </c>
      <c r="E85" s="3" t="s">
        <v>297</v>
      </c>
      <c r="F85" s="70">
        <v>42453</v>
      </c>
      <c r="G85" s="47">
        <v>85882</v>
      </c>
      <c r="H85" s="48">
        <v>54540</v>
      </c>
      <c r="I85" s="71">
        <f>SUM(H62+H63+H64+H65+H66+H67+H68+H69+H70+H71+H72+H73+H74+H75+H76+H77+H78+H79+H80+H81+H82+H83+H84+H85)</f>
        <v>1326376</v>
      </c>
      <c r="J85" s="72">
        <f t="shared" si="8"/>
        <v>0.63505740434549729</v>
      </c>
      <c r="K85" s="73">
        <f>SUM(G62+G63+G64+G65+G66+G67+G68+G69+G70+G71+G72+G73+G74+G75+G76+G77+G78+G79+G80+G81+G82+G83+G84+G85)</f>
        <v>1862662</v>
      </c>
      <c r="L85" s="74">
        <f t="shared" si="6"/>
        <v>6.0548194033674108</v>
      </c>
      <c r="M85" s="64">
        <v>520</v>
      </c>
      <c r="N85" s="75">
        <v>7</v>
      </c>
      <c r="O85" s="33">
        <f t="shared" si="4"/>
        <v>7.0249489609464151</v>
      </c>
      <c r="P85" s="34">
        <v>603.31666666399997</v>
      </c>
      <c r="Q85" s="35">
        <f t="shared" si="5"/>
        <v>2.4948960946415077E-2</v>
      </c>
      <c r="R85" s="34">
        <v>0</v>
      </c>
      <c r="S85" s="76">
        <f t="shared" si="7"/>
        <v>-0.16022435896923071</v>
      </c>
      <c r="T85" s="7">
        <v>66.400000000000006</v>
      </c>
      <c r="U85" s="7">
        <v>56.2</v>
      </c>
      <c r="V85" s="3">
        <v>58</v>
      </c>
      <c r="W85" s="6">
        <v>2</v>
      </c>
      <c r="X85" s="6">
        <v>3</v>
      </c>
      <c r="Y85" s="6">
        <v>3</v>
      </c>
      <c r="Z85" s="6">
        <v>0</v>
      </c>
      <c r="AA85" s="6">
        <v>0</v>
      </c>
      <c r="AB85" s="5">
        <v>0</v>
      </c>
    </row>
    <row r="86" spans="1:28" s="9" customFormat="1" ht="11.35" customHeight="1">
      <c r="A86" s="6">
        <v>2016</v>
      </c>
      <c r="B86" s="6" t="s">
        <v>237</v>
      </c>
      <c r="C86" s="3">
        <v>25</v>
      </c>
      <c r="D86" s="3" t="s">
        <v>0</v>
      </c>
      <c r="E86" s="3" t="s">
        <v>298</v>
      </c>
      <c r="F86" s="70">
        <v>42454</v>
      </c>
      <c r="G86" s="47">
        <v>81660</v>
      </c>
      <c r="H86" s="48">
        <v>54370</v>
      </c>
      <c r="I86" s="71">
        <f>SUM(H62+H63+H64+H65+H66+H67+H68+H69+H70+H71+H72+H73+H74+H75+H76+H77+H78+H79+H80+H81+H82+H83+H84+H85+H86)</f>
        <v>1380746</v>
      </c>
      <c r="J86" s="72">
        <f t="shared" si="8"/>
        <v>0.66580945383296597</v>
      </c>
      <c r="K86" s="73">
        <f>SUM(G62+G63+G64+G65+G66+G67+G68+G69+G70+G71+G72+G73+G74+G75+G76+G77+G78+G79+G80+G81+G82+G83+G84+G85+G86)</f>
        <v>1944322</v>
      </c>
      <c r="L86" s="74">
        <f t="shared" si="6"/>
        <v>7.8741121724222385</v>
      </c>
      <c r="M86" s="64">
        <v>643</v>
      </c>
      <c r="N86" s="75">
        <v>7</v>
      </c>
      <c r="O86" s="33">
        <f t="shared" si="4"/>
        <v>8.8650093885011021</v>
      </c>
      <c r="P86" s="34">
        <v>723.91666666499998</v>
      </c>
      <c r="Q86" s="35">
        <f t="shared" si="5"/>
        <v>1.8650093885011021</v>
      </c>
      <c r="R86" s="34">
        <v>0</v>
      </c>
      <c r="S86" s="76">
        <f t="shared" si="7"/>
        <v>-0.12584240538880254</v>
      </c>
      <c r="T86" s="7">
        <v>75.599999999999994</v>
      </c>
      <c r="U86" s="7">
        <v>70.099999999999994</v>
      </c>
      <c r="V86" s="3">
        <v>56</v>
      </c>
      <c r="W86" s="6">
        <v>1</v>
      </c>
      <c r="X86" s="6">
        <v>6</v>
      </c>
      <c r="Y86" s="6">
        <v>5</v>
      </c>
      <c r="Z86" s="6">
        <v>1</v>
      </c>
      <c r="AA86" s="6">
        <v>0</v>
      </c>
      <c r="AB86" s="5">
        <v>0</v>
      </c>
    </row>
    <row r="87" spans="1:28" s="9" customFormat="1" ht="11.35" customHeight="1">
      <c r="A87" s="6">
        <v>2016</v>
      </c>
      <c r="B87" s="6" t="s">
        <v>237</v>
      </c>
      <c r="C87" s="3">
        <v>26</v>
      </c>
      <c r="D87" s="3" t="s">
        <v>8</v>
      </c>
      <c r="E87" s="3" t="s">
        <v>299</v>
      </c>
      <c r="F87" s="70">
        <v>42455</v>
      </c>
      <c r="G87" s="47">
        <v>65229</v>
      </c>
      <c r="H87" s="48">
        <v>53790</v>
      </c>
      <c r="I87" s="71">
        <f>SUM(H62+H63+H64+H65+H66+H67+H68+H69+H70+H71+H72+H73+H74+H75+H76+H77+H78+H79+H80+H81+H82+H83+H84+H85+H86+H87)</f>
        <v>1434536</v>
      </c>
      <c r="J87" s="72">
        <f t="shared" si="8"/>
        <v>0.82463321528767874</v>
      </c>
      <c r="K87" s="73">
        <f>SUM(G62+G63+G64+G65+G66+G67+G68+G69+G70+G71+G72+G73+G74+G75+G76+G77+G78+G79+G80+G81+G82+G83+G84+G85+G86+G87)</f>
        <v>2009551</v>
      </c>
      <c r="L87" s="74">
        <f t="shared" si="6"/>
        <v>8.1712121908966857</v>
      </c>
      <c r="M87" s="64">
        <v>533</v>
      </c>
      <c r="N87" s="75">
        <v>7</v>
      </c>
      <c r="O87" s="33">
        <f t="shared" si="4"/>
        <v>9.7571632248999673</v>
      </c>
      <c r="P87" s="34">
        <v>636.44999999699996</v>
      </c>
      <c r="Q87" s="35">
        <f t="shared" si="5"/>
        <v>2.7571632248999673</v>
      </c>
      <c r="R87" s="34">
        <v>0</v>
      </c>
      <c r="S87" s="76">
        <f t="shared" si="7"/>
        <v>-0.19409005627954956</v>
      </c>
      <c r="T87" s="7">
        <v>76.3</v>
      </c>
      <c r="U87" s="7">
        <v>68.599999999999994</v>
      </c>
      <c r="V87" s="3">
        <v>61</v>
      </c>
      <c r="W87" s="6">
        <v>0</v>
      </c>
      <c r="X87" s="6">
        <v>6</v>
      </c>
      <c r="Y87" s="6">
        <v>4</v>
      </c>
      <c r="Z87" s="6">
        <v>0</v>
      </c>
      <c r="AA87" s="6">
        <v>2</v>
      </c>
      <c r="AB87" s="5">
        <v>0</v>
      </c>
    </row>
    <row r="88" spans="1:28" s="9" customFormat="1" ht="11.35" customHeight="1">
      <c r="A88" s="6">
        <v>2016</v>
      </c>
      <c r="B88" s="6" t="s">
        <v>237</v>
      </c>
      <c r="C88" s="3">
        <v>27</v>
      </c>
      <c r="D88" s="3" t="s">
        <v>5</v>
      </c>
      <c r="E88" s="3" t="s">
        <v>300</v>
      </c>
      <c r="F88" s="70">
        <v>42456</v>
      </c>
      <c r="G88" s="47">
        <v>74223</v>
      </c>
      <c r="H88" s="48">
        <v>54178</v>
      </c>
      <c r="I88" s="71">
        <f>SUM(H62+H63+H64+H65+H66+H67+H68+H69+H70+H71+H72+H73+H74+H75+H76+H77+H78+H79+H80+H81+H82+H83+H84+H85+H86+H87+H88)</f>
        <v>1488714</v>
      </c>
      <c r="J88" s="72">
        <f t="shared" si="8"/>
        <v>0.72993546474812387</v>
      </c>
      <c r="K88" s="73">
        <f>SUM(G62+G63+G64+G65+G66+G67+G68+G69+G70+G71+G72+G73+G74+G75+G76+G77+G78+G79+G80+G81+G82+G83+G84+G85+G86+G87+G88)</f>
        <v>2083774</v>
      </c>
      <c r="L88" s="74">
        <f t="shared" si="6"/>
        <v>7.3023186882772189</v>
      </c>
      <c r="M88" s="64">
        <v>542</v>
      </c>
      <c r="N88" s="75">
        <v>7</v>
      </c>
      <c r="O88" s="33">
        <f t="shared" si="4"/>
        <v>8.2970687432601746</v>
      </c>
      <c r="P88" s="34">
        <v>615.83333333099995</v>
      </c>
      <c r="Q88" s="35">
        <f t="shared" si="5"/>
        <v>1.2970687432601746</v>
      </c>
      <c r="R88" s="34">
        <v>0</v>
      </c>
      <c r="S88" s="76">
        <f t="shared" si="7"/>
        <v>-0.13622386223431726</v>
      </c>
      <c r="T88" s="7">
        <v>79.5</v>
      </c>
      <c r="U88" s="7">
        <v>71</v>
      </c>
      <c r="V88" s="3">
        <v>40</v>
      </c>
      <c r="W88" s="6">
        <v>0</v>
      </c>
      <c r="X88" s="6">
        <v>4</v>
      </c>
      <c r="Y88" s="6">
        <v>4</v>
      </c>
      <c r="Z88" s="6">
        <v>0</v>
      </c>
      <c r="AA88" s="6">
        <v>0</v>
      </c>
      <c r="AB88" s="5">
        <v>0</v>
      </c>
    </row>
    <row r="89" spans="1:28" s="9" customFormat="1" ht="11.35" customHeight="1">
      <c r="A89" s="6">
        <v>2016</v>
      </c>
      <c r="B89" s="6" t="s">
        <v>237</v>
      </c>
      <c r="C89" s="3">
        <v>28</v>
      </c>
      <c r="D89" s="3" t="s">
        <v>6</v>
      </c>
      <c r="E89" s="3" t="s">
        <v>294</v>
      </c>
      <c r="F89" s="70">
        <v>42457</v>
      </c>
      <c r="G89" s="47">
        <v>80372</v>
      </c>
      <c r="H89" s="48">
        <v>60540</v>
      </c>
      <c r="I89" s="71">
        <f>SUM(H62+H63+H64+H65+H66+H67+H68+H69+H70+H71+H72+H73+H74+H75+H76+H77+H78+H79+H80+H81+H82+H83+H84+H85+H86+H87+H88+H89)</f>
        <v>1549254</v>
      </c>
      <c r="J89" s="72">
        <f t="shared" si="8"/>
        <v>0.75324739959189768</v>
      </c>
      <c r="K89" s="73">
        <f>SUM(G62+G63+G64+G65+G66+G67+G68+G69+G70+G71+G72+G73+G74+G75+G76+G77+G78+G79+G80+G81+G82+G83+G84+G85+G86+G87+G88+G89)</f>
        <v>2164146</v>
      </c>
      <c r="L89" s="74">
        <f t="shared" si="6"/>
        <v>5.5491962374956447</v>
      </c>
      <c r="M89" s="64">
        <v>446</v>
      </c>
      <c r="N89" s="75">
        <v>7</v>
      </c>
      <c r="O89" s="33">
        <f t="shared" si="4"/>
        <v>6.3245491796147917</v>
      </c>
      <c r="P89" s="34">
        <v>508.31666666400002</v>
      </c>
      <c r="Q89" s="35">
        <f t="shared" si="5"/>
        <v>-0.67545082038520832</v>
      </c>
      <c r="R89" s="34">
        <v>1</v>
      </c>
      <c r="S89" s="76">
        <f t="shared" si="7"/>
        <v>-0.13972346785650225</v>
      </c>
      <c r="T89" s="7">
        <v>77</v>
      </c>
      <c r="U89" s="7">
        <v>67.5</v>
      </c>
      <c r="V89" s="3">
        <v>61</v>
      </c>
      <c r="W89" s="6">
        <v>1</v>
      </c>
      <c r="X89" s="6">
        <v>8</v>
      </c>
      <c r="Y89" s="6">
        <v>6</v>
      </c>
      <c r="Z89" s="6">
        <v>1</v>
      </c>
      <c r="AA89" s="6">
        <v>1</v>
      </c>
      <c r="AB89" s="5">
        <v>0</v>
      </c>
    </row>
    <row r="90" spans="1:28" s="9" customFormat="1" ht="11.35" customHeight="1">
      <c r="A90" s="6">
        <v>2016</v>
      </c>
      <c r="B90" s="6" t="s">
        <v>237</v>
      </c>
      <c r="C90" s="3">
        <v>29</v>
      </c>
      <c r="D90" s="3" t="s">
        <v>4</v>
      </c>
      <c r="E90" s="3" t="s">
        <v>295</v>
      </c>
      <c r="F90" s="70">
        <v>42458</v>
      </c>
      <c r="G90" s="47">
        <v>71909</v>
      </c>
      <c r="H90" s="48">
        <v>52888</v>
      </c>
      <c r="I90" s="71">
        <f>SUM(H62+H63+H64+H65+H66+H67+H68+H69+H70+H71+H72+H73+H74+H75+H76+H77+H78+H79+H80+H81+H82+H83+H84+H85+H86+H87+H89+H90+H88)</f>
        <v>1602142</v>
      </c>
      <c r="J90" s="72">
        <f t="shared" si="8"/>
        <v>0.73548512703555879</v>
      </c>
      <c r="K90" s="73">
        <f>SUM(G62+G63+G64+G65+G66+G67+G68+G69+G70+G71+G72+G73+G74+G75+G76+G77+G78+G79+G80+G81+G82+G83+G84+G85+G86+G87+G88+G89+G90)</f>
        <v>2236055</v>
      </c>
      <c r="L90" s="74">
        <f t="shared" si="6"/>
        <v>5.6321183718310648</v>
      </c>
      <c r="M90" s="64">
        <v>405</v>
      </c>
      <c r="N90" s="75">
        <v>7</v>
      </c>
      <c r="O90" s="33">
        <f t="shared" si="4"/>
        <v>6.331381792696325</v>
      </c>
      <c r="P90" s="34">
        <v>455.28333333099999</v>
      </c>
      <c r="Q90" s="35">
        <f t="shared" si="5"/>
        <v>-0.66861820730367505</v>
      </c>
      <c r="R90" s="34">
        <v>1</v>
      </c>
      <c r="S90" s="76">
        <f t="shared" si="7"/>
        <v>-0.12415637859506168</v>
      </c>
      <c r="T90" s="7">
        <v>76.3</v>
      </c>
      <c r="U90" s="7">
        <v>75.599999999999994</v>
      </c>
      <c r="V90" s="3">
        <v>53</v>
      </c>
      <c r="W90" s="6">
        <v>1</v>
      </c>
      <c r="X90" s="6">
        <v>0</v>
      </c>
      <c r="Y90" s="6">
        <v>0</v>
      </c>
      <c r="Z90" s="6">
        <v>0</v>
      </c>
      <c r="AA90" s="6">
        <v>0</v>
      </c>
      <c r="AB90" s="5">
        <v>0</v>
      </c>
    </row>
    <row r="91" spans="1:28" s="9" customFormat="1" ht="11.35" customHeight="1">
      <c r="A91" s="6">
        <v>2016</v>
      </c>
      <c r="B91" s="6" t="s">
        <v>237</v>
      </c>
      <c r="C91" s="3">
        <v>30</v>
      </c>
      <c r="D91" s="3" t="s">
        <v>3</v>
      </c>
      <c r="E91" s="3" t="s">
        <v>296</v>
      </c>
      <c r="F91" s="70">
        <v>42459</v>
      </c>
      <c r="G91" s="47">
        <v>65661</v>
      </c>
      <c r="H91" s="48">
        <v>48057</v>
      </c>
      <c r="I91" s="71">
        <f>SUM(H62+H63+H64+H65+H66+H67+H68+H69+H70+H71+H72+H73+H74+H75+H76+H77+H78+H79+H80+H81+H82+H83+H84+H85+H86+H87+H88+H89+H90+H91)</f>
        <v>1650199</v>
      </c>
      <c r="J91" s="72">
        <f t="shared" si="8"/>
        <v>0.73189564581715172</v>
      </c>
      <c r="K91" s="73">
        <f>SUM(G62+G63+G64+G65+G66+G67+G68+G69+G70+G71+G72+G73+G74+G75+G76+G77+G78+G79+G80+G81+G82+G83+G84+G85+G86+G87+G88+G89+G90+G91)</f>
        <v>2301716</v>
      </c>
      <c r="L91" s="74">
        <f t="shared" si="6"/>
        <v>8.77233060720976</v>
      </c>
      <c r="M91" s="64">
        <v>576</v>
      </c>
      <c r="N91" s="75">
        <v>7</v>
      </c>
      <c r="O91" s="33">
        <f t="shared" si="4"/>
        <v>12.21044455609875</v>
      </c>
      <c r="P91" s="34">
        <v>801.74999999800002</v>
      </c>
      <c r="Q91" s="35">
        <f t="shared" si="5"/>
        <v>5.21044455609875</v>
      </c>
      <c r="R91" s="34">
        <v>0</v>
      </c>
      <c r="S91" s="76">
        <f t="shared" si="7"/>
        <v>-0.39192708332986115</v>
      </c>
      <c r="T91" s="7">
        <v>40.4</v>
      </c>
      <c r="U91" s="7">
        <v>48</v>
      </c>
      <c r="V91" s="3">
        <v>87</v>
      </c>
      <c r="W91" s="6">
        <v>6</v>
      </c>
      <c r="X91" s="6">
        <v>56</v>
      </c>
      <c r="Y91" s="6">
        <v>56</v>
      </c>
      <c r="Z91" s="6">
        <v>0</v>
      </c>
      <c r="AA91" s="6">
        <v>0</v>
      </c>
      <c r="AB91" s="6" t="s">
        <v>13</v>
      </c>
    </row>
    <row r="92" spans="1:28" s="87" customFormat="1" ht="11.35" customHeight="1">
      <c r="A92" s="6">
        <v>2016</v>
      </c>
      <c r="B92" s="6" t="s">
        <v>237</v>
      </c>
      <c r="C92" s="3">
        <v>31</v>
      </c>
      <c r="D92" s="3" t="s">
        <v>7</v>
      </c>
      <c r="E92" s="3" t="s">
        <v>297</v>
      </c>
      <c r="F92" s="70">
        <v>42460</v>
      </c>
      <c r="G92" s="47">
        <v>78018</v>
      </c>
      <c r="H92" s="48">
        <v>49098</v>
      </c>
      <c r="I92" s="71">
        <f>SUM(H62+H63+H64+H65+H66+H67+H68+H69+H70+H71+H72+H73+H74+H75+H76+H77+H78+H79+H80+H81+H82+H83+H84+H85+H86+H87+H88+H89+H90+H91+H92)</f>
        <v>1699297</v>
      </c>
      <c r="J92" s="72">
        <f t="shared" si="8"/>
        <v>0.62931631162039525</v>
      </c>
      <c r="K92" s="73">
        <f>SUM(G62+G63+G64+G65+G66+G67+G68+G69+G70+G71+G72+G73+G74+G75+G76+G77+G78+G79+G80+G81+G82+G83+G84+G85+G86+G87+G88+G89+G90+G91+G92)</f>
        <v>2379734</v>
      </c>
      <c r="L92" s="74">
        <f t="shared" si="6"/>
        <v>5.5884539465251608</v>
      </c>
      <c r="M92" s="64">
        <v>436</v>
      </c>
      <c r="N92" s="75">
        <v>7</v>
      </c>
      <c r="O92" s="33">
        <f t="shared" si="4"/>
        <v>7.7482119510625749</v>
      </c>
      <c r="P92" s="34">
        <v>604.49999999800002</v>
      </c>
      <c r="Q92" s="35">
        <f t="shared" si="5"/>
        <v>0.74821195106257488</v>
      </c>
      <c r="R92" s="34">
        <v>0</v>
      </c>
      <c r="S92" s="76">
        <f t="shared" si="7"/>
        <v>-0.38646788990366976</v>
      </c>
      <c r="T92" s="7">
        <v>65</v>
      </c>
      <c r="U92" s="7">
        <v>66.599999999999994</v>
      </c>
      <c r="V92" s="3">
        <v>50</v>
      </c>
      <c r="W92" s="6">
        <v>0</v>
      </c>
      <c r="X92" s="6">
        <v>2</v>
      </c>
      <c r="Y92" s="6">
        <v>2</v>
      </c>
      <c r="Z92" s="6">
        <v>0</v>
      </c>
      <c r="AA92" s="6">
        <v>0</v>
      </c>
      <c r="AB92" s="5">
        <v>0</v>
      </c>
    </row>
    <row r="93" spans="1:28" s="87" customFormat="1" ht="11.35" customHeight="1">
      <c r="A93" s="6">
        <v>2016</v>
      </c>
      <c r="B93" s="6" t="s">
        <v>238</v>
      </c>
      <c r="C93" s="3">
        <v>1</v>
      </c>
      <c r="D93" s="3" t="s">
        <v>0</v>
      </c>
      <c r="E93" s="3" t="s">
        <v>298</v>
      </c>
      <c r="F93" s="70">
        <v>42461</v>
      </c>
      <c r="G93" s="47">
        <v>80266</v>
      </c>
      <c r="H93" s="48">
        <v>64410</v>
      </c>
      <c r="I93" s="71">
        <f>SUM(H93+0)</f>
        <v>64410</v>
      </c>
      <c r="J93" s="72">
        <f t="shared" si="8"/>
        <v>0.80245683103680265</v>
      </c>
      <c r="K93" s="3">
        <f>SUM(G93+0)</f>
        <v>80266</v>
      </c>
      <c r="L93" s="74">
        <f t="shared" si="6"/>
        <v>7.4876037176388506</v>
      </c>
      <c r="M93" s="60">
        <v>601</v>
      </c>
      <c r="N93" s="75">
        <v>6.7</v>
      </c>
      <c r="O93" s="33">
        <f t="shared" si="4"/>
        <v>8.1686724972466553</v>
      </c>
      <c r="P93" s="34">
        <v>655.66666666399999</v>
      </c>
      <c r="Q93" s="35">
        <f t="shared" si="5"/>
        <v>1.4686724972466552</v>
      </c>
      <c r="R93" s="34">
        <v>0</v>
      </c>
      <c r="S93" s="76">
        <f t="shared" si="7"/>
        <v>-9.0959511920133185E-2</v>
      </c>
      <c r="T93" s="7">
        <v>59.025033000000001</v>
      </c>
      <c r="U93" s="7">
        <v>62.724936</v>
      </c>
      <c r="V93" s="2">
        <v>53</v>
      </c>
      <c r="W93" s="6">
        <v>0</v>
      </c>
      <c r="X93" s="6">
        <v>3</v>
      </c>
      <c r="Y93" s="6">
        <v>3</v>
      </c>
      <c r="Z93" s="6">
        <v>0</v>
      </c>
      <c r="AA93" s="6">
        <v>0</v>
      </c>
      <c r="AB93" s="5">
        <v>0</v>
      </c>
    </row>
    <row r="94" spans="1:28" s="87" customFormat="1" ht="11.35" customHeight="1">
      <c r="A94" s="6">
        <v>2016</v>
      </c>
      <c r="B94" s="6" t="s">
        <v>238</v>
      </c>
      <c r="C94" s="3">
        <v>2</v>
      </c>
      <c r="D94" s="3" t="s">
        <v>8</v>
      </c>
      <c r="E94" s="3" t="s">
        <v>299</v>
      </c>
      <c r="F94" s="70">
        <v>42462</v>
      </c>
      <c r="G94" s="47">
        <v>69844</v>
      </c>
      <c r="H94" s="48">
        <v>58774</v>
      </c>
      <c r="I94" s="71">
        <f>SUM(H93+H94)</f>
        <v>123184</v>
      </c>
      <c r="J94" s="72">
        <f t="shared" si="8"/>
        <v>0.84150392302846344</v>
      </c>
      <c r="K94" s="3">
        <f>SUM(G93+G94)</f>
        <v>150110</v>
      </c>
      <c r="L94" s="74">
        <f t="shared" si="6"/>
        <v>8.9198785865643426</v>
      </c>
      <c r="M94" s="60">
        <v>623</v>
      </c>
      <c r="N94" s="75">
        <v>6.7</v>
      </c>
      <c r="O94" s="33">
        <f t="shared" si="4"/>
        <v>10.83056525969303</v>
      </c>
      <c r="P94" s="34">
        <v>756.44999999799995</v>
      </c>
      <c r="Q94" s="35">
        <f t="shared" si="5"/>
        <v>4.1305652596930296</v>
      </c>
      <c r="R94" s="34">
        <v>0</v>
      </c>
      <c r="S94" s="76">
        <f t="shared" si="7"/>
        <v>-0.21420545746067399</v>
      </c>
      <c r="T94" s="7">
        <v>70.900000000000006</v>
      </c>
      <c r="U94" s="7">
        <v>66</v>
      </c>
      <c r="V94" s="8">
        <v>58</v>
      </c>
      <c r="W94" s="6">
        <v>0</v>
      </c>
      <c r="X94" s="6">
        <v>1</v>
      </c>
      <c r="Y94" s="6">
        <v>0</v>
      </c>
      <c r="Z94" s="6">
        <v>0</v>
      </c>
      <c r="AA94" s="6">
        <v>1</v>
      </c>
      <c r="AB94" s="6" t="s">
        <v>34</v>
      </c>
    </row>
    <row r="95" spans="1:28" s="87" customFormat="1" ht="11.35" customHeight="1">
      <c r="A95" s="6">
        <v>2016</v>
      </c>
      <c r="B95" s="6" t="s">
        <v>238</v>
      </c>
      <c r="C95" s="3">
        <v>3</v>
      </c>
      <c r="D95" s="3" t="s">
        <v>5</v>
      </c>
      <c r="E95" s="3" t="s">
        <v>300</v>
      </c>
      <c r="F95" s="70">
        <v>42463</v>
      </c>
      <c r="G95" s="47">
        <v>81163</v>
      </c>
      <c r="H95" s="48">
        <v>65340</v>
      </c>
      <c r="I95" s="71">
        <f>SUM(H93+H94+H95)</f>
        <v>188524</v>
      </c>
      <c r="J95" s="72">
        <f t="shared" si="8"/>
        <v>0.80504663455022607</v>
      </c>
      <c r="K95" s="3">
        <f>SUM(G93+G94+G95)</f>
        <v>231273</v>
      </c>
      <c r="L95" s="74">
        <f t="shared" si="6"/>
        <v>8.2673139238322886</v>
      </c>
      <c r="M95" s="60">
        <v>671</v>
      </c>
      <c r="N95" s="75">
        <v>6.7</v>
      </c>
      <c r="O95" s="33">
        <f t="shared" si="4"/>
        <v>8.9392128596897589</v>
      </c>
      <c r="P95" s="34">
        <v>725.53333333099999</v>
      </c>
      <c r="Q95" s="35">
        <f t="shared" si="5"/>
        <v>2.2392128596897587</v>
      </c>
      <c r="R95" s="34">
        <v>0</v>
      </c>
      <c r="S95" s="76">
        <f t="shared" si="7"/>
        <v>-8.127173372727281E-2</v>
      </c>
      <c r="T95" s="7">
        <v>78.099999999999994</v>
      </c>
      <c r="U95" s="7">
        <v>69.599999999999994</v>
      </c>
      <c r="V95" s="8">
        <v>52</v>
      </c>
      <c r="W95" s="6">
        <v>0</v>
      </c>
      <c r="X95" s="6">
        <v>7</v>
      </c>
      <c r="Y95" s="6">
        <v>7</v>
      </c>
      <c r="Z95" s="6">
        <v>0</v>
      </c>
      <c r="AA95" s="6">
        <v>0</v>
      </c>
      <c r="AB95" s="5">
        <v>0</v>
      </c>
    </row>
    <row r="96" spans="1:28" s="87" customFormat="1" ht="11.35" customHeight="1">
      <c r="A96" s="6">
        <v>2016</v>
      </c>
      <c r="B96" s="6" t="s">
        <v>238</v>
      </c>
      <c r="C96" s="3">
        <v>4</v>
      </c>
      <c r="D96" s="3" t="s">
        <v>6</v>
      </c>
      <c r="E96" s="3" t="s">
        <v>294</v>
      </c>
      <c r="F96" s="70">
        <v>42464</v>
      </c>
      <c r="G96" s="47">
        <v>79277</v>
      </c>
      <c r="H96" s="48">
        <v>57776</v>
      </c>
      <c r="I96" s="71">
        <f>SUM(H93+H94+H95+H96)</f>
        <v>246300</v>
      </c>
      <c r="J96" s="72">
        <f t="shared" si="8"/>
        <v>0.72878640715466025</v>
      </c>
      <c r="K96" s="3">
        <f>SUM(G93+G94+G95+G96)</f>
        <v>310550</v>
      </c>
      <c r="L96" s="74">
        <f t="shared" si="6"/>
        <v>5.5753875651197697</v>
      </c>
      <c r="M96" s="60">
        <v>442</v>
      </c>
      <c r="N96" s="75">
        <v>6.7</v>
      </c>
      <c r="O96" s="33">
        <f t="shared" si="4"/>
        <v>6.1999907497130318</v>
      </c>
      <c r="P96" s="34">
        <v>491.516666665</v>
      </c>
      <c r="Q96" s="35">
        <f t="shared" si="5"/>
        <v>-0.50000925028696841</v>
      </c>
      <c r="R96" s="34">
        <v>1</v>
      </c>
      <c r="S96" s="76">
        <f t="shared" si="7"/>
        <v>-0.1120286576131222</v>
      </c>
      <c r="T96" s="7">
        <v>80.8</v>
      </c>
      <c r="U96" s="7">
        <v>71.900000000000006</v>
      </c>
      <c r="V96" s="8">
        <v>71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5">
        <v>0</v>
      </c>
    </row>
    <row r="97" spans="1:28" s="87" customFormat="1" ht="11.35" customHeight="1">
      <c r="A97" s="6">
        <v>2016</v>
      </c>
      <c r="B97" s="6" t="s">
        <v>238</v>
      </c>
      <c r="C97" s="3">
        <v>5</v>
      </c>
      <c r="D97" s="3" t="s">
        <v>4</v>
      </c>
      <c r="E97" s="3" t="s">
        <v>295</v>
      </c>
      <c r="F97" s="70">
        <v>42465</v>
      </c>
      <c r="G97" s="47">
        <v>73179</v>
      </c>
      <c r="H97" s="48">
        <v>52961</v>
      </c>
      <c r="I97" s="71">
        <f>SUM(H93+H94+H95+H96+H97)</f>
        <v>299261</v>
      </c>
      <c r="J97" s="72">
        <f t="shared" si="8"/>
        <v>0.72371855313682887</v>
      </c>
      <c r="K97" s="3">
        <f>SUM(G93+G94+G95+G96+G97)</f>
        <v>383729</v>
      </c>
      <c r="L97" s="74">
        <f t="shared" si="6"/>
        <v>4.1541972423782783</v>
      </c>
      <c r="M97" s="60">
        <v>304</v>
      </c>
      <c r="N97" s="75">
        <v>6.7</v>
      </c>
      <c r="O97" s="33">
        <f t="shared" ref="O97:O160" si="9">SUM(P97*1000)/G97</f>
        <v>4.6962471018324923</v>
      </c>
      <c r="P97" s="34">
        <v>343.66666666499998</v>
      </c>
      <c r="Q97" s="35">
        <f t="shared" si="5"/>
        <v>-2.0037528981675079</v>
      </c>
      <c r="R97" s="34">
        <v>1</v>
      </c>
      <c r="S97" s="76">
        <f t="shared" si="7"/>
        <v>-0.13048245613486831</v>
      </c>
      <c r="T97" s="7">
        <v>84</v>
      </c>
      <c r="U97" s="7">
        <v>78.099999999999994</v>
      </c>
      <c r="V97" s="8">
        <v>45</v>
      </c>
      <c r="W97" s="6">
        <v>1</v>
      </c>
      <c r="X97" s="6">
        <v>1</v>
      </c>
      <c r="Y97" s="6">
        <v>1</v>
      </c>
      <c r="Z97" s="6">
        <v>0</v>
      </c>
      <c r="AA97" s="6">
        <v>0</v>
      </c>
      <c r="AB97" s="5">
        <v>0</v>
      </c>
    </row>
    <row r="98" spans="1:28" s="87" customFormat="1" ht="11.35" customHeight="1">
      <c r="A98" s="6">
        <v>2016</v>
      </c>
      <c r="B98" s="6" t="s">
        <v>238</v>
      </c>
      <c r="C98" s="3">
        <v>6</v>
      </c>
      <c r="D98" s="3" t="s">
        <v>3</v>
      </c>
      <c r="E98" s="3" t="s">
        <v>296</v>
      </c>
      <c r="F98" s="70">
        <v>42466</v>
      </c>
      <c r="G98" s="47">
        <v>73796</v>
      </c>
      <c r="H98" s="48">
        <v>52059</v>
      </c>
      <c r="I98" s="71">
        <f>SUM(H93+H94+H95+H96+H97+H98)</f>
        <v>351320</v>
      </c>
      <c r="J98" s="72">
        <f t="shared" si="8"/>
        <v>0.70544473955227927</v>
      </c>
      <c r="K98" s="3">
        <f>SUM(G93+G94+G95+G96+G97+G98)</f>
        <v>457525</v>
      </c>
      <c r="L98" s="74">
        <f t="shared" si="6"/>
        <v>3.9433031600628756</v>
      </c>
      <c r="M98" s="60">
        <v>291</v>
      </c>
      <c r="N98" s="75">
        <v>6.7</v>
      </c>
      <c r="O98" s="33">
        <f t="shared" si="9"/>
        <v>4.4647858058837882</v>
      </c>
      <c r="P98" s="34">
        <v>329.48333333099998</v>
      </c>
      <c r="Q98" s="35">
        <f t="shared" si="5"/>
        <v>-2.235214194116212</v>
      </c>
      <c r="R98" s="34">
        <v>1</v>
      </c>
      <c r="S98" s="76">
        <f t="shared" si="7"/>
        <v>-0.13224513172164953</v>
      </c>
      <c r="T98" s="7">
        <v>73.7</v>
      </c>
      <c r="U98" s="7">
        <v>74.099999999999994</v>
      </c>
      <c r="V98" s="8">
        <v>54</v>
      </c>
      <c r="W98" s="6">
        <v>1</v>
      </c>
      <c r="X98" s="6">
        <v>2</v>
      </c>
      <c r="Y98" s="6">
        <v>0</v>
      </c>
      <c r="Z98" s="6">
        <v>0</v>
      </c>
      <c r="AA98" s="6">
        <v>2</v>
      </c>
      <c r="AB98" s="5">
        <v>0</v>
      </c>
    </row>
    <row r="99" spans="1:28" s="87" customFormat="1" ht="11.35" customHeight="1">
      <c r="A99" s="6">
        <v>2016</v>
      </c>
      <c r="B99" s="6" t="s">
        <v>238</v>
      </c>
      <c r="C99" s="3">
        <v>7</v>
      </c>
      <c r="D99" s="3" t="s">
        <v>7</v>
      </c>
      <c r="E99" s="3" t="s">
        <v>297</v>
      </c>
      <c r="F99" s="70">
        <v>42467</v>
      </c>
      <c r="G99" s="47">
        <v>78904</v>
      </c>
      <c r="H99" s="48">
        <v>52832</v>
      </c>
      <c r="I99" s="71">
        <f>SUM(H93+H94+H95+H96+H97+H98+H99)</f>
        <v>404152</v>
      </c>
      <c r="J99" s="72">
        <f t="shared" si="8"/>
        <v>0.66957315218493363</v>
      </c>
      <c r="K99" s="3">
        <f>SUM(G93+G94+G95+G96+G97+G98+G99)</f>
        <v>536429</v>
      </c>
      <c r="L99" s="74">
        <f t="shared" si="6"/>
        <v>3.9668457872858158</v>
      </c>
      <c r="M99" s="60">
        <v>313</v>
      </c>
      <c r="N99" s="75">
        <v>6.7</v>
      </c>
      <c r="O99" s="33">
        <f t="shared" si="9"/>
        <v>4.2201071343784848</v>
      </c>
      <c r="P99" s="34">
        <v>332.98333333099998</v>
      </c>
      <c r="Q99" s="35">
        <f t="shared" si="5"/>
        <v>-2.4798928656215153</v>
      </c>
      <c r="R99" s="34">
        <v>1</v>
      </c>
      <c r="S99" s="76">
        <f t="shared" si="7"/>
        <v>-6.3844515434504645E-2</v>
      </c>
      <c r="T99" s="7">
        <v>77.7</v>
      </c>
      <c r="U99" s="7">
        <v>75.7</v>
      </c>
      <c r="V99" s="8">
        <v>42</v>
      </c>
      <c r="W99" s="6">
        <v>0</v>
      </c>
      <c r="X99" s="6">
        <v>2</v>
      </c>
      <c r="Y99" s="6">
        <v>1</v>
      </c>
      <c r="Z99" s="6">
        <v>0</v>
      </c>
      <c r="AA99" s="6">
        <v>1</v>
      </c>
      <c r="AB99" s="5">
        <v>0</v>
      </c>
    </row>
    <row r="100" spans="1:28" s="87" customFormat="1" ht="11.35" customHeight="1">
      <c r="A100" s="6">
        <v>2016</v>
      </c>
      <c r="B100" s="6" t="s">
        <v>238</v>
      </c>
      <c r="C100" s="3">
        <v>8</v>
      </c>
      <c r="D100" s="3" t="s">
        <v>0</v>
      </c>
      <c r="E100" s="3" t="s">
        <v>298</v>
      </c>
      <c r="F100" s="70">
        <v>42468</v>
      </c>
      <c r="G100" s="47">
        <v>80045</v>
      </c>
      <c r="H100" s="48">
        <v>55688</v>
      </c>
      <c r="I100" s="71">
        <f>SUM(H93+H94+H95+H96+H97+H98+H99+H100)</f>
        <v>459840</v>
      </c>
      <c r="J100" s="72">
        <f t="shared" si="8"/>
        <v>0.69570866387656938</v>
      </c>
      <c r="K100" s="3">
        <f>SUM(G93+G94+G95+G96+G97+G98+G99+G100)</f>
        <v>616474</v>
      </c>
      <c r="L100" s="74">
        <f t="shared" si="6"/>
        <v>5.7217814979074264</v>
      </c>
      <c r="M100" s="60">
        <v>458</v>
      </c>
      <c r="N100" s="75">
        <v>6.7</v>
      </c>
      <c r="O100" s="33">
        <f t="shared" si="9"/>
        <v>6.8590584462614776</v>
      </c>
      <c r="P100" s="34">
        <v>549.03333333099999</v>
      </c>
      <c r="Q100" s="35">
        <f t="shared" si="5"/>
        <v>0.15905844626147747</v>
      </c>
      <c r="R100" s="34">
        <v>0</v>
      </c>
      <c r="S100" s="76">
        <f t="shared" si="7"/>
        <v>-0.19876273653056775</v>
      </c>
      <c r="T100" s="7">
        <v>73.8</v>
      </c>
      <c r="U100" s="7">
        <v>68.3</v>
      </c>
      <c r="V100" s="8">
        <v>43</v>
      </c>
      <c r="W100" s="6">
        <v>0</v>
      </c>
      <c r="X100" s="6">
        <v>1</v>
      </c>
      <c r="Y100" s="6">
        <v>1</v>
      </c>
      <c r="Z100" s="6">
        <v>0</v>
      </c>
      <c r="AA100" s="6">
        <v>0</v>
      </c>
      <c r="AB100" s="5">
        <v>0</v>
      </c>
    </row>
    <row r="101" spans="1:28" s="87" customFormat="1" ht="11.35" customHeight="1">
      <c r="A101" s="6">
        <v>2016</v>
      </c>
      <c r="B101" s="6" t="s">
        <v>238</v>
      </c>
      <c r="C101" s="3">
        <v>9</v>
      </c>
      <c r="D101" s="3" t="s">
        <v>8</v>
      </c>
      <c r="E101" s="3" t="s">
        <v>299</v>
      </c>
      <c r="F101" s="70">
        <v>42469</v>
      </c>
      <c r="G101" s="47">
        <v>65197</v>
      </c>
      <c r="H101" s="48">
        <v>52534</v>
      </c>
      <c r="I101" s="71">
        <f>SUM(H93+H94+H95+H96+H97+H98+H99+H100+H101)</f>
        <v>512374</v>
      </c>
      <c r="J101" s="72">
        <f t="shared" si="8"/>
        <v>0.80577327177630875</v>
      </c>
      <c r="K101" s="3">
        <f>SUM(G93+G94+G95+G96+G97+G98+G99+G100+G101)</f>
        <v>681671</v>
      </c>
      <c r="L101" s="74">
        <f t="shared" si="6"/>
        <v>6.6567480098777558</v>
      </c>
      <c r="M101" s="60">
        <v>434</v>
      </c>
      <c r="N101" s="75">
        <v>6.7</v>
      </c>
      <c r="O101" s="33">
        <f t="shared" si="9"/>
        <v>7.4747815594429188</v>
      </c>
      <c r="P101" s="34">
        <v>487.33333333100001</v>
      </c>
      <c r="Q101" s="35">
        <f t="shared" si="5"/>
        <v>0.7747815594429186</v>
      </c>
      <c r="R101" s="34">
        <v>0</v>
      </c>
      <c r="S101" s="76">
        <f t="shared" si="7"/>
        <v>-0.12288786481797231</v>
      </c>
      <c r="T101" s="7">
        <v>79.3</v>
      </c>
      <c r="U101" s="7">
        <v>69.599999999999994</v>
      </c>
      <c r="V101" s="8">
        <v>32</v>
      </c>
      <c r="W101" s="6">
        <v>1</v>
      </c>
      <c r="X101" s="6">
        <v>2</v>
      </c>
      <c r="Y101" s="6">
        <v>2</v>
      </c>
      <c r="Z101" s="6">
        <v>0</v>
      </c>
      <c r="AA101" s="6">
        <v>0</v>
      </c>
      <c r="AB101" s="5">
        <v>0</v>
      </c>
    </row>
    <row r="102" spans="1:28" s="87" customFormat="1" ht="11.35" customHeight="1">
      <c r="A102" s="6">
        <v>2016</v>
      </c>
      <c r="B102" s="6" t="s">
        <v>238</v>
      </c>
      <c r="C102" s="3">
        <v>10</v>
      </c>
      <c r="D102" s="3" t="s">
        <v>5</v>
      </c>
      <c r="E102" s="3" t="s">
        <v>300</v>
      </c>
      <c r="F102" s="70">
        <v>42470</v>
      </c>
      <c r="G102" s="47">
        <v>80599</v>
      </c>
      <c r="H102" s="48">
        <v>62277</v>
      </c>
      <c r="I102" s="71">
        <f>SUM(H93+H94+H95+H96+H97+H98+H99+H100+H101+H102)</f>
        <v>574651</v>
      </c>
      <c r="J102" s="72">
        <f t="shared" si="8"/>
        <v>0.77267708036079852</v>
      </c>
      <c r="K102" s="3">
        <f>SUM(G93+G94+G95+G96+G97+G98+G99+G100+G101+G102)</f>
        <v>762270</v>
      </c>
      <c r="L102" s="74">
        <f t="shared" si="6"/>
        <v>6.6998349855457269</v>
      </c>
      <c r="M102" s="60">
        <v>540</v>
      </c>
      <c r="N102" s="75">
        <v>6.7</v>
      </c>
      <c r="O102" s="33">
        <f t="shared" si="9"/>
        <v>7.6624193021129283</v>
      </c>
      <c r="P102" s="34">
        <v>617.58333333099995</v>
      </c>
      <c r="Q102" s="35">
        <f t="shared" ref="Q102:Q165" si="10">O102-N102</f>
        <v>0.96241930211292814</v>
      </c>
      <c r="R102" s="34">
        <v>0</v>
      </c>
      <c r="S102" s="76">
        <f t="shared" si="7"/>
        <v>-0.14367283950185183</v>
      </c>
      <c r="T102" s="7">
        <v>72.099999999999994</v>
      </c>
      <c r="U102" s="7">
        <v>66.8</v>
      </c>
      <c r="V102" s="8">
        <v>44</v>
      </c>
      <c r="W102" s="6">
        <v>0</v>
      </c>
      <c r="X102" s="6">
        <v>5</v>
      </c>
      <c r="Y102" s="6">
        <v>5</v>
      </c>
      <c r="Z102" s="6">
        <v>0</v>
      </c>
      <c r="AA102" s="6">
        <v>0</v>
      </c>
      <c r="AB102" s="5">
        <v>0</v>
      </c>
    </row>
    <row r="103" spans="1:28" s="87" customFormat="1" ht="11.35" customHeight="1">
      <c r="A103" s="6">
        <v>2016</v>
      </c>
      <c r="B103" s="6" t="s">
        <v>238</v>
      </c>
      <c r="C103" s="3">
        <v>11</v>
      </c>
      <c r="D103" s="3" t="s">
        <v>6</v>
      </c>
      <c r="E103" s="3" t="s">
        <v>294</v>
      </c>
      <c r="F103" s="70">
        <v>42471</v>
      </c>
      <c r="G103" s="47">
        <v>76785</v>
      </c>
      <c r="H103" s="48">
        <v>55255</v>
      </c>
      <c r="I103" s="71">
        <f>SUM(H93+H94+H95+H96+H97+H98+H99+H100+H101+H102+H103)</f>
        <v>629906</v>
      </c>
      <c r="J103" s="72">
        <f t="shared" si="8"/>
        <v>0.71960669401575827</v>
      </c>
      <c r="K103" s="3">
        <f>SUM(G93+G94+G95+G96+G97+G98+G99+G100+G101+G102+G103)</f>
        <v>839055</v>
      </c>
      <c r="L103" s="74">
        <f t="shared" si="6"/>
        <v>7.3451846063684316</v>
      </c>
      <c r="M103" s="60">
        <v>564</v>
      </c>
      <c r="N103" s="75">
        <v>6.7</v>
      </c>
      <c r="O103" s="33">
        <f t="shared" si="9"/>
        <v>8.0401988235202193</v>
      </c>
      <c r="P103" s="34">
        <v>617.36666666400004</v>
      </c>
      <c r="Q103" s="35">
        <f t="shared" si="10"/>
        <v>1.3401988235202191</v>
      </c>
      <c r="R103" s="34">
        <v>0</v>
      </c>
      <c r="S103" s="76">
        <f t="shared" si="7"/>
        <v>-9.4621749404255384E-2</v>
      </c>
      <c r="T103" s="7">
        <v>38.9</v>
      </c>
      <c r="U103" s="7">
        <v>48.1</v>
      </c>
      <c r="V103" s="8">
        <v>57</v>
      </c>
      <c r="W103" s="6">
        <v>5</v>
      </c>
      <c r="X103" s="6">
        <v>8</v>
      </c>
      <c r="Y103" s="6">
        <v>3</v>
      </c>
      <c r="Z103" s="6">
        <v>5</v>
      </c>
      <c r="AA103" s="6">
        <v>0</v>
      </c>
      <c r="AB103" s="6" t="s">
        <v>35</v>
      </c>
    </row>
    <row r="104" spans="1:28" s="87" customFormat="1" ht="11.35" customHeight="1">
      <c r="A104" s="6">
        <v>2016</v>
      </c>
      <c r="B104" s="6" t="s">
        <v>238</v>
      </c>
      <c r="C104" s="3">
        <v>12</v>
      </c>
      <c r="D104" s="3" t="s">
        <v>4</v>
      </c>
      <c r="E104" s="3" t="s">
        <v>295</v>
      </c>
      <c r="F104" s="70">
        <v>42472</v>
      </c>
      <c r="G104" s="47">
        <v>67985</v>
      </c>
      <c r="H104" s="48">
        <v>47512</v>
      </c>
      <c r="I104" s="71">
        <f>SUM(H93+H94+H95+H96+H97+H98+H99+H100+H101+H102+H103+H104)</f>
        <v>677418</v>
      </c>
      <c r="J104" s="72">
        <f t="shared" si="8"/>
        <v>0.69886004265646828</v>
      </c>
      <c r="K104" s="3">
        <f>SUM(G93+G94+G95+G96+G97+G98+G99+G100+G101+G102+G103+G104)</f>
        <v>907040</v>
      </c>
      <c r="L104" s="74">
        <f t="shared" si="6"/>
        <v>3.6037361182613812</v>
      </c>
      <c r="M104" s="60">
        <v>245</v>
      </c>
      <c r="N104" s="75">
        <v>6.7</v>
      </c>
      <c r="O104" s="33">
        <f t="shared" si="9"/>
        <v>3.9013507881297347</v>
      </c>
      <c r="P104" s="34">
        <v>265.23333333099998</v>
      </c>
      <c r="Q104" s="35">
        <f t="shared" si="10"/>
        <v>-2.7986492118702655</v>
      </c>
      <c r="R104" s="34">
        <v>1</v>
      </c>
      <c r="S104" s="76">
        <f t="shared" si="7"/>
        <v>-8.2585034004081459E-2</v>
      </c>
      <c r="T104" s="7">
        <v>78.2</v>
      </c>
      <c r="U104" s="7">
        <v>79.400000000000006</v>
      </c>
      <c r="V104" s="8">
        <v>32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5">
        <v>0</v>
      </c>
    </row>
    <row r="105" spans="1:28" s="87" customFormat="1" ht="11.35" customHeight="1">
      <c r="A105" s="6">
        <v>2016</v>
      </c>
      <c r="B105" s="6" t="s">
        <v>238</v>
      </c>
      <c r="C105" s="3">
        <v>13</v>
      </c>
      <c r="D105" s="3" t="s">
        <v>3</v>
      </c>
      <c r="E105" s="3" t="s">
        <v>296</v>
      </c>
      <c r="F105" s="70">
        <v>42473</v>
      </c>
      <c r="G105" s="47">
        <v>71803</v>
      </c>
      <c r="H105" s="48">
        <v>49672</v>
      </c>
      <c r="I105" s="71">
        <f>SUM(H93+H94+H95+H96+H97+H98+H99+H100+H101+H102+H103+H104+H105)</f>
        <v>727090</v>
      </c>
      <c r="J105" s="72">
        <f t="shared" si="8"/>
        <v>0.69178168043117971</v>
      </c>
      <c r="K105" s="3">
        <f>SUM(G93+G94+G95+G96+G97+G98+G99+G100+G101+G102+G103+G104+G105)</f>
        <v>978843</v>
      </c>
      <c r="L105" s="74">
        <f t="shared" si="6"/>
        <v>3.3842597105970502</v>
      </c>
      <c r="M105" s="60">
        <v>243</v>
      </c>
      <c r="N105" s="75">
        <v>6.7</v>
      </c>
      <c r="O105" s="33">
        <f t="shared" si="9"/>
        <v>3.7022594227539241</v>
      </c>
      <c r="P105" s="34">
        <v>265.833333332</v>
      </c>
      <c r="Q105" s="35">
        <f t="shared" si="10"/>
        <v>-2.9977405772460761</v>
      </c>
      <c r="R105" s="34">
        <v>1</v>
      </c>
      <c r="S105" s="76">
        <f t="shared" si="7"/>
        <v>-9.3964334699588425E-2</v>
      </c>
      <c r="T105" s="7">
        <v>70.8</v>
      </c>
      <c r="U105" s="7">
        <v>74.7</v>
      </c>
      <c r="V105" s="8">
        <v>38</v>
      </c>
      <c r="W105" s="6">
        <v>1</v>
      </c>
      <c r="X105" s="6">
        <v>0</v>
      </c>
      <c r="Y105" s="6">
        <v>0</v>
      </c>
      <c r="Z105" s="6">
        <v>0</v>
      </c>
      <c r="AA105" s="6">
        <v>0</v>
      </c>
      <c r="AB105" s="5">
        <v>0</v>
      </c>
    </row>
    <row r="106" spans="1:28" s="87" customFormat="1" ht="11.35" customHeight="1">
      <c r="A106" s="6">
        <v>2016</v>
      </c>
      <c r="B106" s="6" t="s">
        <v>238</v>
      </c>
      <c r="C106" s="3">
        <v>14</v>
      </c>
      <c r="D106" s="3" t="s">
        <v>7</v>
      </c>
      <c r="E106" s="3" t="s">
        <v>297</v>
      </c>
      <c r="F106" s="70">
        <v>42474</v>
      </c>
      <c r="G106" s="47">
        <v>78959</v>
      </c>
      <c r="H106" s="48">
        <v>56367</v>
      </c>
      <c r="I106" s="71">
        <f>SUM(H93+H94+H95+H96+H97+H98+H99+H100+H101+H102+H103+H104+H105+H106)</f>
        <v>783457</v>
      </c>
      <c r="J106" s="72">
        <f t="shared" si="8"/>
        <v>0.71387682214820347</v>
      </c>
      <c r="K106" s="3">
        <f>SUM(G93+G94+G95+G96+G97+G98+G99+G100+G101+G102+G103+G104+G105+G106)</f>
        <v>1057802</v>
      </c>
      <c r="L106" s="74">
        <f t="shared" si="6"/>
        <v>4.0780658316341398</v>
      </c>
      <c r="M106" s="60">
        <v>322</v>
      </c>
      <c r="N106" s="75">
        <v>6.7</v>
      </c>
      <c r="O106" s="33">
        <f t="shared" si="9"/>
        <v>4.3429712466469939</v>
      </c>
      <c r="P106" s="34">
        <v>342.91666666399999</v>
      </c>
      <c r="Q106" s="35">
        <f t="shared" si="10"/>
        <v>-2.3570287533530063</v>
      </c>
      <c r="R106" s="34">
        <v>1</v>
      </c>
      <c r="S106" s="76">
        <f t="shared" si="7"/>
        <v>-6.4958592124223502E-2</v>
      </c>
      <c r="T106" s="7">
        <v>81</v>
      </c>
      <c r="U106" s="7">
        <v>73.400000000000006</v>
      </c>
      <c r="V106" s="8">
        <v>30</v>
      </c>
      <c r="W106" s="6">
        <v>0</v>
      </c>
      <c r="X106" s="6">
        <v>1</v>
      </c>
      <c r="Y106" s="6">
        <v>1</v>
      </c>
      <c r="Z106" s="6">
        <v>0</v>
      </c>
      <c r="AA106" s="6">
        <v>0</v>
      </c>
      <c r="AB106" s="5">
        <v>0</v>
      </c>
    </row>
    <row r="107" spans="1:28" s="87" customFormat="1" ht="11.35" customHeight="1">
      <c r="A107" s="6">
        <v>2016</v>
      </c>
      <c r="B107" s="6" t="s">
        <v>238</v>
      </c>
      <c r="C107" s="3">
        <v>15</v>
      </c>
      <c r="D107" s="3" t="s">
        <v>0</v>
      </c>
      <c r="E107" s="3" t="s">
        <v>298</v>
      </c>
      <c r="F107" s="70">
        <v>42475</v>
      </c>
      <c r="G107" s="47">
        <v>81430</v>
      </c>
      <c r="H107" s="48">
        <v>61607</v>
      </c>
      <c r="I107" s="71">
        <f>SUM(H93+H94+H95+H96+H97+H98+H99+H100+H101+H102+H103+H104+H105+H106+H107)</f>
        <v>845064</v>
      </c>
      <c r="J107" s="72">
        <f t="shared" si="8"/>
        <v>0.75656391993122929</v>
      </c>
      <c r="K107" s="3">
        <f>SUM(G93+G94+G95+G96+G97+G98+G99+G100+G101+G102+G103+G104+G105+G106+G107)</f>
        <v>1139232</v>
      </c>
      <c r="L107" s="74">
        <f t="shared" si="6"/>
        <v>3.9543165909370011</v>
      </c>
      <c r="M107" s="60">
        <v>322</v>
      </c>
      <c r="N107" s="75">
        <v>6.7</v>
      </c>
      <c r="O107" s="33">
        <f t="shared" si="9"/>
        <v>5.1330386016333049</v>
      </c>
      <c r="P107" s="34">
        <v>417.98333333099998</v>
      </c>
      <c r="Q107" s="35">
        <f t="shared" si="10"/>
        <v>-1.5669613983666952</v>
      </c>
      <c r="R107" s="34">
        <v>1</v>
      </c>
      <c r="S107" s="76">
        <f t="shared" si="7"/>
        <v>-0.29808488612111805</v>
      </c>
      <c r="T107" s="7">
        <v>81.099999999999994</v>
      </c>
      <c r="U107" s="7">
        <v>75.5</v>
      </c>
      <c r="V107" s="8">
        <v>35</v>
      </c>
      <c r="W107" s="6">
        <v>0</v>
      </c>
      <c r="X107" s="6">
        <v>1</v>
      </c>
      <c r="Y107" s="6">
        <v>1</v>
      </c>
      <c r="Z107" s="6">
        <v>0</v>
      </c>
      <c r="AA107" s="6">
        <v>0</v>
      </c>
      <c r="AB107" s="6" t="s">
        <v>36</v>
      </c>
    </row>
    <row r="108" spans="1:28" s="87" customFormat="1" ht="11.35" customHeight="1">
      <c r="A108" s="6">
        <v>2016</v>
      </c>
      <c r="B108" s="6" t="s">
        <v>238</v>
      </c>
      <c r="C108" s="3">
        <v>16</v>
      </c>
      <c r="D108" s="3" t="s">
        <v>8</v>
      </c>
      <c r="E108" s="3" t="s">
        <v>299</v>
      </c>
      <c r="F108" s="70">
        <v>42476</v>
      </c>
      <c r="G108" s="47">
        <v>64854</v>
      </c>
      <c r="H108" s="48">
        <v>51334</v>
      </c>
      <c r="I108" s="71">
        <f>SUM(H93+H94+H95+H96+H97+H98+H99+H100+H101+H102+H103+H104+H105+H106+H107+H108)</f>
        <v>896398</v>
      </c>
      <c r="J108" s="72">
        <f t="shared" si="8"/>
        <v>0.7915317482344959</v>
      </c>
      <c r="K108" s="3">
        <f>SUM(G93+G94+G95+G96+G97+G98+G99+G100+G101+G102+G103+G104+G105+G106+G107+G108)</f>
        <v>1204086</v>
      </c>
      <c r="L108" s="74">
        <f t="shared" si="6"/>
        <v>4.7182903136275325</v>
      </c>
      <c r="M108" s="60">
        <v>306</v>
      </c>
      <c r="N108" s="75">
        <v>6.7</v>
      </c>
      <c r="O108" s="33">
        <f t="shared" si="9"/>
        <v>7.7019150707435164</v>
      </c>
      <c r="P108" s="34">
        <v>499.49999999800002</v>
      </c>
      <c r="Q108" s="35">
        <f t="shared" si="10"/>
        <v>1.0019150707435163</v>
      </c>
      <c r="R108" s="34">
        <v>0</v>
      </c>
      <c r="S108" s="76">
        <f t="shared" si="7"/>
        <v>-0.63235294116993468</v>
      </c>
      <c r="T108" s="7">
        <v>85.3</v>
      </c>
      <c r="U108" s="7">
        <v>77.900000000000006</v>
      </c>
      <c r="V108" s="8">
        <v>33</v>
      </c>
      <c r="W108" s="6">
        <v>0</v>
      </c>
      <c r="X108" s="6">
        <v>12</v>
      </c>
      <c r="Y108" s="6">
        <v>2</v>
      </c>
      <c r="Z108" s="6">
        <v>10</v>
      </c>
      <c r="AA108" s="6">
        <v>0</v>
      </c>
      <c r="AB108" s="6" t="s">
        <v>36</v>
      </c>
    </row>
    <row r="109" spans="1:28" s="87" customFormat="1" ht="11.35" customHeight="1">
      <c r="A109" s="6">
        <v>2016</v>
      </c>
      <c r="B109" s="6" t="s">
        <v>238</v>
      </c>
      <c r="C109" s="3">
        <v>17</v>
      </c>
      <c r="D109" s="3" t="s">
        <v>5</v>
      </c>
      <c r="E109" s="3" t="s">
        <v>300</v>
      </c>
      <c r="F109" s="70">
        <v>42477</v>
      </c>
      <c r="G109" s="47">
        <v>55181</v>
      </c>
      <c r="H109" s="48">
        <v>52230</v>
      </c>
      <c r="I109" s="71">
        <f>SUM(H93+H94+H95+H96+H97+H98+H99+H100+H101+H102+H103+H104+H105+H106+H107+H108+H109)</f>
        <v>948628</v>
      </c>
      <c r="J109" s="72">
        <f t="shared" si="8"/>
        <v>0.94652144759971735</v>
      </c>
      <c r="K109" s="3">
        <f>SUM(G93+G94+G95+G96+G97+G98+G99+G100+G101+G102+G103+G104+G105+G106+G107+G108+G109)</f>
        <v>1259267</v>
      </c>
      <c r="L109" s="74">
        <f t="shared" si="6"/>
        <v>22.127181457385696</v>
      </c>
      <c r="M109" s="60">
        <v>1221</v>
      </c>
      <c r="N109" s="75">
        <v>6.7</v>
      </c>
      <c r="O109" s="33">
        <f t="shared" si="9"/>
        <v>30.749412539316069</v>
      </c>
      <c r="P109" s="34">
        <v>1696.783333332</v>
      </c>
      <c r="Q109" s="35">
        <f t="shared" si="10"/>
        <v>24.049412539316069</v>
      </c>
      <c r="R109" s="34">
        <v>0</v>
      </c>
      <c r="S109" s="76">
        <f t="shared" si="7"/>
        <v>-0.38966693966584764</v>
      </c>
      <c r="T109" s="7">
        <v>13.2</v>
      </c>
      <c r="U109" s="7">
        <v>14.8</v>
      </c>
      <c r="V109" s="8">
        <v>70</v>
      </c>
      <c r="W109" s="6">
        <v>30</v>
      </c>
      <c r="X109" s="6">
        <v>241</v>
      </c>
      <c r="Y109" s="6">
        <v>3</v>
      </c>
      <c r="Z109" s="6">
        <v>199</v>
      </c>
      <c r="AA109" s="6">
        <v>39</v>
      </c>
      <c r="AB109" s="6" t="s">
        <v>9</v>
      </c>
    </row>
    <row r="110" spans="1:28" s="87" customFormat="1" ht="11.35" customHeight="1">
      <c r="A110" s="6">
        <v>2016</v>
      </c>
      <c r="B110" s="6" t="s">
        <v>238</v>
      </c>
      <c r="C110" s="3">
        <v>18</v>
      </c>
      <c r="D110" s="3" t="s">
        <v>6</v>
      </c>
      <c r="E110" s="3" t="s">
        <v>294</v>
      </c>
      <c r="F110" s="70">
        <v>42478</v>
      </c>
      <c r="G110" s="47">
        <v>81009</v>
      </c>
      <c r="H110" s="48">
        <v>59642</v>
      </c>
      <c r="I110" s="71">
        <f>SUM(H93+H94+H95+H96+H97+H98+H99+H100+H101+H102+H103+H104+H105+H106+H107+H108+H109+H110)</f>
        <v>1008270</v>
      </c>
      <c r="J110" s="72">
        <f t="shared" si="8"/>
        <v>0.73623918330062088</v>
      </c>
      <c r="K110" s="3">
        <f>SUM(G93+G94+G95+G96+G97+G98+G99+G100+G101+G102+G103+G104+G105+G106+G107+G108+G109+G110)</f>
        <v>1340276</v>
      </c>
      <c r="L110" s="74">
        <f t="shared" si="6"/>
        <v>11.171598217482007</v>
      </c>
      <c r="M110" s="60">
        <v>905</v>
      </c>
      <c r="N110" s="75">
        <v>6.7</v>
      </c>
      <c r="O110" s="33">
        <f t="shared" si="9"/>
        <v>12.550663095026479</v>
      </c>
      <c r="P110" s="34">
        <v>1016.716666665</v>
      </c>
      <c r="Q110" s="35">
        <f t="shared" si="10"/>
        <v>5.8506630950264791</v>
      </c>
      <c r="R110" s="34">
        <v>0</v>
      </c>
      <c r="S110" s="76">
        <f t="shared" si="7"/>
        <v>-0.12344383056906083</v>
      </c>
      <c r="T110" s="7">
        <v>55.1</v>
      </c>
      <c r="U110" s="7">
        <v>49.2</v>
      </c>
      <c r="V110" s="8">
        <v>25</v>
      </c>
      <c r="W110" s="6">
        <v>0</v>
      </c>
      <c r="X110" s="6">
        <v>38</v>
      </c>
      <c r="Y110" s="6">
        <v>2</v>
      </c>
      <c r="Z110" s="6">
        <v>8</v>
      </c>
      <c r="AA110" s="6">
        <v>27</v>
      </c>
      <c r="AB110" s="6" t="s">
        <v>37</v>
      </c>
    </row>
    <row r="111" spans="1:28" s="87" customFormat="1" ht="11.35" customHeight="1">
      <c r="A111" s="6">
        <v>2016</v>
      </c>
      <c r="B111" s="6" t="s">
        <v>238</v>
      </c>
      <c r="C111" s="3">
        <v>19</v>
      </c>
      <c r="D111" s="3" t="s">
        <v>4</v>
      </c>
      <c r="E111" s="3" t="s">
        <v>295</v>
      </c>
      <c r="F111" s="70">
        <v>42479</v>
      </c>
      <c r="G111" s="47">
        <v>72316</v>
      </c>
      <c r="H111" s="48">
        <v>53112</v>
      </c>
      <c r="I111" s="71">
        <f>SUM(H93+H94+H95+H96+H97+H98+H99+H100+H101+H102+H103+H104+H105+H106+H107+H108+H109+H110+H111)</f>
        <v>1061382</v>
      </c>
      <c r="J111" s="72">
        <f t="shared" si="8"/>
        <v>0.73444327672990761</v>
      </c>
      <c r="K111" s="3">
        <f>SUM(G93+G94+G95+G96+G97+G98+G99+G100+G101+G102+G103+G104+G105+G106+G107+G108+G109+G110+G111)</f>
        <v>1412592</v>
      </c>
      <c r="L111" s="74">
        <f t="shared" si="6"/>
        <v>3.3464240278776485</v>
      </c>
      <c r="M111" s="60">
        <v>242</v>
      </c>
      <c r="N111" s="75">
        <v>6.7</v>
      </c>
      <c r="O111" s="33">
        <f t="shared" si="9"/>
        <v>5.2136917602052106</v>
      </c>
      <c r="P111" s="34">
        <v>377.03333333099999</v>
      </c>
      <c r="Q111" s="35">
        <f t="shared" si="10"/>
        <v>-1.4863082397947895</v>
      </c>
      <c r="R111" s="34">
        <v>1</v>
      </c>
      <c r="S111" s="76">
        <f t="shared" si="7"/>
        <v>-0.55798898070661163</v>
      </c>
      <c r="T111" s="7">
        <v>77.5</v>
      </c>
      <c r="U111" s="7">
        <v>75.7</v>
      </c>
      <c r="V111" s="8">
        <v>44</v>
      </c>
      <c r="W111" s="6">
        <v>1</v>
      </c>
      <c r="X111" s="6">
        <v>1</v>
      </c>
      <c r="Y111" s="6">
        <v>1</v>
      </c>
      <c r="Z111" s="6">
        <v>0</v>
      </c>
      <c r="AA111" s="6">
        <v>0</v>
      </c>
      <c r="AB111" s="6" t="s">
        <v>38</v>
      </c>
    </row>
    <row r="112" spans="1:28" s="87" customFormat="1" ht="11.35" customHeight="1">
      <c r="A112" s="6">
        <v>2016</v>
      </c>
      <c r="B112" s="6" t="s">
        <v>238</v>
      </c>
      <c r="C112" s="3">
        <v>20</v>
      </c>
      <c r="D112" s="3" t="s">
        <v>3</v>
      </c>
      <c r="E112" s="3" t="s">
        <v>296</v>
      </c>
      <c r="F112" s="70">
        <v>42480</v>
      </c>
      <c r="G112" s="47">
        <v>73057</v>
      </c>
      <c r="H112" s="48">
        <v>52345</v>
      </c>
      <c r="I112" s="71">
        <f>SUM(H93+H94+H95+H96+H97+H98+H99+H100+H101+H102+H103+H104+H105+H106+H107+H108+H109+H110+H111+H112)</f>
        <v>1113727</v>
      </c>
      <c r="J112" s="72">
        <f t="shared" si="8"/>
        <v>0.71649533925564968</v>
      </c>
      <c r="K112" s="3">
        <f>SUM(G93+G94+G95+G96+G97+G98+G99+G100+G101+G102+G103+G104+G105+G106+G107+G108+G109+G110+G111+G112)</f>
        <v>1485649</v>
      </c>
      <c r="L112" s="74">
        <f t="shared" si="6"/>
        <v>4.503333013948013</v>
      </c>
      <c r="M112" s="60">
        <v>329</v>
      </c>
      <c r="N112" s="75">
        <v>6.7</v>
      </c>
      <c r="O112" s="33">
        <f t="shared" si="9"/>
        <v>4.9025646640978957</v>
      </c>
      <c r="P112" s="34">
        <v>358.16666666499998</v>
      </c>
      <c r="Q112" s="35">
        <f t="shared" si="10"/>
        <v>-1.7974353359021045</v>
      </c>
      <c r="R112" s="34">
        <v>1</v>
      </c>
      <c r="S112" s="76">
        <f t="shared" si="7"/>
        <v>-8.8652482264437671E-2</v>
      </c>
      <c r="T112" s="7">
        <v>66.8</v>
      </c>
      <c r="U112" s="7">
        <v>74.3</v>
      </c>
      <c r="V112" s="8">
        <v>35</v>
      </c>
      <c r="W112" s="6">
        <v>0</v>
      </c>
      <c r="X112" s="6">
        <v>1</v>
      </c>
      <c r="Y112" s="6">
        <v>1</v>
      </c>
      <c r="Z112" s="6">
        <v>0</v>
      </c>
      <c r="AA112" s="6">
        <v>0</v>
      </c>
      <c r="AB112" s="5">
        <v>0</v>
      </c>
    </row>
    <row r="113" spans="1:28" s="87" customFormat="1" ht="11.35" customHeight="1">
      <c r="A113" s="6">
        <v>2016</v>
      </c>
      <c r="B113" s="6" t="s">
        <v>238</v>
      </c>
      <c r="C113" s="3">
        <v>21</v>
      </c>
      <c r="D113" s="3" t="s">
        <v>7</v>
      </c>
      <c r="E113" s="3" t="s">
        <v>297</v>
      </c>
      <c r="F113" s="70">
        <v>42481</v>
      </c>
      <c r="G113" s="47">
        <v>80520</v>
      </c>
      <c r="H113" s="48">
        <v>49017</v>
      </c>
      <c r="I113" s="71">
        <f>SUM(H93+H94+H95+H96+H97+H98+H99+H100+H101+H102+H103+H104+H105+H106+H107+H108+H109+H110+H111+H112+H113)</f>
        <v>1162744</v>
      </c>
      <c r="J113" s="72">
        <f t="shared" si="8"/>
        <v>0.60875558867362145</v>
      </c>
      <c r="K113" s="3">
        <f>SUM(G93+G94+G95+G96+G97+G98+G99+G100+G101+G102+G103+G104+G105+G106+G107+G108+G109+G110+G111+G112+G113)</f>
        <v>1566169</v>
      </c>
      <c r="L113" s="74">
        <f t="shared" si="6"/>
        <v>4.2722305017386981</v>
      </c>
      <c r="M113" s="60">
        <v>344</v>
      </c>
      <c r="N113" s="75">
        <v>6.7</v>
      </c>
      <c r="O113" s="33">
        <f t="shared" si="9"/>
        <v>4.7286388474664687</v>
      </c>
      <c r="P113" s="34">
        <v>380.74999999800002</v>
      </c>
      <c r="Q113" s="35">
        <f t="shared" si="10"/>
        <v>-1.9713611525335315</v>
      </c>
      <c r="R113" s="34">
        <v>1</v>
      </c>
      <c r="S113" s="76">
        <f t="shared" si="7"/>
        <v>-0.10683139534302333</v>
      </c>
      <c r="T113" s="7">
        <v>74</v>
      </c>
      <c r="U113" s="7">
        <v>69.5</v>
      </c>
      <c r="V113" s="8">
        <v>41</v>
      </c>
      <c r="W113" s="6">
        <v>0</v>
      </c>
      <c r="X113" s="6">
        <v>5</v>
      </c>
      <c r="Y113" s="6">
        <v>4</v>
      </c>
      <c r="Z113" s="6">
        <v>1</v>
      </c>
      <c r="AA113" s="6">
        <v>0</v>
      </c>
      <c r="AB113" s="5">
        <v>0</v>
      </c>
    </row>
    <row r="114" spans="1:28" s="87" customFormat="1" ht="11.35" customHeight="1">
      <c r="A114" s="6">
        <v>2016</v>
      </c>
      <c r="B114" s="6" t="s">
        <v>238</v>
      </c>
      <c r="C114" s="3">
        <v>22</v>
      </c>
      <c r="D114" s="3" t="s">
        <v>0</v>
      </c>
      <c r="E114" s="3" t="s">
        <v>298</v>
      </c>
      <c r="F114" s="70">
        <v>42482</v>
      </c>
      <c r="G114" s="47">
        <v>82718</v>
      </c>
      <c r="H114" s="48">
        <v>61299</v>
      </c>
      <c r="I114" s="71">
        <f>SUM(H93+H94+H95+H96+H97+H98+H99+H100+H101+H102+H103+H104+H105+H106+H107+H108+H109+H110+H111+H112+H113+H114)</f>
        <v>1224043</v>
      </c>
      <c r="J114" s="72">
        <f t="shared" si="8"/>
        <v>0.74105998694359143</v>
      </c>
      <c r="K114" s="3">
        <f>SUM(G93+G94+G95+G96+G97+G98+G99+G100+G101+G102+G103+G104+G105+G106+G107+G108+G109+G110+G111+G112+G113+G114)</f>
        <v>1648887</v>
      </c>
      <c r="L114" s="74">
        <f t="shared" si="6"/>
        <v>4.7994390580043031</v>
      </c>
      <c r="M114" s="60">
        <v>397</v>
      </c>
      <c r="N114" s="75">
        <v>6.7</v>
      </c>
      <c r="O114" s="33">
        <f t="shared" si="9"/>
        <v>5.4157901947701834</v>
      </c>
      <c r="P114" s="34">
        <v>447.98333333099998</v>
      </c>
      <c r="Q114" s="35">
        <f t="shared" si="10"/>
        <v>-1.2842098052298168</v>
      </c>
      <c r="R114" s="34">
        <v>1</v>
      </c>
      <c r="S114" s="76">
        <f t="shared" si="7"/>
        <v>-0.12842149453652385</v>
      </c>
      <c r="T114" s="7">
        <v>79.8</v>
      </c>
      <c r="U114" s="7">
        <v>71.2</v>
      </c>
      <c r="V114" s="3">
        <v>44</v>
      </c>
      <c r="W114" s="6">
        <v>0</v>
      </c>
      <c r="X114" s="6">
        <v>3</v>
      </c>
      <c r="Y114" s="6">
        <v>3</v>
      </c>
      <c r="Z114" s="6">
        <v>0</v>
      </c>
      <c r="AA114" s="6">
        <v>0</v>
      </c>
      <c r="AB114" s="5">
        <v>0</v>
      </c>
    </row>
    <row r="115" spans="1:28" s="87" customFormat="1" ht="11.35" customHeight="1">
      <c r="A115" s="6">
        <v>2016</v>
      </c>
      <c r="B115" s="6" t="s">
        <v>238</v>
      </c>
      <c r="C115" s="3">
        <v>23</v>
      </c>
      <c r="D115" s="3" t="s">
        <v>8</v>
      </c>
      <c r="E115" s="3" t="s">
        <v>299</v>
      </c>
      <c r="F115" s="70">
        <v>42483</v>
      </c>
      <c r="G115" s="47">
        <v>63193</v>
      </c>
      <c r="H115" s="48">
        <v>47740</v>
      </c>
      <c r="I115" s="71">
        <f>SUM(H93+H94+H95+H96+H97+H98+H99+H100+H101+H102+H103+H104+H105+H106+H107+H108+H109+H110+H111+H112+H113+H114+H115)</f>
        <v>1271783</v>
      </c>
      <c r="J115" s="72">
        <f t="shared" si="8"/>
        <v>0.75546342158150426</v>
      </c>
      <c r="K115" s="3">
        <f>SUM(G93+G94+G95+G96+G97+G98+G99+G100+G101+G102+G103+G104+G105+G106+G107+G108+G109+G110+G111+G112+G113+G114+G115)</f>
        <v>1712080</v>
      </c>
      <c r="L115" s="74">
        <f t="shared" si="6"/>
        <v>6.4247622363236436</v>
      </c>
      <c r="M115" s="60">
        <v>406</v>
      </c>
      <c r="N115" s="75">
        <v>6.7</v>
      </c>
      <c r="O115" s="33">
        <f t="shared" si="9"/>
        <v>6.9612140584874904</v>
      </c>
      <c r="P115" s="34">
        <v>439.899999998</v>
      </c>
      <c r="Q115" s="35">
        <f t="shared" si="10"/>
        <v>0.26121405848749024</v>
      </c>
      <c r="R115" s="34">
        <v>0</v>
      </c>
      <c r="S115" s="76">
        <f t="shared" si="7"/>
        <v>-8.3497536940886796E-2</v>
      </c>
      <c r="T115" s="7">
        <v>87</v>
      </c>
      <c r="U115" s="7">
        <v>83.5</v>
      </c>
      <c r="V115" s="3">
        <v>34</v>
      </c>
      <c r="W115" s="6">
        <v>1</v>
      </c>
      <c r="X115" s="6">
        <v>2</v>
      </c>
      <c r="Y115" s="6">
        <v>0</v>
      </c>
      <c r="Z115" s="6">
        <v>2</v>
      </c>
      <c r="AA115" s="6">
        <v>0</v>
      </c>
      <c r="AB115" s="5">
        <v>0</v>
      </c>
    </row>
    <row r="116" spans="1:28" s="87" customFormat="1" ht="11.35" customHeight="1">
      <c r="A116" s="6">
        <v>2016</v>
      </c>
      <c r="B116" s="6" t="s">
        <v>238</v>
      </c>
      <c r="C116" s="3">
        <v>24</v>
      </c>
      <c r="D116" s="3" t="s">
        <v>5</v>
      </c>
      <c r="E116" s="3" t="s">
        <v>300</v>
      </c>
      <c r="F116" s="70">
        <v>42484</v>
      </c>
      <c r="G116" s="47">
        <v>79197</v>
      </c>
      <c r="H116" s="48">
        <v>60328</v>
      </c>
      <c r="I116" s="71">
        <f>SUM(H93+H94+H95+H96+H97+H98+H99+H100+H101+H102+H103+H104+H105+H106+H107+H108+H109+H110+H111+H112+H113+H114+H115+H116)</f>
        <v>1332111</v>
      </c>
      <c r="J116" s="72">
        <f t="shared" si="8"/>
        <v>0.76174602573329797</v>
      </c>
      <c r="K116" s="3">
        <f>SUM(G93+G94+G95+G96+G97+G98+G99+G100+G101+G102+G103+G104+G105+G106+G107+G108+G109+G110+G111+G112+G113+G114+G115+G116)</f>
        <v>1791277</v>
      </c>
      <c r="L116" s="74">
        <f t="shared" si="6"/>
        <v>5.5178857785017108</v>
      </c>
      <c r="M116" s="60">
        <v>437</v>
      </c>
      <c r="N116" s="75">
        <v>6.7</v>
      </c>
      <c r="O116" s="33">
        <f t="shared" si="9"/>
        <v>5.7779966412616641</v>
      </c>
      <c r="P116" s="34">
        <v>457.59999999799999</v>
      </c>
      <c r="Q116" s="35">
        <f t="shared" si="10"/>
        <v>-0.92200335873833605</v>
      </c>
      <c r="R116" s="34">
        <v>1</v>
      </c>
      <c r="S116" s="76">
        <f t="shared" si="7"/>
        <v>-4.7139588096109852E-2</v>
      </c>
      <c r="T116" s="7">
        <v>85.8</v>
      </c>
      <c r="U116" s="7">
        <v>79.8</v>
      </c>
      <c r="V116" s="3">
        <v>46</v>
      </c>
      <c r="W116" s="6">
        <v>1</v>
      </c>
      <c r="X116" s="6">
        <v>0</v>
      </c>
      <c r="Y116" s="6">
        <v>0</v>
      </c>
      <c r="Z116" s="6">
        <v>0</v>
      </c>
      <c r="AA116" s="6">
        <v>0</v>
      </c>
      <c r="AB116" s="5">
        <v>0</v>
      </c>
    </row>
    <row r="117" spans="1:28" s="87" customFormat="1" ht="11.35" customHeight="1">
      <c r="A117" s="6">
        <v>2016</v>
      </c>
      <c r="B117" s="6" t="s">
        <v>238</v>
      </c>
      <c r="C117" s="3">
        <v>25</v>
      </c>
      <c r="D117" s="3" t="s">
        <v>6</v>
      </c>
      <c r="E117" s="3" t="s">
        <v>294</v>
      </c>
      <c r="F117" s="70">
        <v>42485</v>
      </c>
      <c r="G117" s="47">
        <v>78616</v>
      </c>
      <c r="H117" s="48">
        <v>50000</v>
      </c>
      <c r="I117" s="71">
        <f>SUM(H93+H94+H95+H96+H97+H98+H99+H100+H101+H102+H103+H104+H105+H106+H107+H108+H109+H110+H111+H112+H113+H114+H115+H116+H117)</f>
        <v>1382111</v>
      </c>
      <c r="J117" s="72">
        <f t="shared" si="8"/>
        <v>0.63600284929276485</v>
      </c>
      <c r="K117" s="3">
        <f>SUM(G93+G94+G95+G96+G97+G98+G99+G100+G101+G102+G103+G104+G105+G106+G107+G108+G109+G110+G111+G112+G113+G114+G115+G116+G117)</f>
        <v>1869893</v>
      </c>
      <c r="L117" s="74">
        <f t="shared" si="6"/>
        <v>4.0958583494454057</v>
      </c>
      <c r="M117" s="60">
        <v>322</v>
      </c>
      <c r="N117" s="75">
        <v>6.7</v>
      </c>
      <c r="O117" s="33">
        <f t="shared" si="9"/>
        <v>4.5474203724178288</v>
      </c>
      <c r="P117" s="34">
        <v>357.49999999800002</v>
      </c>
      <c r="Q117" s="35">
        <f t="shared" si="10"/>
        <v>-2.1525796275821714</v>
      </c>
      <c r="R117" s="34">
        <v>1</v>
      </c>
      <c r="S117" s="76">
        <f t="shared" si="7"/>
        <v>-0.11024844719875793</v>
      </c>
      <c r="T117" s="7">
        <v>82.2</v>
      </c>
      <c r="U117" s="7">
        <v>75</v>
      </c>
      <c r="V117" s="3">
        <v>42</v>
      </c>
      <c r="W117" s="6">
        <v>0</v>
      </c>
      <c r="X117" s="6">
        <v>1</v>
      </c>
      <c r="Y117" s="6">
        <v>1</v>
      </c>
      <c r="Z117" s="6">
        <v>0</v>
      </c>
      <c r="AA117" s="6">
        <v>0</v>
      </c>
      <c r="AB117" s="5">
        <v>0</v>
      </c>
    </row>
    <row r="118" spans="1:28" s="87" customFormat="1" ht="11.35" customHeight="1">
      <c r="A118" s="6">
        <v>2016</v>
      </c>
      <c r="B118" s="6" t="s">
        <v>238</v>
      </c>
      <c r="C118" s="3">
        <v>26</v>
      </c>
      <c r="D118" s="3" t="s">
        <v>4</v>
      </c>
      <c r="E118" s="3" t="s">
        <v>295</v>
      </c>
      <c r="F118" s="70">
        <v>42486</v>
      </c>
      <c r="G118" s="47">
        <v>65721</v>
      </c>
      <c r="H118" s="48">
        <v>43497</v>
      </c>
      <c r="I118" s="71">
        <f>SUM(H93+H94+H95+H96+H97+H98+H99+H100+H101+H102+H103+H104+H105+H106+H107+H108+H109+H110+H111+H112+H113+H114+H115+H116+H117+H118)</f>
        <v>1425608</v>
      </c>
      <c r="J118" s="72">
        <f t="shared" si="8"/>
        <v>0.66184324645090609</v>
      </c>
      <c r="K118" s="3">
        <f>SUM(G93+G94+G95+G96+G97+G98+G99+G100+G101+G102+G103+G104+G105+G106+G107+G108+G109+G110+G111+G112+G113+G114+G115+G116+G117+G118)</f>
        <v>1935614</v>
      </c>
      <c r="L118" s="74">
        <f t="shared" si="6"/>
        <v>4.7016935226183412</v>
      </c>
      <c r="M118" s="60">
        <v>309</v>
      </c>
      <c r="N118" s="75">
        <v>6.7</v>
      </c>
      <c r="O118" s="33">
        <f t="shared" si="9"/>
        <v>5.9270755668812098</v>
      </c>
      <c r="P118" s="34">
        <v>389.53333333099999</v>
      </c>
      <c r="Q118" s="35">
        <f t="shared" si="10"/>
        <v>-0.77292443311879033</v>
      </c>
      <c r="R118" s="34">
        <v>1</v>
      </c>
      <c r="S118" s="76">
        <f t="shared" si="7"/>
        <v>-0.26062567421035587</v>
      </c>
      <c r="T118" s="7">
        <v>72.7</v>
      </c>
      <c r="U118" s="7">
        <v>70.099999999999994</v>
      </c>
      <c r="V118" s="3">
        <v>44</v>
      </c>
      <c r="W118" s="6">
        <v>5</v>
      </c>
      <c r="X118" s="6">
        <v>22</v>
      </c>
      <c r="Y118" s="6">
        <v>2</v>
      </c>
      <c r="Z118" s="6">
        <v>15</v>
      </c>
      <c r="AA118" s="6">
        <v>5</v>
      </c>
      <c r="AB118" s="6" t="s">
        <v>39</v>
      </c>
    </row>
    <row r="119" spans="1:28" s="87" customFormat="1" ht="11.35" customHeight="1">
      <c r="A119" s="6">
        <v>2016</v>
      </c>
      <c r="B119" s="6" t="s">
        <v>238</v>
      </c>
      <c r="C119" s="3">
        <v>27</v>
      </c>
      <c r="D119" s="3" t="s">
        <v>3</v>
      </c>
      <c r="E119" s="3" t="s">
        <v>296</v>
      </c>
      <c r="F119" s="70">
        <v>42487</v>
      </c>
      <c r="G119" s="47">
        <v>74518</v>
      </c>
      <c r="H119" s="48">
        <v>55915</v>
      </c>
      <c r="I119" s="71">
        <f>SUM(H93+H94+H95+H96+H97+H98+H99+H100+H101+H102+H103+H104+H105+H106+H107+H108+H109+H110+H111+H112+H113+H114+H115+H116+H117+H118+H119)</f>
        <v>1481523</v>
      </c>
      <c r="J119" s="72">
        <f t="shared" si="8"/>
        <v>0.75035561877667145</v>
      </c>
      <c r="K119" s="3">
        <f>SUM(G93+G94+G95+G96+G97+G98+G99+G100+G101+G102+G103+G104+G105+G106+G107+G108+G109+G110+G111+G112+G113+G114+G115+G116+G117+G118+G119)</f>
        <v>2010132</v>
      </c>
      <c r="L119" s="74">
        <f t="shared" si="6"/>
        <v>5.3946697442228722</v>
      </c>
      <c r="M119" s="60">
        <v>402</v>
      </c>
      <c r="N119" s="75">
        <v>6.7</v>
      </c>
      <c r="O119" s="33">
        <f t="shared" si="9"/>
        <v>6.1763600740492235</v>
      </c>
      <c r="P119" s="34">
        <v>460.24999999800002</v>
      </c>
      <c r="Q119" s="35">
        <f t="shared" si="10"/>
        <v>-0.52363992595077669</v>
      </c>
      <c r="R119" s="34">
        <v>1</v>
      </c>
      <c r="S119" s="76">
        <f t="shared" si="7"/>
        <v>-0.14490049750746281</v>
      </c>
      <c r="T119" s="7">
        <v>62.2</v>
      </c>
      <c r="U119" s="7">
        <v>67</v>
      </c>
      <c r="V119" s="3">
        <v>51</v>
      </c>
      <c r="W119" s="6">
        <v>1</v>
      </c>
      <c r="X119" s="6">
        <v>3</v>
      </c>
      <c r="Y119" s="6">
        <v>2</v>
      </c>
      <c r="Z119" s="6">
        <v>0</v>
      </c>
      <c r="AA119" s="6">
        <v>1</v>
      </c>
      <c r="AB119" s="5">
        <v>0</v>
      </c>
    </row>
    <row r="120" spans="1:28" s="87" customFormat="1" ht="11.35" customHeight="1">
      <c r="A120" s="6">
        <v>2016</v>
      </c>
      <c r="B120" s="6" t="s">
        <v>238</v>
      </c>
      <c r="C120" s="3">
        <v>28</v>
      </c>
      <c r="D120" s="3" t="s">
        <v>7</v>
      </c>
      <c r="E120" s="3" t="s">
        <v>297</v>
      </c>
      <c r="F120" s="70">
        <v>42488</v>
      </c>
      <c r="G120" s="48">
        <v>80775</v>
      </c>
      <c r="H120" s="48">
        <v>59000</v>
      </c>
      <c r="I120" s="71">
        <f>SUM(H93+H94+H95+H96+H97+H98+H99+H100+H101+H102+H103+H104+H105+H106+H107+H108+H109+H110+H111+H112+H113+H114+H115+H116+H117+H118+H119+H120)</f>
        <v>1540523</v>
      </c>
      <c r="J120" s="72">
        <f t="shared" si="8"/>
        <v>0.73042401733209528</v>
      </c>
      <c r="K120" s="3">
        <f>SUM(G93+G94+G95+G96+G97+G98+G99+G100+G101+G102+G103+G104+G105+G106+G107+G108+G109+G110+G111+G112+G113+G114+G115+G116+G117+G118+G119+G120)</f>
        <v>2090907</v>
      </c>
      <c r="L120" s="74">
        <f t="shared" si="6"/>
        <v>3.3797585886722379</v>
      </c>
      <c r="M120" s="60">
        <v>273</v>
      </c>
      <c r="N120" s="75">
        <v>6.7</v>
      </c>
      <c r="O120" s="33">
        <f t="shared" si="9"/>
        <v>3.9740018569854541</v>
      </c>
      <c r="P120" s="34">
        <v>320.99999999800002</v>
      </c>
      <c r="Q120" s="35">
        <f t="shared" si="10"/>
        <v>-2.7259981430145461</v>
      </c>
      <c r="R120" s="34">
        <v>1</v>
      </c>
      <c r="S120" s="76">
        <f t="shared" si="7"/>
        <v>-0.17582417581684995</v>
      </c>
      <c r="T120" s="7">
        <v>82</v>
      </c>
      <c r="U120" s="7">
        <v>76.3</v>
      </c>
      <c r="V120" s="3">
        <v>37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5">
        <v>0</v>
      </c>
    </row>
    <row r="121" spans="1:28" s="87" customFormat="1" ht="11.35" customHeight="1">
      <c r="A121" s="6">
        <v>2016</v>
      </c>
      <c r="B121" s="6" t="s">
        <v>238</v>
      </c>
      <c r="C121" s="3">
        <v>29</v>
      </c>
      <c r="D121" s="3" t="s">
        <v>0</v>
      </c>
      <c r="E121" s="3" t="s">
        <v>298</v>
      </c>
      <c r="F121" s="70">
        <v>42489</v>
      </c>
      <c r="G121" s="48">
        <v>66821</v>
      </c>
      <c r="H121" s="48">
        <v>48521</v>
      </c>
      <c r="I121" s="71">
        <f>SUM(H93+H94+H95+H96+H97+H98+H99+H100+H101+H102+H103+H104+H105+H106+H107+H108+H109+H110+H111+H112+H113+H114+H115+H116+H117+H118+H119+H120+H121)</f>
        <v>1589044</v>
      </c>
      <c r="J121" s="72">
        <f t="shared" si="8"/>
        <v>0.72613399979048499</v>
      </c>
      <c r="K121" s="3">
        <f>SUM(G93+G94+G95+G96+G97+G98+G99+G100+G101+G102+G103+G104+G105+G106+G107+G108+G109+G110+G111+G112+G113+G114+G115+G116+G117+G118+G119+G120+G121)</f>
        <v>2157728</v>
      </c>
      <c r="L121" s="74">
        <f t="shared" si="6"/>
        <v>10.655332904326484</v>
      </c>
      <c r="M121" s="60">
        <v>712</v>
      </c>
      <c r="N121" s="75">
        <v>6.7</v>
      </c>
      <c r="O121" s="33">
        <f t="shared" si="9"/>
        <v>18.899996508058845</v>
      </c>
      <c r="P121" s="34">
        <v>1262.9166666650001</v>
      </c>
      <c r="Q121" s="35">
        <f t="shared" si="10"/>
        <v>12.199996508058845</v>
      </c>
      <c r="R121" s="34">
        <v>0</v>
      </c>
      <c r="S121" s="76">
        <f t="shared" si="7"/>
        <v>-0.77375936329353956</v>
      </c>
      <c r="T121" s="7">
        <v>27.4</v>
      </c>
      <c r="U121" s="7">
        <v>36.200000000000003</v>
      </c>
      <c r="V121" s="3">
        <v>37</v>
      </c>
      <c r="W121" s="6">
        <v>15</v>
      </c>
      <c r="X121" s="6">
        <v>132</v>
      </c>
      <c r="Y121" s="6">
        <v>2</v>
      </c>
      <c r="Z121" s="6">
        <v>123</v>
      </c>
      <c r="AA121" s="6">
        <v>7</v>
      </c>
      <c r="AB121" s="6" t="s">
        <v>9</v>
      </c>
    </row>
    <row r="122" spans="1:28" s="87" customFormat="1" ht="11.35" customHeight="1">
      <c r="A122" s="6">
        <v>2016</v>
      </c>
      <c r="B122" s="6" t="s">
        <v>238</v>
      </c>
      <c r="C122" s="3">
        <v>30</v>
      </c>
      <c r="D122" s="3" t="s">
        <v>8</v>
      </c>
      <c r="E122" s="3" t="s">
        <v>299</v>
      </c>
      <c r="F122" s="70">
        <v>42490</v>
      </c>
      <c r="G122" s="48">
        <v>67570</v>
      </c>
      <c r="H122" s="48">
        <v>60951</v>
      </c>
      <c r="I122" s="71">
        <f>SUM(H93+H94+H95+H96+H97+H98+H99+H100+H101+H102+H103+H104+H105+H106+H107+H108+H109+H110+H111+H112+H113+H114+H115+H116+H117+H118+H119+H120+H121+H122)</f>
        <v>1649995</v>
      </c>
      <c r="J122" s="72">
        <f t="shared" si="8"/>
        <v>0.90204232647624683</v>
      </c>
      <c r="K122" s="3">
        <f>SUM(G93+G94+G95+G96+G97+G98+G99+G100+G101+G102+G103+G104+G105+G106+G107+G108+G109+G110+G111+G112+G113+G114+G115+G116+G117+G118+G119+G120+G121+G122)</f>
        <v>2225298</v>
      </c>
      <c r="L122" s="74">
        <f t="shared" si="6"/>
        <v>17.72976172857777</v>
      </c>
      <c r="M122" s="60">
        <v>1198</v>
      </c>
      <c r="N122" s="75">
        <v>6.7</v>
      </c>
      <c r="O122" s="33">
        <f t="shared" si="9"/>
        <v>20.728380444931179</v>
      </c>
      <c r="P122" s="34">
        <v>1400.6166666639999</v>
      </c>
      <c r="Q122" s="35">
        <f t="shared" si="10"/>
        <v>14.02838044493118</v>
      </c>
      <c r="R122" s="34">
        <v>0</v>
      </c>
      <c r="S122" s="76">
        <f t="shared" si="7"/>
        <v>-0.16912910406010018</v>
      </c>
      <c r="T122" s="7">
        <v>56.2</v>
      </c>
      <c r="U122" s="7">
        <v>56.8</v>
      </c>
      <c r="V122" s="3">
        <v>53</v>
      </c>
      <c r="W122" s="6">
        <v>0</v>
      </c>
      <c r="X122" s="6">
        <v>9</v>
      </c>
      <c r="Y122" s="6">
        <v>0</v>
      </c>
      <c r="Z122" s="6">
        <v>8</v>
      </c>
      <c r="AA122" s="6">
        <v>1</v>
      </c>
      <c r="AB122" s="6" t="s">
        <v>40</v>
      </c>
    </row>
    <row r="123" spans="1:28" s="87" customFormat="1" ht="11.35" customHeight="1">
      <c r="A123" s="6">
        <v>2016</v>
      </c>
      <c r="B123" s="6" t="s">
        <v>239</v>
      </c>
      <c r="C123" s="3">
        <v>1</v>
      </c>
      <c r="D123" s="3" t="s">
        <v>5</v>
      </c>
      <c r="E123" s="3" t="s">
        <v>300</v>
      </c>
      <c r="F123" s="70">
        <v>42491</v>
      </c>
      <c r="G123" s="47">
        <v>79893</v>
      </c>
      <c r="H123" s="48">
        <v>64076</v>
      </c>
      <c r="I123" s="71">
        <f>SUM(H123+0)</f>
        <v>64076</v>
      </c>
      <c r="J123" s="72">
        <f t="shared" si="8"/>
        <v>0.80202270536843023</v>
      </c>
      <c r="K123" s="73">
        <f>SUM(G123+0)</f>
        <v>79893</v>
      </c>
      <c r="L123" s="74">
        <f t="shared" si="6"/>
        <v>7.4099107556356634</v>
      </c>
      <c r="M123" s="64">
        <v>592</v>
      </c>
      <c r="N123" s="75">
        <v>8.9</v>
      </c>
      <c r="O123" s="33">
        <f t="shared" si="9"/>
        <v>8.6814030432077889</v>
      </c>
      <c r="P123" s="77">
        <v>693.58333333099995</v>
      </c>
      <c r="Q123" s="35">
        <f t="shared" si="10"/>
        <v>-0.21859695679221147</v>
      </c>
      <c r="R123" s="34">
        <v>1</v>
      </c>
      <c r="S123" s="76">
        <f t="shared" si="7"/>
        <v>-0.17159346846452683</v>
      </c>
      <c r="T123" s="7">
        <v>68</v>
      </c>
      <c r="U123" s="7">
        <v>66.5</v>
      </c>
      <c r="V123" s="2">
        <v>37</v>
      </c>
      <c r="W123" s="6">
        <v>0</v>
      </c>
      <c r="X123" s="6">
        <v>3</v>
      </c>
      <c r="Y123" s="6">
        <v>2</v>
      </c>
      <c r="Z123" s="6">
        <v>0</v>
      </c>
      <c r="AA123" s="6">
        <v>1</v>
      </c>
      <c r="AB123" s="5">
        <v>0</v>
      </c>
    </row>
    <row r="124" spans="1:28" s="87" customFormat="1" ht="11.35" customHeight="1">
      <c r="A124" s="6">
        <v>2016</v>
      </c>
      <c r="B124" s="6" t="s">
        <v>239</v>
      </c>
      <c r="C124" s="3">
        <v>2</v>
      </c>
      <c r="D124" s="3" t="s">
        <v>6</v>
      </c>
      <c r="E124" s="3" t="s">
        <v>294</v>
      </c>
      <c r="F124" s="70">
        <v>42492</v>
      </c>
      <c r="G124" s="47">
        <v>77547</v>
      </c>
      <c r="H124" s="48">
        <v>51469</v>
      </c>
      <c r="I124" s="71">
        <f>SUM(H123+H124)</f>
        <v>115545</v>
      </c>
      <c r="J124" s="72">
        <f t="shared" si="8"/>
        <v>0.66371361883760815</v>
      </c>
      <c r="K124" s="73">
        <f>SUM(G123+G124)</f>
        <v>157440</v>
      </c>
      <c r="L124" s="74">
        <f t="shared" si="6"/>
        <v>6.5766567372045337</v>
      </c>
      <c r="M124" s="64">
        <v>510</v>
      </c>
      <c r="N124" s="75">
        <v>8.9</v>
      </c>
      <c r="O124" s="33">
        <f t="shared" si="9"/>
        <v>7.2665609243168658</v>
      </c>
      <c r="P124" s="77">
        <v>563.49999999800002</v>
      </c>
      <c r="Q124" s="35">
        <f t="shared" si="10"/>
        <v>-1.6334390756831345</v>
      </c>
      <c r="R124" s="34">
        <v>1</v>
      </c>
      <c r="S124" s="76">
        <f t="shared" si="7"/>
        <v>-0.10490196078039227</v>
      </c>
      <c r="T124" s="7">
        <v>57.3</v>
      </c>
      <c r="U124" s="7">
        <v>62.3</v>
      </c>
      <c r="V124" s="8">
        <v>33</v>
      </c>
      <c r="W124" s="6">
        <v>4</v>
      </c>
      <c r="X124" s="6">
        <v>6</v>
      </c>
      <c r="Y124" s="6">
        <v>3</v>
      </c>
      <c r="Z124" s="6">
        <v>3</v>
      </c>
      <c r="AA124" s="6">
        <v>0</v>
      </c>
      <c r="AB124" s="5" t="s">
        <v>12</v>
      </c>
    </row>
    <row r="125" spans="1:28" s="87" customFormat="1" ht="11.35" customHeight="1">
      <c r="A125" s="6">
        <v>2016</v>
      </c>
      <c r="B125" s="6" t="s">
        <v>239</v>
      </c>
      <c r="C125" s="3">
        <v>3</v>
      </c>
      <c r="D125" s="3" t="s">
        <v>4</v>
      </c>
      <c r="E125" s="3" t="s">
        <v>295</v>
      </c>
      <c r="F125" s="70">
        <v>42493</v>
      </c>
      <c r="G125" s="47">
        <v>68853</v>
      </c>
      <c r="H125" s="48">
        <v>48794</v>
      </c>
      <c r="I125" s="71">
        <f>SUM(H123+H124+H125)</f>
        <v>164339</v>
      </c>
      <c r="J125" s="72">
        <f t="shared" si="8"/>
        <v>0.70866919378966786</v>
      </c>
      <c r="K125" s="73">
        <f>SUM(G123+G124+G125)</f>
        <v>226293</v>
      </c>
      <c r="L125" s="74">
        <f t="shared" si="6"/>
        <v>4.4732981859904433</v>
      </c>
      <c r="M125" s="64">
        <v>308</v>
      </c>
      <c r="N125" s="75">
        <v>8.9</v>
      </c>
      <c r="O125" s="33">
        <f t="shared" si="9"/>
        <v>4.6872806316500375</v>
      </c>
      <c r="P125" s="34">
        <v>322.73333333099998</v>
      </c>
      <c r="Q125" s="35">
        <f t="shared" si="10"/>
        <v>-4.2127193683499629</v>
      </c>
      <c r="R125" s="34">
        <v>1</v>
      </c>
      <c r="S125" s="76">
        <f t="shared" si="7"/>
        <v>-4.7835497827922069E-2</v>
      </c>
      <c r="T125" s="7">
        <v>78.400000000000006</v>
      </c>
      <c r="U125" s="7">
        <v>74.7</v>
      </c>
      <c r="V125" s="8">
        <v>40</v>
      </c>
      <c r="W125" s="6">
        <v>0</v>
      </c>
      <c r="X125" s="6">
        <v>1</v>
      </c>
      <c r="Y125" s="1">
        <v>1</v>
      </c>
      <c r="Z125" s="6">
        <v>0</v>
      </c>
      <c r="AA125" s="6">
        <v>0</v>
      </c>
      <c r="AB125" s="5">
        <v>0</v>
      </c>
    </row>
    <row r="126" spans="1:28" s="87" customFormat="1" ht="11.35" customHeight="1">
      <c r="A126" s="6">
        <v>2016</v>
      </c>
      <c r="B126" s="6" t="s">
        <v>239</v>
      </c>
      <c r="C126" s="3">
        <v>4</v>
      </c>
      <c r="D126" s="3" t="s">
        <v>3</v>
      </c>
      <c r="E126" s="3" t="s">
        <v>296</v>
      </c>
      <c r="F126" s="70">
        <v>42494</v>
      </c>
      <c r="G126" s="47">
        <v>71587</v>
      </c>
      <c r="H126" s="48">
        <v>49959</v>
      </c>
      <c r="I126" s="71">
        <f>SUM(H123+H124+H125+H126)</f>
        <v>214298</v>
      </c>
      <c r="J126" s="72">
        <f t="shared" si="8"/>
        <v>0.69787810636009329</v>
      </c>
      <c r="K126" s="73">
        <f>SUM(G123+G124+G125+G126)</f>
        <v>297880</v>
      </c>
      <c r="L126" s="74">
        <f t="shared" si="6"/>
        <v>4.3443642002039482</v>
      </c>
      <c r="M126" s="64">
        <v>311</v>
      </c>
      <c r="N126" s="75">
        <v>8.9</v>
      </c>
      <c r="O126" s="33">
        <f t="shared" si="9"/>
        <v>4.8775150050288456</v>
      </c>
      <c r="P126" s="34">
        <v>349.16666666499998</v>
      </c>
      <c r="Q126" s="35">
        <f t="shared" si="10"/>
        <v>-4.0224849949711547</v>
      </c>
      <c r="R126" s="34">
        <v>1</v>
      </c>
      <c r="S126" s="76">
        <f t="shared" si="7"/>
        <v>-0.12272240085208996</v>
      </c>
      <c r="T126" s="7">
        <v>79.3</v>
      </c>
      <c r="U126" s="7">
        <v>71.599999999999994</v>
      </c>
      <c r="V126" s="8">
        <v>45</v>
      </c>
      <c r="W126" s="6">
        <v>1</v>
      </c>
      <c r="X126" s="6">
        <v>4</v>
      </c>
      <c r="Y126" s="6">
        <v>1</v>
      </c>
      <c r="Z126" s="6">
        <v>2</v>
      </c>
      <c r="AA126" s="6">
        <v>0</v>
      </c>
      <c r="AB126" s="5">
        <v>0</v>
      </c>
    </row>
    <row r="127" spans="1:28" s="87" customFormat="1" ht="11.35" customHeight="1">
      <c r="A127" s="6">
        <v>2016</v>
      </c>
      <c r="B127" s="6" t="s">
        <v>239</v>
      </c>
      <c r="C127" s="3">
        <v>5</v>
      </c>
      <c r="D127" s="3" t="s">
        <v>7</v>
      </c>
      <c r="E127" s="3" t="s">
        <v>297</v>
      </c>
      <c r="F127" s="70">
        <v>42495</v>
      </c>
      <c r="G127" s="47">
        <v>80113</v>
      </c>
      <c r="H127" s="48">
        <v>52476</v>
      </c>
      <c r="I127" s="71">
        <f>SUM(H123+H124+H125+H126+H127)</f>
        <v>266774</v>
      </c>
      <c r="J127" s="72">
        <f t="shared" si="8"/>
        <v>0.65502477750177879</v>
      </c>
      <c r="K127" s="73">
        <f>SUM(G123+G124+G125+G126+G127)</f>
        <v>377993</v>
      </c>
      <c r="L127" s="74">
        <f t="shared" si="6"/>
        <v>4.8806061438218524</v>
      </c>
      <c r="M127" s="64">
        <v>391</v>
      </c>
      <c r="N127" s="75">
        <v>8.9</v>
      </c>
      <c r="O127" s="33">
        <f t="shared" si="9"/>
        <v>5.61373726275386</v>
      </c>
      <c r="P127" s="34">
        <v>449.73333333099998</v>
      </c>
      <c r="Q127" s="35">
        <f t="shared" si="10"/>
        <v>-3.2862627372461404</v>
      </c>
      <c r="R127" s="34">
        <v>1</v>
      </c>
      <c r="S127" s="76">
        <f t="shared" si="7"/>
        <v>-0.15021312872378512</v>
      </c>
      <c r="T127" s="7">
        <v>75.7</v>
      </c>
      <c r="U127" s="7">
        <v>68.3</v>
      </c>
      <c r="V127" s="8">
        <v>54</v>
      </c>
      <c r="W127" s="6">
        <v>0</v>
      </c>
      <c r="X127" s="6">
        <v>1</v>
      </c>
      <c r="Y127" s="6">
        <v>1</v>
      </c>
      <c r="Z127" s="6">
        <v>0</v>
      </c>
      <c r="AA127" s="6">
        <v>0</v>
      </c>
      <c r="AB127" s="5">
        <v>0</v>
      </c>
    </row>
    <row r="128" spans="1:28" s="87" customFormat="1" ht="11.35" customHeight="1">
      <c r="A128" s="6">
        <v>2016</v>
      </c>
      <c r="B128" s="6" t="s">
        <v>239</v>
      </c>
      <c r="C128" s="3">
        <v>6</v>
      </c>
      <c r="D128" s="3" t="s">
        <v>0</v>
      </c>
      <c r="E128" s="3" t="s">
        <v>298</v>
      </c>
      <c r="F128" s="70">
        <v>42496</v>
      </c>
      <c r="G128" s="47">
        <v>82571</v>
      </c>
      <c r="H128" s="48">
        <v>63909</v>
      </c>
      <c r="I128" s="71">
        <f>SUM(H123+H124+H125+H126+H127+H128)</f>
        <v>330683</v>
      </c>
      <c r="J128" s="72">
        <f t="shared" si="8"/>
        <v>0.77398844630681474</v>
      </c>
      <c r="K128" s="73">
        <f>SUM(G123+G124+G125+G126+G127+G128)</f>
        <v>460564</v>
      </c>
      <c r="L128" s="74">
        <f t="shared" si="6"/>
        <v>6.1643918567051381</v>
      </c>
      <c r="M128" s="64">
        <v>509</v>
      </c>
      <c r="N128" s="75">
        <v>8.9</v>
      </c>
      <c r="O128" s="33">
        <f t="shared" si="9"/>
        <v>6.6114818358019161</v>
      </c>
      <c r="P128" s="34">
        <v>545.91666666399999</v>
      </c>
      <c r="Q128" s="35">
        <f t="shared" si="10"/>
        <v>-2.2885181641980843</v>
      </c>
      <c r="R128" s="34">
        <v>1</v>
      </c>
      <c r="S128" s="76">
        <f t="shared" si="7"/>
        <v>-7.2527832345776089E-2</v>
      </c>
      <c r="T128" s="7">
        <v>78.900000000000006</v>
      </c>
      <c r="U128" s="7">
        <v>73.599999999999994</v>
      </c>
      <c r="V128" s="8">
        <v>52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5">
        <v>0</v>
      </c>
    </row>
    <row r="129" spans="1:28" s="87" customFormat="1" ht="11.35" customHeight="1">
      <c r="A129" s="6">
        <v>2016</v>
      </c>
      <c r="B129" s="6" t="s">
        <v>239</v>
      </c>
      <c r="C129" s="3">
        <v>7</v>
      </c>
      <c r="D129" s="3" t="s">
        <v>8</v>
      </c>
      <c r="E129" s="3" t="s">
        <v>299</v>
      </c>
      <c r="F129" s="70">
        <v>42497</v>
      </c>
      <c r="G129" s="47">
        <v>63096</v>
      </c>
      <c r="H129" s="48">
        <v>47245</v>
      </c>
      <c r="I129" s="71">
        <f>SUM(H123+H124+H125+H126+H127+H128+H129)</f>
        <v>377928</v>
      </c>
      <c r="J129" s="72">
        <f t="shared" si="8"/>
        <v>0.74877963737796371</v>
      </c>
      <c r="K129" s="73">
        <f>SUM(G123+G124+G125+G126+G127+G128+G129)</f>
        <v>523660</v>
      </c>
      <c r="L129" s="74">
        <f t="shared" si="6"/>
        <v>6.4187904146063142</v>
      </c>
      <c r="M129" s="64">
        <v>405</v>
      </c>
      <c r="N129" s="75">
        <v>8.9</v>
      </c>
      <c r="O129" s="33">
        <f t="shared" si="9"/>
        <v>6.8908224504089004</v>
      </c>
      <c r="P129" s="34">
        <v>434.78333333099999</v>
      </c>
      <c r="Q129" s="35">
        <f t="shared" si="10"/>
        <v>-2.0091775495911</v>
      </c>
      <c r="R129" s="34">
        <v>1</v>
      </c>
      <c r="S129" s="76">
        <f t="shared" si="7"/>
        <v>-7.3539094644444525E-2</v>
      </c>
      <c r="T129" s="7">
        <v>83.5</v>
      </c>
      <c r="U129" s="7">
        <v>76.2</v>
      </c>
      <c r="V129" s="8">
        <v>45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5">
        <v>0</v>
      </c>
    </row>
    <row r="130" spans="1:28" s="87" customFormat="1" ht="11.35" customHeight="1">
      <c r="A130" s="6">
        <v>2016</v>
      </c>
      <c r="B130" s="6" t="s">
        <v>239</v>
      </c>
      <c r="C130" s="3">
        <v>8</v>
      </c>
      <c r="D130" s="3" t="s">
        <v>5</v>
      </c>
      <c r="E130" s="3" t="s">
        <v>300</v>
      </c>
      <c r="F130" s="70">
        <v>42498</v>
      </c>
      <c r="G130" s="47">
        <v>74082</v>
      </c>
      <c r="H130" s="48">
        <v>56490</v>
      </c>
      <c r="I130" s="71">
        <f>SUM(H123+H124+H125+H126+H127+H128+H129+H130)</f>
        <v>434418</v>
      </c>
      <c r="J130" s="72">
        <f t="shared" si="8"/>
        <v>0.76253340892524502</v>
      </c>
      <c r="K130" s="73">
        <f>SUM(G123+G124+G125+G126+G127+G128+G129+G130)</f>
        <v>597742</v>
      </c>
      <c r="L130" s="74">
        <f t="shared" ref="L130:L193" si="11">SUM(M130/G130)*1000</f>
        <v>7.3837099430360951</v>
      </c>
      <c r="M130" s="64">
        <v>547</v>
      </c>
      <c r="N130" s="75">
        <v>8.9</v>
      </c>
      <c r="O130" s="33">
        <f t="shared" si="9"/>
        <v>8.0687616424772539</v>
      </c>
      <c r="P130" s="34">
        <v>597.74999999800002</v>
      </c>
      <c r="Q130" s="35">
        <f t="shared" si="10"/>
        <v>-0.83123835752274644</v>
      </c>
      <c r="R130" s="34">
        <v>1</v>
      </c>
      <c r="S130" s="76">
        <f t="shared" ref="S130:S193" si="12">SUM((P130/M130)-1)*-1</f>
        <v>-9.2778793414990846E-2</v>
      </c>
      <c r="T130" s="7">
        <v>57.7</v>
      </c>
      <c r="U130" s="7">
        <v>62.2</v>
      </c>
      <c r="V130" s="8">
        <v>60</v>
      </c>
      <c r="W130" s="6">
        <v>4</v>
      </c>
      <c r="X130" s="6">
        <v>4</v>
      </c>
      <c r="Y130" s="6">
        <v>0</v>
      </c>
      <c r="Z130" s="6">
        <v>3</v>
      </c>
      <c r="AA130" s="6">
        <v>1</v>
      </c>
      <c r="AB130" s="5" t="s">
        <v>41</v>
      </c>
    </row>
    <row r="131" spans="1:28" s="87" customFormat="1" ht="11.35" customHeight="1">
      <c r="A131" s="6">
        <v>2016</v>
      </c>
      <c r="B131" s="6" t="s">
        <v>239</v>
      </c>
      <c r="C131" s="3">
        <v>9</v>
      </c>
      <c r="D131" s="3" t="s">
        <v>6</v>
      </c>
      <c r="E131" s="3" t="s">
        <v>294</v>
      </c>
      <c r="F131" s="70">
        <v>42499</v>
      </c>
      <c r="G131" s="47">
        <v>79409</v>
      </c>
      <c r="H131" s="48">
        <v>58422</v>
      </c>
      <c r="I131" s="71">
        <f>SUM(H123+H124+H125+H126+H127+H128+H129+H130+H131)</f>
        <v>492840</v>
      </c>
      <c r="J131" s="72">
        <f t="shared" ref="J131:J194" si="13">SUM(H131/G131)</f>
        <v>0.73571005805387302</v>
      </c>
      <c r="K131" s="73">
        <f>SUM(G123+G124+G125+G126+G127+G128+G129+G130+G131)</f>
        <v>677151</v>
      </c>
      <c r="L131" s="74">
        <f t="shared" si="11"/>
        <v>7.0646904003324558</v>
      </c>
      <c r="M131" s="64">
        <v>561</v>
      </c>
      <c r="N131" s="75">
        <v>8.9</v>
      </c>
      <c r="O131" s="33">
        <f t="shared" si="9"/>
        <v>7.6796500816154332</v>
      </c>
      <c r="P131" s="34">
        <v>609.83333333099995</v>
      </c>
      <c r="Q131" s="35">
        <f t="shared" si="10"/>
        <v>-1.2203499183845672</v>
      </c>
      <c r="R131" s="34">
        <v>1</v>
      </c>
      <c r="S131" s="76">
        <f t="shared" si="12"/>
        <v>-8.7046939983957072E-2</v>
      </c>
      <c r="T131" s="7">
        <v>49.7</v>
      </c>
      <c r="U131" s="7">
        <v>57.7</v>
      </c>
      <c r="V131" s="8">
        <v>48</v>
      </c>
      <c r="W131" s="6">
        <v>2</v>
      </c>
      <c r="X131" s="6">
        <v>2</v>
      </c>
      <c r="Y131" s="6">
        <v>2</v>
      </c>
      <c r="Z131" s="6">
        <v>0</v>
      </c>
      <c r="AA131" s="6">
        <v>0</v>
      </c>
      <c r="AB131" s="5">
        <v>0</v>
      </c>
    </row>
    <row r="132" spans="1:28" s="87" customFormat="1" ht="11.35" customHeight="1">
      <c r="A132" s="6">
        <v>2016</v>
      </c>
      <c r="B132" s="6" t="s">
        <v>239</v>
      </c>
      <c r="C132" s="3">
        <v>10</v>
      </c>
      <c r="D132" s="3" t="s">
        <v>4</v>
      </c>
      <c r="E132" s="3" t="s">
        <v>295</v>
      </c>
      <c r="F132" s="70">
        <v>42500</v>
      </c>
      <c r="G132" s="47">
        <v>71287</v>
      </c>
      <c r="H132" s="48">
        <v>51674</v>
      </c>
      <c r="I132" s="71">
        <f>SUM(H123+H124+H125+H126+H127+H128+H129+H130+H131+H132)</f>
        <v>544514</v>
      </c>
      <c r="J132" s="72">
        <f t="shared" si="13"/>
        <v>0.72487269768681528</v>
      </c>
      <c r="K132" s="73">
        <f>SUM(G123+G124+G125+G126+G127+G128+G129+G130+G131+G132)</f>
        <v>748438</v>
      </c>
      <c r="L132" s="74">
        <f t="shared" si="11"/>
        <v>5.65320465161951</v>
      </c>
      <c r="M132" s="64">
        <v>403</v>
      </c>
      <c r="N132" s="75">
        <v>8.9</v>
      </c>
      <c r="O132" s="33">
        <f t="shared" si="9"/>
        <v>6.2182913200302998</v>
      </c>
      <c r="P132" s="34">
        <v>443.28333333099999</v>
      </c>
      <c r="Q132" s="35">
        <f t="shared" si="10"/>
        <v>-2.6817086799697005</v>
      </c>
      <c r="R132" s="34">
        <v>1</v>
      </c>
      <c r="S132" s="76">
        <f t="shared" si="12"/>
        <v>-9.9958643501240729E-2</v>
      </c>
      <c r="T132" s="7">
        <v>65.2</v>
      </c>
      <c r="U132" s="7">
        <v>61.9</v>
      </c>
      <c r="V132" s="8">
        <v>67</v>
      </c>
      <c r="W132" s="6">
        <v>13</v>
      </c>
      <c r="X132" s="6">
        <v>11</v>
      </c>
      <c r="Y132" s="6">
        <v>3</v>
      </c>
      <c r="Z132" s="6">
        <v>8</v>
      </c>
      <c r="AA132" s="6">
        <v>0</v>
      </c>
      <c r="AB132" s="5" t="s">
        <v>41</v>
      </c>
    </row>
    <row r="133" spans="1:28" s="87" customFormat="1" ht="11.35" customHeight="1">
      <c r="A133" s="6">
        <v>2016</v>
      </c>
      <c r="B133" s="6" t="s">
        <v>239</v>
      </c>
      <c r="C133" s="3">
        <v>11</v>
      </c>
      <c r="D133" s="3" t="s">
        <v>3</v>
      </c>
      <c r="E133" s="3" t="s">
        <v>296</v>
      </c>
      <c r="F133" s="70">
        <v>42501</v>
      </c>
      <c r="G133" s="47">
        <v>76887</v>
      </c>
      <c r="H133" s="48">
        <v>55817</v>
      </c>
      <c r="I133" s="71">
        <f>SUM(H123+H124+H125+H126+H127+H128+H129+H130+H131+H132+H133)</f>
        <v>600331</v>
      </c>
      <c r="J133" s="72">
        <f t="shared" si="13"/>
        <v>0.72596147593221216</v>
      </c>
      <c r="K133" s="73">
        <f>SUM(G123+G124+G125+G126+G127+G128+G129+G130+G131+G132+G133)</f>
        <v>825325</v>
      </c>
      <c r="L133" s="74">
        <f t="shared" si="11"/>
        <v>5.1634216447513879</v>
      </c>
      <c r="M133" s="64">
        <v>397</v>
      </c>
      <c r="N133" s="75">
        <v>8.9</v>
      </c>
      <c r="O133" s="33">
        <f t="shared" si="9"/>
        <v>5.6977555806703348</v>
      </c>
      <c r="P133" s="34">
        <v>438.08333333100001</v>
      </c>
      <c r="Q133" s="35">
        <f t="shared" si="10"/>
        <v>-3.2022444193296655</v>
      </c>
      <c r="R133" s="34">
        <v>1</v>
      </c>
      <c r="S133" s="76">
        <f t="shared" si="12"/>
        <v>-0.10348446682871537</v>
      </c>
      <c r="T133" s="7">
        <v>75.3</v>
      </c>
      <c r="U133" s="7">
        <v>69.8</v>
      </c>
      <c r="V133" s="8">
        <v>36</v>
      </c>
      <c r="W133" s="6">
        <v>2</v>
      </c>
      <c r="X133" s="6">
        <v>1</v>
      </c>
      <c r="Y133" s="6">
        <v>0</v>
      </c>
      <c r="Z133" s="6">
        <v>1</v>
      </c>
      <c r="AA133" s="6">
        <v>0</v>
      </c>
      <c r="AB133" s="5" t="s">
        <v>41</v>
      </c>
    </row>
    <row r="134" spans="1:28" s="87" customFormat="1" ht="11.35" customHeight="1">
      <c r="A134" s="6">
        <v>2016</v>
      </c>
      <c r="B134" s="6" t="s">
        <v>239</v>
      </c>
      <c r="C134" s="3">
        <v>12</v>
      </c>
      <c r="D134" s="3" t="s">
        <v>7</v>
      </c>
      <c r="E134" s="3" t="s">
        <v>297</v>
      </c>
      <c r="F134" s="70">
        <v>42502</v>
      </c>
      <c r="G134" s="47">
        <v>82224</v>
      </c>
      <c r="H134" s="48">
        <v>60197</v>
      </c>
      <c r="I134" s="71">
        <f>SUM(H123+H124+H125+H126+H127+H128+H129+H130+H131+H132+H133+H134)</f>
        <v>660528</v>
      </c>
      <c r="J134" s="72">
        <f t="shared" si="13"/>
        <v>0.7321098462735941</v>
      </c>
      <c r="K134" s="73">
        <f>SUM(G123+G124+G125+G126+G127+G128+G129+G130+G131+G132+G133+G134)</f>
        <v>907549</v>
      </c>
      <c r="L134" s="74">
        <f t="shared" si="11"/>
        <v>5.424207044172018</v>
      </c>
      <c r="M134" s="64">
        <v>446</v>
      </c>
      <c r="N134" s="75">
        <v>8.9</v>
      </c>
      <c r="O134" s="33">
        <f t="shared" si="9"/>
        <v>6.3018907698968674</v>
      </c>
      <c r="P134" s="34">
        <v>518.16666666399999</v>
      </c>
      <c r="Q134" s="35">
        <f t="shared" si="10"/>
        <v>-2.598109230103133</v>
      </c>
      <c r="R134" s="34">
        <v>1</v>
      </c>
      <c r="S134" s="76">
        <f t="shared" si="12"/>
        <v>-0.16180866965022411</v>
      </c>
      <c r="T134" s="7">
        <v>68.099999999999994</v>
      </c>
      <c r="U134" s="7">
        <v>66.099999999999994</v>
      </c>
      <c r="V134" s="8">
        <v>45</v>
      </c>
      <c r="W134" s="6">
        <v>1</v>
      </c>
      <c r="X134" s="6">
        <v>0</v>
      </c>
      <c r="Y134" s="6">
        <v>0</v>
      </c>
      <c r="Z134" s="6">
        <v>0</v>
      </c>
      <c r="AA134" s="6">
        <v>0</v>
      </c>
      <c r="AB134" s="5" t="s">
        <v>43</v>
      </c>
    </row>
    <row r="135" spans="1:28" s="87" customFormat="1" ht="11.35" customHeight="1">
      <c r="A135" s="6">
        <v>2016</v>
      </c>
      <c r="B135" s="6" t="s">
        <v>239</v>
      </c>
      <c r="C135" s="3">
        <v>13</v>
      </c>
      <c r="D135" s="3" t="s">
        <v>0</v>
      </c>
      <c r="E135" s="3" t="s">
        <v>298</v>
      </c>
      <c r="F135" s="70">
        <v>42503</v>
      </c>
      <c r="G135" s="47">
        <v>84018</v>
      </c>
      <c r="H135" s="48">
        <v>65828</v>
      </c>
      <c r="I135" s="71">
        <f>SUM(H123+H124+H125+H126+H127+H128+H129+H130+H131+H132+H133+H134+H135)</f>
        <v>726356</v>
      </c>
      <c r="J135" s="72">
        <f t="shared" si="13"/>
        <v>0.78349877407222257</v>
      </c>
      <c r="K135" s="73">
        <f>SUM(G123+G124+G125+G126+G127+G128+G129+G130+G131+G132+G133+G134+G135)</f>
        <v>991567</v>
      </c>
      <c r="L135" s="74">
        <f t="shared" si="11"/>
        <v>6.4986074412625863</v>
      </c>
      <c r="M135" s="64">
        <v>546</v>
      </c>
      <c r="N135" s="75">
        <v>8.9</v>
      </c>
      <c r="O135" s="33">
        <f t="shared" si="9"/>
        <v>7.3131154434882992</v>
      </c>
      <c r="P135" s="34">
        <v>614.43333333099997</v>
      </c>
      <c r="Q135" s="35">
        <f t="shared" si="10"/>
        <v>-1.5868845565117011</v>
      </c>
      <c r="R135" s="34">
        <v>1</v>
      </c>
      <c r="S135" s="76">
        <f t="shared" si="12"/>
        <v>-0.12533577533150186</v>
      </c>
      <c r="T135" s="7">
        <v>77.900000000000006</v>
      </c>
      <c r="U135" s="7">
        <v>65.8</v>
      </c>
      <c r="V135" s="8">
        <v>48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5" t="s">
        <v>42</v>
      </c>
    </row>
    <row r="136" spans="1:28" s="87" customFormat="1" ht="11.35" customHeight="1">
      <c r="A136" s="6">
        <v>2016</v>
      </c>
      <c r="B136" s="6" t="s">
        <v>239</v>
      </c>
      <c r="C136" s="3">
        <v>14</v>
      </c>
      <c r="D136" s="3" t="s">
        <v>8</v>
      </c>
      <c r="E136" s="3" t="s">
        <v>299</v>
      </c>
      <c r="F136" s="70">
        <v>42504</v>
      </c>
      <c r="G136" s="47">
        <v>68350</v>
      </c>
      <c r="H136" s="48">
        <v>57784</v>
      </c>
      <c r="I136" s="71">
        <f>SUM(H123+H124+H125+H126+H127+H128+H129+H130+H131+H132+H133+H134+H135+H136)</f>
        <v>784140</v>
      </c>
      <c r="J136" s="72">
        <f t="shared" si="13"/>
        <v>0.84541331382589613</v>
      </c>
      <c r="K136" s="73">
        <f>SUM(G123+G124+G125+G126+G127+G128+G129+G130+G131+G132+G133+G134+G135+G136)</f>
        <v>1059917</v>
      </c>
      <c r="L136" s="74">
        <f t="shared" si="11"/>
        <v>8.3247988295537674</v>
      </c>
      <c r="M136" s="64">
        <v>569</v>
      </c>
      <c r="N136" s="75">
        <v>8.9</v>
      </c>
      <c r="O136" s="33">
        <f t="shared" si="9"/>
        <v>9.6164350158156537</v>
      </c>
      <c r="P136" s="34">
        <v>657.28333333099999</v>
      </c>
      <c r="Q136" s="35">
        <f t="shared" si="10"/>
        <v>0.71643501581565339</v>
      </c>
      <c r="R136" s="34">
        <v>0</v>
      </c>
      <c r="S136" s="76">
        <f t="shared" si="12"/>
        <v>-0.15515524311247808</v>
      </c>
      <c r="T136" s="7">
        <v>69.2</v>
      </c>
      <c r="U136" s="7">
        <v>56.5</v>
      </c>
      <c r="V136" s="8">
        <v>71</v>
      </c>
      <c r="W136" s="6">
        <v>1</v>
      </c>
      <c r="X136" s="6">
        <v>4</v>
      </c>
      <c r="Y136" s="6">
        <v>2</v>
      </c>
      <c r="Z136" s="6">
        <v>0</v>
      </c>
      <c r="AA136" s="6">
        <v>2</v>
      </c>
      <c r="AB136" s="5" t="s">
        <v>44</v>
      </c>
    </row>
    <row r="137" spans="1:28" s="87" customFormat="1" ht="11.35" customHeight="1">
      <c r="A137" s="6">
        <v>2016</v>
      </c>
      <c r="B137" s="6" t="s">
        <v>239</v>
      </c>
      <c r="C137" s="3">
        <v>15</v>
      </c>
      <c r="D137" s="3" t="s">
        <v>5</v>
      </c>
      <c r="E137" s="3" t="s">
        <v>300</v>
      </c>
      <c r="F137" s="70">
        <v>42505</v>
      </c>
      <c r="G137" s="47">
        <v>83851</v>
      </c>
      <c r="H137" s="48">
        <v>66910</v>
      </c>
      <c r="I137" s="71">
        <f>SUM(H123+H124+H125+H126+H127+H128+H129+H130+H131+H132+H133+H134+H135+H136+H137)</f>
        <v>851050</v>
      </c>
      <c r="J137" s="72">
        <f t="shared" si="13"/>
        <v>0.79796305351158603</v>
      </c>
      <c r="K137" s="73">
        <f>SUM(G123+G124+G125+G126+G127+G128+G129+G130+G131+G132+G133+G134+G135+G136+G137)</f>
        <v>1143768</v>
      </c>
      <c r="L137" s="74">
        <f t="shared" si="11"/>
        <v>6.2014764284266137</v>
      </c>
      <c r="M137" s="64">
        <v>520</v>
      </c>
      <c r="N137" s="75">
        <v>8.9</v>
      </c>
      <c r="O137" s="33">
        <f t="shared" si="9"/>
        <v>6.9538029758857967</v>
      </c>
      <c r="P137" s="34">
        <v>583.08333333099995</v>
      </c>
      <c r="Q137" s="35">
        <f t="shared" si="10"/>
        <v>-1.9461970241142037</v>
      </c>
      <c r="R137" s="34">
        <v>1</v>
      </c>
      <c r="S137" s="76">
        <f t="shared" si="12"/>
        <v>-0.12131410255961539</v>
      </c>
      <c r="T137" s="7">
        <v>76.5</v>
      </c>
      <c r="U137" s="7">
        <v>69.2</v>
      </c>
      <c r="V137" s="8">
        <v>37</v>
      </c>
      <c r="W137" s="6">
        <v>1</v>
      </c>
      <c r="X137" s="6">
        <v>3</v>
      </c>
      <c r="Y137" s="6">
        <v>3</v>
      </c>
      <c r="Z137" s="6">
        <v>0</v>
      </c>
      <c r="AA137" s="6">
        <v>0</v>
      </c>
      <c r="AB137" s="5">
        <v>0</v>
      </c>
    </row>
    <row r="138" spans="1:28" s="87" customFormat="1" ht="11.35" customHeight="1">
      <c r="A138" s="6">
        <v>2016</v>
      </c>
      <c r="B138" s="6" t="s">
        <v>239</v>
      </c>
      <c r="C138" s="3">
        <v>16</v>
      </c>
      <c r="D138" s="3" t="s">
        <v>6</v>
      </c>
      <c r="E138" s="3" t="s">
        <v>294</v>
      </c>
      <c r="F138" s="70">
        <v>42506</v>
      </c>
      <c r="G138" s="47">
        <v>83007</v>
      </c>
      <c r="H138" s="48">
        <v>62328</v>
      </c>
      <c r="I138" s="71">
        <f>SUM(H123+H124+H125+H126+H127+H128+H129+H130+H131+H132+H133+H134+H135+H136+H137+H138)</f>
        <v>913378</v>
      </c>
      <c r="J138" s="72">
        <f t="shared" si="13"/>
        <v>0.75087643210813548</v>
      </c>
      <c r="K138" s="73">
        <f>SUM(G123+G124+G125+G126+G127+G128+G129+G130+G131+G132+G133+G134+G135+G136+G137+G138)</f>
        <v>1226775</v>
      </c>
      <c r="L138" s="74">
        <f t="shared" si="11"/>
        <v>5.3971351813702464</v>
      </c>
      <c r="M138" s="64">
        <v>448</v>
      </c>
      <c r="N138" s="75">
        <v>8.9</v>
      </c>
      <c r="O138" s="33">
        <f t="shared" si="9"/>
        <v>5.9272109580758245</v>
      </c>
      <c r="P138" s="34">
        <v>491.99999999699997</v>
      </c>
      <c r="Q138" s="35">
        <f t="shared" si="10"/>
        <v>-2.9727890419241758</v>
      </c>
      <c r="R138" s="34">
        <v>1</v>
      </c>
      <c r="S138" s="76">
        <f t="shared" si="12"/>
        <v>-9.8214285707589166E-2</v>
      </c>
      <c r="T138" s="7">
        <v>72</v>
      </c>
      <c r="U138" s="7">
        <v>64</v>
      </c>
      <c r="V138" s="8">
        <v>32</v>
      </c>
      <c r="W138" s="6">
        <v>1</v>
      </c>
      <c r="X138" s="6">
        <v>4</v>
      </c>
      <c r="Y138" s="6">
        <v>4</v>
      </c>
      <c r="Z138" s="6">
        <v>0</v>
      </c>
      <c r="AA138" s="6">
        <v>0</v>
      </c>
      <c r="AB138" s="5">
        <v>0</v>
      </c>
    </row>
    <row r="139" spans="1:28" s="87" customFormat="1" ht="11.35" customHeight="1">
      <c r="A139" s="6">
        <v>2016</v>
      </c>
      <c r="B139" s="6" t="s">
        <v>239</v>
      </c>
      <c r="C139" s="3">
        <v>17</v>
      </c>
      <c r="D139" s="3" t="s">
        <v>4</v>
      </c>
      <c r="E139" s="3" t="s">
        <v>295</v>
      </c>
      <c r="F139" s="70">
        <v>42507</v>
      </c>
      <c r="G139" s="47">
        <v>75306</v>
      </c>
      <c r="H139" s="48">
        <v>56889</v>
      </c>
      <c r="I139" s="71">
        <f>SUM(H123+H124+H125+H126+H127+H128+H129+H130+H131+H132+H133+H134+H135+H136+H137+H138+H139)</f>
        <v>970267</v>
      </c>
      <c r="J139" s="72">
        <f t="shared" si="13"/>
        <v>0.75543781372002228</v>
      </c>
      <c r="K139" s="73">
        <f>SUM(G123+G124+G125+G126+G127+G128+G129+G130+G131+G132+G133+G134+G135+G136+G137+G138+G139)</f>
        <v>1302081</v>
      </c>
      <c r="L139" s="74">
        <f t="shared" si="11"/>
        <v>4.6211457254402033</v>
      </c>
      <c r="M139" s="64">
        <v>348</v>
      </c>
      <c r="N139" s="75">
        <v>8.9</v>
      </c>
      <c r="O139" s="33">
        <f t="shared" si="9"/>
        <v>4.9801255322417868</v>
      </c>
      <c r="P139" s="34">
        <v>375.03333333099999</v>
      </c>
      <c r="Q139" s="35">
        <f t="shared" si="10"/>
        <v>-3.9198744677582136</v>
      </c>
      <c r="R139" s="34">
        <v>1</v>
      </c>
      <c r="S139" s="76">
        <f t="shared" si="12"/>
        <v>-7.7681992330459693E-2</v>
      </c>
      <c r="T139" s="7">
        <v>71</v>
      </c>
      <c r="U139" s="7">
        <v>72.400000000000006</v>
      </c>
      <c r="V139" s="8">
        <v>46</v>
      </c>
      <c r="W139" s="6">
        <v>0</v>
      </c>
      <c r="X139" s="6">
        <v>4</v>
      </c>
      <c r="Y139" s="6">
        <v>0</v>
      </c>
      <c r="Z139" s="6">
        <v>1</v>
      </c>
      <c r="AA139" s="6">
        <v>3</v>
      </c>
      <c r="AB139" s="5">
        <v>0</v>
      </c>
    </row>
    <row r="140" spans="1:28" s="87" customFormat="1" ht="11.35" customHeight="1">
      <c r="A140" s="6">
        <v>2016</v>
      </c>
      <c r="B140" s="6" t="s">
        <v>239</v>
      </c>
      <c r="C140" s="3">
        <v>18</v>
      </c>
      <c r="D140" s="3" t="s">
        <v>3</v>
      </c>
      <c r="E140" s="3" t="s">
        <v>296</v>
      </c>
      <c r="F140" s="70">
        <v>42508</v>
      </c>
      <c r="G140" s="47">
        <v>77799</v>
      </c>
      <c r="H140" s="48">
        <v>57981</v>
      </c>
      <c r="I140" s="71">
        <f>SUM(H123+H124+H125+H126+H127+H128+H129+H130+H131+H132+H133+H134+H135+H136+H137+H138+H139+H140)</f>
        <v>1028248</v>
      </c>
      <c r="J140" s="72">
        <f t="shared" si="13"/>
        <v>0.74526664867157677</v>
      </c>
      <c r="K140" s="73">
        <f>SUM(G123+G124+G125+G126+G127+G128+G129+G130+G131+G132+G133+G134+G135+G136+G137+G138+G139+G140)</f>
        <v>1379880</v>
      </c>
      <c r="L140" s="74">
        <f t="shared" si="11"/>
        <v>5.4113806090052572</v>
      </c>
      <c r="M140" s="64">
        <v>421</v>
      </c>
      <c r="N140" s="75">
        <v>8.9</v>
      </c>
      <c r="O140" s="33">
        <f t="shared" si="9"/>
        <v>5.910530126749701</v>
      </c>
      <c r="P140" s="34">
        <v>459.83333333100001</v>
      </c>
      <c r="Q140" s="35">
        <f t="shared" si="10"/>
        <v>-2.9894698732502993</v>
      </c>
      <c r="R140" s="34">
        <v>1</v>
      </c>
      <c r="S140" s="76">
        <f t="shared" si="12"/>
        <v>-9.2240696748218554E-2</v>
      </c>
      <c r="T140" s="7">
        <v>66.5</v>
      </c>
      <c r="U140" s="7">
        <v>66.099999999999994</v>
      </c>
      <c r="V140" s="8">
        <v>49</v>
      </c>
      <c r="W140" s="6">
        <v>1</v>
      </c>
      <c r="X140" s="6">
        <v>2</v>
      </c>
      <c r="Y140" s="6">
        <v>2</v>
      </c>
      <c r="Z140" s="6">
        <v>0</v>
      </c>
      <c r="AA140" s="6">
        <v>0</v>
      </c>
      <c r="AB140" s="5">
        <v>0</v>
      </c>
    </row>
    <row r="141" spans="1:28" s="87" customFormat="1" ht="11.35" customHeight="1">
      <c r="A141" s="6">
        <v>2016</v>
      </c>
      <c r="B141" s="6" t="s">
        <v>239</v>
      </c>
      <c r="C141" s="3">
        <v>19</v>
      </c>
      <c r="D141" s="3" t="s">
        <v>7</v>
      </c>
      <c r="E141" s="3" t="s">
        <v>297</v>
      </c>
      <c r="F141" s="70">
        <v>42509</v>
      </c>
      <c r="G141" s="47">
        <v>82497</v>
      </c>
      <c r="H141" s="48">
        <v>59902</v>
      </c>
      <c r="I141" s="71">
        <f>SUM(H123+H124+H125+H126+H127+H128+H129+H130+H131+H132+H133+H134+H135+H136+H137+H138+H139+H140+H141)</f>
        <v>1088150</v>
      </c>
      <c r="J141" s="72">
        <f t="shared" si="13"/>
        <v>0.72611125253039499</v>
      </c>
      <c r="K141" s="73">
        <f>SUM(G123+G124+G125+G126+G127+G128+G129+G130+G131+G132+G133+G134+G135+G136+G137+G138+G139+G140+G141)</f>
        <v>1462377</v>
      </c>
      <c r="L141" s="74">
        <f t="shared" si="11"/>
        <v>7.3699649684230941</v>
      </c>
      <c r="M141" s="64">
        <v>608</v>
      </c>
      <c r="N141" s="75">
        <v>8.9</v>
      </c>
      <c r="O141" s="33">
        <f t="shared" si="9"/>
        <v>8.0578687709613686</v>
      </c>
      <c r="P141" s="34">
        <v>664.74999999800002</v>
      </c>
      <c r="Q141" s="35">
        <f t="shared" si="10"/>
        <v>-0.8421312290386318</v>
      </c>
      <c r="R141" s="34">
        <v>1</v>
      </c>
      <c r="S141" s="76">
        <f t="shared" si="12"/>
        <v>-9.3338815786184304E-2</v>
      </c>
      <c r="T141" s="7">
        <v>50.7</v>
      </c>
      <c r="U141" s="7">
        <v>53.6</v>
      </c>
      <c r="V141" s="8">
        <v>41</v>
      </c>
      <c r="W141" s="6">
        <v>0</v>
      </c>
      <c r="X141" s="6">
        <v>4</v>
      </c>
      <c r="Y141" s="6">
        <v>2</v>
      </c>
      <c r="Z141" s="6">
        <v>1</v>
      </c>
      <c r="AA141" s="6">
        <v>1</v>
      </c>
      <c r="AB141" s="5">
        <v>0</v>
      </c>
    </row>
    <row r="142" spans="1:28" s="87" customFormat="1" ht="11.35" customHeight="1">
      <c r="A142" s="6">
        <v>2016</v>
      </c>
      <c r="B142" s="6" t="s">
        <v>239</v>
      </c>
      <c r="C142" s="3">
        <v>20</v>
      </c>
      <c r="D142" s="3" t="s">
        <v>0</v>
      </c>
      <c r="E142" s="3" t="s">
        <v>298</v>
      </c>
      <c r="F142" s="70">
        <v>42510</v>
      </c>
      <c r="G142" s="47">
        <v>84312</v>
      </c>
      <c r="H142" s="48">
        <v>63478</v>
      </c>
      <c r="I142" s="71">
        <f>SUM(H123+H124+H125+H126+H127+H128+H129+H130+H131+H132+H133+H134+H135+H136+H137+H138+H139+H140+H141+H142)</f>
        <v>1151628</v>
      </c>
      <c r="J142" s="72">
        <f t="shared" si="13"/>
        <v>0.75289401271467882</v>
      </c>
      <c r="K142" s="73">
        <f>SUM(G123+G124+G125+G126+G127+G128+G129+G130+G131+G132+G133+G134+G135+G136+G137+G138+G139+G140+G141+G142)</f>
        <v>1546689</v>
      </c>
      <c r="L142" s="74">
        <f t="shared" si="11"/>
        <v>6.7724641806623014</v>
      </c>
      <c r="M142" s="64">
        <v>571</v>
      </c>
      <c r="N142" s="75">
        <v>8.9</v>
      </c>
      <c r="O142" s="33">
        <f t="shared" si="9"/>
        <v>7.5507242938608981</v>
      </c>
      <c r="P142" s="34">
        <v>636.61666666400004</v>
      </c>
      <c r="Q142" s="35">
        <f t="shared" si="10"/>
        <v>-1.3492757061391023</v>
      </c>
      <c r="R142" s="34">
        <v>1</v>
      </c>
      <c r="S142" s="76">
        <f t="shared" si="12"/>
        <v>-0.11491535317688273</v>
      </c>
      <c r="T142" s="7">
        <v>71.599999999999994</v>
      </c>
      <c r="U142" s="7">
        <v>64.099999999999994</v>
      </c>
      <c r="V142" s="8">
        <v>61</v>
      </c>
      <c r="W142" s="6">
        <v>1</v>
      </c>
      <c r="X142" s="6">
        <v>5</v>
      </c>
      <c r="Y142" s="6">
        <v>4</v>
      </c>
      <c r="Z142" s="6">
        <v>1</v>
      </c>
      <c r="AA142" s="6">
        <v>0</v>
      </c>
      <c r="AB142" s="5">
        <v>0</v>
      </c>
    </row>
    <row r="143" spans="1:28" s="87" customFormat="1" ht="11.35" customHeight="1">
      <c r="A143" s="6">
        <v>2016</v>
      </c>
      <c r="B143" s="6" t="s">
        <v>239</v>
      </c>
      <c r="C143" s="3">
        <v>21</v>
      </c>
      <c r="D143" s="3" t="s">
        <v>8</v>
      </c>
      <c r="E143" s="3" t="s">
        <v>299</v>
      </c>
      <c r="F143" s="70">
        <v>42511</v>
      </c>
      <c r="G143" s="47">
        <v>68384</v>
      </c>
      <c r="H143" s="48">
        <v>57665</v>
      </c>
      <c r="I143" s="71">
        <f>SUM(H123+H124+H125+H126+H127+H128+H129+H130+H131+H132+H133+H134+H135+H136+H137+H138+H139+H140+H141+H142+H143)</f>
        <v>1209293</v>
      </c>
      <c r="J143" s="72">
        <f t="shared" si="13"/>
        <v>0.84325280767430977</v>
      </c>
      <c r="K143" s="73">
        <f>SUM(G123+G124+G125+G126+G127+G128+G129+G130+G131+G132+G133+G134+G135+G136+G137+G138+G139+G140+G141+G142+G143)</f>
        <v>1615073</v>
      </c>
      <c r="L143" s="74">
        <f t="shared" si="11"/>
        <v>7.9843238184370611</v>
      </c>
      <c r="M143" s="64">
        <v>546</v>
      </c>
      <c r="N143" s="75">
        <v>8.9</v>
      </c>
      <c r="O143" s="33">
        <f t="shared" si="9"/>
        <v>8.8775639525473782</v>
      </c>
      <c r="P143" s="34">
        <v>607.08333333099995</v>
      </c>
      <c r="Q143" s="35">
        <f t="shared" si="10"/>
        <v>-2.2436047452622176E-2</v>
      </c>
      <c r="R143" s="34">
        <v>1</v>
      </c>
      <c r="S143" s="76">
        <f t="shared" si="12"/>
        <v>-0.11187423686996323</v>
      </c>
      <c r="T143" s="7">
        <v>81.900000000000006</v>
      </c>
      <c r="U143" s="7">
        <v>73.2</v>
      </c>
      <c r="V143" s="8">
        <v>44</v>
      </c>
      <c r="W143" s="6">
        <v>1</v>
      </c>
      <c r="X143" s="6">
        <v>6</v>
      </c>
      <c r="Y143" s="6">
        <v>0</v>
      </c>
      <c r="Z143" s="6">
        <v>0</v>
      </c>
      <c r="AA143" s="6">
        <v>6</v>
      </c>
      <c r="AB143" s="5" t="s">
        <v>45</v>
      </c>
    </row>
    <row r="144" spans="1:28" s="87" customFormat="1" ht="11.35" customHeight="1">
      <c r="A144" s="6">
        <v>2016</v>
      </c>
      <c r="B144" s="6" t="s">
        <v>239</v>
      </c>
      <c r="C144" s="3">
        <v>22</v>
      </c>
      <c r="D144" s="3" t="s">
        <v>5</v>
      </c>
      <c r="E144" s="3" t="s">
        <v>300</v>
      </c>
      <c r="F144" s="70">
        <v>42512</v>
      </c>
      <c r="G144" s="47">
        <v>80239</v>
      </c>
      <c r="H144" s="48">
        <v>62664</v>
      </c>
      <c r="I144" s="71">
        <f>SUM(H123+H124+H125+H126+H127+H128+H129+H130+H131+H132+H133+H134+H135+H136+H137+H138+H139+H140+H141+H142+H143+H144)</f>
        <v>1271957</v>
      </c>
      <c r="J144" s="72">
        <f t="shared" si="13"/>
        <v>0.78096686150126493</v>
      </c>
      <c r="K144" s="73">
        <f>SUM(G123+G124+G125+G126+G127+G128+G129+G130+G131+G132+G133+G134+G135+G136+G137+G138+G139+G140+G141+G142+G143+G144)</f>
        <v>1695312</v>
      </c>
      <c r="L144" s="74">
        <f t="shared" si="11"/>
        <v>4.7981654806266283</v>
      </c>
      <c r="M144" s="64">
        <v>385</v>
      </c>
      <c r="N144" s="75">
        <v>8.9</v>
      </c>
      <c r="O144" s="33">
        <f t="shared" si="9"/>
        <v>5.3400881532795772</v>
      </c>
      <c r="P144" s="34">
        <v>428.48333333099998</v>
      </c>
      <c r="Q144" s="35">
        <f t="shared" si="10"/>
        <v>-3.5599118467204232</v>
      </c>
      <c r="R144" s="34">
        <v>1</v>
      </c>
      <c r="S144" s="76">
        <f t="shared" si="12"/>
        <v>-0.11294372293766219</v>
      </c>
      <c r="T144" s="7">
        <v>76.599999999999994</v>
      </c>
      <c r="U144" s="7">
        <v>73.7</v>
      </c>
      <c r="V144" s="3">
        <v>31</v>
      </c>
      <c r="W144" s="6">
        <v>0</v>
      </c>
      <c r="X144" s="6">
        <v>2</v>
      </c>
      <c r="Y144" s="6">
        <v>2</v>
      </c>
      <c r="Z144" s="6">
        <v>0</v>
      </c>
      <c r="AA144" s="6">
        <v>0</v>
      </c>
      <c r="AB144" s="5">
        <v>0</v>
      </c>
    </row>
    <row r="145" spans="1:28" s="87" customFormat="1" ht="11.35" customHeight="1">
      <c r="A145" s="6">
        <v>2016</v>
      </c>
      <c r="B145" s="6" t="s">
        <v>239</v>
      </c>
      <c r="C145" s="3">
        <v>23</v>
      </c>
      <c r="D145" s="3" t="s">
        <v>6</v>
      </c>
      <c r="E145" s="3" t="s">
        <v>294</v>
      </c>
      <c r="F145" s="70">
        <v>42513</v>
      </c>
      <c r="G145" s="47">
        <v>77873</v>
      </c>
      <c r="H145" s="48">
        <v>56186</v>
      </c>
      <c r="I145" s="71">
        <f>SUM(H123+H124+H125+H126+H127+H128+H129+H130+H131+H132+H133+H134+H135+H136+H137+H138+H139+H140+H141+H142+H143+H144+H145)</f>
        <v>1328143</v>
      </c>
      <c r="J145" s="72">
        <f t="shared" si="13"/>
        <v>0.72150809651612235</v>
      </c>
      <c r="K145" s="73">
        <f>SUM(G123+G124+G125+G126+G127+G128+G129+G130+G131+G132+G133+G134+G135+G136+G137+G138+G139+G140+G141+G142+G143+G144+G145)</f>
        <v>1773185</v>
      </c>
      <c r="L145" s="74">
        <f t="shared" si="11"/>
        <v>8.6422765271660271</v>
      </c>
      <c r="M145" s="64">
        <v>673</v>
      </c>
      <c r="N145" s="75">
        <v>8.9</v>
      </c>
      <c r="O145" s="33">
        <f t="shared" si="9"/>
        <v>9.6011026500199037</v>
      </c>
      <c r="P145" s="34">
        <v>747.66666666499998</v>
      </c>
      <c r="Q145" s="35">
        <f t="shared" si="10"/>
        <v>0.70110265001990335</v>
      </c>
      <c r="R145" s="34">
        <v>0</v>
      </c>
      <c r="S145" s="76">
        <f t="shared" si="12"/>
        <v>-0.1109460128751858</v>
      </c>
      <c r="T145" s="7">
        <v>42.7</v>
      </c>
      <c r="U145" s="7">
        <v>39.299999999999997</v>
      </c>
      <c r="V145" s="3">
        <v>81</v>
      </c>
      <c r="W145" s="6">
        <v>4</v>
      </c>
      <c r="X145" s="6">
        <v>3</v>
      </c>
      <c r="Y145" s="6">
        <v>3</v>
      </c>
      <c r="Z145" s="6">
        <v>0</v>
      </c>
      <c r="AA145" s="6">
        <v>0</v>
      </c>
      <c r="AB145" s="5" t="s">
        <v>12</v>
      </c>
    </row>
    <row r="146" spans="1:28" s="87" customFormat="1" ht="11.35" customHeight="1">
      <c r="A146" s="6">
        <v>2016</v>
      </c>
      <c r="B146" s="6" t="s">
        <v>239</v>
      </c>
      <c r="C146" s="3">
        <v>24</v>
      </c>
      <c r="D146" s="3" t="s">
        <v>4</v>
      </c>
      <c r="E146" s="3" t="s">
        <v>295</v>
      </c>
      <c r="F146" s="70">
        <v>42514</v>
      </c>
      <c r="G146" s="47">
        <v>74629</v>
      </c>
      <c r="H146" s="48">
        <v>54918</v>
      </c>
      <c r="I146" s="71">
        <f>SUM(H123+H124+H125+H126+H127+H128+H129+H130+H131+H132+H133+H134+H135+H136+H137+H138+H139+H140+H141+H142+H143+H144+H145+H146)</f>
        <v>1383061</v>
      </c>
      <c r="J146" s="72">
        <f t="shared" si="13"/>
        <v>0.73588015382760052</v>
      </c>
      <c r="K146" s="73">
        <f>SUM(G123+G124+G125+G126+G127+G128+G129+G130+G131+G132+G133+G134+G135+G136+G137+G138+G139+G140+G141+G142+G143+G144+G145+G146)</f>
        <v>1847814</v>
      </c>
      <c r="L146" s="74">
        <f t="shared" si="11"/>
        <v>4.6362674027522814</v>
      </c>
      <c r="M146" s="64">
        <v>346</v>
      </c>
      <c r="N146" s="75">
        <v>8.9</v>
      </c>
      <c r="O146" s="33">
        <f t="shared" si="9"/>
        <v>5.2012845765587103</v>
      </c>
      <c r="P146" s="34">
        <v>388.16666666399999</v>
      </c>
      <c r="Q146" s="35">
        <f t="shared" si="10"/>
        <v>-3.69871542344129</v>
      </c>
      <c r="R146" s="34">
        <v>1</v>
      </c>
      <c r="S146" s="76">
        <f t="shared" si="12"/>
        <v>-0.12186897879768788</v>
      </c>
      <c r="T146" s="7">
        <v>73.599999999999994</v>
      </c>
      <c r="U146" s="7">
        <v>77.5</v>
      </c>
      <c r="V146" s="3">
        <v>34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5">
        <v>0</v>
      </c>
    </row>
    <row r="147" spans="1:28" s="87" customFormat="1" ht="11.35" customHeight="1">
      <c r="A147" s="6">
        <v>2016</v>
      </c>
      <c r="B147" s="6" t="s">
        <v>239</v>
      </c>
      <c r="C147" s="3">
        <v>25</v>
      </c>
      <c r="D147" s="3" t="s">
        <v>3</v>
      </c>
      <c r="E147" s="3" t="s">
        <v>296</v>
      </c>
      <c r="F147" s="70">
        <v>42515</v>
      </c>
      <c r="G147" s="47">
        <v>80343</v>
      </c>
      <c r="H147" s="48">
        <v>59863</v>
      </c>
      <c r="I147" s="71">
        <f>SUM(H123+H124+H125+H126+H127+H128+H129+H130+H131+H132+H133+H134+H135+H136+H137+H138+H139+H140+H141+H142+H143+H144+H145+H146+H147)</f>
        <v>1442924</v>
      </c>
      <c r="J147" s="72">
        <f t="shared" si="13"/>
        <v>0.74509291413066481</v>
      </c>
      <c r="K147" s="73">
        <f>SUM(G123+G124+G125+G126+G127+G128+G129+G130+G131+G132+G133+G134+G135+G136+G137+G138+G139+G140+G141+G142+G143+G144+G145+G146+G147)</f>
        <v>1928157</v>
      </c>
      <c r="L147" s="74">
        <f t="shared" si="11"/>
        <v>5.7876852992793397</v>
      </c>
      <c r="M147" s="64">
        <v>465</v>
      </c>
      <c r="N147" s="75">
        <v>8.9</v>
      </c>
      <c r="O147" s="33">
        <f t="shared" si="9"/>
        <v>6.6790718129021824</v>
      </c>
      <c r="P147" s="34">
        <v>536.61666666400004</v>
      </c>
      <c r="Q147" s="35">
        <f t="shared" si="10"/>
        <v>-2.2209281870978179</v>
      </c>
      <c r="R147" s="34">
        <v>1</v>
      </c>
      <c r="S147" s="76">
        <f t="shared" si="12"/>
        <v>-0.15401433691182809</v>
      </c>
      <c r="T147" s="7">
        <v>66.7</v>
      </c>
      <c r="U147" s="7">
        <v>70.099999999999994</v>
      </c>
      <c r="V147" s="3">
        <v>52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5" t="s">
        <v>46</v>
      </c>
    </row>
    <row r="148" spans="1:28" s="87" customFormat="1" ht="11.35" customHeight="1">
      <c r="A148" s="6">
        <v>2016</v>
      </c>
      <c r="B148" s="6" t="s">
        <v>239</v>
      </c>
      <c r="C148" s="3">
        <v>26</v>
      </c>
      <c r="D148" s="3" t="s">
        <v>7</v>
      </c>
      <c r="E148" s="3" t="s">
        <v>297</v>
      </c>
      <c r="F148" s="70">
        <v>42516</v>
      </c>
      <c r="G148" s="47">
        <v>86744</v>
      </c>
      <c r="H148" s="48">
        <v>63932</v>
      </c>
      <c r="I148" s="71">
        <f>SUM(H123+H124+H125+H126+H127+H128+H129+H130+H131+H132+H133+H134+H135+H136+H137+H138+H139+H140+H141+H142+H143+H144+H145+H146+H147+H148)</f>
        <v>1506856</v>
      </c>
      <c r="J148" s="72">
        <f t="shared" si="13"/>
        <v>0.73701927510836485</v>
      </c>
      <c r="K148" s="73">
        <f>SUM(G123+G124+G125+G126+G127+G128+G129+G130+G131+G132+G133+G134+G135+G136+G137+G138+G139+G140+G141+G142+G143+G144+G145+G146+G147+G148)</f>
        <v>2014901</v>
      </c>
      <c r="L148" s="74">
        <f t="shared" si="11"/>
        <v>8.2426450244397316</v>
      </c>
      <c r="M148" s="64">
        <v>715</v>
      </c>
      <c r="N148" s="75">
        <v>8.9</v>
      </c>
      <c r="O148" s="33">
        <f t="shared" si="9"/>
        <v>11.264948200048419</v>
      </c>
      <c r="P148" s="34">
        <v>977.16666666499998</v>
      </c>
      <c r="Q148" s="35">
        <f t="shared" si="10"/>
        <v>2.3649482000484188</v>
      </c>
      <c r="R148" s="34">
        <v>0</v>
      </c>
      <c r="S148" s="76">
        <f t="shared" si="12"/>
        <v>-0.36666666666433567</v>
      </c>
      <c r="T148" s="7">
        <v>35.1</v>
      </c>
      <c r="U148" s="7">
        <v>39</v>
      </c>
      <c r="V148" s="3">
        <v>34</v>
      </c>
      <c r="W148" s="6">
        <v>1</v>
      </c>
      <c r="X148" s="6">
        <v>25</v>
      </c>
      <c r="Y148" s="6">
        <v>3</v>
      </c>
      <c r="Z148" s="6">
        <v>21</v>
      </c>
      <c r="AA148" s="6">
        <v>1</v>
      </c>
      <c r="AB148" s="5" t="s">
        <v>47</v>
      </c>
    </row>
    <row r="149" spans="1:28" s="87" customFormat="1" ht="11.35" customHeight="1">
      <c r="A149" s="6">
        <v>2016</v>
      </c>
      <c r="B149" s="6" t="s">
        <v>239</v>
      </c>
      <c r="C149" s="3">
        <v>27</v>
      </c>
      <c r="D149" s="3" t="s">
        <v>0</v>
      </c>
      <c r="E149" s="3" t="s">
        <v>298</v>
      </c>
      <c r="F149" s="70">
        <v>42517</v>
      </c>
      <c r="G149" s="47">
        <v>83518</v>
      </c>
      <c r="H149" s="48">
        <v>60809</v>
      </c>
      <c r="I149" s="71">
        <f>SUM(H123+H124+H125+H126+H127+H128+H129+H130+H131+H132+H133+H134+H135+H136+H137+H138+H139+H140+H141+H142+H143+H144+H145+H146+H147+H148+H149)</f>
        <v>1567665</v>
      </c>
      <c r="J149" s="72">
        <f t="shared" si="13"/>
        <v>0.72809454249383365</v>
      </c>
      <c r="K149" s="73">
        <f>SUM(G123+G124+G125+G126+G127+G128+G129+G130+G131+G132+G133+G134+G135+G136+G137+G138+G139+G140+G141+G142+G143+G144+G145+G146+G147+G148+G149)</f>
        <v>2098419</v>
      </c>
      <c r="L149" s="74">
        <f t="shared" si="11"/>
        <v>14.679470293828874</v>
      </c>
      <c r="M149" s="64">
        <v>1226</v>
      </c>
      <c r="N149" s="75">
        <v>8.9</v>
      </c>
      <c r="O149" s="33">
        <f t="shared" si="9"/>
        <v>16.343782178668071</v>
      </c>
      <c r="P149" s="34">
        <v>1364.999999998</v>
      </c>
      <c r="Q149" s="35">
        <f t="shared" si="10"/>
        <v>7.4437821786680711</v>
      </c>
      <c r="R149" s="34">
        <v>0</v>
      </c>
      <c r="S149" s="76">
        <f t="shared" si="12"/>
        <v>-0.11337683523491027</v>
      </c>
      <c r="T149" s="7">
        <v>29.6</v>
      </c>
      <c r="U149" s="7">
        <v>23.6</v>
      </c>
      <c r="V149" s="3">
        <v>32</v>
      </c>
      <c r="W149" s="6">
        <v>2</v>
      </c>
      <c r="X149" s="6">
        <v>21</v>
      </c>
      <c r="Y149" s="6">
        <v>2</v>
      </c>
      <c r="Z149" s="6">
        <v>16</v>
      </c>
      <c r="AA149" s="6">
        <v>3</v>
      </c>
      <c r="AB149" s="5" t="s">
        <v>12</v>
      </c>
    </row>
    <row r="150" spans="1:28" s="87" customFormat="1" ht="11.35" customHeight="1">
      <c r="A150" s="6">
        <v>2016</v>
      </c>
      <c r="B150" s="6" t="s">
        <v>239</v>
      </c>
      <c r="C150" s="3">
        <v>28</v>
      </c>
      <c r="D150" s="3" t="s">
        <v>8</v>
      </c>
      <c r="E150" s="3" t="s">
        <v>299</v>
      </c>
      <c r="F150" s="70">
        <v>42518</v>
      </c>
      <c r="G150" s="47">
        <v>70913</v>
      </c>
      <c r="H150" s="48">
        <v>57387</v>
      </c>
      <c r="I150" s="71">
        <f>SUM(H123+H124+H125+H126+H127+H128+H129+H130+H131+H132+H133+H134+H135+H136+H137+H138+H139+H140+H141+H142+H143+H144+H145+H146+H147+H148+H149+H150)</f>
        <v>1625052</v>
      </c>
      <c r="J150" s="72">
        <f t="shared" si="13"/>
        <v>0.8092592331448395</v>
      </c>
      <c r="K150" s="73">
        <f>SUM(G123+G124+G125+G126+G127+G128+G129+G130+G131+G132+G133+G134+G135+G136+G137+G138+G139+G140+G141+G142+G143+G144+G145+G146+G147+G148+G149+G150)</f>
        <v>2169332</v>
      </c>
      <c r="L150" s="74">
        <f t="shared" si="11"/>
        <v>8.3482577242536635</v>
      </c>
      <c r="M150" s="64">
        <v>592</v>
      </c>
      <c r="N150" s="75">
        <v>8.9</v>
      </c>
      <c r="O150" s="33">
        <f t="shared" si="9"/>
        <v>9.332327405849421</v>
      </c>
      <c r="P150" s="34">
        <v>661.78333333099999</v>
      </c>
      <c r="Q150" s="35">
        <f t="shared" si="10"/>
        <v>0.43232740584942064</v>
      </c>
      <c r="R150" s="34">
        <v>0</v>
      </c>
      <c r="S150" s="76">
        <f t="shared" si="12"/>
        <v>-0.11787725224831069</v>
      </c>
      <c r="T150" s="7">
        <v>72.900000000000006</v>
      </c>
      <c r="U150" s="7">
        <v>59</v>
      </c>
      <c r="V150" s="3">
        <v>63</v>
      </c>
      <c r="W150" s="6">
        <v>0</v>
      </c>
      <c r="X150" s="6">
        <v>1</v>
      </c>
      <c r="Y150" s="6">
        <v>1</v>
      </c>
      <c r="Z150" s="6">
        <v>0</v>
      </c>
      <c r="AA150" s="6">
        <v>0</v>
      </c>
      <c r="AB150" s="5">
        <v>0</v>
      </c>
    </row>
    <row r="151" spans="1:28" s="87" customFormat="1" ht="11.35" customHeight="1">
      <c r="A151" s="6">
        <v>2016</v>
      </c>
      <c r="B151" s="6" t="s">
        <v>239</v>
      </c>
      <c r="C151" s="3">
        <v>29</v>
      </c>
      <c r="D151" s="3" t="s">
        <v>5</v>
      </c>
      <c r="E151" s="3" t="s">
        <v>300</v>
      </c>
      <c r="F151" s="70">
        <v>42519</v>
      </c>
      <c r="G151" s="47">
        <v>64600</v>
      </c>
      <c r="H151" s="48">
        <v>53532</v>
      </c>
      <c r="I151" s="71">
        <f>SUM(H123+H124+H125+H126+H127+H128+H129+H130+H131+H132+H133+H134+H135+H136+H137+H138+H139+H140+H141+H142+H143+H144+H145+H146+H147+H148+H150+H151+H149)</f>
        <v>1678584</v>
      </c>
      <c r="J151" s="72">
        <f t="shared" si="13"/>
        <v>0.82866873065015478</v>
      </c>
      <c r="K151" s="73">
        <f>SUM(G123+G124+G125+G126+G127+G128+G129+G130+G131+G132+G133+G134+G135+G136+G137+G138+G139+G140+G141+G142+G143+G144+G145+G146+G147+G148+G149+G150+G151)</f>
        <v>2233932</v>
      </c>
      <c r="L151" s="74">
        <f t="shared" si="11"/>
        <v>12.337461300309597</v>
      </c>
      <c r="M151" s="64">
        <v>797</v>
      </c>
      <c r="N151" s="75">
        <v>8.9</v>
      </c>
      <c r="O151" s="33">
        <f t="shared" si="9"/>
        <v>14.785861713065016</v>
      </c>
      <c r="P151" s="34">
        <v>955.16666666399999</v>
      </c>
      <c r="Q151" s="35">
        <f t="shared" si="10"/>
        <v>5.8858617130650153</v>
      </c>
      <c r="R151" s="34">
        <v>0</v>
      </c>
      <c r="S151" s="76">
        <f t="shared" si="12"/>
        <v>-0.19845253031869503</v>
      </c>
      <c r="T151" s="7">
        <v>62.1</v>
      </c>
      <c r="U151" s="7">
        <v>47.4</v>
      </c>
      <c r="V151" s="3">
        <v>103</v>
      </c>
      <c r="W151" s="6">
        <v>14</v>
      </c>
      <c r="X151" s="6">
        <v>19</v>
      </c>
      <c r="Y151" s="6">
        <v>3</v>
      </c>
      <c r="Z151" s="6">
        <v>8</v>
      </c>
      <c r="AA151" s="6">
        <v>8</v>
      </c>
      <c r="AB151" s="6" t="s">
        <v>16</v>
      </c>
    </row>
    <row r="152" spans="1:28" s="87" customFormat="1" ht="11.35" customHeight="1">
      <c r="A152" s="6">
        <v>2016</v>
      </c>
      <c r="B152" s="6" t="s">
        <v>239</v>
      </c>
      <c r="C152" s="3">
        <v>30</v>
      </c>
      <c r="D152" s="3" t="s">
        <v>6</v>
      </c>
      <c r="E152" s="3" t="s">
        <v>294</v>
      </c>
      <c r="F152" s="70">
        <v>42520</v>
      </c>
      <c r="G152" s="47">
        <v>76730</v>
      </c>
      <c r="H152" s="48">
        <v>57825</v>
      </c>
      <c r="I152" s="71">
        <f>SUM(H123+H124+H125+H126+H127+H128+H129+H130+H131+H132+H133+H134+H135+H136+H137+H138+H139+H140+H141+H142+H143+H144+H145+H146+H147+H148+H149+H150+H151+H152)</f>
        <v>1736409</v>
      </c>
      <c r="J152" s="72">
        <f t="shared" si="13"/>
        <v>0.75361657760980061</v>
      </c>
      <c r="K152" s="73">
        <f>SUM(G123+G124+G125+G126+G127+G128+G129+G130+G131+G132+G133+G134+G135+G136+G137+G138+G139+G140+G141+G142+G143+G144+G145+G146+G147+G148+G149+G150+G151+G152)</f>
        <v>2310662</v>
      </c>
      <c r="L152" s="74">
        <f t="shared" si="11"/>
        <v>7.4547113254268211</v>
      </c>
      <c r="M152" s="64">
        <v>572</v>
      </c>
      <c r="N152" s="75">
        <v>8.9</v>
      </c>
      <c r="O152" s="33">
        <f t="shared" si="9"/>
        <v>8.3474521047439065</v>
      </c>
      <c r="P152" s="34">
        <v>640.49999999700003</v>
      </c>
      <c r="Q152" s="35">
        <f t="shared" si="10"/>
        <v>-0.55254789525609382</v>
      </c>
      <c r="R152" s="34">
        <v>1</v>
      </c>
      <c r="S152" s="76">
        <f t="shared" si="12"/>
        <v>-0.1197552447500001</v>
      </c>
      <c r="T152" s="7">
        <v>70.5</v>
      </c>
      <c r="U152" s="7">
        <v>67.5</v>
      </c>
      <c r="V152" s="3">
        <v>58</v>
      </c>
      <c r="W152" s="6">
        <v>1</v>
      </c>
      <c r="X152" s="6">
        <v>2</v>
      </c>
      <c r="Y152" s="6">
        <v>1</v>
      </c>
      <c r="Z152" s="6">
        <v>1</v>
      </c>
      <c r="AA152" s="6">
        <v>0</v>
      </c>
      <c r="AB152" s="5">
        <v>0</v>
      </c>
    </row>
    <row r="153" spans="1:28" s="87" customFormat="1" ht="11.35" customHeight="1">
      <c r="A153" s="6">
        <v>2016</v>
      </c>
      <c r="B153" s="6" t="s">
        <v>239</v>
      </c>
      <c r="C153" s="3">
        <v>31</v>
      </c>
      <c r="D153" s="3" t="s">
        <v>4</v>
      </c>
      <c r="E153" s="3" t="s">
        <v>295</v>
      </c>
      <c r="F153" s="70">
        <v>42521</v>
      </c>
      <c r="G153" s="47">
        <v>67030</v>
      </c>
      <c r="H153" s="48">
        <v>49918</v>
      </c>
      <c r="I153" s="71">
        <f>SUM(H123+H124+H125+H126+H127+H128+H129+H130+H131+H132+H133+H134+H135+H136+H137+H138+H139+H140+H141+H142+H143+H144+H145+H146+H147+H148+H149+H150+H151+H152+H153)</f>
        <v>1786327</v>
      </c>
      <c r="J153" s="72">
        <f t="shared" si="13"/>
        <v>0.74471132328807998</v>
      </c>
      <c r="K153" s="73">
        <f>SUM(G123+G124+G125+G126+G127+G128+G129+G130+G131+G132+G133+G134+G135+G136+G137+G138+G139+G140+G141+G142+G143+G144+G145+G146+G147+G148+G149+G150+G151+G152+G153)</f>
        <v>2377692</v>
      </c>
      <c r="L153" s="74">
        <f t="shared" si="11"/>
        <v>12.949425630314785</v>
      </c>
      <c r="M153" s="64">
        <v>868</v>
      </c>
      <c r="N153" s="75">
        <v>8.9</v>
      </c>
      <c r="O153" s="33">
        <f t="shared" si="9"/>
        <v>17.380774777442937</v>
      </c>
      <c r="P153" s="34">
        <v>1165.033333332</v>
      </c>
      <c r="Q153" s="35">
        <f t="shared" si="10"/>
        <v>8.480774777442937</v>
      </c>
      <c r="R153" s="34">
        <v>0</v>
      </c>
      <c r="S153" s="76">
        <f t="shared" si="12"/>
        <v>-0.34220430107373279</v>
      </c>
      <c r="T153" s="7">
        <v>48.5</v>
      </c>
      <c r="U153" s="7">
        <v>52.8</v>
      </c>
      <c r="V153" s="3">
        <v>125</v>
      </c>
      <c r="W153" s="6">
        <v>55</v>
      </c>
      <c r="X153" s="6">
        <v>128</v>
      </c>
      <c r="Y153" s="6">
        <v>1</v>
      </c>
      <c r="Z153" s="6">
        <v>122</v>
      </c>
      <c r="AA153" s="6">
        <v>5</v>
      </c>
      <c r="AB153" s="6" t="s">
        <v>48</v>
      </c>
    </row>
    <row r="154" spans="1:28" s="9" customFormat="1" ht="11.35" customHeight="1">
      <c r="A154" s="6">
        <v>2016</v>
      </c>
      <c r="B154" s="6" t="s">
        <v>240</v>
      </c>
      <c r="C154" s="3">
        <v>1</v>
      </c>
      <c r="D154" s="3" t="s">
        <v>3</v>
      </c>
      <c r="E154" s="3" t="s">
        <v>296</v>
      </c>
      <c r="F154" s="70">
        <v>42522</v>
      </c>
      <c r="G154" s="47">
        <v>80090</v>
      </c>
      <c r="H154" s="48">
        <v>65875</v>
      </c>
      <c r="I154" s="71">
        <f>SUM(H154+0)</f>
        <v>65875</v>
      </c>
      <c r="J154" s="72">
        <f t="shared" si="13"/>
        <v>0.82251217380446995</v>
      </c>
      <c r="K154" s="3">
        <f>SUM(G154+0)</f>
        <v>80090</v>
      </c>
      <c r="L154" s="74">
        <f t="shared" si="11"/>
        <v>12.610812835559996</v>
      </c>
      <c r="M154" s="60">
        <v>1010</v>
      </c>
      <c r="N154" s="75">
        <v>8.4</v>
      </c>
      <c r="O154" s="33">
        <f t="shared" si="9"/>
        <v>14.596703708303158</v>
      </c>
      <c r="P154" s="34">
        <v>1169.049999998</v>
      </c>
      <c r="Q154" s="35">
        <f t="shared" si="10"/>
        <v>6.1967037083031578</v>
      </c>
      <c r="R154" s="34">
        <v>0</v>
      </c>
      <c r="S154" s="76">
        <f t="shared" si="12"/>
        <v>-0.15747524752277231</v>
      </c>
      <c r="T154" s="7">
        <v>49.5</v>
      </c>
      <c r="U154" s="7">
        <v>45</v>
      </c>
      <c r="V154" s="2">
        <v>77</v>
      </c>
      <c r="W154" s="6">
        <v>1</v>
      </c>
      <c r="X154" s="6">
        <v>17</v>
      </c>
      <c r="Y154" s="6">
        <v>4</v>
      </c>
      <c r="Z154" s="6">
        <v>13</v>
      </c>
      <c r="AA154" s="6">
        <v>0</v>
      </c>
      <c r="AB154" s="6" t="s">
        <v>9</v>
      </c>
    </row>
    <row r="155" spans="1:28" s="9" customFormat="1" ht="11.35" customHeight="1">
      <c r="A155" s="6">
        <v>2016</v>
      </c>
      <c r="B155" s="6" t="s">
        <v>240</v>
      </c>
      <c r="C155" s="3">
        <v>2</v>
      </c>
      <c r="D155" s="3" t="s">
        <v>7</v>
      </c>
      <c r="E155" s="3" t="s">
        <v>297</v>
      </c>
      <c r="F155" s="70">
        <v>42523</v>
      </c>
      <c r="G155" s="47">
        <v>72132</v>
      </c>
      <c r="H155" s="48">
        <v>50042</v>
      </c>
      <c r="I155" s="71">
        <f>SUM(H154+H155)</f>
        <v>115917</v>
      </c>
      <c r="J155" s="72">
        <f t="shared" si="13"/>
        <v>0.6937558919758221</v>
      </c>
      <c r="K155" s="3">
        <f>SUM(G154+G155)</f>
        <v>152222</v>
      </c>
      <c r="L155" s="74">
        <f t="shared" si="11"/>
        <v>11.478955248710697</v>
      </c>
      <c r="M155" s="60">
        <v>828</v>
      </c>
      <c r="N155" s="75">
        <v>8.4</v>
      </c>
      <c r="O155" s="33">
        <f t="shared" si="9"/>
        <v>15.902558272763823</v>
      </c>
      <c r="P155" s="34">
        <v>1147.0833333309999</v>
      </c>
      <c r="Q155" s="35">
        <f t="shared" si="10"/>
        <v>7.5025582727638227</v>
      </c>
      <c r="R155" s="34">
        <v>0</v>
      </c>
      <c r="S155" s="76">
        <f t="shared" si="12"/>
        <v>-0.38536634460265695</v>
      </c>
      <c r="T155" s="7">
        <v>27.9</v>
      </c>
      <c r="U155" s="7">
        <v>33.299999999999997</v>
      </c>
      <c r="V155" s="8">
        <v>76</v>
      </c>
      <c r="W155" s="6">
        <v>4</v>
      </c>
      <c r="X155" s="6">
        <v>101</v>
      </c>
      <c r="Y155" s="6">
        <v>0</v>
      </c>
      <c r="Z155" s="6">
        <v>83</v>
      </c>
      <c r="AA155" s="6">
        <v>18</v>
      </c>
      <c r="AB155" s="6" t="s">
        <v>9</v>
      </c>
    </row>
    <row r="156" spans="1:28" s="9" customFormat="1" ht="11.35" customHeight="1">
      <c r="A156" s="6">
        <v>2016</v>
      </c>
      <c r="B156" s="6" t="s">
        <v>240</v>
      </c>
      <c r="C156" s="3">
        <v>3</v>
      </c>
      <c r="D156" s="3" t="s">
        <v>0</v>
      </c>
      <c r="E156" s="3" t="s">
        <v>298</v>
      </c>
      <c r="F156" s="70">
        <v>42524</v>
      </c>
      <c r="G156" s="47">
        <v>84018</v>
      </c>
      <c r="H156" s="48">
        <v>58414</v>
      </c>
      <c r="I156" s="71">
        <f>SUM(H154+H155+H156)</f>
        <v>174331</v>
      </c>
      <c r="J156" s="72">
        <f t="shared" si="13"/>
        <v>0.69525577852364973</v>
      </c>
      <c r="K156" s="3">
        <f>SUM(G154+G155+G156)</f>
        <v>236240</v>
      </c>
      <c r="L156" s="74">
        <f t="shared" si="11"/>
        <v>11.223785379323479</v>
      </c>
      <c r="M156" s="60">
        <v>943</v>
      </c>
      <c r="N156" s="75">
        <v>8.4</v>
      </c>
      <c r="O156" s="33">
        <f t="shared" si="9"/>
        <v>12.816698009128997</v>
      </c>
      <c r="P156" s="34">
        <v>1076.8333333309999</v>
      </c>
      <c r="Q156" s="35">
        <f t="shared" si="10"/>
        <v>4.4166980091289965</v>
      </c>
      <c r="R156" s="34">
        <v>0</v>
      </c>
      <c r="S156" s="76">
        <f t="shared" si="12"/>
        <v>-0.14192294096606561</v>
      </c>
      <c r="T156" s="7">
        <v>38.700000000000003</v>
      </c>
      <c r="U156" s="7">
        <v>41</v>
      </c>
      <c r="V156" s="8">
        <v>73</v>
      </c>
      <c r="W156" s="6">
        <v>0</v>
      </c>
      <c r="X156" s="6">
        <v>12</v>
      </c>
      <c r="Y156" s="6">
        <v>3</v>
      </c>
      <c r="Z156" s="6">
        <v>8</v>
      </c>
      <c r="AA156" s="6">
        <v>1</v>
      </c>
      <c r="AB156" s="5">
        <v>0</v>
      </c>
    </row>
    <row r="157" spans="1:28" s="9" customFormat="1" ht="11.35" customHeight="1">
      <c r="A157" s="6">
        <v>2016</v>
      </c>
      <c r="B157" s="6" t="s">
        <v>240</v>
      </c>
      <c r="C157" s="3">
        <v>4</v>
      </c>
      <c r="D157" s="3" t="s">
        <v>8</v>
      </c>
      <c r="E157" s="3" t="s">
        <v>299</v>
      </c>
      <c r="F157" s="70">
        <v>42525</v>
      </c>
      <c r="G157" s="47">
        <v>76557</v>
      </c>
      <c r="H157" s="48">
        <v>62053</v>
      </c>
      <c r="I157" s="71">
        <f>SUM(H154+H155+H156+H157)</f>
        <v>236384</v>
      </c>
      <c r="J157" s="72">
        <f t="shared" si="13"/>
        <v>0.81054639027130115</v>
      </c>
      <c r="K157" s="3">
        <f>SUM(G154+G155+G156+G157)</f>
        <v>312797</v>
      </c>
      <c r="L157" s="74">
        <f t="shared" si="11"/>
        <v>10.475854592003344</v>
      </c>
      <c r="M157" s="60">
        <v>802</v>
      </c>
      <c r="N157" s="75">
        <v>8.4</v>
      </c>
      <c r="O157" s="33">
        <f t="shared" si="9"/>
        <v>12.167404678840603</v>
      </c>
      <c r="P157" s="34">
        <v>931.49999999800002</v>
      </c>
      <c r="Q157" s="35">
        <f t="shared" si="10"/>
        <v>3.7674046788406024</v>
      </c>
      <c r="R157" s="34">
        <v>0</v>
      </c>
      <c r="S157" s="76">
        <f t="shared" si="12"/>
        <v>-0.16147132169326683</v>
      </c>
      <c r="T157" s="7">
        <v>56.9</v>
      </c>
      <c r="U157" s="7">
        <v>49.4</v>
      </c>
      <c r="V157" s="8">
        <v>65</v>
      </c>
      <c r="W157" s="6">
        <v>0</v>
      </c>
      <c r="X157" s="6">
        <v>4</v>
      </c>
      <c r="Y157" s="6">
        <v>3</v>
      </c>
      <c r="Z157" s="6">
        <v>0</v>
      </c>
      <c r="AA157" s="6">
        <v>1</v>
      </c>
      <c r="AB157" s="5">
        <v>0</v>
      </c>
    </row>
    <row r="158" spans="1:28" s="9" customFormat="1" ht="11.35" customHeight="1">
      <c r="A158" s="6">
        <v>2016</v>
      </c>
      <c r="B158" s="6" t="s">
        <v>240</v>
      </c>
      <c r="C158" s="3">
        <v>5</v>
      </c>
      <c r="D158" s="3" t="s">
        <v>5</v>
      </c>
      <c r="E158" s="3" t="s">
        <v>300</v>
      </c>
      <c r="F158" s="70">
        <v>42526</v>
      </c>
      <c r="G158" s="47">
        <v>87328</v>
      </c>
      <c r="H158" s="48">
        <v>63644</v>
      </c>
      <c r="I158" s="71">
        <f>SUM(H154+H155+H156+H157+H158)</f>
        <v>300028</v>
      </c>
      <c r="J158" s="72">
        <f t="shared" si="13"/>
        <v>0.72879259802125318</v>
      </c>
      <c r="K158" s="3">
        <f>SUM(G154+G155+G156+G157+G158)</f>
        <v>400125</v>
      </c>
      <c r="L158" s="74">
        <f t="shared" si="11"/>
        <v>10.592249908391352</v>
      </c>
      <c r="M158" s="60">
        <v>925</v>
      </c>
      <c r="N158" s="75">
        <v>8.4</v>
      </c>
      <c r="O158" s="33">
        <f t="shared" si="9"/>
        <v>12.196355502599395</v>
      </c>
      <c r="P158" s="34">
        <v>1065.0833333309999</v>
      </c>
      <c r="Q158" s="35">
        <f t="shared" si="10"/>
        <v>3.7963555025993951</v>
      </c>
      <c r="R158" s="34">
        <v>0</v>
      </c>
      <c r="S158" s="76">
        <f t="shared" si="12"/>
        <v>-0.15144144143891891</v>
      </c>
      <c r="T158" s="7">
        <v>60.7</v>
      </c>
      <c r="U158" s="7">
        <v>52.4</v>
      </c>
      <c r="V158" s="8">
        <v>82</v>
      </c>
      <c r="W158" s="6">
        <v>0</v>
      </c>
      <c r="X158" s="6">
        <v>13</v>
      </c>
      <c r="Y158" s="6">
        <v>11</v>
      </c>
      <c r="Z158" s="6">
        <v>0</v>
      </c>
      <c r="AA158" s="6">
        <v>2</v>
      </c>
      <c r="AB158" s="5">
        <v>0</v>
      </c>
    </row>
    <row r="159" spans="1:28" s="9" customFormat="1" ht="11.35" customHeight="1">
      <c r="A159" s="6">
        <v>2016</v>
      </c>
      <c r="B159" s="6" t="s">
        <v>240</v>
      </c>
      <c r="C159" s="3">
        <v>6</v>
      </c>
      <c r="D159" s="3" t="s">
        <v>6</v>
      </c>
      <c r="E159" s="3" t="s">
        <v>294</v>
      </c>
      <c r="F159" s="70">
        <v>42527</v>
      </c>
      <c r="G159" s="47">
        <v>86080</v>
      </c>
      <c r="H159" s="48">
        <v>60343</v>
      </c>
      <c r="I159" s="71">
        <f>SUM(H154+H155+H156+H157+H158+H159)</f>
        <v>360371</v>
      </c>
      <c r="J159" s="72">
        <f t="shared" si="13"/>
        <v>0.70101068773234199</v>
      </c>
      <c r="K159" s="3">
        <f>SUM(G154+G155+G156+G157+G158+G159)</f>
        <v>486205</v>
      </c>
      <c r="L159" s="74">
        <f t="shared" si="11"/>
        <v>7.4233271375464689</v>
      </c>
      <c r="M159" s="60">
        <v>639</v>
      </c>
      <c r="N159" s="75">
        <v>8.4</v>
      </c>
      <c r="O159" s="33">
        <f t="shared" si="9"/>
        <v>8.2868649318192364</v>
      </c>
      <c r="P159" s="34">
        <v>713.33333333099995</v>
      </c>
      <c r="Q159" s="35">
        <f t="shared" si="10"/>
        <v>-0.11313506818076391</v>
      </c>
      <c r="R159" s="34">
        <v>1</v>
      </c>
      <c r="S159" s="76">
        <f t="shared" si="12"/>
        <v>-0.11632759519718294</v>
      </c>
      <c r="T159" s="7">
        <v>68.099999999999994</v>
      </c>
      <c r="U159" s="7">
        <v>61.5</v>
      </c>
      <c r="V159" s="8">
        <v>59</v>
      </c>
      <c r="W159" s="6">
        <v>0</v>
      </c>
      <c r="X159" s="6">
        <v>15</v>
      </c>
      <c r="Y159" s="6">
        <v>15</v>
      </c>
      <c r="Z159" s="6">
        <v>0</v>
      </c>
      <c r="AA159" s="6">
        <v>0</v>
      </c>
      <c r="AB159" s="5">
        <v>0</v>
      </c>
    </row>
    <row r="160" spans="1:28" s="9" customFormat="1" ht="11.35" customHeight="1">
      <c r="A160" s="6">
        <v>2016</v>
      </c>
      <c r="B160" s="6" t="s">
        <v>240</v>
      </c>
      <c r="C160" s="3">
        <v>7</v>
      </c>
      <c r="D160" s="3" t="s">
        <v>4</v>
      </c>
      <c r="E160" s="3" t="s">
        <v>295</v>
      </c>
      <c r="F160" s="70">
        <v>42528</v>
      </c>
      <c r="G160" s="47">
        <v>82242</v>
      </c>
      <c r="H160" s="48">
        <v>56233</v>
      </c>
      <c r="I160" s="71">
        <f>SUM(H154+H155+H156+H157+H158+H159+H160)</f>
        <v>416604</v>
      </c>
      <c r="J160" s="72">
        <f t="shared" si="13"/>
        <v>0.68375039517521463</v>
      </c>
      <c r="K160" s="3">
        <f>SUM(G154+G155+G156+G157+G158+G159+G160)</f>
        <v>568447</v>
      </c>
      <c r="L160" s="74">
        <f t="shared" si="11"/>
        <v>5.727000802509667</v>
      </c>
      <c r="M160" s="60">
        <v>471</v>
      </c>
      <c r="N160" s="75">
        <v>8.4</v>
      </c>
      <c r="O160" s="33">
        <f t="shared" si="9"/>
        <v>6.3904898551105278</v>
      </c>
      <c r="P160" s="34">
        <v>525.56666666399997</v>
      </c>
      <c r="Q160" s="35">
        <f t="shared" si="10"/>
        <v>-2.0095101448894725</v>
      </c>
      <c r="R160" s="34">
        <v>1</v>
      </c>
      <c r="S160" s="76">
        <f t="shared" si="12"/>
        <v>-0.11585279546496818</v>
      </c>
      <c r="T160" s="7">
        <v>68.3</v>
      </c>
      <c r="U160" s="7">
        <v>59.9</v>
      </c>
      <c r="V160" s="8">
        <v>46</v>
      </c>
      <c r="W160" s="6">
        <v>0</v>
      </c>
      <c r="X160" s="6">
        <v>10</v>
      </c>
      <c r="Y160" s="6">
        <v>10</v>
      </c>
      <c r="Z160" s="6">
        <v>0</v>
      </c>
      <c r="AA160" s="6">
        <v>0</v>
      </c>
      <c r="AB160" s="5">
        <v>0</v>
      </c>
    </row>
    <row r="161" spans="1:28" s="9" customFormat="1" ht="11.35" customHeight="1">
      <c r="A161" s="6">
        <v>2016</v>
      </c>
      <c r="B161" s="6" t="s">
        <v>240</v>
      </c>
      <c r="C161" s="3">
        <v>8</v>
      </c>
      <c r="D161" s="3" t="s">
        <v>3</v>
      </c>
      <c r="E161" s="3" t="s">
        <v>296</v>
      </c>
      <c r="F161" s="70">
        <v>42529</v>
      </c>
      <c r="G161" s="47">
        <v>84242</v>
      </c>
      <c r="H161" s="48">
        <v>58581</v>
      </c>
      <c r="I161" s="71">
        <f>SUM(H154+H155+H156+H157+H158+H159+H160+H161)</f>
        <v>475185</v>
      </c>
      <c r="J161" s="72">
        <f t="shared" si="13"/>
        <v>0.69538947318439737</v>
      </c>
      <c r="K161" s="3">
        <f>SUM(G154+G155+G156+G157+G158+G159+G160+G161)</f>
        <v>652689</v>
      </c>
      <c r="L161" s="74">
        <f t="shared" si="11"/>
        <v>6.7899622516084612</v>
      </c>
      <c r="M161" s="60">
        <v>572</v>
      </c>
      <c r="N161" s="75">
        <v>8.4</v>
      </c>
      <c r="O161" s="33">
        <f t="shared" ref="O161:O224" si="14">SUM(P161*1000)/G161</f>
        <v>7.5932037067614733</v>
      </c>
      <c r="P161" s="34">
        <v>639.66666666499998</v>
      </c>
      <c r="Q161" s="35">
        <f t="shared" si="10"/>
        <v>-0.80679629323852708</v>
      </c>
      <c r="R161" s="34">
        <v>1</v>
      </c>
      <c r="S161" s="76">
        <f t="shared" si="12"/>
        <v>-0.11829836829545459</v>
      </c>
      <c r="T161" s="7">
        <v>68.099999999999994</v>
      </c>
      <c r="U161" s="7">
        <v>64.400000000000006</v>
      </c>
      <c r="V161" s="8">
        <v>45</v>
      </c>
      <c r="W161" s="6">
        <v>0</v>
      </c>
      <c r="X161" s="6">
        <v>8</v>
      </c>
      <c r="Y161" s="6">
        <v>7</v>
      </c>
      <c r="Z161" s="6">
        <v>0</v>
      </c>
      <c r="AA161" s="6">
        <v>1</v>
      </c>
      <c r="AB161" s="5">
        <v>0</v>
      </c>
    </row>
    <row r="162" spans="1:28" s="9" customFormat="1" ht="11.35" customHeight="1">
      <c r="A162" s="6">
        <v>2016</v>
      </c>
      <c r="B162" s="6" t="s">
        <v>240</v>
      </c>
      <c r="C162" s="3">
        <v>9</v>
      </c>
      <c r="D162" s="3" t="s">
        <v>7</v>
      </c>
      <c r="E162" s="3" t="s">
        <v>297</v>
      </c>
      <c r="F162" s="70">
        <v>42530</v>
      </c>
      <c r="G162" s="47">
        <v>88645</v>
      </c>
      <c r="H162" s="48">
        <v>60081</v>
      </c>
      <c r="I162" s="71">
        <f>SUM(H154+H155+H156+H157+H158+H159+H160+H161+H162)</f>
        <v>535266</v>
      </c>
      <c r="J162" s="72">
        <f t="shared" si="13"/>
        <v>0.67777088386259798</v>
      </c>
      <c r="K162" s="3">
        <f>SUM(G154+G155+G156+G157+G158+G159+G160+G161+G162)</f>
        <v>741334</v>
      </c>
      <c r="L162" s="74">
        <f t="shared" si="11"/>
        <v>4.388290371707372</v>
      </c>
      <c r="M162" s="60">
        <v>389</v>
      </c>
      <c r="N162" s="75">
        <v>8.4</v>
      </c>
      <c r="O162" s="33">
        <f t="shared" si="14"/>
        <v>5.8561302573749225</v>
      </c>
      <c r="P162" s="34">
        <v>519.11666666500003</v>
      </c>
      <c r="Q162" s="35">
        <f t="shared" si="10"/>
        <v>-2.5438697426250778</v>
      </c>
      <c r="R162" s="34">
        <v>1</v>
      </c>
      <c r="S162" s="76">
        <f t="shared" si="12"/>
        <v>-0.33449014566838042</v>
      </c>
      <c r="T162" s="7">
        <v>67.3</v>
      </c>
      <c r="U162" s="7">
        <v>56.4</v>
      </c>
      <c r="V162" s="8">
        <v>58</v>
      </c>
      <c r="W162" s="6">
        <v>0</v>
      </c>
      <c r="X162" s="6">
        <v>2</v>
      </c>
      <c r="Y162" s="6">
        <v>2</v>
      </c>
      <c r="Z162" s="6">
        <v>0</v>
      </c>
      <c r="AA162" s="6">
        <v>0</v>
      </c>
      <c r="AB162" s="6" t="s">
        <v>49</v>
      </c>
    </row>
    <row r="163" spans="1:28" s="9" customFormat="1" ht="11.35" customHeight="1">
      <c r="A163" s="6">
        <v>2016</v>
      </c>
      <c r="B163" s="6" t="s">
        <v>240</v>
      </c>
      <c r="C163" s="3">
        <v>10</v>
      </c>
      <c r="D163" s="3" t="s">
        <v>0</v>
      </c>
      <c r="E163" s="3" t="s">
        <v>298</v>
      </c>
      <c r="F163" s="70">
        <v>42531</v>
      </c>
      <c r="G163" s="47">
        <v>89324</v>
      </c>
      <c r="H163" s="48">
        <v>62485</v>
      </c>
      <c r="I163" s="71">
        <f>SUM(H154+H155+H156+H157+H158+H159+H160+H161+H162+H163)</f>
        <v>597751</v>
      </c>
      <c r="J163" s="72">
        <f t="shared" si="13"/>
        <v>0.69953204066096453</v>
      </c>
      <c r="K163" s="3">
        <f>SUM(G154+G155+G156+G157+G158+G159+G160+G161+G162+G163)</f>
        <v>830658</v>
      </c>
      <c r="L163" s="74">
        <f t="shared" si="11"/>
        <v>9.9189467556311861</v>
      </c>
      <c r="M163" s="60">
        <v>886</v>
      </c>
      <c r="N163" s="75">
        <v>8.4</v>
      </c>
      <c r="O163" s="33">
        <f t="shared" si="14"/>
        <v>11.580314361179527</v>
      </c>
      <c r="P163" s="34">
        <v>1034.3999999980001</v>
      </c>
      <c r="Q163" s="35">
        <f t="shared" si="10"/>
        <v>3.1803143611795264</v>
      </c>
      <c r="R163" s="34">
        <v>0</v>
      </c>
      <c r="S163" s="76">
        <f t="shared" si="12"/>
        <v>-0.16749435665688495</v>
      </c>
      <c r="T163" s="7">
        <v>65</v>
      </c>
      <c r="U163" s="7">
        <v>57.4</v>
      </c>
      <c r="V163" s="8">
        <v>54</v>
      </c>
      <c r="W163" s="6">
        <v>2</v>
      </c>
      <c r="X163" s="6">
        <v>6</v>
      </c>
      <c r="Y163" s="6">
        <v>6</v>
      </c>
      <c r="Z163" s="6">
        <v>0</v>
      </c>
      <c r="AA163" s="6">
        <v>0</v>
      </c>
      <c r="AB163" s="6" t="s">
        <v>50</v>
      </c>
    </row>
    <row r="164" spans="1:28" s="9" customFormat="1" ht="11.35" customHeight="1">
      <c r="A164" s="6">
        <v>2016</v>
      </c>
      <c r="B164" s="6" t="s">
        <v>240</v>
      </c>
      <c r="C164" s="3">
        <v>11</v>
      </c>
      <c r="D164" s="3" t="s">
        <v>8</v>
      </c>
      <c r="E164" s="3" t="s">
        <v>299</v>
      </c>
      <c r="F164" s="70">
        <v>42532</v>
      </c>
      <c r="G164" s="47">
        <v>74992</v>
      </c>
      <c r="H164" s="48">
        <v>56271</v>
      </c>
      <c r="I164" s="71">
        <f>SUM(H154+H155+H156+H157+H158+H159+H160+H161+H162+H163+H164)</f>
        <v>654022</v>
      </c>
      <c r="J164" s="72">
        <f t="shared" si="13"/>
        <v>0.75036003840409649</v>
      </c>
      <c r="K164" s="3">
        <f>SUM(G154+G155+G156+G157+G158+G159+G160+G161+G162+G163+G164)</f>
        <v>905650</v>
      </c>
      <c r="L164" s="74">
        <f t="shared" si="11"/>
        <v>16.801792191167056</v>
      </c>
      <c r="M164" s="60">
        <v>1260</v>
      </c>
      <c r="N164" s="75">
        <v>8.4</v>
      </c>
      <c r="O164" s="33">
        <f t="shared" si="14"/>
        <v>20.259938837876042</v>
      </c>
      <c r="P164" s="34">
        <v>1519.33333333</v>
      </c>
      <c r="Q164" s="35">
        <f t="shared" si="10"/>
        <v>11.859938837876042</v>
      </c>
      <c r="R164" s="34">
        <v>0</v>
      </c>
      <c r="S164" s="76">
        <f t="shared" si="12"/>
        <v>-0.20582010581746024</v>
      </c>
      <c r="T164" s="7">
        <v>43.2</v>
      </c>
      <c r="U164" s="7">
        <v>35.6</v>
      </c>
      <c r="V164" s="8">
        <v>94</v>
      </c>
      <c r="W164" s="6">
        <v>15</v>
      </c>
      <c r="X164" s="6">
        <v>11</v>
      </c>
      <c r="Y164" s="6">
        <v>4</v>
      </c>
      <c r="Z164" s="6">
        <v>7</v>
      </c>
      <c r="AA164" s="6">
        <v>0</v>
      </c>
      <c r="AB164" s="6" t="s">
        <v>51</v>
      </c>
    </row>
    <row r="165" spans="1:28" s="9" customFormat="1" ht="11.35" customHeight="1">
      <c r="A165" s="6">
        <v>2016</v>
      </c>
      <c r="B165" s="6" t="s">
        <v>240</v>
      </c>
      <c r="C165" s="3">
        <v>12</v>
      </c>
      <c r="D165" s="3" t="s">
        <v>5</v>
      </c>
      <c r="E165" s="3" t="s">
        <v>300</v>
      </c>
      <c r="F165" s="70">
        <v>42533</v>
      </c>
      <c r="G165" s="47">
        <v>72424</v>
      </c>
      <c r="H165" s="48">
        <v>55805</v>
      </c>
      <c r="I165" s="71">
        <f>SUM(H154+H155+H156+H157+H158+H159+H160+H161+H162+H163+H164+H165)</f>
        <v>709827</v>
      </c>
      <c r="J165" s="72">
        <f t="shared" si="13"/>
        <v>0.77053186788909755</v>
      </c>
      <c r="K165" s="3">
        <f>SUM(G154+G155+G156+G157+G158+G159+G160+G161+G162+G163+G164+G165)</f>
        <v>978074</v>
      </c>
      <c r="L165" s="74">
        <f t="shared" si="11"/>
        <v>14.787915608085717</v>
      </c>
      <c r="M165" s="60">
        <v>1071</v>
      </c>
      <c r="N165" s="75">
        <v>8.4</v>
      </c>
      <c r="O165" s="33">
        <f t="shared" si="14"/>
        <v>23.193278471197392</v>
      </c>
      <c r="P165" s="34">
        <v>1679.749999998</v>
      </c>
      <c r="Q165" s="35">
        <f t="shared" si="10"/>
        <v>14.793278471197391</v>
      </c>
      <c r="R165" s="34">
        <v>0</v>
      </c>
      <c r="S165" s="76">
        <f t="shared" si="12"/>
        <v>-0.5683940242745098</v>
      </c>
      <c r="T165" s="7">
        <v>32.700000000000003</v>
      </c>
      <c r="U165" s="7">
        <v>40.299999999999997</v>
      </c>
      <c r="V165" s="8">
        <v>146</v>
      </c>
      <c r="W165" s="6">
        <v>51</v>
      </c>
      <c r="X165" s="6">
        <v>140</v>
      </c>
      <c r="Y165" s="6">
        <v>2</v>
      </c>
      <c r="Z165" s="6">
        <v>126</v>
      </c>
      <c r="AA165" s="6">
        <v>12</v>
      </c>
      <c r="AB165" s="6" t="s">
        <v>9</v>
      </c>
    </row>
    <row r="166" spans="1:28" s="9" customFormat="1" ht="11.35" customHeight="1">
      <c r="A166" s="6">
        <v>2016</v>
      </c>
      <c r="B166" s="6" t="s">
        <v>240</v>
      </c>
      <c r="C166" s="3">
        <v>13</v>
      </c>
      <c r="D166" s="3" t="s">
        <v>6</v>
      </c>
      <c r="E166" s="3" t="s">
        <v>294</v>
      </c>
      <c r="F166" s="70">
        <v>42534</v>
      </c>
      <c r="G166" s="47">
        <v>78301</v>
      </c>
      <c r="H166" s="48">
        <v>59186</v>
      </c>
      <c r="I166" s="71">
        <f>SUM(H154+H155+H156+H157+H158+H159+H160+H161+H162+H163+H164+H165+H166)</f>
        <v>769013</v>
      </c>
      <c r="J166" s="72">
        <f t="shared" si="13"/>
        <v>0.75587795813591141</v>
      </c>
      <c r="K166" s="3">
        <f>SUM(G154+G155+G156+G157+G158+G159+G160+G161+G162+G163+G164+G165+G166)</f>
        <v>1056375</v>
      </c>
      <c r="L166" s="74">
        <f t="shared" si="11"/>
        <v>19.207928378947908</v>
      </c>
      <c r="M166" s="60">
        <v>1504</v>
      </c>
      <c r="N166" s="75">
        <v>8.4</v>
      </c>
      <c r="O166" s="33">
        <f t="shared" si="14"/>
        <v>26.595780264287811</v>
      </c>
      <c r="P166" s="34">
        <v>2082.4761904739998</v>
      </c>
      <c r="Q166" s="35">
        <f t="shared" ref="Q166:Q229" si="15">O166-N166</f>
        <v>18.195780264287812</v>
      </c>
      <c r="R166" s="34">
        <v>0</v>
      </c>
      <c r="S166" s="76">
        <f t="shared" si="12"/>
        <v>-0.38462512664494675</v>
      </c>
      <c r="T166" s="7">
        <v>28.4</v>
      </c>
      <c r="U166" s="7">
        <v>22.2</v>
      </c>
      <c r="V166" s="8">
        <v>136</v>
      </c>
      <c r="W166" s="6">
        <v>15</v>
      </c>
      <c r="X166" s="6">
        <v>85</v>
      </c>
      <c r="Y166" s="6">
        <v>6</v>
      </c>
      <c r="Z166" s="6">
        <v>76</v>
      </c>
      <c r="AA166" s="6">
        <v>3</v>
      </c>
      <c r="AB166" s="6" t="s">
        <v>9</v>
      </c>
    </row>
    <row r="167" spans="1:28" s="9" customFormat="1" ht="11.35" customHeight="1">
      <c r="A167" s="6">
        <v>2016</v>
      </c>
      <c r="B167" s="6" t="s">
        <v>240</v>
      </c>
      <c r="C167" s="3">
        <v>14</v>
      </c>
      <c r="D167" s="3" t="s">
        <v>4</v>
      </c>
      <c r="E167" s="3" t="s">
        <v>295</v>
      </c>
      <c r="F167" s="70">
        <v>42535</v>
      </c>
      <c r="G167" s="47">
        <v>83485</v>
      </c>
      <c r="H167" s="48">
        <v>63963</v>
      </c>
      <c r="I167" s="71">
        <f>SUM(H154+H155+H156+H157+H158+H159+H160+H161+H162+H163+H164+H165+H166+H167)</f>
        <v>832976</v>
      </c>
      <c r="J167" s="72">
        <f t="shared" si="13"/>
        <v>0.76616158591363714</v>
      </c>
      <c r="K167" s="3">
        <f>SUM(G154+G155+G156+G157+G158+G159+G160+G161+G162+G163+G164+G165+G166+G167)</f>
        <v>1139860</v>
      </c>
      <c r="L167" s="74">
        <f t="shared" si="11"/>
        <v>10.720488710546805</v>
      </c>
      <c r="M167" s="60">
        <v>895</v>
      </c>
      <c r="N167" s="75">
        <v>8.4</v>
      </c>
      <c r="O167" s="33">
        <f t="shared" si="14"/>
        <v>12.045277594741572</v>
      </c>
      <c r="P167" s="34">
        <v>1005.5999999970001</v>
      </c>
      <c r="Q167" s="35">
        <f t="shared" si="15"/>
        <v>3.6452775947415716</v>
      </c>
      <c r="R167" s="34">
        <v>0</v>
      </c>
      <c r="S167" s="76">
        <f t="shared" si="12"/>
        <v>-0.12357541899106161</v>
      </c>
      <c r="T167" s="7">
        <v>46.7</v>
      </c>
      <c r="U167" s="7">
        <v>45.3</v>
      </c>
      <c r="V167" s="8">
        <v>51</v>
      </c>
      <c r="W167" s="6">
        <v>0</v>
      </c>
      <c r="X167" s="6">
        <v>7</v>
      </c>
      <c r="Y167" s="6">
        <v>7</v>
      </c>
      <c r="Z167" s="6">
        <v>0</v>
      </c>
      <c r="AA167" s="6">
        <v>0</v>
      </c>
      <c r="AB167" s="6" t="s">
        <v>21</v>
      </c>
    </row>
    <row r="168" spans="1:28" s="9" customFormat="1" ht="11.35" customHeight="1">
      <c r="A168" s="6">
        <v>2016</v>
      </c>
      <c r="B168" s="6" t="s">
        <v>240</v>
      </c>
      <c r="C168" s="3">
        <v>15</v>
      </c>
      <c r="D168" s="3" t="s">
        <v>3</v>
      </c>
      <c r="E168" s="3" t="s">
        <v>296</v>
      </c>
      <c r="F168" s="70">
        <v>42536</v>
      </c>
      <c r="G168" s="47">
        <v>84202</v>
      </c>
      <c r="H168" s="48">
        <v>64322</v>
      </c>
      <c r="I168" s="71">
        <f>SUM(H154+H155+H156+H157+H158+H159+H160+H161+H162+H163+H164+H165+H166+H167+H168)</f>
        <v>897298</v>
      </c>
      <c r="J168" s="72">
        <f t="shared" si="13"/>
        <v>0.76390109498586733</v>
      </c>
      <c r="K168" s="3">
        <f>SUM(G154+G155+G156+G157+G158+G159+G160+G161+G162+G163+G164+G165+G166+G167+G168)</f>
        <v>1224062</v>
      </c>
      <c r="L168" s="74">
        <f t="shared" si="11"/>
        <v>7.0544642645067812</v>
      </c>
      <c r="M168" s="60">
        <v>594</v>
      </c>
      <c r="N168" s="75">
        <v>8.4</v>
      </c>
      <c r="O168" s="33">
        <f t="shared" si="14"/>
        <v>8.3964751430844871</v>
      </c>
      <c r="P168" s="34">
        <v>706.99999999800002</v>
      </c>
      <c r="Q168" s="35">
        <f t="shared" si="15"/>
        <v>-3.5248569155132969E-3</v>
      </c>
      <c r="R168" s="34">
        <v>1</v>
      </c>
      <c r="S168" s="76">
        <f t="shared" si="12"/>
        <v>-0.19023569023232323</v>
      </c>
      <c r="T168" s="7">
        <v>59.6</v>
      </c>
      <c r="U168" s="7">
        <v>57.2</v>
      </c>
      <c r="V168" s="8">
        <v>68</v>
      </c>
      <c r="W168" s="6">
        <v>0</v>
      </c>
      <c r="X168" s="6">
        <v>2</v>
      </c>
      <c r="Y168" s="6">
        <v>2</v>
      </c>
      <c r="Z168" s="6">
        <v>0</v>
      </c>
      <c r="AA168" s="6">
        <v>0</v>
      </c>
      <c r="AB168" s="6" t="s">
        <v>52</v>
      </c>
    </row>
    <row r="169" spans="1:28" s="9" customFormat="1" ht="11.35" customHeight="1">
      <c r="A169" s="6">
        <v>2016</v>
      </c>
      <c r="B169" s="6" t="s">
        <v>240</v>
      </c>
      <c r="C169" s="3">
        <v>16</v>
      </c>
      <c r="D169" s="3" t="s">
        <v>7</v>
      </c>
      <c r="E169" s="3" t="s">
        <v>297</v>
      </c>
      <c r="F169" s="70">
        <v>42537</v>
      </c>
      <c r="G169" s="47">
        <v>86949</v>
      </c>
      <c r="H169" s="48">
        <v>64714</v>
      </c>
      <c r="I169" s="71">
        <f>SUM(H154+H155+H156+H157+H158+H159+H160+H161+H162+H163+H164+H165+H166+H167+H168+H169)</f>
        <v>962012</v>
      </c>
      <c r="J169" s="72">
        <f t="shared" si="13"/>
        <v>0.74427537982035441</v>
      </c>
      <c r="K169" s="3">
        <f>SUM(G154+G155+G156+G157+G158+G159+G160+G161+G162+G163+G164+G165+G166+G167+G168+G169)</f>
        <v>1311011</v>
      </c>
      <c r="L169" s="74">
        <f t="shared" si="11"/>
        <v>7.1076148086809514</v>
      </c>
      <c r="M169" s="60">
        <v>618</v>
      </c>
      <c r="N169" s="75">
        <v>8.4</v>
      </c>
      <c r="O169" s="33">
        <f t="shared" si="14"/>
        <v>8.1300532495830886</v>
      </c>
      <c r="P169" s="34">
        <v>706.899999998</v>
      </c>
      <c r="Q169" s="35">
        <f t="shared" si="15"/>
        <v>-0.26994675041691174</v>
      </c>
      <c r="R169" s="34">
        <v>1</v>
      </c>
      <c r="S169" s="76">
        <f t="shared" si="12"/>
        <v>-0.14385113268284799</v>
      </c>
      <c r="T169" s="7">
        <v>65.2</v>
      </c>
      <c r="U169" s="7">
        <v>56.2</v>
      </c>
      <c r="V169" s="8">
        <v>69</v>
      </c>
      <c r="W169" s="6">
        <v>1</v>
      </c>
      <c r="X169" s="6">
        <v>2</v>
      </c>
      <c r="Y169" s="6">
        <v>1</v>
      </c>
      <c r="Z169" s="6">
        <v>0</v>
      </c>
      <c r="AA169" s="6">
        <v>1</v>
      </c>
      <c r="AB169" s="5">
        <v>0</v>
      </c>
    </row>
    <row r="170" spans="1:28" s="9" customFormat="1" ht="11.35" customHeight="1">
      <c r="A170" s="6">
        <v>2016</v>
      </c>
      <c r="B170" s="6" t="s">
        <v>240</v>
      </c>
      <c r="C170" s="3">
        <v>17</v>
      </c>
      <c r="D170" s="3" t="s">
        <v>0</v>
      </c>
      <c r="E170" s="3" t="s">
        <v>298</v>
      </c>
      <c r="F170" s="70">
        <v>42538</v>
      </c>
      <c r="G170" s="47">
        <v>88108</v>
      </c>
      <c r="H170" s="48">
        <v>63319</v>
      </c>
      <c r="I170" s="71">
        <f>SUM(H154+H155+H156+H157+H158+H159+H160+H161+H162+H163+H164+H165+H166+H167+H168+H169+H170)</f>
        <v>1025331</v>
      </c>
      <c r="J170" s="72">
        <f t="shared" si="13"/>
        <v>0.7186521087755936</v>
      </c>
      <c r="K170" s="3">
        <f>SUM(G154+G155+G156+G157+G158+G159+G160+G161+G162+G163+G164+G165+G166+G167+G168+G169+G170)</f>
        <v>1399119</v>
      </c>
      <c r="L170" s="74">
        <f t="shared" si="11"/>
        <v>7.8766967812230435</v>
      </c>
      <c r="M170" s="60">
        <v>694</v>
      </c>
      <c r="N170" s="75">
        <v>8.4</v>
      </c>
      <c r="O170" s="33">
        <f t="shared" si="14"/>
        <v>9.5269442048168163</v>
      </c>
      <c r="P170" s="34">
        <v>839.399999998</v>
      </c>
      <c r="Q170" s="35">
        <f t="shared" si="15"/>
        <v>1.1269442048168159</v>
      </c>
      <c r="R170" s="34">
        <v>0</v>
      </c>
      <c r="S170" s="76">
        <f t="shared" si="12"/>
        <v>-0.20951008645244951</v>
      </c>
      <c r="T170" s="7">
        <v>65.7</v>
      </c>
      <c r="U170" s="7">
        <v>61.4</v>
      </c>
      <c r="V170" s="8">
        <v>118</v>
      </c>
      <c r="W170" s="6">
        <v>2</v>
      </c>
      <c r="X170" s="6">
        <v>1</v>
      </c>
      <c r="Y170" s="6">
        <v>1</v>
      </c>
      <c r="Z170" s="6">
        <v>0</v>
      </c>
      <c r="AA170" s="6">
        <v>0</v>
      </c>
      <c r="AB170" s="5">
        <v>0</v>
      </c>
    </row>
    <row r="171" spans="1:28" s="9" customFormat="1" ht="11.35" customHeight="1">
      <c r="A171" s="6">
        <v>2016</v>
      </c>
      <c r="B171" s="6" t="s">
        <v>240</v>
      </c>
      <c r="C171" s="3">
        <v>18</v>
      </c>
      <c r="D171" s="3" t="s">
        <v>8</v>
      </c>
      <c r="E171" s="3" t="s">
        <v>299</v>
      </c>
      <c r="F171" s="70">
        <v>42539</v>
      </c>
      <c r="G171" s="47">
        <v>76950</v>
      </c>
      <c r="H171" s="48">
        <v>61492</v>
      </c>
      <c r="I171" s="71">
        <f>SUM(H154+H155+H156+H157+H158+H159+H160+H161+H162+H163+H164+H165+H166+H167+H168+H169+H170+H171)</f>
        <v>1086823</v>
      </c>
      <c r="J171" s="72">
        <f t="shared" si="13"/>
        <v>0.79911630929174793</v>
      </c>
      <c r="K171" s="3">
        <f>SUM(G154+G155+G156+G157+G158+G159+G160+G161+G162+G163+G164+G165+G166+G167+G168+G169+G170+G171)</f>
        <v>1476069</v>
      </c>
      <c r="L171" s="74">
        <f t="shared" si="11"/>
        <v>9.3307342430149447</v>
      </c>
      <c r="M171" s="60">
        <v>718</v>
      </c>
      <c r="N171" s="75">
        <v>8.4</v>
      </c>
      <c r="O171" s="33">
        <f t="shared" si="14"/>
        <v>10.940004331786874</v>
      </c>
      <c r="P171" s="34">
        <v>841.83333333099995</v>
      </c>
      <c r="Q171" s="35">
        <f t="shared" si="15"/>
        <v>2.5400043317868732</v>
      </c>
      <c r="R171" s="34">
        <v>0</v>
      </c>
      <c r="S171" s="76">
        <f t="shared" si="12"/>
        <v>-0.17246982358077978</v>
      </c>
      <c r="T171" s="7">
        <v>69.900000000000006</v>
      </c>
      <c r="U171" s="7">
        <v>59.5</v>
      </c>
      <c r="V171" s="8">
        <v>50</v>
      </c>
      <c r="W171" s="6">
        <v>1</v>
      </c>
      <c r="X171" s="6">
        <v>2</v>
      </c>
      <c r="Y171" s="6">
        <v>2</v>
      </c>
      <c r="Z171" s="6">
        <v>0</v>
      </c>
      <c r="AA171" s="6">
        <v>0</v>
      </c>
      <c r="AB171" s="5">
        <v>0</v>
      </c>
    </row>
    <row r="172" spans="1:28" s="9" customFormat="1" ht="11.35" customHeight="1">
      <c r="A172" s="6">
        <v>2016</v>
      </c>
      <c r="B172" s="6" t="s">
        <v>240</v>
      </c>
      <c r="C172" s="3">
        <v>19</v>
      </c>
      <c r="D172" s="3" t="s">
        <v>5</v>
      </c>
      <c r="E172" s="3" t="s">
        <v>300</v>
      </c>
      <c r="F172" s="70">
        <v>42540</v>
      </c>
      <c r="G172" s="47">
        <v>81925</v>
      </c>
      <c r="H172" s="48">
        <v>64410</v>
      </c>
      <c r="I172" s="71">
        <f>SUM(H154+H155+H156+H157+H158+H159+H160+H161+H162+H163+H164+H165+H166+H167+H168+H169+H170+H171+H172)</f>
        <v>1151233</v>
      </c>
      <c r="J172" s="72">
        <f t="shared" si="13"/>
        <v>0.78620689655172415</v>
      </c>
      <c r="K172" s="3">
        <f>SUM(G154+G155+G156+G157+G158+G159+G160+G161+G162+G163+G164+G165+G166+G167+G168+G169+G170+G171+G172)</f>
        <v>1557994</v>
      </c>
      <c r="L172" s="74">
        <f t="shared" si="11"/>
        <v>8.7397009459871846</v>
      </c>
      <c r="M172" s="60">
        <v>716</v>
      </c>
      <c r="N172" s="75">
        <v>8.4</v>
      </c>
      <c r="O172" s="33">
        <f t="shared" si="14"/>
        <v>10.102532804357644</v>
      </c>
      <c r="P172" s="34">
        <v>827.64999999700001</v>
      </c>
      <c r="Q172" s="35">
        <f t="shared" si="15"/>
        <v>1.7025328043576433</v>
      </c>
      <c r="R172" s="34">
        <v>0</v>
      </c>
      <c r="S172" s="76">
        <f t="shared" si="12"/>
        <v>-0.15593575418575423</v>
      </c>
      <c r="T172" s="7">
        <v>72.8</v>
      </c>
      <c r="U172" s="7">
        <v>62.2</v>
      </c>
      <c r="V172" s="8">
        <v>69</v>
      </c>
      <c r="W172" s="6">
        <v>1</v>
      </c>
      <c r="X172" s="6">
        <v>2</v>
      </c>
      <c r="Y172" s="6">
        <v>1</v>
      </c>
      <c r="Z172" s="6">
        <v>0</v>
      </c>
      <c r="AA172" s="6">
        <v>1</v>
      </c>
      <c r="AB172" s="5">
        <v>0</v>
      </c>
    </row>
    <row r="173" spans="1:28" s="9" customFormat="1" ht="11.35" customHeight="1">
      <c r="A173" s="6">
        <v>2016</v>
      </c>
      <c r="B173" s="6" t="s">
        <v>240</v>
      </c>
      <c r="C173" s="3">
        <v>20</v>
      </c>
      <c r="D173" s="3" t="s">
        <v>6</v>
      </c>
      <c r="E173" s="3" t="s">
        <v>294</v>
      </c>
      <c r="F173" s="70">
        <v>42541</v>
      </c>
      <c r="G173" s="47">
        <v>84840</v>
      </c>
      <c r="H173" s="48">
        <v>63057</v>
      </c>
      <c r="I173" s="71">
        <f>SUM(H154+H155+H156+H157+H158+H159+H160+H161+H162+H163+H164+H165+H166+H167+H168+H169+H170+H171+H172+H173)</f>
        <v>1214290</v>
      </c>
      <c r="J173" s="72">
        <f t="shared" si="13"/>
        <v>0.74324611032531829</v>
      </c>
      <c r="K173" s="3">
        <f>SUM(G154+G155+G156+G157+G158+G159+G160+G161+G162+G163+G164+G165+G166+G167+G168+G169+G170+G171+G172+G173)</f>
        <v>1642834</v>
      </c>
      <c r="L173" s="74">
        <f t="shared" si="11"/>
        <v>6.423856671381424</v>
      </c>
      <c r="M173" s="60">
        <v>545</v>
      </c>
      <c r="N173" s="75">
        <v>8.4</v>
      </c>
      <c r="O173" s="33">
        <f t="shared" si="14"/>
        <v>7.6025459688472417</v>
      </c>
      <c r="P173" s="34">
        <v>644.99999999700003</v>
      </c>
      <c r="Q173" s="35">
        <f t="shared" si="15"/>
        <v>-0.7974540311527587</v>
      </c>
      <c r="R173" s="34">
        <v>1</v>
      </c>
      <c r="S173" s="76">
        <f t="shared" si="12"/>
        <v>-0.18348623852660562</v>
      </c>
      <c r="T173" s="7">
        <v>69.3</v>
      </c>
      <c r="U173" s="7">
        <v>58.6</v>
      </c>
      <c r="V173" s="8">
        <v>74</v>
      </c>
      <c r="W173" s="6">
        <v>1</v>
      </c>
      <c r="X173" s="6">
        <v>3</v>
      </c>
      <c r="Y173" s="6">
        <v>3</v>
      </c>
      <c r="Z173" s="6">
        <v>0</v>
      </c>
      <c r="AA173" s="6">
        <v>0</v>
      </c>
      <c r="AB173" s="5">
        <v>0</v>
      </c>
    </row>
    <row r="174" spans="1:28" s="9" customFormat="1" ht="11.35" customHeight="1">
      <c r="A174" s="6">
        <v>2016</v>
      </c>
      <c r="B174" s="6" t="s">
        <v>240</v>
      </c>
      <c r="C174" s="3">
        <v>21</v>
      </c>
      <c r="D174" s="3" t="s">
        <v>4</v>
      </c>
      <c r="E174" s="3" t="s">
        <v>295</v>
      </c>
      <c r="F174" s="70">
        <v>42542</v>
      </c>
      <c r="G174" s="47">
        <v>80872</v>
      </c>
      <c r="H174" s="48">
        <v>60985</v>
      </c>
      <c r="I174" s="71">
        <f>SUM(H154+H155+H156+H157+H158+H159+H160+H161+H162+H163+H164+H165+H166+H167+H168+H169+H170+H171+H172+H173+H174)</f>
        <v>1275275</v>
      </c>
      <c r="J174" s="72">
        <f t="shared" si="13"/>
        <v>0.75409288752596693</v>
      </c>
      <c r="K174" s="3">
        <f>SUM(G154+G155+G156+G157+G158+G159+G160+G161+G162+G163+G164+G165+G166+G167+G168+G169+G170+G171+G172+G173+G174)</f>
        <v>1723706</v>
      </c>
      <c r="L174" s="74">
        <f t="shared" si="11"/>
        <v>7.3325749332278169</v>
      </c>
      <c r="M174" s="60">
        <v>593</v>
      </c>
      <c r="N174" s="75">
        <v>8.4</v>
      </c>
      <c r="O174" s="33">
        <f t="shared" si="14"/>
        <v>8.0073037227346902</v>
      </c>
      <c r="P174" s="34">
        <v>647.56666666499996</v>
      </c>
      <c r="Q174" s="35">
        <f t="shared" si="15"/>
        <v>-0.3926962772653102</v>
      </c>
      <c r="R174" s="34">
        <v>1</v>
      </c>
      <c r="S174" s="76">
        <f t="shared" si="12"/>
        <v>-9.2017987630691245E-2</v>
      </c>
      <c r="T174" s="7">
        <v>64.2</v>
      </c>
      <c r="U174" s="7">
        <v>57.5</v>
      </c>
      <c r="V174" s="8">
        <v>61</v>
      </c>
      <c r="W174" s="6">
        <v>0</v>
      </c>
      <c r="X174" s="6">
        <v>7</v>
      </c>
      <c r="Y174" s="6">
        <v>7</v>
      </c>
      <c r="Z174" s="6">
        <v>0</v>
      </c>
      <c r="AA174" s="6">
        <v>0</v>
      </c>
      <c r="AB174" s="5">
        <v>0</v>
      </c>
    </row>
    <row r="175" spans="1:28" s="9" customFormat="1" ht="11.35" customHeight="1">
      <c r="A175" s="6">
        <v>2016</v>
      </c>
      <c r="B175" s="6" t="s">
        <v>240</v>
      </c>
      <c r="C175" s="3">
        <v>22</v>
      </c>
      <c r="D175" s="3" t="s">
        <v>3</v>
      </c>
      <c r="E175" s="3" t="s">
        <v>296</v>
      </c>
      <c r="F175" s="70">
        <v>42543</v>
      </c>
      <c r="G175" s="47">
        <v>85081</v>
      </c>
      <c r="H175" s="48">
        <v>64272</v>
      </c>
      <c r="I175" s="71">
        <f>SUM(H154+H155+H156+H157+H158+H159+H160+H161+H162+H163+H164+H165+H166+H167+H168+H169+H170+H171+H172+H173+H174+H175)</f>
        <v>1339547</v>
      </c>
      <c r="J175" s="72">
        <f t="shared" si="13"/>
        <v>0.75542130440403854</v>
      </c>
      <c r="K175" s="3">
        <f>SUM(G154+G155+G156+G157+G158+G159+G160+G161+G162+G163+G164+G165+G166+G167+G168+G169+G170+G171+G172+G173+G174+G175)</f>
        <v>1808787</v>
      </c>
      <c r="L175" s="74">
        <f t="shared" si="11"/>
        <v>7.1108708172212358</v>
      </c>
      <c r="M175" s="60">
        <v>605</v>
      </c>
      <c r="N175" s="75">
        <v>8.4</v>
      </c>
      <c r="O175" s="33">
        <f t="shared" si="14"/>
        <v>7.9461532735158267</v>
      </c>
      <c r="P175" s="34">
        <v>676.06666666399997</v>
      </c>
      <c r="Q175" s="35">
        <f t="shared" si="15"/>
        <v>-0.45384672648417368</v>
      </c>
      <c r="R175" s="34">
        <v>1</v>
      </c>
      <c r="S175" s="76">
        <f t="shared" si="12"/>
        <v>-0.11746556473388425</v>
      </c>
      <c r="T175" s="7">
        <v>59.9</v>
      </c>
      <c r="U175" s="7">
        <v>55.6</v>
      </c>
      <c r="V175" s="3">
        <v>46</v>
      </c>
      <c r="W175" s="6">
        <v>1</v>
      </c>
      <c r="X175" s="6">
        <v>10</v>
      </c>
      <c r="Y175" s="6">
        <v>8</v>
      </c>
      <c r="Z175" s="6">
        <v>0</v>
      </c>
      <c r="AA175" s="6">
        <v>2</v>
      </c>
      <c r="AB175" s="5">
        <v>0</v>
      </c>
    </row>
    <row r="176" spans="1:28" s="9" customFormat="1" ht="11.35" customHeight="1">
      <c r="A176" s="6">
        <v>2016</v>
      </c>
      <c r="B176" s="6" t="s">
        <v>240</v>
      </c>
      <c r="C176" s="3">
        <v>23</v>
      </c>
      <c r="D176" s="3" t="s">
        <v>7</v>
      </c>
      <c r="E176" s="3" t="s">
        <v>297</v>
      </c>
      <c r="F176" s="70">
        <v>42544</v>
      </c>
      <c r="G176" s="47">
        <v>88588</v>
      </c>
      <c r="H176" s="48">
        <v>66936</v>
      </c>
      <c r="I176" s="71">
        <f>SUM(H154+H155+H156+H157+H158+H159+H160+H161+H162+H163+H164+H165+H166+H167+H168+H169+H170+H171+H172+H173+H174+H175+H176)</f>
        <v>1406483</v>
      </c>
      <c r="J176" s="72">
        <f t="shared" si="13"/>
        <v>0.75558766424346413</v>
      </c>
      <c r="K176" s="3">
        <f>SUM(G154+G155+G156+G157+G158+G159+G160+G161+G162+G163+G164+G165+G166+G167+G168+G169+G170+G171+G172+G173+G174+G175+G176)</f>
        <v>1897375</v>
      </c>
      <c r="L176" s="74">
        <f t="shared" si="11"/>
        <v>7.1793019370569384</v>
      </c>
      <c r="M176" s="60">
        <v>636</v>
      </c>
      <c r="N176" s="75">
        <v>8.4</v>
      </c>
      <c r="O176" s="33">
        <f t="shared" si="14"/>
        <v>8.6838322722151986</v>
      </c>
      <c r="P176" s="34">
        <v>769.28333333099999</v>
      </c>
      <c r="Q176" s="35">
        <f t="shared" si="15"/>
        <v>0.28383227221519824</v>
      </c>
      <c r="R176" s="34">
        <v>0</v>
      </c>
      <c r="S176" s="76">
        <f t="shared" si="12"/>
        <v>-0.20956498951415092</v>
      </c>
      <c r="T176" s="7">
        <v>52.8</v>
      </c>
      <c r="U176" s="7">
        <v>43.4</v>
      </c>
      <c r="V176" s="3">
        <v>68</v>
      </c>
      <c r="W176" s="6">
        <v>0</v>
      </c>
      <c r="X176" s="6">
        <v>3</v>
      </c>
      <c r="Y176" s="6">
        <v>3</v>
      </c>
      <c r="Z176" s="6">
        <v>0</v>
      </c>
      <c r="AA176" s="6">
        <v>0</v>
      </c>
      <c r="AB176" s="6" t="s">
        <v>53</v>
      </c>
    </row>
    <row r="177" spans="1:28" s="9" customFormat="1" ht="11.35" customHeight="1">
      <c r="A177" s="6">
        <v>2016</v>
      </c>
      <c r="B177" s="6" t="s">
        <v>240</v>
      </c>
      <c r="C177" s="3">
        <v>24</v>
      </c>
      <c r="D177" s="3" t="s">
        <v>0</v>
      </c>
      <c r="E177" s="3" t="s">
        <v>298</v>
      </c>
      <c r="F177" s="70">
        <v>42545</v>
      </c>
      <c r="G177" s="47">
        <v>89544</v>
      </c>
      <c r="H177" s="48">
        <v>69018</v>
      </c>
      <c r="I177" s="71">
        <f>SUM(H154+H155+H156+H157+H158+H159+H160+H161+H162+H163+H164+H165+H166+H167+H168+H169+H170+H171+H172+H173+H174+H175+H176+H177)</f>
        <v>1475501</v>
      </c>
      <c r="J177" s="72">
        <f t="shared" si="13"/>
        <v>0.77077191101581344</v>
      </c>
      <c r="K177" s="3">
        <f>SUM(G154+G155+G156+G157+G158+G159+G160+G161+G162+G163+G164+G165+G166+G167+G168+G169+G170+G171+G172+G173+G174+G175+G176+G177)</f>
        <v>1986919</v>
      </c>
      <c r="L177" s="74">
        <f t="shared" si="11"/>
        <v>8.0965782185294373</v>
      </c>
      <c r="M177" s="60">
        <v>725</v>
      </c>
      <c r="N177" s="75">
        <v>8.4</v>
      </c>
      <c r="O177" s="33">
        <f t="shared" si="14"/>
        <v>9.7205470680782629</v>
      </c>
      <c r="P177" s="34">
        <v>870.41666666399999</v>
      </c>
      <c r="Q177" s="35">
        <f t="shared" si="15"/>
        <v>1.3205470680782625</v>
      </c>
      <c r="R177" s="34">
        <v>0</v>
      </c>
      <c r="S177" s="76">
        <f t="shared" si="12"/>
        <v>-0.20057471263999993</v>
      </c>
      <c r="T177" s="7">
        <v>61.2</v>
      </c>
      <c r="U177" s="7">
        <v>51.9</v>
      </c>
      <c r="V177" s="3">
        <v>71</v>
      </c>
      <c r="W177" s="6">
        <v>1</v>
      </c>
      <c r="X177" s="6">
        <v>10</v>
      </c>
      <c r="Y177" s="6">
        <v>7</v>
      </c>
      <c r="Z177" s="6">
        <v>2</v>
      </c>
      <c r="AA177" s="6">
        <v>1</v>
      </c>
      <c r="AB177" s="5">
        <v>0</v>
      </c>
    </row>
    <row r="178" spans="1:28" s="9" customFormat="1" ht="11.35" customHeight="1">
      <c r="A178" s="6">
        <v>2016</v>
      </c>
      <c r="B178" s="6" t="s">
        <v>240</v>
      </c>
      <c r="C178" s="3">
        <v>25</v>
      </c>
      <c r="D178" s="3" t="s">
        <v>8</v>
      </c>
      <c r="E178" s="3" t="s">
        <v>299</v>
      </c>
      <c r="F178" s="70">
        <v>42546</v>
      </c>
      <c r="G178" s="47">
        <v>77077</v>
      </c>
      <c r="H178" s="48">
        <v>61855</v>
      </c>
      <c r="I178" s="71">
        <f>SUM(H154+H155+H156+H157+H158+H159+H160+H161+H162+H163+H164+H165+H166+H167+H168+H169+H170+H171+H172+H173+H174+H175+H176+H177+H178)</f>
        <v>1537356</v>
      </c>
      <c r="J178" s="72">
        <f t="shared" si="13"/>
        <v>0.80250917913255571</v>
      </c>
      <c r="K178" s="3">
        <f>SUM(G154+G155+G156+G157+G158+G159+G160+G161+G162+G163+G164+G165+G166+G167+G168+G169+G170+G171+G172+G173+G174+G175+G176+G177+G178)</f>
        <v>2063996</v>
      </c>
      <c r="L178" s="74">
        <f t="shared" si="11"/>
        <v>9.8213474836851464</v>
      </c>
      <c r="M178" s="60">
        <v>757</v>
      </c>
      <c r="N178" s="75">
        <v>8.4</v>
      </c>
      <c r="O178" s="33">
        <f t="shared" si="14"/>
        <v>11.413262062573789</v>
      </c>
      <c r="P178" s="34">
        <v>879.69999999699996</v>
      </c>
      <c r="Q178" s="35">
        <f t="shared" si="15"/>
        <v>3.0132620625737889</v>
      </c>
      <c r="R178" s="34">
        <v>0</v>
      </c>
      <c r="S178" s="76">
        <f t="shared" si="12"/>
        <v>-0.16208718625759566</v>
      </c>
      <c r="T178" s="7">
        <v>69.400000000000006</v>
      </c>
      <c r="U178" s="7">
        <v>53.9</v>
      </c>
      <c r="V178" s="3">
        <v>50</v>
      </c>
      <c r="W178" s="6">
        <v>0</v>
      </c>
      <c r="X178" s="6">
        <v>10</v>
      </c>
      <c r="Y178" s="6">
        <v>10</v>
      </c>
      <c r="Z178" s="6">
        <v>0</v>
      </c>
      <c r="AA178" s="6">
        <v>0</v>
      </c>
      <c r="AB178" s="5">
        <v>0</v>
      </c>
    </row>
    <row r="179" spans="1:28" s="9" customFormat="1" ht="11.35" customHeight="1">
      <c r="A179" s="6">
        <v>2016</v>
      </c>
      <c r="B179" s="6" t="s">
        <v>240</v>
      </c>
      <c r="C179" s="3">
        <v>26</v>
      </c>
      <c r="D179" s="3" t="s">
        <v>5</v>
      </c>
      <c r="E179" s="3" t="s">
        <v>300</v>
      </c>
      <c r="F179" s="70">
        <v>42547</v>
      </c>
      <c r="G179" s="47">
        <v>85797</v>
      </c>
      <c r="H179" s="48">
        <v>69957</v>
      </c>
      <c r="I179" s="71">
        <f>SUM(H154+H155+H156+H157+H158+H159+H160+H161+H162+H163+H164+H165+H166+H167+H168+H169+H170+H171+H172+H173+H174+H175+H176+H177+H178+H179)</f>
        <v>1607313</v>
      </c>
      <c r="J179" s="72">
        <f t="shared" si="13"/>
        <v>0.8153781600755271</v>
      </c>
      <c r="K179" s="3">
        <f>SUM(G154+G155+G156+G157+G158+G159+G160+G161+G162+G163+G164+G165+G166+G167+G168+G169+G170+G171+G172+G173+G174+G175+G176+G177+G178+G179)</f>
        <v>2149793</v>
      </c>
      <c r="L179" s="74">
        <f t="shared" si="11"/>
        <v>10.210147207944333</v>
      </c>
      <c r="M179" s="60">
        <v>876</v>
      </c>
      <c r="N179" s="75">
        <v>8.4</v>
      </c>
      <c r="O179" s="33">
        <f t="shared" si="14"/>
        <v>11.536922425376178</v>
      </c>
      <c r="P179" s="34">
        <v>989.83333332999996</v>
      </c>
      <c r="Q179" s="35">
        <f t="shared" si="15"/>
        <v>3.1369224253761772</v>
      </c>
      <c r="R179" s="34">
        <v>0</v>
      </c>
      <c r="S179" s="76">
        <f t="shared" si="12"/>
        <v>-0.12994672754566206</v>
      </c>
      <c r="T179" s="7">
        <v>61.9</v>
      </c>
      <c r="U179" s="7">
        <v>55.1</v>
      </c>
      <c r="V179" s="3">
        <v>54</v>
      </c>
      <c r="W179" s="6">
        <v>0</v>
      </c>
      <c r="X179" s="6">
        <v>8</v>
      </c>
      <c r="Y179" s="6">
        <v>6</v>
      </c>
      <c r="Z179" s="6">
        <v>1</v>
      </c>
      <c r="AA179" s="6">
        <v>1</v>
      </c>
      <c r="AB179" s="6" t="s">
        <v>54</v>
      </c>
    </row>
    <row r="180" spans="1:28" s="9" customFormat="1" ht="11.35" customHeight="1">
      <c r="A180" s="6">
        <v>2016</v>
      </c>
      <c r="B180" s="6" t="s">
        <v>240</v>
      </c>
      <c r="C180" s="3">
        <v>27</v>
      </c>
      <c r="D180" s="3" t="s">
        <v>6</v>
      </c>
      <c r="E180" s="3" t="s">
        <v>294</v>
      </c>
      <c r="F180" s="70">
        <v>42548</v>
      </c>
      <c r="G180" s="47">
        <v>81385</v>
      </c>
      <c r="H180" s="48">
        <v>57965</v>
      </c>
      <c r="I180" s="71">
        <f>SUM(H154+H155+H156+H157+H158+H159+H160+H161+H162+H163+H164+H165+H166+H167+H168+H169+H170+H171+H172+H173+H174+H175+H176+H177+H178+H179+H180)</f>
        <v>1665278</v>
      </c>
      <c r="J180" s="72">
        <f t="shared" si="13"/>
        <v>0.712231983780795</v>
      </c>
      <c r="K180" s="3">
        <f>SUM(G154+G155+G156+G157+G158+G159+G160+G161+G162+G163+G164+G165+G166+G167+G168+G169+G170+G171+G172+G173+G174+G175+G176+G177+G178+G179+G180)</f>
        <v>2231178</v>
      </c>
      <c r="L180" s="74">
        <f t="shared" si="11"/>
        <v>8.355348037107575</v>
      </c>
      <c r="M180" s="60">
        <v>680</v>
      </c>
      <c r="N180" s="75">
        <v>8.4</v>
      </c>
      <c r="O180" s="33">
        <f t="shared" si="14"/>
        <v>11.847801601413037</v>
      </c>
      <c r="P180" s="34">
        <v>964.23333333100004</v>
      </c>
      <c r="Q180" s="35">
        <f t="shared" si="15"/>
        <v>3.4478016014130368</v>
      </c>
      <c r="R180" s="34">
        <v>0</v>
      </c>
      <c r="S180" s="76">
        <f t="shared" si="12"/>
        <v>-0.4179901960750001</v>
      </c>
      <c r="T180" s="7">
        <v>52.3</v>
      </c>
      <c r="U180" s="7">
        <v>47.9</v>
      </c>
      <c r="V180" s="3">
        <v>107</v>
      </c>
      <c r="W180" s="6">
        <v>26</v>
      </c>
      <c r="X180" s="6">
        <v>24</v>
      </c>
      <c r="Y180" s="6">
        <v>2</v>
      </c>
      <c r="Z180" s="6">
        <v>21</v>
      </c>
      <c r="AA180" s="6">
        <v>1</v>
      </c>
      <c r="AB180" s="6" t="s">
        <v>13</v>
      </c>
    </row>
    <row r="181" spans="1:28" s="9" customFormat="1" ht="11.35" customHeight="1">
      <c r="A181" s="6">
        <v>2016</v>
      </c>
      <c r="B181" s="6" t="s">
        <v>240</v>
      </c>
      <c r="C181" s="3">
        <v>28</v>
      </c>
      <c r="D181" s="3" t="s">
        <v>4</v>
      </c>
      <c r="E181" s="3" t="s">
        <v>295</v>
      </c>
      <c r="F181" s="70">
        <v>42549</v>
      </c>
      <c r="G181" s="48">
        <v>81849</v>
      </c>
      <c r="H181" s="48">
        <v>63553</v>
      </c>
      <c r="I181" s="71">
        <f>SUM(H154+H155+H156+H157+H158+H159+H160+H161+H162+H163+H164+H165+H166+H167+H168+H169+H170+H171+H172+H173+H174+H175+H176+H177+H178+H179+H180+H181)</f>
        <v>1728831</v>
      </c>
      <c r="J181" s="72">
        <f t="shared" si="13"/>
        <v>0.77646641987073761</v>
      </c>
      <c r="K181" s="3">
        <f>SUM(G154+G155+G156+G157+G158+G159+G160+G161+G162+G163+G164+G165+G166+G167+G168+G169+G170+G171+G172+G173+G174+G175+G176+G177+G178+G179+G180+G181)</f>
        <v>2313027</v>
      </c>
      <c r="L181" s="74">
        <f t="shared" si="11"/>
        <v>12.290925973438894</v>
      </c>
      <c r="M181" s="60">
        <v>1006</v>
      </c>
      <c r="N181" s="75">
        <v>8.4</v>
      </c>
      <c r="O181" s="33">
        <f t="shared" si="14"/>
        <v>14.6802852406749</v>
      </c>
      <c r="P181" s="34">
        <v>1201.566666664</v>
      </c>
      <c r="Q181" s="35">
        <f t="shared" si="15"/>
        <v>6.2802852406748997</v>
      </c>
      <c r="R181" s="34">
        <v>0</v>
      </c>
      <c r="S181" s="76">
        <f t="shared" si="12"/>
        <v>-0.19440026507355856</v>
      </c>
      <c r="T181" s="7">
        <v>45.4</v>
      </c>
      <c r="U181" s="7">
        <v>39.200000000000003</v>
      </c>
      <c r="V181" s="3">
        <v>83</v>
      </c>
      <c r="W181" s="6">
        <v>1</v>
      </c>
      <c r="X181" s="6">
        <v>21</v>
      </c>
      <c r="Y181" s="6">
        <v>13</v>
      </c>
      <c r="Z181" s="6">
        <v>6</v>
      </c>
      <c r="AA181" s="6">
        <v>2</v>
      </c>
      <c r="AB181" s="6" t="s">
        <v>21</v>
      </c>
    </row>
    <row r="182" spans="1:28" s="9" customFormat="1" ht="11.35" customHeight="1">
      <c r="A182" s="6">
        <v>2016</v>
      </c>
      <c r="B182" s="6" t="s">
        <v>240</v>
      </c>
      <c r="C182" s="3">
        <v>29</v>
      </c>
      <c r="D182" s="3" t="s">
        <v>3</v>
      </c>
      <c r="E182" s="3" t="s">
        <v>296</v>
      </c>
      <c r="F182" s="70">
        <v>42550</v>
      </c>
      <c r="G182" s="48">
        <v>86194</v>
      </c>
      <c r="H182" s="48">
        <v>66866</v>
      </c>
      <c r="I182" s="71">
        <f>SUM(H154+H155+H156+H157+H158+H159+H160+H161+H162+H163+H164+H165+H166+H167+H168+H169+H170+H171+H172+H173+H174+H175+H176+H177+H178+H179+H180+H181+H182)</f>
        <v>1795697</v>
      </c>
      <c r="J182" s="72">
        <f t="shared" si="13"/>
        <v>0.77576165394342989</v>
      </c>
      <c r="K182" s="3">
        <f>SUM(G154+G155+G156+G157+G158+G159+G160+G161+G162+G163+G164+G165+G166+G167+G168+G169+G170+G171+G172+G173+G174+G175+G176+G177+G178+G179+G180+G181+G182)</f>
        <v>2399221</v>
      </c>
      <c r="L182" s="74">
        <f t="shared" si="11"/>
        <v>9.258185024479662</v>
      </c>
      <c r="M182" s="60">
        <v>798</v>
      </c>
      <c r="N182" s="75">
        <v>8.4</v>
      </c>
      <c r="O182" s="33">
        <f t="shared" si="14"/>
        <v>9.9933483382137975</v>
      </c>
      <c r="P182" s="34">
        <v>861.36666666400004</v>
      </c>
      <c r="Q182" s="35">
        <f t="shared" si="15"/>
        <v>1.5933483382137972</v>
      </c>
      <c r="R182" s="34">
        <v>0</v>
      </c>
      <c r="S182" s="76">
        <f t="shared" si="12"/>
        <v>-7.9406850456140488E-2</v>
      </c>
      <c r="T182" s="7">
        <v>60</v>
      </c>
      <c r="U182" s="7">
        <v>53.6</v>
      </c>
      <c r="V182" s="3">
        <v>69</v>
      </c>
      <c r="W182" s="6">
        <v>0</v>
      </c>
      <c r="X182" s="6">
        <v>14</v>
      </c>
      <c r="Y182" s="6">
        <v>13</v>
      </c>
      <c r="Z182" s="6">
        <v>1</v>
      </c>
      <c r="AA182" s="6">
        <v>0</v>
      </c>
      <c r="AB182" s="5">
        <v>0</v>
      </c>
    </row>
    <row r="183" spans="1:28" s="9" customFormat="1" ht="11.35" customHeight="1">
      <c r="A183" s="6">
        <v>2016</v>
      </c>
      <c r="B183" s="6" t="s">
        <v>240</v>
      </c>
      <c r="C183" s="3">
        <v>30</v>
      </c>
      <c r="D183" s="3" t="s">
        <v>7</v>
      </c>
      <c r="E183" s="3" t="s">
        <v>297</v>
      </c>
      <c r="F183" s="70">
        <v>42551</v>
      </c>
      <c r="G183" s="48">
        <v>96492</v>
      </c>
      <c r="H183" s="48">
        <v>71049</v>
      </c>
      <c r="I183" s="71">
        <f>SUM(H154+H155+H156+H157+H158+H159+H160+H161+H162+H163+H164+H165+H166+H167+H168+H169+H170+H171+H172+H173+H174+H175+H176+H177+H178+H179+H180+H181+H182+H183)</f>
        <v>1866746</v>
      </c>
      <c r="J183" s="72">
        <f t="shared" si="13"/>
        <v>0.73632010943912451</v>
      </c>
      <c r="K183" s="3">
        <f>SUM(G154+G155+G156+G157+G158+G159+G160+G161+G162+G163+G164+G165+G166+G167+G168+G169+G170+G171+G172+G173+G174+G175+G176+G177+G178+G179+G180+G181+G182+G183)</f>
        <v>2495713</v>
      </c>
      <c r="L183" s="74">
        <f t="shared" si="11"/>
        <v>8.2908427641669782</v>
      </c>
      <c r="M183" s="60">
        <v>800</v>
      </c>
      <c r="N183" s="75">
        <v>8.4</v>
      </c>
      <c r="O183" s="33">
        <f t="shared" si="14"/>
        <v>9.7512401718691706</v>
      </c>
      <c r="P183" s="34">
        <v>940.91666666399999</v>
      </c>
      <c r="Q183" s="35">
        <f t="shared" si="15"/>
        <v>1.3512401718691702</v>
      </c>
      <c r="R183" s="34">
        <v>0</v>
      </c>
      <c r="S183" s="76">
        <f t="shared" si="12"/>
        <v>-0.17614583332999989</v>
      </c>
      <c r="T183" s="7">
        <v>62.5</v>
      </c>
      <c r="U183" s="7">
        <v>54</v>
      </c>
      <c r="V183" s="3">
        <v>69</v>
      </c>
      <c r="W183" s="6">
        <v>0</v>
      </c>
      <c r="X183" s="6">
        <v>11</v>
      </c>
      <c r="Y183" s="4">
        <v>11</v>
      </c>
      <c r="Z183" s="6">
        <v>0</v>
      </c>
      <c r="AA183" s="6">
        <v>0</v>
      </c>
      <c r="AB183" s="6" t="s">
        <v>55</v>
      </c>
    </row>
    <row r="184" spans="1:28" s="98" customFormat="1" ht="11.35" customHeight="1">
      <c r="A184" s="6">
        <v>2016</v>
      </c>
      <c r="B184" s="12" t="s">
        <v>241</v>
      </c>
      <c r="C184" s="15">
        <v>1</v>
      </c>
      <c r="D184" s="15" t="s">
        <v>0</v>
      </c>
      <c r="E184" s="15" t="s">
        <v>298</v>
      </c>
      <c r="F184" s="70">
        <v>42552</v>
      </c>
      <c r="G184" s="49">
        <v>98333</v>
      </c>
      <c r="H184" s="50">
        <v>75813</v>
      </c>
      <c r="I184" s="78">
        <f>SUM(H184+0)</f>
        <v>75813</v>
      </c>
      <c r="J184" s="79">
        <f t="shared" si="13"/>
        <v>0.77098227451618484</v>
      </c>
      <c r="K184" s="80">
        <f>SUM(G184+0)</f>
        <v>98333</v>
      </c>
      <c r="L184" s="81">
        <f t="shared" si="11"/>
        <v>8.2203668486774522</v>
      </c>
      <c r="M184" s="82">
        <v>808.33333333099995</v>
      </c>
      <c r="N184" s="83">
        <v>8.4</v>
      </c>
      <c r="O184" s="37">
        <f t="shared" si="14"/>
        <v>10.512747500818646</v>
      </c>
      <c r="P184" s="84">
        <v>1033.749999998</v>
      </c>
      <c r="Q184" s="35">
        <f t="shared" si="15"/>
        <v>2.1127475008186458</v>
      </c>
      <c r="R184" s="34">
        <v>0</v>
      </c>
      <c r="S184" s="85">
        <f t="shared" si="12"/>
        <v>-0.27886597938266067</v>
      </c>
      <c r="T184" s="10">
        <v>59.8</v>
      </c>
      <c r="U184" s="10">
        <v>47.7</v>
      </c>
      <c r="V184" s="11">
        <v>93</v>
      </c>
      <c r="W184" s="12">
        <v>0</v>
      </c>
      <c r="X184" s="12">
        <v>12</v>
      </c>
      <c r="Y184" s="12">
        <v>5</v>
      </c>
      <c r="Z184" s="12">
        <v>5</v>
      </c>
      <c r="AA184" s="12">
        <v>2</v>
      </c>
      <c r="AB184" s="86" t="s">
        <v>55</v>
      </c>
    </row>
    <row r="185" spans="1:28" s="98" customFormat="1" ht="11.35" customHeight="1">
      <c r="A185" s="6">
        <v>2016</v>
      </c>
      <c r="B185" s="12" t="s">
        <v>241</v>
      </c>
      <c r="C185" s="15">
        <v>2</v>
      </c>
      <c r="D185" s="15" t="s">
        <v>8</v>
      </c>
      <c r="E185" s="15" t="s">
        <v>299</v>
      </c>
      <c r="F185" s="70">
        <v>42553</v>
      </c>
      <c r="G185" s="49">
        <v>80591</v>
      </c>
      <c r="H185" s="50">
        <v>62203</v>
      </c>
      <c r="I185" s="78">
        <f>SUM(H184+H185)</f>
        <v>138016</v>
      </c>
      <c r="J185" s="79">
        <f t="shared" si="13"/>
        <v>0.77183556476529636</v>
      </c>
      <c r="K185" s="80">
        <f>SUM(G184+G185)</f>
        <v>178924</v>
      </c>
      <c r="L185" s="81">
        <f t="shared" si="11"/>
        <v>10.55949175466243</v>
      </c>
      <c r="M185" s="82">
        <v>851</v>
      </c>
      <c r="N185" s="83">
        <v>8.4</v>
      </c>
      <c r="O185" s="37">
        <f t="shared" si="14"/>
        <v>11.777576487002271</v>
      </c>
      <c r="P185" s="84">
        <v>949.16666666399999</v>
      </c>
      <c r="Q185" s="35">
        <f t="shared" si="15"/>
        <v>3.3775764870022709</v>
      </c>
      <c r="R185" s="34">
        <v>0</v>
      </c>
      <c r="S185" s="85">
        <f t="shared" si="12"/>
        <v>-0.11535448491656863</v>
      </c>
      <c r="T185" s="10">
        <v>66.099999999999994</v>
      </c>
      <c r="U185" s="10">
        <v>50.7</v>
      </c>
      <c r="V185" s="13">
        <v>68</v>
      </c>
      <c r="W185" s="12">
        <v>0</v>
      </c>
      <c r="X185" s="12">
        <v>1</v>
      </c>
      <c r="Y185" s="6">
        <v>0</v>
      </c>
      <c r="Z185" s="6">
        <v>0</v>
      </c>
      <c r="AA185" s="12">
        <v>1</v>
      </c>
      <c r="AB185" s="5">
        <v>0</v>
      </c>
    </row>
    <row r="186" spans="1:28" s="98" customFormat="1" ht="11.35" customHeight="1">
      <c r="A186" s="6">
        <v>2016</v>
      </c>
      <c r="B186" s="12" t="s">
        <v>241</v>
      </c>
      <c r="C186" s="15">
        <v>3</v>
      </c>
      <c r="D186" s="15" t="s">
        <v>5</v>
      </c>
      <c r="E186" s="15" t="s">
        <v>300</v>
      </c>
      <c r="F186" s="70">
        <v>42554</v>
      </c>
      <c r="G186" s="49">
        <v>70279</v>
      </c>
      <c r="H186" s="50">
        <v>50749</v>
      </c>
      <c r="I186" s="78">
        <f>SUM(H184+H185+H186)</f>
        <v>188765</v>
      </c>
      <c r="J186" s="79">
        <f t="shared" si="13"/>
        <v>0.72210759970972838</v>
      </c>
      <c r="K186" s="80">
        <f>SUM(G184+G185+G186)</f>
        <v>249203</v>
      </c>
      <c r="L186" s="81">
        <f t="shared" si="11"/>
        <v>8.6939199476372746</v>
      </c>
      <c r="M186" s="82">
        <v>611</v>
      </c>
      <c r="N186" s="83">
        <v>8.4</v>
      </c>
      <c r="O186" s="37">
        <f t="shared" si="14"/>
        <v>9.4646575316097277</v>
      </c>
      <c r="P186" s="38">
        <v>665.16666666399999</v>
      </c>
      <c r="Q186" s="35">
        <f t="shared" si="15"/>
        <v>1.0646575316097273</v>
      </c>
      <c r="R186" s="34">
        <v>0</v>
      </c>
      <c r="S186" s="85">
        <f t="shared" si="12"/>
        <v>-8.865248226513911E-2</v>
      </c>
      <c r="T186" s="10">
        <v>74.3</v>
      </c>
      <c r="U186" s="10">
        <v>59.7</v>
      </c>
      <c r="V186" s="13">
        <v>62</v>
      </c>
      <c r="W186" s="12">
        <v>0</v>
      </c>
      <c r="X186" s="12">
        <v>6</v>
      </c>
      <c r="Y186" s="14">
        <v>4</v>
      </c>
      <c r="Z186" s="6">
        <v>0</v>
      </c>
      <c r="AA186" s="12">
        <v>2</v>
      </c>
      <c r="AB186" s="5">
        <v>0</v>
      </c>
    </row>
    <row r="187" spans="1:28" s="98" customFormat="1" ht="11.35" customHeight="1">
      <c r="A187" s="6">
        <v>2016</v>
      </c>
      <c r="B187" s="12" t="s">
        <v>241</v>
      </c>
      <c r="C187" s="15">
        <v>4</v>
      </c>
      <c r="D187" s="15" t="s">
        <v>6</v>
      </c>
      <c r="E187" s="15" t="s">
        <v>294</v>
      </c>
      <c r="F187" s="70">
        <v>42555</v>
      </c>
      <c r="G187" s="49">
        <v>67395</v>
      </c>
      <c r="H187" s="50">
        <v>49290</v>
      </c>
      <c r="I187" s="78">
        <f>SUM(H184+H185+H186+H187)</f>
        <v>238055</v>
      </c>
      <c r="J187" s="79">
        <f t="shared" si="13"/>
        <v>0.73135989316714889</v>
      </c>
      <c r="K187" s="80">
        <f>SUM(G184+G185+G186+G187)</f>
        <v>316598</v>
      </c>
      <c r="L187" s="81">
        <f t="shared" si="11"/>
        <v>9.7633355590177313</v>
      </c>
      <c r="M187" s="82">
        <v>658</v>
      </c>
      <c r="N187" s="83">
        <v>8.4</v>
      </c>
      <c r="O187" s="37">
        <f t="shared" si="14"/>
        <v>10.93775502630759</v>
      </c>
      <c r="P187" s="38">
        <v>737.149999998</v>
      </c>
      <c r="Q187" s="35">
        <f t="shared" si="15"/>
        <v>2.5377550263075896</v>
      </c>
      <c r="R187" s="34">
        <v>0</v>
      </c>
      <c r="S187" s="85">
        <f t="shared" si="12"/>
        <v>-0.12028875379635262</v>
      </c>
      <c r="T187" s="10">
        <v>39.9</v>
      </c>
      <c r="U187" s="10">
        <v>35.5</v>
      </c>
      <c r="V187" s="13">
        <v>103</v>
      </c>
      <c r="W187" s="12">
        <v>17</v>
      </c>
      <c r="X187" s="12">
        <v>18</v>
      </c>
      <c r="Y187" s="12">
        <v>12</v>
      </c>
      <c r="Z187" s="12">
        <v>6</v>
      </c>
      <c r="AA187" s="6">
        <v>0</v>
      </c>
      <c r="AB187" s="86" t="s">
        <v>56</v>
      </c>
    </row>
    <row r="188" spans="1:28" s="98" customFormat="1" ht="11.35" customHeight="1">
      <c r="A188" s="6">
        <v>2016</v>
      </c>
      <c r="B188" s="12" t="s">
        <v>241</v>
      </c>
      <c r="C188" s="15">
        <v>5</v>
      </c>
      <c r="D188" s="15" t="s">
        <v>4</v>
      </c>
      <c r="E188" s="15" t="s">
        <v>295</v>
      </c>
      <c r="F188" s="70">
        <v>42556</v>
      </c>
      <c r="G188" s="49">
        <v>82386</v>
      </c>
      <c r="H188" s="50">
        <v>60644</v>
      </c>
      <c r="I188" s="78">
        <f>SUM(H184+H185+H186+H187+H188)</f>
        <v>298699</v>
      </c>
      <c r="J188" s="79">
        <f t="shared" si="13"/>
        <v>0.73609593863034983</v>
      </c>
      <c r="K188" s="80">
        <f>SUM(G184+G185+G186+G187+G188)</f>
        <v>398984</v>
      </c>
      <c r="L188" s="81">
        <f t="shared" si="11"/>
        <v>9.0549365183404955</v>
      </c>
      <c r="M188" s="82">
        <v>746</v>
      </c>
      <c r="N188" s="83">
        <v>8.4</v>
      </c>
      <c r="O188" s="37">
        <f t="shared" si="14"/>
        <v>10.11498717416794</v>
      </c>
      <c r="P188" s="38">
        <v>833.33333333099995</v>
      </c>
      <c r="Q188" s="35">
        <f t="shared" si="15"/>
        <v>1.7149871741679394</v>
      </c>
      <c r="R188" s="34">
        <v>0</v>
      </c>
      <c r="S188" s="85">
        <f t="shared" si="12"/>
        <v>-0.11706881143565684</v>
      </c>
      <c r="T188" s="10">
        <v>42.8</v>
      </c>
      <c r="U188" s="10">
        <v>45.3</v>
      </c>
      <c r="V188" s="13">
        <v>52</v>
      </c>
      <c r="W188" s="12">
        <v>0</v>
      </c>
      <c r="X188" s="12">
        <v>12</v>
      </c>
      <c r="Y188" s="12">
        <v>5</v>
      </c>
      <c r="Z188" s="12">
        <v>7</v>
      </c>
      <c r="AA188" s="6">
        <v>0</v>
      </c>
      <c r="AB188" s="86" t="s">
        <v>57</v>
      </c>
    </row>
    <row r="189" spans="1:28" s="98" customFormat="1" ht="11.35" customHeight="1">
      <c r="A189" s="6">
        <v>2016</v>
      </c>
      <c r="B189" s="12" t="s">
        <v>241</v>
      </c>
      <c r="C189" s="15">
        <v>6</v>
      </c>
      <c r="D189" s="3" t="s">
        <v>3</v>
      </c>
      <c r="E189" s="3" t="s">
        <v>296</v>
      </c>
      <c r="F189" s="70">
        <v>42557</v>
      </c>
      <c r="G189" s="49">
        <v>81158</v>
      </c>
      <c r="H189" s="50">
        <v>53772</v>
      </c>
      <c r="I189" s="78">
        <f>SUM(H184+H185+H186+H187+H188+H189)</f>
        <v>352471</v>
      </c>
      <c r="J189" s="79">
        <f t="shared" si="13"/>
        <v>0.66255945193326593</v>
      </c>
      <c r="K189" s="80">
        <f>SUM(G184+G185+G186+G187+G188+G189)</f>
        <v>480142</v>
      </c>
      <c r="L189" s="81">
        <f t="shared" si="11"/>
        <v>7.4915596737228611</v>
      </c>
      <c r="M189" s="82">
        <v>608</v>
      </c>
      <c r="N189" s="83">
        <v>8.4</v>
      </c>
      <c r="O189" s="37">
        <f t="shared" si="14"/>
        <v>7.9944881178072391</v>
      </c>
      <c r="P189" s="38">
        <v>648.81666666499996</v>
      </c>
      <c r="Q189" s="35">
        <f t="shared" si="15"/>
        <v>-0.40551188219276124</v>
      </c>
      <c r="R189" s="34">
        <v>1</v>
      </c>
      <c r="S189" s="85">
        <f t="shared" si="12"/>
        <v>-6.7132675435855216E-2</v>
      </c>
      <c r="T189" s="10">
        <v>64.3</v>
      </c>
      <c r="U189" s="10">
        <v>62.6</v>
      </c>
      <c r="V189" s="13">
        <v>69</v>
      </c>
      <c r="W189" s="12">
        <v>0</v>
      </c>
      <c r="X189" s="12">
        <v>3</v>
      </c>
      <c r="Y189" s="12">
        <v>2</v>
      </c>
      <c r="Z189" s="6">
        <v>0</v>
      </c>
      <c r="AA189" s="12">
        <v>1</v>
      </c>
      <c r="AB189" s="5">
        <v>0</v>
      </c>
    </row>
    <row r="190" spans="1:28" s="98" customFormat="1" ht="11.35" customHeight="1">
      <c r="A190" s="6">
        <v>2016</v>
      </c>
      <c r="B190" s="12" t="s">
        <v>241</v>
      </c>
      <c r="C190" s="15">
        <v>7</v>
      </c>
      <c r="D190" s="15" t="s">
        <v>7</v>
      </c>
      <c r="E190" s="15" t="s">
        <v>297</v>
      </c>
      <c r="F190" s="70">
        <v>42558</v>
      </c>
      <c r="G190" s="49">
        <v>79454</v>
      </c>
      <c r="H190" s="50">
        <v>59909</v>
      </c>
      <c r="I190" s="78">
        <f>SUM(H184+H185+H186+H187+H188+H189+H190)</f>
        <v>412380</v>
      </c>
      <c r="J190" s="79">
        <f t="shared" si="13"/>
        <v>0.75400860875475118</v>
      </c>
      <c r="K190" s="80">
        <f>SUM(G184+G185+G186+G187+G188+G189+G190)</f>
        <v>559596</v>
      </c>
      <c r="L190" s="81">
        <f t="shared" si="11"/>
        <v>5.7895134291539758</v>
      </c>
      <c r="M190" s="82">
        <v>460</v>
      </c>
      <c r="N190" s="83">
        <v>8.4</v>
      </c>
      <c r="O190" s="37">
        <f t="shared" si="14"/>
        <v>6.0940921790973395</v>
      </c>
      <c r="P190" s="38">
        <v>484.19999999800001</v>
      </c>
      <c r="Q190" s="35">
        <f t="shared" si="15"/>
        <v>-2.3059078209026609</v>
      </c>
      <c r="R190" s="34">
        <v>1</v>
      </c>
      <c r="S190" s="85">
        <f t="shared" si="12"/>
        <v>-5.2608695647825998E-2</v>
      </c>
      <c r="T190" s="10">
        <v>69.900000000000006</v>
      </c>
      <c r="U190" s="10">
        <v>67.5</v>
      </c>
      <c r="V190" s="13">
        <v>54</v>
      </c>
      <c r="W190" s="12">
        <v>0</v>
      </c>
      <c r="X190" s="12">
        <v>3</v>
      </c>
      <c r="Y190" s="12">
        <v>3</v>
      </c>
      <c r="Z190" s="6">
        <v>0</v>
      </c>
      <c r="AA190" s="6">
        <v>0</v>
      </c>
      <c r="AB190" s="5">
        <v>0</v>
      </c>
    </row>
    <row r="191" spans="1:28" s="98" customFormat="1" ht="11.35" customHeight="1">
      <c r="A191" s="6">
        <v>2016</v>
      </c>
      <c r="B191" s="12" t="s">
        <v>241</v>
      </c>
      <c r="C191" s="15">
        <v>8</v>
      </c>
      <c r="D191" s="15" t="s">
        <v>0</v>
      </c>
      <c r="E191" s="15" t="s">
        <v>298</v>
      </c>
      <c r="F191" s="70">
        <v>42559</v>
      </c>
      <c r="G191" s="49">
        <v>81129</v>
      </c>
      <c r="H191" s="50">
        <v>60822</v>
      </c>
      <c r="I191" s="78">
        <f>SUM(H184+H185+H186+H187+H188+H189+H190+H191)</f>
        <v>473202</v>
      </c>
      <c r="J191" s="79">
        <f t="shared" si="13"/>
        <v>0.74969493029619494</v>
      </c>
      <c r="K191" s="80">
        <f>SUM(G184+G185+G186+G187+G188+G189+G190+G191)</f>
        <v>640725</v>
      </c>
      <c r="L191" s="81">
        <f t="shared" si="11"/>
        <v>7.6174980586473389</v>
      </c>
      <c r="M191" s="82">
        <v>618</v>
      </c>
      <c r="N191" s="83">
        <v>8.4</v>
      </c>
      <c r="O191" s="37">
        <f t="shared" si="14"/>
        <v>8.8221638788965731</v>
      </c>
      <c r="P191" s="38">
        <v>715.73333333100004</v>
      </c>
      <c r="Q191" s="35">
        <f t="shared" si="15"/>
        <v>0.4221638788965727</v>
      </c>
      <c r="R191" s="34">
        <v>0</v>
      </c>
      <c r="S191" s="85">
        <f t="shared" si="12"/>
        <v>-0.15814455231553404</v>
      </c>
      <c r="T191" s="10">
        <v>67.099999999999994</v>
      </c>
      <c r="U191" s="10">
        <v>62</v>
      </c>
      <c r="V191" s="13">
        <v>79</v>
      </c>
      <c r="W191" s="12">
        <v>0</v>
      </c>
      <c r="X191" s="12">
        <v>5</v>
      </c>
      <c r="Y191" s="12">
        <v>2</v>
      </c>
      <c r="Z191" s="12">
        <v>3</v>
      </c>
      <c r="AA191" s="6">
        <v>0</v>
      </c>
      <c r="AB191" s="5">
        <v>0</v>
      </c>
    </row>
    <row r="192" spans="1:28" s="98" customFormat="1" ht="11.35" customHeight="1">
      <c r="A192" s="6">
        <v>2016</v>
      </c>
      <c r="B192" s="12" t="s">
        <v>241</v>
      </c>
      <c r="C192" s="15">
        <v>9</v>
      </c>
      <c r="D192" s="15" t="s">
        <v>8</v>
      </c>
      <c r="E192" s="15" t="s">
        <v>299</v>
      </c>
      <c r="F192" s="70">
        <v>42560</v>
      </c>
      <c r="G192" s="49">
        <v>71660</v>
      </c>
      <c r="H192" s="50">
        <v>54322</v>
      </c>
      <c r="I192" s="78">
        <f>SUM(H184+H185+H186+H187+H188+H189+H190+H191+H192)</f>
        <v>527524</v>
      </c>
      <c r="J192" s="79">
        <f t="shared" si="13"/>
        <v>0.75805191180574938</v>
      </c>
      <c r="K192" s="80">
        <f>SUM(G184+G185+G186+G187+G188+G189+G190+G191+G192)</f>
        <v>712385</v>
      </c>
      <c r="L192" s="81">
        <f t="shared" si="11"/>
        <v>11.010326542003908</v>
      </c>
      <c r="M192" s="82">
        <v>789</v>
      </c>
      <c r="N192" s="83">
        <v>8.4</v>
      </c>
      <c r="O192" s="37">
        <f t="shared" si="14"/>
        <v>14.706019164540889</v>
      </c>
      <c r="P192" s="38">
        <v>1053.8333333309999</v>
      </c>
      <c r="Q192" s="35">
        <f t="shared" si="15"/>
        <v>6.3060191645408885</v>
      </c>
      <c r="R192" s="34">
        <v>0</v>
      </c>
      <c r="S192" s="85">
        <f t="shared" si="12"/>
        <v>-0.33565694972243332</v>
      </c>
      <c r="T192" s="10">
        <v>41.8</v>
      </c>
      <c r="U192" s="10">
        <v>37.5</v>
      </c>
      <c r="V192" s="13">
        <v>55</v>
      </c>
      <c r="W192" s="12">
        <v>32</v>
      </c>
      <c r="X192" s="12">
        <v>28</v>
      </c>
      <c r="Y192" s="12">
        <v>8</v>
      </c>
      <c r="Z192" s="12">
        <v>18</v>
      </c>
      <c r="AA192" s="12">
        <v>2</v>
      </c>
      <c r="AB192" s="86" t="s">
        <v>58</v>
      </c>
    </row>
    <row r="193" spans="1:28" s="98" customFormat="1" ht="11.35" customHeight="1">
      <c r="A193" s="6">
        <v>2016</v>
      </c>
      <c r="B193" s="12" t="s">
        <v>241</v>
      </c>
      <c r="C193" s="15">
        <v>10</v>
      </c>
      <c r="D193" s="15" t="s">
        <v>5</v>
      </c>
      <c r="E193" s="15" t="s">
        <v>300</v>
      </c>
      <c r="F193" s="70">
        <v>42561</v>
      </c>
      <c r="G193" s="49">
        <v>83815</v>
      </c>
      <c r="H193" s="50">
        <v>68638</v>
      </c>
      <c r="I193" s="78">
        <f>SUM(H184+H185+H186+H187+H188+H189+H190+H191+H192+H193)</f>
        <v>596162</v>
      </c>
      <c r="J193" s="79">
        <f t="shared" si="13"/>
        <v>0.81892262721469899</v>
      </c>
      <c r="K193" s="80">
        <f>SUM(G184+G185+G186+G187+G188+G189+G190+G191+G192+G193)</f>
        <v>796200</v>
      </c>
      <c r="L193" s="81">
        <f t="shared" si="11"/>
        <v>11.155521088110721</v>
      </c>
      <c r="M193" s="82">
        <v>935</v>
      </c>
      <c r="N193" s="83">
        <v>8.4</v>
      </c>
      <c r="O193" s="37">
        <f t="shared" si="14"/>
        <v>12.734395195740619</v>
      </c>
      <c r="P193" s="38">
        <v>1067.3333333309999</v>
      </c>
      <c r="Q193" s="35">
        <f t="shared" si="15"/>
        <v>4.334395195740619</v>
      </c>
      <c r="R193" s="34">
        <v>0</v>
      </c>
      <c r="S193" s="85">
        <f t="shared" si="12"/>
        <v>-0.14153297682459898</v>
      </c>
      <c r="T193" s="10">
        <v>58.4</v>
      </c>
      <c r="U193" s="10">
        <v>51.8</v>
      </c>
      <c r="V193" s="13">
        <v>69</v>
      </c>
      <c r="W193" s="12">
        <v>2</v>
      </c>
      <c r="X193" s="12">
        <v>14</v>
      </c>
      <c r="Y193" s="12">
        <v>10</v>
      </c>
      <c r="Z193" s="12">
        <v>2</v>
      </c>
      <c r="AA193" s="12">
        <v>2</v>
      </c>
      <c r="AB193" s="86" t="s">
        <v>21</v>
      </c>
    </row>
    <row r="194" spans="1:28" s="98" customFormat="1" ht="11.35" customHeight="1">
      <c r="A194" s="6">
        <v>2016</v>
      </c>
      <c r="B194" s="12" t="s">
        <v>241</v>
      </c>
      <c r="C194" s="15">
        <v>11</v>
      </c>
      <c r="D194" s="15" t="s">
        <v>6</v>
      </c>
      <c r="E194" s="15" t="s">
        <v>294</v>
      </c>
      <c r="F194" s="70">
        <v>42562</v>
      </c>
      <c r="G194" s="49">
        <v>84440</v>
      </c>
      <c r="H194" s="50">
        <v>63502</v>
      </c>
      <c r="I194" s="78">
        <f>SUM(H184+H185+H186+H187+H188+H189+H190+H191+H192+H193+H194)</f>
        <v>659664</v>
      </c>
      <c r="J194" s="79">
        <f t="shared" si="13"/>
        <v>0.75203694931312171</v>
      </c>
      <c r="K194" s="80">
        <f>SUM(G184+G185+G186+G187+G188+G189+G190+G191+G192+G193+G194)</f>
        <v>880640</v>
      </c>
      <c r="L194" s="81">
        <f t="shared" ref="L194:L257" si="16">SUM(M194/G194)*1000</f>
        <v>5.9568924680246331</v>
      </c>
      <c r="M194" s="82">
        <v>503</v>
      </c>
      <c r="N194" s="83">
        <v>8.4</v>
      </c>
      <c r="O194" s="37">
        <f t="shared" si="14"/>
        <v>6.7809489972880144</v>
      </c>
      <c r="P194" s="38">
        <v>572.58333333099995</v>
      </c>
      <c r="Q194" s="35">
        <f t="shared" si="15"/>
        <v>-1.619051002711986</v>
      </c>
      <c r="R194" s="34">
        <v>1</v>
      </c>
      <c r="S194" s="85">
        <f t="shared" ref="S194:S257" si="17">SUM((P194/M194)-1)*-1</f>
        <v>-0.13833664678131208</v>
      </c>
      <c r="T194" s="10">
        <v>68.3</v>
      </c>
      <c r="U194" s="10">
        <v>69.2</v>
      </c>
      <c r="V194" s="13">
        <v>55</v>
      </c>
      <c r="W194" s="12">
        <v>0</v>
      </c>
      <c r="X194" s="12">
        <v>5</v>
      </c>
      <c r="Y194" s="12">
        <v>5</v>
      </c>
      <c r="Z194" s="6">
        <v>0</v>
      </c>
      <c r="AA194" s="6">
        <v>0</v>
      </c>
      <c r="AB194" s="5">
        <v>0</v>
      </c>
    </row>
    <row r="195" spans="1:28" s="98" customFormat="1" ht="11.35" customHeight="1">
      <c r="A195" s="6">
        <v>2016</v>
      </c>
      <c r="B195" s="12" t="s">
        <v>241</v>
      </c>
      <c r="C195" s="15">
        <v>12</v>
      </c>
      <c r="D195" s="15" t="s">
        <v>4</v>
      </c>
      <c r="E195" s="15" t="s">
        <v>295</v>
      </c>
      <c r="F195" s="70">
        <v>42563</v>
      </c>
      <c r="G195" s="49">
        <v>80821</v>
      </c>
      <c r="H195" s="50">
        <v>61732</v>
      </c>
      <c r="I195" s="78">
        <f>SUM(H184+H185+H186+H187+H188+H189+H190+H191+H192+H193+H194+H195)</f>
        <v>721396</v>
      </c>
      <c r="J195" s="79">
        <f t="shared" ref="J195:J258" si="18">SUM(H195/G195)</f>
        <v>0.7638113856547184</v>
      </c>
      <c r="K195" s="80">
        <f>SUM(G184+G185+G186+G187+G188+G189+G190+G191+G192+G193+G194+G195)</f>
        <v>961461</v>
      </c>
      <c r="L195" s="81">
        <f t="shared" si="16"/>
        <v>6.904146199626334</v>
      </c>
      <c r="M195" s="82">
        <v>558</v>
      </c>
      <c r="N195" s="83">
        <v>8.4</v>
      </c>
      <c r="O195" s="37">
        <f t="shared" si="14"/>
        <v>7.7022061097734502</v>
      </c>
      <c r="P195" s="38">
        <v>622.49999999800002</v>
      </c>
      <c r="Q195" s="35">
        <f t="shared" si="15"/>
        <v>-0.69779389022655014</v>
      </c>
      <c r="R195" s="34">
        <v>1</v>
      </c>
      <c r="S195" s="85">
        <f t="shared" si="17"/>
        <v>-0.11559139784587824</v>
      </c>
      <c r="T195" s="10">
        <v>70.599999999999994</v>
      </c>
      <c r="U195" s="10">
        <v>69.099999999999994</v>
      </c>
      <c r="V195" s="13">
        <v>55</v>
      </c>
      <c r="W195" s="12">
        <v>0</v>
      </c>
      <c r="X195" s="12">
        <v>4</v>
      </c>
      <c r="Y195" s="12">
        <v>3</v>
      </c>
      <c r="Z195" s="6">
        <v>0</v>
      </c>
      <c r="AA195" s="12">
        <v>1</v>
      </c>
      <c r="AB195" s="5">
        <v>0</v>
      </c>
    </row>
    <row r="196" spans="1:28" s="98" customFormat="1" ht="11.35" customHeight="1">
      <c r="A196" s="6">
        <v>2016</v>
      </c>
      <c r="B196" s="12" t="s">
        <v>241</v>
      </c>
      <c r="C196" s="15">
        <v>13</v>
      </c>
      <c r="D196" s="3" t="s">
        <v>3</v>
      </c>
      <c r="E196" s="3" t="s">
        <v>296</v>
      </c>
      <c r="F196" s="70">
        <v>42564</v>
      </c>
      <c r="G196" s="49">
        <v>81788</v>
      </c>
      <c r="H196" s="50">
        <v>60707</v>
      </c>
      <c r="I196" s="78">
        <f>SUM(H184+H185+H186+H187+H188+H189+H190+H191+H192+H193+H194+H195+H196)</f>
        <v>782103</v>
      </c>
      <c r="J196" s="79">
        <f t="shared" si="18"/>
        <v>0.7422482515772485</v>
      </c>
      <c r="K196" s="80">
        <f>SUM(G184+G185+G186+G187+G188+G189+G190+G191+G192+G193+G194+G195+G196)</f>
        <v>1043249</v>
      </c>
      <c r="L196" s="81">
        <f t="shared" si="16"/>
        <v>6.6024355651195776</v>
      </c>
      <c r="M196" s="82">
        <v>540</v>
      </c>
      <c r="N196" s="83">
        <v>8.4</v>
      </c>
      <c r="O196" s="37">
        <f t="shared" si="14"/>
        <v>7.4297777994938139</v>
      </c>
      <c r="P196" s="38">
        <v>607.66666666499998</v>
      </c>
      <c r="Q196" s="35">
        <f t="shared" si="15"/>
        <v>-0.97022220050618646</v>
      </c>
      <c r="R196" s="34">
        <v>1</v>
      </c>
      <c r="S196" s="85">
        <f t="shared" si="17"/>
        <v>-0.12530864197222225</v>
      </c>
      <c r="T196" s="10">
        <v>67.3</v>
      </c>
      <c r="U196" s="10">
        <v>69.2</v>
      </c>
      <c r="V196" s="13">
        <v>51</v>
      </c>
      <c r="W196" s="12">
        <v>0</v>
      </c>
      <c r="X196" s="12">
        <v>9</v>
      </c>
      <c r="Y196" s="12">
        <v>6</v>
      </c>
      <c r="Z196" s="12">
        <v>2</v>
      </c>
      <c r="AA196" s="12">
        <v>1</v>
      </c>
      <c r="AB196" s="5">
        <v>0</v>
      </c>
    </row>
    <row r="197" spans="1:28" s="98" customFormat="1" ht="11.35" customHeight="1">
      <c r="A197" s="6">
        <v>2016</v>
      </c>
      <c r="B197" s="12" t="s">
        <v>241</v>
      </c>
      <c r="C197" s="15">
        <v>14</v>
      </c>
      <c r="D197" s="15" t="s">
        <v>7</v>
      </c>
      <c r="E197" s="15" t="s">
        <v>297</v>
      </c>
      <c r="F197" s="70">
        <v>42565</v>
      </c>
      <c r="G197" s="49">
        <v>88136</v>
      </c>
      <c r="H197" s="50">
        <v>65067</v>
      </c>
      <c r="I197" s="78">
        <f>SUM(H184+H185+H186+H187+H188+H189+H190+H191+H192+H193+H194+H195+H196+H197)</f>
        <v>847170</v>
      </c>
      <c r="J197" s="79">
        <f t="shared" si="18"/>
        <v>0.73825678496868474</v>
      </c>
      <c r="K197" s="80">
        <f>SUM(G184+G185+G186+G187+G188+G189+G190+G191+G192+G193+G194+G195+G196+G197)</f>
        <v>1131385</v>
      </c>
      <c r="L197" s="81">
        <f t="shared" si="16"/>
        <v>7.8515022238358902</v>
      </c>
      <c r="M197" s="82">
        <v>692</v>
      </c>
      <c r="N197" s="83">
        <v>8.4</v>
      </c>
      <c r="O197" s="37">
        <f t="shared" si="14"/>
        <v>8.9965129647930482</v>
      </c>
      <c r="P197" s="38">
        <v>792.91666666499998</v>
      </c>
      <c r="Q197" s="35">
        <f t="shared" si="15"/>
        <v>0.59651296479304783</v>
      </c>
      <c r="R197" s="34">
        <v>0</v>
      </c>
      <c r="S197" s="85">
        <f t="shared" si="17"/>
        <v>-0.14583333333092474</v>
      </c>
      <c r="T197" s="10">
        <v>50.4</v>
      </c>
      <c r="U197" s="10">
        <v>52.3</v>
      </c>
      <c r="V197" s="13">
        <v>56</v>
      </c>
      <c r="W197" s="12">
        <v>0</v>
      </c>
      <c r="X197" s="12">
        <v>11</v>
      </c>
      <c r="Y197" s="12">
        <v>7</v>
      </c>
      <c r="Z197" s="12">
        <v>4</v>
      </c>
      <c r="AA197" s="6">
        <v>0</v>
      </c>
      <c r="AB197" s="5">
        <v>0</v>
      </c>
    </row>
    <row r="198" spans="1:28" s="98" customFormat="1" ht="11.35" customHeight="1">
      <c r="A198" s="6">
        <v>2016</v>
      </c>
      <c r="B198" s="12" t="s">
        <v>241</v>
      </c>
      <c r="C198" s="15">
        <v>15</v>
      </c>
      <c r="D198" s="15" t="s">
        <v>0</v>
      </c>
      <c r="E198" s="15" t="s">
        <v>298</v>
      </c>
      <c r="F198" s="70">
        <v>42566</v>
      </c>
      <c r="G198" s="49">
        <v>82429</v>
      </c>
      <c r="H198" s="50">
        <v>59955</v>
      </c>
      <c r="I198" s="78">
        <f>SUM(H184+H185+H186+H187+H188+H189+H190+H191+H192+H193+H194+H195+H196+H197+H198)</f>
        <v>907125</v>
      </c>
      <c r="J198" s="79">
        <f t="shared" si="18"/>
        <v>0.72735323733152168</v>
      </c>
      <c r="K198" s="80">
        <f>SUM(G184+G185+G186+G187+G188+G189+G190+G191+G192+G193+G194+G195+G196+G197+G198)</f>
        <v>1213814</v>
      </c>
      <c r="L198" s="81">
        <f t="shared" si="16"/>
        <v>20.162806779167529</v>
      </c>
      <c r="M198" s="82">
        <v>1662</v>
      </c>
      <c r="N198" s="83">
        <v>8.4</v>
      </c>
      <c r="O198" s="37">
        <f t="shared" si="14"/>
        <v>24.700247081294204</v>
      </c>
      <c r="P198" s="38">
        <v>2036.016666664</v>
      </c>
      <c r="Q198" s="35">
        <f t="shared" si="15"/>
        <v>16.300247081294202</v>
      </c>
      <c r="R198" s="34">
        <v>0</v>
      </c>
      <c r="S198" s="85">
        <f t="shared" si="17"/>
        <v>-0.22504011231287602</v>
      </c>
      <c r="T198" s="10">
        <v>18.100000000000001</v>
      </c>
      <c r="U198" s="10">
        <v>13.2</v>
      </c>
      <c r="V198" s="13">
        <v>129</v>
      </c>
      <c r="W198" s="12">
        <v>26</v>
      </c>
      <c r="X198" s="12">
        <v>60</v>
      </c>
      <c r="Y198" s="12">
        <v>3</v>
      </c>
      <c r="Z198" s="12">
        <v>57</v>
      </c>
      <c r="AA198" s="6">
        <v>0</v>
      </c>
      <c r="AB198" s="86" t="s">
        <v>59</v>
      </c>
    </row>
    <row r="199" spans="1:28" s="98" customFormat="1" ht="11.35" customHeight="1">
      <c r="A199" s="6">
        <v>2016</v>
      </c>
      <c r="B199" s="12" t="s">
        <v>241</v>
      </c>
      <c r="C199" s="15">
        <v>16</v>
      </c>
      <c r="D199" s="15" t="s">
        <v>8</v>
      </c>
      <c r="E199" s="15" t="s">
        <v>299</v>
      </c>
      <c r="F199" s="70">
        <v>42567</v>
      </c>
      <c r="G199" s="49">
        <v>80885</v>
      </c>
      <c r="H199" s="50">
        <v>62129</v>
      </c>
      <c r="I199" s="78">
        <f>SUM(H184+H185+H186+H187+H188+H189+H190+H191+H192+H193+H194+H195+H196+H197+H198+H199)</f>
        <v>969254</v>
      </c>
      <c r="J199" s="79">
        <f t="shared" si="18"/>
        <v>0.76811522531989862</v>
      </c>
      <c r="K199" s="80">
        <f>SUM(G184+G185+G186+G187+G188+G189+G190+G191+G192+G193+G194+G195+G196+G197+G198+G199)</f>
        <v>1294699</v>
      </c>
      <c r="L199" s="81">
        <f t="shared" si="16"/>
        <v>10.953823329418309</v>
      </c>
      <c r="M199" s="82">
        <v>886</v>
      </c>
      <c r="N199" s="83">
        <v>8.4</v>
      </c>
      <c r="O199" s="37">
        <f t="shared" si="14"/>
        <v>13.137994271669656</v>
      </c>
      <c r="P199" s="38">
        <v>1062.6666666640001</v>
      </c>
      <c r="Q199" s="35">
        <f t="shared" si="15"/>
        <v>4.7379942716696561</v>
      </c>
      <c r="R199" s="34">
        <v>0</v>
      </c>
      <c r="S199" s="85">
        <f t="shared" si="17"/>
        <v>-0.19939804363882629</v>
      </c>
      <c r="T199" s="10">
        <v>66.8</v>
      </c>
      <c r="U199" s="10">
        <v>57.4</v>
      </c>
      <c r="V199" s="13">
        <v>49</v>
      </c>
      <c r="W199" s="12">
        <v>1</v>
      </c>
      <c r="X199" s="12">
        <v>1</v>
      </c>
      <c r="Y199" s="12">
        <v>1</v>
      </c>
      <c r="Z199" s="6">
        <v>0</v>
      </c>
      <c r="AA199" s="6">
        <v>0</v>
      </c>
      <c r="AB199" s="5">
        <v>0</v>
      </c>
    </row>
    <row r="200" spans="1:28" s="98" customFormat="1" ht="11.35" customHeight="1">
      <c r="A200" s="6">
        <v>2016</v>
      </c>
      <c r="B200" s="12" t="s">
        <v>241</v>
      </c>
      <c r="C200" s="15">
        <v>17</v>
      </c>
      <c r="D200" s="15" t="s">
        <v>5</v>
      </c>
      <c r="E200" s="15" t="s">
        <v>300</v>
      </c>
      <c r="F200" s="70">
        <v>42568</v>
      </c>
      <c r="G200" s="49">
        <v>85708</v>
      </c>
      <c r="H200" s="50">
        <v>68790</v>
      </c>
      <c r="I200" s="78">
        <f>SUM(H184+H185+H186+H187+H188+H189+H190+H191+H192+H193+H194+H195+H196+H197+H198+H199+H200)</f>
        <v>1038044</v>
      </c>
      <c r="J200" s="79">
        <f t="shared" si="18"/>
        <v>0.8026088579829187</v>
      </c>
      <c r="K200" s="80">
        <f>SUM(G184+G185+G186+G187+G188+G189+G190+G191+G192+G193+G194+G195+G196+G197+G198+G199+G200)</f>
        <v>1380407</v>
      </c>
      <c r="L200" s="81">
        <f t="shared" si="16"/>
        <v>7.2221962943949229</v>
      </c>
      <c r="M200" s="82">
        <v>619</v>
      </c>
      <c r="N200" s="83">
        <v>8.4</v>
      </c>
      <c r="O200" s="37">
        <f t="shared" si="14"/>
        <v>8.064202485928968</v>
      </c>
      <c r="P200" s="38">
        <v>691.16666666399999</v>
      </c>
      <c r="Q200" s="35">
        <f t="shared" si="15"/>
        <v>-0.33579751407103231</v>
      </c>
      <c r="R200" s="34">
        <v>1</v>
      </c>
      <c r="S200" s="85">
        <f t="shared" si="17"/>
        <v>-0.11658589121809371</v>
      </c>
      <c r="T200" s="10">
        <v>72.599999999999994</v>
      </c>
      <c r="U200" s="10">
        <v>70.8</v>
      </c>
      <c r="V200" s="13">
        <v>35</v>
      </c>
      <c r="W200" s="12">
        <v>0</v>
      </c>
      <c r="X200" s="12">
        <v>2</v>
      </c>
      <c r="Y200" s="12">
        <v>2</v>
      </c>
      <c r="Z200" s="6">
        <v>0</v>
      </c>
      <c r="AA200" s="6">
        <v>0</v>
      </c>
      <c r="AB200" s="5">
        <v>0</v>
      </c>
    </row>
    <row r="201" spans="1:28" s="98" customFormat="1" ht="11.35" customHeight="1">
      <c r="A201" s="6">
        <v>2016</v>
      </c>
      <c r="B201" s="12" t="s">
        <v>241</v>
      </c>
      <c r="C201" s="15">
        <v>18</v>
      </c>
      <c r="D201" s="15" t="s">
        <v>6</v>
      </c>
      <c r="E201" s="15" t="s">
        <v>294</v>
      </c>
      <c r="F201" s="70">
        <v>42569</v>
      </c>
      <c r="G201" s="49">
        <v>83393</v>
      </c>
      <c r="H201" s="50">
        <v>62127</v>
      </c>
      <c r="I201" s="78">
        <f>SUM(H184+H185+H186+H187+H188+H189+H190+H191+H192+H193+H194+H195+H196+H197+H198+H199+H200+H201)</f>
        <v>1100171</v>
      </c>
      <c r="J201" s="79">
        <f t="shared" si="18"/>
        <v>0.74499058673989427</v>
      </c>
      <c r="K201" s="80">
        <f>SUM(G184+G185+G186+G187+G188+G189+G190+G191+G192+G193+G194+G195+G196+G197+G198+G199+G200+G201)</f>
        <v>1463800</v>
      </c>
      <c r="L201" s="81">
        <f t="shared" si="16"/>
        <v>7.2068399026297172</v>
      </c>
      <c r="M201" s="82">
        <v>601</v>
      </c>
      <c r="N201" s="83">
        <v>8.4</v>
      </c>
      <c r="O201" s="37">
        <f t="shared" si="14"/>
        <v>7.9127344820908236</v>
      </c>
      <c r="P201" s="38">
        <v>659.86666666500003</v>
      </c>
      <c r="Q201" s="35">
        <f t="shared" si="15"/>
        <v>-0.48726551790917672</v>
      </c>
      <c r="R201" s="34">
        <v>1</v>
      </c>
      <c r="S201" s="85">
        <f t="shared" si="17"/>
        <v>-9.7947864667221385E-2</v>
      </c>
      <c r="T201" s="10">
        <v>67.599999999999994</v>
      </c>
      <c r="U201" s="10">
        <v>64.900000000000006</v>
      </c>
      <c r="V201" s="13">
        <v>37</v>
      </c>
      <c r="W201" s="12">
        <v>0</v>
      </c>
      <c r="X201" s="12">
        <v>5</v>
      </c>
      <c r="Y201" s="12">
        <v>4</v>
      </c>
      <c r="Z201" s="12">
        <v>1</v>
      </c>
      <c r="AA201" s="6">
        <v>0</v>
      </c>
      <c r="AB201" s="86" t="s">
        <v>60</v>
      </c>
    </row>
    <row r="202" spans="1:28" s="98" customFormat="1" ht="11.35" customHeight="1">
      <c r="A202" s="6">
        <v>2016</v>
      </c>
      <c r="B202" s="12" t="s">
        <v>241</v>
      </c>
      <c r="C202" s="15">
        <v>19</v>
      </c>
      <c r="D202" s="15" t="s">
        <v>4</v>
      </c>
      <c r="E202" s="15" t="s">
        <v>295</v>
      </c>
      <c r="F202" s="70">
        <v>42570</v>
      </c>
      <c r="G202" s="49">
        <v>81721</v>
      </c>
      <c r="H202" s="50">
        <v>61091</v>
      </c>
      <c r="I202" s="78">
        <f>SUM(H184+H185+H186+H187+H188+H189+H190+H191+H192+H193+H194+H195+H196+H197+H198+H199+H200+H201+H202)</f>
        <v>1161262</v>
      </c>
      <c r="J202" s="79">
        <f t="shared" si="18"/>
        <v>0.74755570783519532</v>
      </c>
      <c r="K202" s="80">
        <f>SUM(G184+G185+G186+G187+G188+G189+G190+G191+G192+G193+G194+G195+G196+G197+G198+G199+G200+G201+G202)</f>
        <v>1545521</v>
      </c>
      <c r="L202" s="81">
        <f t="shared" si="16"/>
        <v>6.7914000073420544</v>
      </c>
      <c r="M202" s="82">
        <v>555</v>
      </c>
      <c r="N202" s="83">
        <v>8.4</v>
      </c>
      <c r="O202" s="37">
        <f t="shared" si="14"/>
        <v>7.6885582244955399</v>
      </c>
      <c r="P202" s="38">
        <v>628.31666666399997</v>
      </c>
      <c r="Q202" s="35">
        <f t="shared" si="15"/>
        <v>-0.71144177550446042</v>
      </c>
      <c r="R202" s="34">
        <v>1</v>
      </c>
      <c r="S202" s="85">
        <f t="shared" si="17"/>
        <v>-0.13210210209729722</v>
      </c>
      <c r="T202" s="10">
        <v>73.7</v>
      </c>
      <c r="U202" s="10">
        <v>65.7</v>
      </c>
      <c r="V202" s="13">
        <v>61</v>
      </c>
      <c r="W202" s="12">
        <v>0</v>
      </c>
      <c r="X202" s="12">
        <v>4</v>
      </c>
      <c r="Y202" s="12">
        <v>4</v>
      </c>
      <c r="Z202" s="6">
        <v>0</v>
      </c>
      <c r="AA202" s="6">
        <v>0</v>
      </c>
      <c r="AB202" s="5">
        <v>0</v>
      </c>
    </row>
    <row r="203" spans="1:28" s="98" customFormat="1" ht="11.35" customHeight="1">
      <c r="A203" s="6">
        <v>2016</v>
      </c>
      <c r="B203" s="12" t="s">
        <v>241</v>
      </c>
      <c r="C203" s="15">
        <v>20</v>
      </c>
      <c r="D203" s="3" t="s">
        <v>3</v>
      </c>
      <c r="E203" s="3" t="s">
        <v>296</v>
      </c>
      <c r="F203" s="70">
        <v>42571</v>
      </c>
      <c r="G203" s="49">
        <v>84021</v>
      </c>
      <c r="H203" s="50">
        <v>62798</v>
      </c>
      <c r="I203" s="78">
        <f>SUM(H184+H185+H186+H187+H188+H189+H190+H191+H192+H193+H194+H195+H196+H197+H198+H199+H200+H201+H202+H203)</f>
        <v>1224060</v>
      </c>
      <c r="J203" s="79">
        <f t="shared" si="18"/>
        <v>0.74740838599873838</v>
      </c>
      <c r="K203" s="80">
        <f>SUM(G184+G185+G186+G187+G188+G189+G190+G191+G192+G193+G194+G195+G196+G197+G198+G199+G200+G201+G202+G203)</f>
        <v>1629542</v>
      </c>
      <c r="L203" s="81">
        <f t="shared" si="16"/>
        <v>7.5814379738398729</v>
      </c>
      <c r="M203" s="82">
        <v>637</v>
      </c>
      <c r="N203" s="83">
        <v>8.4</v>
      </c>
      <c r="O203" s="37">
        <f t="shared" si="14"/>
        <v>8.2413920329203414</v>
      </c>
      <c r="P203" s="38">
        <v>692.44999999799995</v>
      </c>
      <c r="Q203" s="35">
        <f t="shared" si="15"/>
        <v>-0.15860796707965896</v>
      </c>
      <c r="R203" s="34">
        <v>1</v>
      </c>
      <c r="S203" s="85">
        <f t="shared" si="17"/>
        <v>-8.7048665616954457E-2</v>
      </c>
      <c r="T203" s="10">
        <v>66.3</v>
      </c>
      <c r="U203" s="10">
        <v>67.2</v>
      </c>
      <c r="V203" s="13">
        <v>33</v>
      </c>
      <c r="W203" s="12">
        <v>0</v>
      </c>
      <c r="X203" s="12">
        <v>1</v>
      </c>
      <c r="Y203" s="12">
        <v>1</v>
      </c>
      <c r="Z203" s="6">
        <v>0</v>
      </c>
      <c r="AA203" s="6">
        <v>0</v>
      </c>
      <c r="AB203" s="86" t="s">
        <v>62</v>
      </c>
    </row>
    <row r="204" spans="1:28" s="98" customFormat="1" ht="11.35" customHeight="1">
      <c r="A204" s="6">
        <v>2016</v>
      </c>
      <c r="B204" s="12" t="s">
        <v>241</v>
      </c>
      <c r="C204" s="15">
        <v>21</v>
      </c>
      <c r="D204" s="15" t="s">
        <v>7</v>
      </c>
      <c r="E204" s="15" t="s">
        <v>297</v>
      </c>
      <c r="F204" s="70">
        <v>42572</v>
      </c>
      <c r="G204" s="49">
        <v>89101</v>
      </c>
      <c r="H204" s="50">
        <v>65803</v>
      </c>
      <c r="I204" s="78">
        <f>SUM(H184+H185+H186+H187+H188+H189+H190+H191+H192+H193+H194+H195+H196+H197+H198+H199+H200+H201+H202+H203+H204)</f>
        <v>1289863</v>
      </c>
      <c r="J204" s="79">
        <f t="shared" si="18"/>
        <v>0.73852145318234363</v>
      </c>
      <c r="K204" s="80">
        <f>SUM(G184+G185+G186+G187+G188+G189+G190+G191+G192+G193+G194+G195+G196+G197+G198+G199+G200+G201+G202+G203+G204)</f>
        <v>1718643</v>
      </c>
      <c r="L204" s="81">
        <f t="shared" si="16"/>
        <v>6.6104757522362263</v>
      </c>
      <c r="M204" s="82">
        <v>589</v>
      </c>
      <c r="N204" s="83">
        <v>8.4</v>
      </c>
      <c r="O204" s="37">
        <f t="shared" si="14"/>
        <v>8.125610262488637</v>
      </c>
      <c r="P204" s="38">
        <v>723.99999999800002</v>
      </c>
      <c r="Q204" s="35">
        <f t="shared" si="15"/>
        <v>-0.27438973751136331</v>
      </c>
      <c r="R204" s="34">
        <v>1</v>
      </c>
      <c r="S204" s="85">
        <f t="shared" si="17"/>
        <v>-0.22920203734804767</v>
      </c>
      <c r="T204" s="10">
        <v>66.7</v>
      </c>
      <c r="U204" s="10">
        <v>57.1</v>
      </c>
      <c r="V204" s="13">
        <v>64</v>
      </c>
      <c r="W204" s="12">
        <v>0</v>
      </c>
      <c r="X204" s="12">
        <v>4</v>
      </c>
      <c r="Y204" s="12">
        <v>4</v>
      </c>
      <c r="Z204" s="6">
        <v>0</v>
      </c>
      <c r="AA204" s="6">
        <v>0</v>
      </c>
      <c r="AB204" s="86" t="s">
        <v>61</v>
      </c>
    </row>
    <row r="205" spans="1:28" s="98" customFormat="1" ht="11.35" customHeight="1">
      <c r="A205" s="6">
        <v>2016</v>
      </c>
      <c r="B205" s="12" t="s">
        <v>241</v>
      </c>
      <c r="C205" s="15">
        <v>22</v>
      </c>
      <c r="D205" s="15" t="s">
        <v>0</v>
      </c>
      <c r="E205" s="15" t="s">
        <v>298</v>
      </c>
      <c r="F205" s="70">
        <v>42573</v>
      </c>
      <c r="G205" s="49">
        <v>91667</v>
      </c>
      <c r="H205" s="50">
        <v>71485</v>
      </c>
      <c r="I205" s="78">
        <f>SUM(H184+H185+H186+H187+H188+H189+H190+H191+H192+H193+H194+H195+H196+H197+H198+H199+H200+H201+H202+H203+H204+H205)</f>
        <v>1361348</v>
      </c>
      <c r="J205" s="79">
        <f t="shared" si="18"/>
        <v>0.77983352787808047</v>
      </c>
      <c r="K205" s="80">
        <f>SUM(G184+G185+G186+G187+G188+G189+G190+G191+G192+G193+G194+G195+G196+G197+G198+G199+G200+G201+G202+G203+G204+G205)</f>
        <v>1810310</v>
      </c>
      <c r="L205" s="81">
        <f t="shared" si="16"/>
        <v>8.138152224900999</v>
      </c>
      <c r="M205" s="82">
        <v>746</v>
      </c>
      <c r="N205" s="83">
        <v>8.4</v>
      </c>
      <c r="O205" s="37">
        <f t="shared" si="14"/>
        <v>9.4614201402576708</v>
      </c>
      <c r="P205" s="38">
        <v>867.29999999699999</v>
      </c>
      <c r="Q205" s="35">
        <f t="shared" si="15"/>
        <v>1.0614201402576704</v>
      </c>
      <c r="R205" s="34">
        <v>0</v>
      </c>
      <c r="S205" s="85">
        <f t="shared" si="17"/>
        <v>-0.16260053618900794</v>
      </c>
      <c r="T205" s="10">
        <v>60.9</v>
      </c>
      <c r="U205" s="10">
        <v>58.3</v>
      </c>
      <c r="V205" s="15">
        <v>62</v>
      </c>
      <c r="W205" s="12">
        <v>0</v>
      </c>
      <c r="X205" s="12">
        <v>11</v>
      </c>
      <c r="Y205" s="12">
        <v>10</v>
      </c>
      <c r="Z205" s="6">
        <v>0</v>
      </c>
      <c r="AA205" s="12">
        <v>1</v>
      </c>
      <c r="AB205" s="86" t="s">
        <v>63</v>
      </c>
    </row>
    <row r="206" spans="1:28" s="98" customFormat="1" ht="11.35" customHeight="1">
      <c r="A206" s="6">
        <v>2016</v>
      </c>
      <c r="B206" s="12" t="s">
        <v>241</v>
      </c>
      <c r="C206" s="15">
        <v>23</v>
      </c>
      <c r="D206" s="15" t="s">
        <v>8</v>
      </c>
      <c r="E206" s="15" t="s">
        <v>299</v>
      </c>
      <c r="F206" s="70">
        <v>42574</v>
      </c>
      <c r="G206" s="49">
        <v>79660</v>
      </c>
      <c r="H206" s="50">
        <v>63066</v>
      </c>
      <c r="I206" s="78">
        <f>SUM(H184+H185+H186+H187+H188+H189+H190+H191+H192+H193+H194+H195+H196+H197+H198+H199+H200+H201+H202+H203+H204+H205+H206)</f>
        <v>1424414</v>
      </c>
      <c r="J206" s="79">
        <f t="shared" si="18"/>
        <v>0.79168968114486571</v>
      </c>
      <c r="K206" s="80">
        <f>SUM(G184+G185+G186+G187+G188+G189+G190+G191+G192+G193+G194+G195+G196+G197+G198+G199+G200+G201+G202+G203+G204+G205+G206)</f>
        <v>1889970</v>
      </c>
      <c r="L206" s="81">
        <f t="shared" si="16"/>
        <v>10.293748430831032</v>
      </c>
      <c r="M206" s="82">
        <v>820</v>
      </c>
      <c r="N206" s="83">
        <v>8.4</v>
      </c>
      <c r="O206" s="37">
        <f t="shared" si="14"/>
        <v>11.730479537998995</v>
      </c>
      <c r="P206" s="38">
        <v>934.44999999699996</v>
      </c>
      <c r="Q206" s="35">
        <f t="shared" si="15"/>
        <v>3.3304795379989951</v>
      </c>
      <c r="R206" s="34">
        <v>0</v>
      </c>
      <c r="S206" s="85">
        <f t="shared" si="17"/>
        <v>-0.13957317072804876</v>
      </c>
      <c r="T206" s="10">
        <v>66.8</v>
      </c>
      <c r="U206" s="10">
        <v>59.3</v>
      </c>
      <c r="V206" s="15">
        <v>34</v>
      </c>
      <c r="W206" s="12">
        <v>1</v>
      </c>
      <c r="X206" s="12">
        <v>4</v>
      </c>
      <c r="Y206" s="12">
        <v>4</v>
      </c>
      <c r="Z206" s="6">
        <v>0</v>
      </c>
      <c r="AA206" s="6">
        <v>0</v>
      </c>
      <c r="AB206" s="5">
        <v>0</v>
      </c>
    </row>
    <row r="207" spans="1:28" s="98" customFormat="1" ht="11.35" customHeight="1">
      <c r="A207" s="6">
        <v>2016</v>
      </c>
      <c r="B207" s="12" t="s">
        <v>241</v>
      </c>
      <c r="C207" s="15">
        <v>24</v>
      </c>
      <c r="D207" s="15" t="s">
        <v>5</v>
      </c>
      <c r="E207" s="15" t="s">
        <v>300</v>
      </c>
      <c r="F207" s="70">
        <v>42575</v>
      </c>
      <c r="G207" s="49">
        <v>86869</v>
      </c>
      <c r="H207" s="50">
        <v>66561</v>
      </c>
      <c r="I207" s="78">
        <f>SUM(H184+H185+H186+H187+H188+H189+H190+H191+H192+H193+H194+H195+H196+H197+H198+H199+H200+H201+H202+H203+H204+H205+H206+H207)</f>
        <v>1490975</v>
      </c>
      <c r="J207" s="79">
        <f t="shared" si="18"/>
        <v>0.76622270315072116</v>
      </c>
      <c r="K207" s="80">
        <f>SUM(G184+G185+G186+G187+G188+G189+G190+G191+G192+G193+G194+G195+G196+G197+G198+G199+G200+G201+G202+G203+G204+G205+G206+G207)</f>
        <v>1976839</v>
      </c>
      <c r="L207" s="81">
        <f t="shared" si="16"/>
        <v>8.0235757289712097</v>
      </c>
      <c r="M207" s="82">
        <v>697</v>
      </c>
      <c r="N207" s="83">
        <v>8.4</v>
      </c>
      <c r="O207" s="37">
        <f t="shared" si="14"/>
        <v>9.3928789326111737</v>
      </c>
      <c r="P207" s="38">
        <v>815.94999999699996</v>
      </c>
      <c r="Q207" s="35">
        <f t="shared" si="15"/>
        <v>0.99287893261117333</v>
      </c>
      <c r="R207" s="34">
        <v>0</v>
      </c>
      <c r="S207" s="85">
        <f t="shared" si="17"/>
        <v>-0.17065997130129129</v>
      </c>
      <c r="T207" s="10">
        <v>68.2</v>
      </c>
      <c r="U207" s="10">
        <v>60.5</v>
      </c>
      <c r="V207" s="15">
        <v>67</v>
      </c>
      <c r="W207" s="12">
        <v>0</v>
      </c>
      <c r="X207" s="12">
        <v>19</v>
      </c>
      <c r="Y207" s="12">
        <v>13</v>
      </c>
      <c r="Z207" s="12">
        <v>4</v>
      </c>
      <c r="AA207" s="12">
        <v>2</v>
      </c>
      <c r="AB207" s="5">
        <v>0</v>
      </c>
    </row>
    <row r="208" spans="1:28" s="98" customFormat="1" ht="11.35" customHeight="1">
      <c r="A208" s="6">
        <v>2016</v>
      </c>
      <c r="B208" s="12" t="s">
        <v>241</v>
      </c>
      <c r="C208" s="15">
        <v>25</v>
      </c>
      <c r="D208" s="15" t="s">
        <v>6</v>
      </c>
      <c r="E208" s="15" t="s">
        <v>294</v>
      </c>
      <c r="F208" s="70">
        <v>42576</v>
      </c>
      <c r="G208" s="49">
        <v>77605</v>
      </c>
      <c r="H208" s="50">
        <v>59621</v>
      </c>
      <c r="I208" s="78">
        <f>SUM(H184+H185+H186+H187+H188+H189+H190+H191+H192+H193+H194+H195+H196+H197+H198+H199+H200+H201+H202+H203+H204+H205+H206+H207+H208)</f>
        <v>1550596</v>
      </c>
      <c r="J208" s="79">
        <f t="shared" si="18"/>
        <v>0.7682623542297532</v>
      </c>
      <c r="K208" s="80">
        <f>SUM(G184+G185+G186+G187+G188+G189+G190+G191+G192+G193+G194+G195+G196+G197+G198+G199+G200+G201+G202+G203+G204+G205+G206+G207+G208)</f>
        <v>2054444</v>
      </c>
      <c r="L208" s="81">
        <f t="shared" si="16"/>
        <v>9.3937246311449005</v>
      </c>
      <c r="M208" s="82">
        <v>729</v>
      </c>
      <c r="N208" s="83">
        <v>8.4</v>
      </c>
      <c r="O208" s="37">
        <f t="shared" si="14"/>
        <v>11.934368489968429</v>
      </c>
      <c r="P208" s="38">
        <v>926.16666666399999</v>
      </c>
      <c r="Q208" s="35">
        <f t="shared" si="15"/>
        <v>3.5343684899684291</v>
      </c>
      <c r="R208" s="34">
        <v>0</v>
      </c>
      <c r="S208" s="85">
        <f t="shared" si="17"/>
        <v>-0.27046181984087792</v>
      </c>
      <c r="T208" s="10">
        <v>46.6</v>
      </c>
      <c r="U208" s="10">
        <v>42.3</v>
      </c>
      <c r="V208" s="15">
        <v>114</v>
      </c>
      <c r="W208" s="12">
        <v>7</v>
      </c>
      <c r="X208" s="12">
        <v>52</v>
      </c>
      <c r="Y208" s="12">
        <v>9</v>
      </c>
      <c r="Z208" s="12">
        <v>40</v>
      </c>
      <c r="AA208" s="12">
        <v>3</v>
      </c>
      <c r="AB208" s="86" t="s">
        <v>64</v>
      </c>
    </row>
    <row r="209" spans="1:28" s="98" customFormat="1" ht="11.35" customHeight="1">
      <c r="A209" s="6">
        <v>2016</v>
      </c>
      <c r="B209" s="12" t="s">
        <v>241</v>
      </c>
      <c r="C209" s="15">
        <v>26</v>
      </c>
      <c r="D209" s="15" t="s">
        <v>4</v>
      </c>
      <c r="E209" s="15" t="s">
        <v>295</v>
      </c>
      <c r="F209" s="70">
        <v>42577</v>
      </c>
      <c r="G209" s="49">
        <v>80664</v>
      </c>
      <c r="H209" s="50">
        <v>61922</v>
      </c>
      <c r="I209" s="78">
        <f>SUM(H184+H185+H186+H187+H188+H189+H190+H191+H192+H193+H194+H195+H196+H197+H198+H199+H200+H201+H202+H203+H204+H205+H206+H207+H208+H209)</f>
        <v>1612518</v>
      </c>
      <c r="J209" s="79">
        <f t="shared" si="18"/>
        <v>0.76765347614797186</v>
      </c>
      <c r="K209" s="80">
        <f>SUM(G184+G185+G186+G187+G188+G189+G190+G191+G192+G193+G194+G195+G196+G197+G198+G199+G200+G201+G202+G203+G204+G205+G206+G207+G208+G209)</f>
        <v>2135108</v>
      </c>
      <c r="L209" s="81">
        <f t="shared" si="16"/>
        <v>9.4837845879202618</v>
      </c>
      <c r="M209" s="82">
        <v>765</v>
      </c>
      <c r="N209" s="83">
        <v>8.4</v>
      </c>
      <c r="O209" s="37">
        <f t="shared" si="14"/>
        <v>10.797257760549936</v>
      </c>
      <c r="P209" s="38">
        <v>870.94999999699996</v>
      </c>
      <c r="Q209" s="35">
        <f t="shared" si="15"/>
        <v>2.3972577605499357</v>
      </c>
      <c r="R209" s="34">
        <v>0</v>
      </c>
      <c r="S209" s="85">
        <f t="shared" si="17"/>
        <v>-0.13849673202222212</v>
      </c>
      <c r="T209" s="10">
        <v>50.7</v>
      </c>
      <c r="U209" s="10">
        <v>46.4</v>
      </c>
      <c r="V209" s="15">
        <v>46</v>
      </c>
      <c r="W209" s="12">
        <v>2</v>
      </c>
      <c r="X209" s="12">
        <v>15</v>
      </c>
      <c r="Y209" s="12">
        <v>11</v>
      </c>
      <c r="Z209" s="12">
        <v>3</v>
      </c>
      <c r="AA209" s="12">
        <v>1</v>
      </c>
      <c r="AB209" s="5">
        <v>0</v>
      </c>
    </row>
    <row r="210" spans="1:28" s="98" customFormat="1" ht="11.35" customHeight="1">
      <c r="A210" s="6">
        <v>2016</v>
      </c>
      <c r="B210" s="12" t="s">
        <v>241</v>
      </c>
      <c r="C210" s="15">
        <v>27</v>
      </c>
      <c r="D210" s="3" t="s">
        <v>3</v>
      </c>
      <c r="E210" s="3" t="s">
        <v>296</v>
      </c>
      <c r="F210" s="70">
        <v>42578</v>
      </c>
      <c r="G210" s="49">
        <v>78427</v>
      </c>
      <c r="H210" s="50">
        <v>56899</v>
      </c>
      <c r="I210" s="78">
        <f>SUM(H184+H185+H186+H187+H188+H189+H190+H191+H192+H193+H194+H195+H196+H197+H198+H199+H200+H201+H202+H203+H204+H205+H206+H207+H208+H209+H210)</f>
        <v>1669417</v>
      </c>
      <c r="J210" s="79">
        <f t="shared" si="18"/>
        <v>0.72550269677534518</v>
      </c>
      <c r="K210" s="80">
        <f>SUM(G184+G185+G186+G187+G188+G189+G190+G191+G192+G193+G194+G195+G196+G197+G198+G199+G200+G201+G202+G203+G204+G205+G206+G207+G208+G209+G210)</f>
        <v>2213535</v>
      </c>
      <c r="L210" s="81">
        <f t="shared" si="16"/>
        <v>11.654149718846824</v>
      </c>
      <c r="M210" s="82">
        <v>914</v>
      </c>
      <c r="N210" s="83">
        <v>8.4</v>
      </c>
      <c r="O210" s="37">
        <f t="shared" si="14"/>
        <v>15.612941850051641</v>
      </c>
      <c r="P210" s="38">
        <v>1224.4761904740001</v>
      </c>
      <c r="Q210" s="35">
        <f t="shared" si="15"/>
        <v>7.2129418500516405</v>
      </c>
      <c r="R210" s="34">
        <v>0</v>
      </c>
      <c r="S210" s="85">
        <f t="shared" si="17"/>
        <v>-0.33968948629540496</v>
      </c>
      <c r="T210" s="10">
        <v>45.2</v>
      </c>
      <c r="U210" s="10">
        <v>46.9</v>
      </c>
      <c r="V210" s="15">
        <v>125</v>
      </c>
      <c r="W210" s="12">
        <v>7</v>
      </c>
      <c r="X210" s="12">
        <v>64</v>
      </c>
      <c r="Y210" s="12">
        <v>7</v>
      </c>
      <c r="Z210" s="12">
        <v>54</v>
      </c>
      <c r="AA210" s="12">
        <v>3</v>
      </c>
      <c r="AB210" s="86" t="s">
        <v>65</v>
      </c>
    </row>
    <row r="211" spans="1:28" s="98" customFormat="1" ht="11.35" customHeight="1">
      <c r="A211" s="6">
        <v>2016</v>
      </c>
      <c r="B211" s="12" t="s">
        <v>241</v>
      </c>
      <c r="C211" s="15">
        <v>28</v>
      </c>
      <c r="D211" s="15" t="s">
        <v>7</v>
      </c>
      <c r="E211" s="15" t="s">
        <v>297</v>
      </c>
      <c r="F211" s="70">
        <v>42579</v>
      </c>
      <c r="G211" s="49">
        <v>86273</v>
      </c>
      <c r="H211" s="50">
        <v>64800</v>
      </c>
      <c r="I211" s="78">
        <f>SUM(H184+H185+H186+H187+H188+H189+H190+H191+H192+H193+H194+H195+H196+H197+H198+H199+H200+H201+H202+H203+H204+H205+H206+H207+H208+H209+H210+H211)</f>
        <v>1734217</v>
      </c>
      <c r="J211" s="79">
        <f t="shared" si="18"/>
        <v>0.75110405341184383</v>
      </c>
      <c r="K211" s="80">
        <f>SUM(G184+G185+G186+G187+G188+G189+G190+G191+G192+G193+G194+G195+G196+G197+G198+G199+G200+G201+G202+G203+G204+G205+G206+G207+G208+G209+G210+G211)</f>
        <v>2299808</v>
      </c>
      <c r="L211" s="81">
        <f t="shared" si="16"/>
        <v>10.420409629895795</v>
      </c>
      <c r="M211" s="82">
        <v>899</v>
      </c>
      <c r="N211" s="83">
        <v>8.4</v>
      </c>
      <c r="O211" s="37">
        <f t="shared" si="14"/>
        <v>12.183224570039295</v>
      </c>
      <c r="P211" s="38">
        <v>1051.0833333309999</v>
      </c>
      <c r="Q211" s="35">
        <f t="shared" si="15"/>
        <v>3.7832245700392946</v>
      </c>
      <c r="R211" s="34">
        <v>0</v>
      </c>
      <c r="S211" s="85">
        <f t="shared" si="17"/>
        <v>-0.16916944753170182</v>
      </c>
      <c r="T211" s="10">
        <v>39.9</v>
      </c>
      <c r="U211" s="10">
        <v>34.4</v>
      </c>
      <c r="V211" s="15">
        <v>95</v>
      </c>
      <c r="W211" s="12">
        <v>0</v>
      </c>
      <c r="X211" s="12">
        <v>23</v>
      </c>
      <c r="Y211" s="12">
        <v>12</v>
      </c>
      <c r="Z211" s="12">
        <v>4</v>
      </c>
      <c r="AA211" s="12">
        <v>5</v>
      </c>
      <c r="AB211" s="86" t="s">
        <v>66</v>
      </c>
    </row>
    <row r="212" spans="1:28" s="98" customFormat="1" ht="11.35" customHeight="1">
      <c r="A212" s="6">
        <v>2016</v>
      </c>
      <c r="B212" s="12" t="s">
        <v>241</v>
      </c>
      <c r="C212" s="15">
        <v>29</v>
      </c>
      <c r="D212" s="15" t="s">
        <v>0</v>
      </c>
      <c r="E212" s="15" t="s">
        <v>298</v>
      </c>
      <c r="F212" s="70">
        <v>42580</v>
      </c>
      <c r="G212" s="49">
        <v>89640</v>
      </c>
      <c r="H212" s="50">
        <v>69260</v>
      </c>
      <c r="I212" s="78">
        <f>SUM(H184+H185+H186+H187+H188+H189+H190+H191+H192+H193+H194+H195+H196+H197+H198+H199+H200+H201+H202+H203+H204+H205+H206+H207+H208+H209+H211+H212+H210)</f>
        <v>1803477</v>
      </c>
      <c r="J212" s="79">
        <f t="shared" si="18"/>
        <v>0.77264614011601962</v>
      </c>
      <c r="K212" s="80">
        <f>SUM(G184+G185+G186+G187+G188+G189+G190+G191+G192+G193+G194+G195+G196+G197+G198+G199+G200+G201+G202+G203+G204+G205+G206+G207+G208+G209+G210+G211+G212)</f>
        <v>2389448</v>
      </c>
      <c r="L212" s="81">
        <f t="shared" si="16"/>
        <v>13.442659526996875</v>
      </c>
      <c r="M212" s="82">
        <v>1205</v>
      </c>
      <c r="N212" s="83">
        <v>8.4</v>
      </c>
      <c r="O212" s="37">
        <f t="shared" si="14"/>
        <v>14.882492934672021</v>
      </c>
      <c r="P212" s="38">
        <v>1334.066666664</v>
      </c>
      <c r="Q212" s="35">
        <f t="shared" si="15"/>
        <v>6.4824929346720204</v>
      </c>
      <c r="R212" s="34">
        <v>0</v>
      </c>
      <c r="S212" s="85">
        <f t="shared" si="17"/>
        <v>-0.10710926694107892</v>
      </c>
      <c r="T212" s="10">
        <v>46.4</v>
      </c>
      <c r="U212" s="10">
        <v>43.3</v>
      </c>
      <c r="V212" s="15">
        <v>51</v>
      </c>
      <c r="W212" s="12">
        <v>1</v>
      </c>
      <c r="X212" s="12">
        <v>9</v>
      </c>
      <c r="Y212" s="12">
        <v>5</v>
      </c>
      <c r="Z212" s="12">
        <v>3</v>
      </c>
      <c r="AA212" s="12">
        <v>1</v>
      </c>
      <c r="AB212" s="12" t="s">
        <v>67</v>
      </c>
    </row>
    <row r="213" spans="1:28" s="98" customFormat="1" ht="11.35" customHeight="1">
      <c r="A213" s="6">
        <v>2016</v>
      </c>
      <c r="B213" s="12" t="s">
        <v>241</v>
      </c>
      <c r="C213" s="15">
        <v>30</v>
      </c>
      <c r="D213" s="15" t="s">
        <v>8</v>
      </c>
      <c r="E213" s="15" t="s">
        <v>299</v>
      </c>
      <c r="F213" s="70">
        <v>42581</v>
      </c>
      <c r="G213" s="49">
        <v>78524</v>
      </c>
      <c r="H213" s="50">
        <v>63827</v>
      </c>
      <c r="I213" s="78">
        <f>SUM(H184+H185+H186+H187+H188+H189+H190+H191+H192+H193+H194+H195+H196+H197+H198+H199+H200+H201+H202+H203+H204+H205+H206+H207+H208+H209+H210+H211+H212+H213)</f>
        <v>1867304</v>
      </c>
      <c r="J213" s="79">
        <f t="shared" si="18"/>
        <v>0.81283429270032093</v>
      </c>
      <c r="K213" s="80">
        <f>SUM(G184+G185+G186+G187+G188+G189+G190+G191+G192+G193+G194+G195+G196+G197+G198+G199+G200+G201+G202+G203+G204+G205+G206+G207+G208+G209+G210+G211+G212+G213)</f>
        <v>2467972</v>
      </c>
      <c r="L213" s="81">
        <f t="shared" si="16"/>
        <v>12.798634812286689</v>
      </c>
      <c r="M213" s="82">
        <v>1005</v>
      </c>
      <c r="N213" s="83">
        <v>8.4</v>
      </c>
      <c r="O213" s="37">
        <f t="shared" si="14"/>
        <v>15.399538145420509</v>
      </c>
      <c r="P213" s="38">
        <v>1209.233333331</v>
      </c>
      <c r="Q213" s="35">
        <f t="shared" si="15"/>
        <v>6.9995381454205088</v>
      </c>
      <c r="R213" s="34">
        <v>0</v>
      </c>
      <c r="S213" s="85">
        <f t="shared" si="17"/>
        <v>-0.20321724709552247</v>
      </c>
      <c r="T213" s="10">
        <v>54.4</v>
      </c>
      <c r="U213" s="10">
        <v>48.5</v>
      </c>
      <c r="V213" s="15">
        <v>78</v>
      </c>
      <c r="W213" s="12">
        <v>0</v>
      </c>
      <c r="X213" s="12">
        <v>12</v>
      </c>
      <c r="Y213" s="12">
        <v>10</v>
      </c>
      <c r="Z213" s="6">
        <v>0</v>
      </c>
      <c r="AA213" s="12">
        <v>2</v>
      </c>
      <c r="AB213" s="5">
        <v>0</v>
      </c>
    </row>
    <row r="214" spans="1:28" s="98" customFormat="1" ht="11.35" customHeight="1">
      <c r="A214" s="6">
        <v>2016</v>
      </c>
      <c r="B214" s="12" t="s">
        <v>241</v>
      </c>
      <c r="C214" s="15">
        <v>31</v>
      </c>
      <c r="D214" s="15" t="s">
        <v>5</v>
      </c>
      <c r="E214" s="15" t="s">
        <v>300</v>
      </c>
      <c r="F214" s="70">
        <v>42582</v>
      </c>
      <c r="G214" s="49">
        <v>84439</v>
      </c>
      <c r="H214" s="50">
        <v>68891</v>
      </c>
      <c r="I214" s="78">
        <f>SUM(H184+H185+H186+H187+H188+H189+H190+H191+H192+H193+H194+H195+H196+H197+H198+H199+H200+H201+H202+H203+H204+H205+H206+H207+H208+H209+H210+H211+H212+H213+H214)</f>
        <v>1936195</v>
      </c>
      <c r="J214" s="79">
        <f t="shared" si="18"/>
        <v>0.81586707564040317</v>
      </c>
      <c r="K214" s="80">
        <f>SUM(G184+G185+G186+G187+G188+G189+G190+G191+G192+G193+G194+G195+G196+G197+G198+G199+G200+G201+G202+G203+G204+G205+G206+G207+G208+G209+G210+G211+G212+G213+G214)</f>
        <v>2552411</v>
      </c>
      <c r="L214" s="81">
        <f t="shared" si="16"/>
        <v>11.061239474650339</v>
      </c>
      <c r="M214" s="82">
        <v>934</v>
      </c>
      <c r="N214" s="83">
        <v>8.4</v>
      </c>
      <c r="O214" s="37">
        <f t="shared" si="14"/>
        <v>11.956362975994503</v>
      </c>
      <c r="P214" s="38">
        <v>1009.58333333</v>
      </c>
      <c r="Q214" s="35">
        <f t="shared" si="15"/>
        <v>3.556362975994503</v>
      </c>
      <c r="R214" s="34">
        <v>0</v>
      </c>
      <c r="S214" s="85">
        <f t="shared" si="17"/>
        <v>-8.0924339753747354E-2</v>
      </c>
      <c r="T214" s="10">
        <v>59.9</v>
      </c>
      <c r="U214" s="10">
        <v>48.2</v>
      </c>
      <c r="V214" s="15">
        <v>59</v>
      </c>
      <c r="W214" s="12">
        <v>0</v>
      </c>
      <c r="X214" s="12">
        <v>9</v>
      </c>
      <c r="Y214" s="12">
        <v>6</v>
      </c>
      <c r="Z214" s="12">
        <v>2</v>
      </c>
      <c r="AA214" s="12">
        <v>1</v>
      </c>
      <c r="AB214" s="5">
        <v>0</v>
      </c>
    </row>
    <row r="215" spans="1:28" s="9" customFormat="1" ht="11.35" customHeight="1">
      <c r="A215" s="6">
        <v>2016</v>
      </c>
      <c r="B215" s="12" t="s">
        <v>242</v>
      </c>
      <c r="C215" s="15">
        <v>1</v>
      </c>
      <c r="D215" s="15" t="s">
        <v>6</v>
      </c>
      <c r="E215" s="15" t="s">
        <v>294</v>
      </c>
      <c r="F215" s="70">
        <v>42583</v>
      </c>
      <c r="G215" s="51">
        <v>82865</v>
      </c>
      <c r="H215" s="52">
        <v>63914</v>
      </c>
      <c r="I215" s="78">
        <f>SUM(H215+0)</f>
        <v>63914</v>
      </c>
      <c r="J215" s="79">
        <f t="shared" si="18"/>
        <v>0.77130272129367039</v>
      </c>
      <c r="K215" s="80">
        <f>SUM(G215+0)</f>
        <v>82865</v>
      </c>
      <c r="L215" s="81">
        <f t="shared" si="16"/>
        <v>9.4129005008145779</v>
      </c>
      <c r="M215" s="82">
        <v>780</v>
      </c>
      <c r="N215" s="83">
        <v>8.6</v>
      </c>
      <c r="O215" s="37">
        <f t="shared" si="14"/>
        <v>10.394859108188017</v>
      </c>
      <c r="P215" s="84">
        <v>861.37</v>
      </c>
      <c r="Q215" s="35">
        <f t="shared" si="15"/>
        <v>1.7948591081880174</v>
      </c>
      <c r="R215" s="34">
        <v>0</v>
      </c>
      <c r="S215" s="85">
        <f t="shared" si="17"/>
        <v>-0.10432051282051291</v>
      </c>
      <c r="T215" s="10">
        <v>62.3</v>
      </c>
      <c r="U215" s="10">
        <v>51.8</v>
      </c>
      <c r="V215" s="11">
        <v>78</v>
      </c>
      <c r="W215" s="12">
        <v>1</v>
      </c>
      <c r="X215" s="12">
        <v>10</v>
      </c>
      <c r="Y215" s="12">
        <v>5</v>
      </c>
      <c r="Z215" s="12">
        <v>3</v>
      </c>
      <c r="AA215" s="12">
        <v>2</v>
      </c>
      <c r="AB215" s="5">
        <v>0</v>
      </c>
    </row>
    <row r="216" spans="1:28" s="9" customFormat="1" ht="11.35" customHeight="1">
      <c r="A216" s="6">
        <v>2016</v>
      </c>
      <c r="B216" s="12" t="s">
        <v>242</v>
      </c>
      <c r="C216" s="15">
        <v>2</v>
      </c>
      <c r="D216" s="15" t="s">
        <v>4</v>
      </c>
      <c r="E216" s="15" t="s">
        <v>295</v>
      </c>
      <c r="F216" s="70">
        <v>42584</v>
      </c>
      <c r="G216" s="51">
        <v>80044</v>
      </c>
      <c r="H216" s="52">
        <v>60757</v>
      </c>
      <c r="I216" s="78">
        <f>SUM(H215+H216)</f>
        <v>124671</v>
      </c>
      <c r="J216" s="79">
        <f t="shared" si="18"/>
        <v>0.75904502523612016</v>
      </c>
      <c r="K216" s="80">
        <f>SUM(G215+G216)</f>
        <v>162909</v>
      </c>
      <c r="L216" s="81">
        <f t="shared" si="16"/>
        <v>8.0080955474489031</v>
      </c>
      <c r="M216" s="82">
        <v>641</v>
      </c>
      <c r="N216" s="83">
        <v>8.6</v>
      </c>
      <c r="O216" s="37">
        <f t="shared" si="14"/>
        <v>9.0470241367248008</v>
      </c>
      <c r="P216" s="84">
        <v>724.16</v>
      </c>
      <c r="Q216" s="35">
        <f t="shared" si="15"/>
        <v>0.44702413672480112</v>
      </c>
      <c r="R216" s="34">
        <v>0</v>
      </c>
      <c r="S216" s="85">
        <f t="shared" si="17"/>
        <v>-0.12973478939157568</v>
      </c>
      <c r="T216" s="10">
        <v>69.900000000000006</v>
      </c>
      <c r="U216" s="10">
        <v>67.599999999999994</v>
      </c>
      <c r="V216" s="13">
        <v>45</v>
      </c>
      <c r="W216" s="12">
        <v>0</v>
      </c>
      <c r="X216" s="12">
        <v>5</v>
      </c>
      <c r="Y216" s="12">
        <v>2</v>
      </c>
      <c r="Z216" s="12">
        <v>1</v>
      </c>
      <c r="AA216" s="12">
        <v>2</v>
      </c>
      <c r="AB216" s="86" t="s">
        <v>68</v>
      </c>
    </row>
    <row r="217" spans="1:28" s="9" customFormat="1" ht="11.35" customHeight="1">
      <c r="A217" s="6">
        <v>2016</v>
      </c>
      <c r="B217" s="12" t="s">
        <v>242</v>
      </c>
      <c r="C217" s="15">
        <v>3</v>
      </c>
      <c r="D217" s="3" t="s">
        <v>3</v>
      </c>
      <c r="E217" s="3" t="s">
        <v>296</v>
      </c>
      <c r="F217" s="70">
        <v>42585</v>
      </c>
      <c r="G217" s="51">
        <v>83519</v>
      </c>
      <c r="H217" s="52">
        <v>63629</v>
      </c>
      <c r="I217" s="78">
        <f>SUM(H215+H216+H217)</f>
        <v>188300</v>
      </c>
      <c r="J217" s="79">
        <f t="shared" si="18"/>
        <v>0.7618505968701732</v>
      </c>
      <c r="K217" s="80">
        <f>SUM(G215+G216+G217)</f>
        <v>246428</v>
      </c>
      <c r="L217" s="81">
        <f t="shared" si="16"/>
        <v>6.7050611238161375</v>
      </c>
      <c r="M217" s="82">
        <v>560</v>
      </c>
      <c r="N217" s="83">
        <v>8.6</v>
      </c>
      <c r="O217" s="37">
        <f t="shared" si="14"/>
        <v>7.3608400483722267</v>
      </c>
      <c r="P217" s="38">
        <v>614.77</v>
      </c>
      <c r="Q217" s="35">
        <f t="shared" si="15"/>
        <v>-1.2391599516277729</v>
      </c>
      <c r="R217" s="34">
        <v>1</v>
      </c>
      <c r="S217" s="85">
        <f t="shared" si="17"/>
        <v>-9.7803571428571434E-2</v>
      </c>
      <c r="T217" s="10">
        <v>73.900000000000006</v>
      </c>
      <c r="U217" s="10">
        <v>67.3</v>
      </c>
      <c r="V217" s="13">
        <v>44</v>
      </c>
      <c r="W217" s="12">
        <v>0</v>
      </c>
      <c r="X217" s="12">
        <v>1</v>
      </c>
      <c r="Y217" s="6">
        <v>0</v>
      </c>
      <c r="Z217" s="12">
        <v>1</v>
      </c>
      <c r="AA217" s="6">
        <v>0</v>
      </c>
      <c r="AB217" s="5">
        <v>0</v>
      </c>
    </row>
    <row r="218" spans="1:28" s="9" customFormat="1" ht="11.35" customHeight="1">
      <c r="A218" s="6">
        <v>2016</v>
      </c>
      <c r="B218" s="12" t="s">
        <v>242</v>
      </c>
      <c r="C218" s="15">
        <v>4</v>
      </c>
      <c r="D218" s="15" t="s">
        <v>7</v>
      </c>
      <c r="E218" s="15" t="s">
        <v>297</v>
      </c>
      <c r="F218" s="70">
        <v>42586</v>
      </c>
      <c r="G218" s="51">
        <v>85550</v>
      </c>
      <c r="H218" s="52">
        <v>62549</v>
      </c>
      <c r="I218" s="78">
        <f>SUM(H215+H216+H217+H218)</f>
        <v>250849</v>
      </c>
      <c r="J218" s="79">
        <f t="shared" si="18"/>
        <v>0.73113968439509058</v>
      </c>
      <c r="K218" s="80">
        <f>SUM(G215+G216+G217+G218)</f>
        <v>331978</v>
      </c>
      <c r="L218" s="81">
        <f t="shared" si="16"/>
        <v>8.1940385739333728</v>
      </c>
      <c r="M218" s="82">
        <v>701</v>
      </c>
      <c r="N218" s="83">
        <v>8.6</v>
      </c>
      <c r="O218" s="37">
        <f t="shared" si="14"/>
        <v>9.1122150789012277</v>
      </c>
      <c r="P218" s="38">
        <v>779.55</v>
      </c>
      <c r="Q218" s="35">
        <f t="shared" si="15"/>
        <v>0.51221507890122808</v>
      </c>
      <c r="R218" s="34">
        <v>0</v>
      </c>
      <c r="S218" s="85">
        <f t="shared" si="17"/>
        <v>-0.11205420827389445</v>
      </c>
      <c r="T218" s="10">
        <v>65.3</v>
      </c>
      <c r="U218" s="10">
        <v>54.4</v>
      </c>
      <c r="V218" s="13">
        <v>70</v>
      </c>
      <c r="W218" s="12">
        <v>0</v>
      </c>
      <c r="X218" s="12">
        <v>13</v>
      </c>
      <c r="Y218" s="12">
        <v>9</v>
      </c>
      <c r="Z218" s="12">
        <v>1</v>
      </c>
      <c r="AA218" s="12">
        <v>3</v>
      </c>
      <c r="AB218" s="5">
        <v>0</v>
      </c>
    </row>
    <row r="219" spans="1:28" s="9" customFormat="1" ht="11.35" customHeight="1">
      <c r="A219" s="6">
        <v>2016</v>
      </c>
      <c r="B219" s="12" t="s">
        <v>242</v>
      </c>
      <c r="C219" s="15">
        <v>5</v>
      </c>
      <c r="D219" s="15" t="s">
        <v>0</v>
      </c>
      <c r="E219" s="15" t="s">
        <v>298</v>
      </c>
      <c r="F219" s="70">
        <v>42587</v>
      </c>
      <c r="G219" s="51">
        <v>87958</v>
      </c>
      <c r="H219" s="52">
        <v>66368</v>
      </c>
      <c r="I219" s="78">
        <f>SUM(H215+H216+H217+H218+H219)</f>
        <v>317217</v>
      </c>
      <c r="J219" s="79">
        <f t="shared" si="18"/>
        <v>0.75454194047158873</v>
      </c>
      <c r="K219" s="80">
        <f>SUM(G215+G216+G217+G218+G219)</f>
        <v>419936</v>
      </c>
      <c r="L219" s="81">
        <f t="shared" si="16"/>
        <v>9.3226312558266446</v>
      </c>
      <c r="M219" s="82">
        <v>820</v>
      </c>
      <c r="N219" s="83">
        <v>8.6</v>
      </c>
      <c r="O219" s="37">
        <f t="shared" si="14"/>
        <v>10.889060688055663</v>
      </c>
      <c r="P219" s="38">
        <v>957.78</v>
      </c>
      <c r="Q219" s="35">
        <f t="shared" si="15"/>
        <v>2.2890606880556632</v>
      </c>
      <c r="R219" s="34">
        <v>0</v>
      </c>
      <c r="S219" s="85">
        <f t="shared" si="17"/>
        <v>-0.16802439024390248</v>
      </c>
      <c r="T219" s="10">
        <v>64.5</v>
      </c>
      <c r="U219" s="10">
        <v>51.2</v>
      </c>
      <c r="V219" s="13">
        <v>56</v>
      </c>
      <c r="W219" s="12">
        <v>1</v>
      </c>
      <c r="X219" s="12">
        <v>8</v>
      </c>
      <c r="Y219" s="12">
        <v>4</v>
      </c>
      <c r="Z219" s="12">
        <v>2</v>
      </c>
      <c r="AA219" s="12">
        <v>2</v>
      </c>
      <c r="AB219" s="86" t="s">
        <v>69</v>
      </c>
    </row>
    <row r="220" spans="1:28" s="9" customFormat="1" ht="11.35" customHeight="1">
      <c r="A220" s="6">
        <v>2016</v>
      </c>
      <c r="B220" s="12" t="s">
        <v>242</v>
      </c>
      <c r="C220" s="15">
        <v>6</v>
      </c>
      <c r="D220" s="15" t="s">
        <v>8</v>
      </c>
      <c r="E220" s="15" t="s">
        <v>299</v>
      </c>
      <c r="F220" s="70">
        <v>42588</v>
      </c>
      <c r="G220" s="51">
        <v>77434</v>
      </c>
      <c r="H220" s="52">
        <v>62735</v>
      </c>
      <c r="I220" s="78">
        <f>SUM(H215+H216+H217+H218+H219+H220)</f>
        <v>379952</v>
      </c>
      <c r="J220" s="79">
        <f t="shared" si="18"/>
        <v>0.81017382545135208</v>
      </c>
      <c r="K220" s="80">
        <f>SUM(G215+G216+G217+G218+G219+G220)</f>
        <v>497370</v>
      </c>
      <c r="L220" s="81">
        <f t="shared" si="16"/>
        <v>11.584058682232611</v>
      </c>
      <c r="M220" s="82">
        <v>897</v>
      </c>
      <c r="N220" s="83">
        <v>8.6</v>
      </c>
      <c r="O220" s="37">
        <f t="shared" si="14"/>
        <v>13.251672391972519</v>
      </c>
      <c r="P220" s="38">
        <v>1026.1300000000001</v>
      </c>
      <c r="Q220" s="35">
        <f t="shared" si="15"/>
        <v>4.6516723919725198</v>
      </c>
      <c r="R220" s="34">
        <v>0</v>
      </c>
      <c r="S220" s="85">
        <f t="shared" si="17"/>
        <v>-0.14395763656633243</v>
      </c>
      <c r="T220" s="10">
        <v>72.2</v>
      </c>
      <c r="U220" s="10">
        <v>65.900000000000006</v>
      </c>
      <c r="V220" s="13">
        <v>48</v>
      </c>
      <c r="W220" s="12">
        <v>0</v>
      </c>
      <c r="X220" s="12">
        <v>4</v>
      </c>
      <c r="Y220" s="12">
        <v>2</v>
      </c>
      <c r="Z220" s="6">
        <v>0</v>
      </c>
      <c r="AA220" s="12">
        <v>2</v>
      </c>
      <c r="AB220" s="5">
        <v>0</v>
      </c>
    </row>
    <row r="221" spans="1:28" s="9" customFormat="1" ht="11.35" customHeight="1">
      <c r="A221" s="6">
        <v>2016</v>
      </c>
      <c r="B221" s="12" t="s">
        <v>242</v>
      </c>
      <c r="C221" s="15">
        <v>7</v>
      </c>
      <c r="D221" s="15" t="s">
        <v>5</v>
      </c>
      <c r="E221" s="15" t="s">
        <v>300</v>
      </c>
      <c r="F221" s="70">
        <v>42589</v>
      </c>
      <c r="G221" s="51">
        <v>82918</v>
      </c>
      <c r="H221" s="52">
        <v>65254</v>
      </c>
      <c r="I221" s="78">
        <f>SUM(H215+H216+H217+H218+H219+H220+H221)</f>
        <v>445206</v>
      </c>
      <c r="J221" s="79">
        <f t="shared" si="18"/>
        <v>0.78697025977471724</v>
      </c>
      <c r="K221" s="80">
        <f>SUM(G215+G216+G217+G218+G219+G220+G221)</f>
        <v>580288</v>
      </c>
      <c r="L221" s="81">
        <f t="shared" si="16"/>
        <v>10.769676065510504</v>
      </c>
      <c r="M221" s="82">
        <v>893</v>
      </c>
      <c r="N221" s="83">
        <v>8.6</v>
      </c>
      <c r="O221" s="37">
        <f t="shared" si="14"/>
        <v>12.093514074145542</v>
      </c>
      <c r="P221" s="38">
        <v>1002.77</v>
      </c>
      <c r="Q221" s="35">
        <f t="shared" si="15"/>
        <v>3.4935140741455424</v>
      </c>
      <c r="R221" s="34">
        <v>0</v>
      </c>
      <c r="S221" s="85">
        <f t="shared" si="17"/>
        <v>-0.12292273236282192</v>
      </c>
      <c r="T221" s="10">
        <v>61.5</v>
      </c>
      <c r="U221" s="10">
        <v>62.7</v>
      </c>
      <c r="V221" s="13">
        <v>56</v>
      </c>
      <c r="W221" s="12">
        <v>0</v>
      </c>
      <c r="X221" s="12">
        <v>5</v>
      </c>
      <c r="Y221" s="12">
        <v>5</v>
      </c>
      <c r="Z221" s="6">
        <v>0</v>
      </c>
      <c r="AA221" s="6">
        <v>0</v>
      </c>
      <c r="AB221" s="5">
        <v>0</v>
      </c>
    </row>
    <row r="222" spans="1:28" s="9" customFormat="1" ht="11.35" customHeight="1">
      <c r="A222" s="6">
        <v>2016</v>
      </c>
      <c r="B222" s="12" t="s">
        <v>242</v>
      </c>
      <c r="C222" s="15">
        <v>8</v>
      </c>
      <c r="D222" s="15" t="s">
        <v>6</v>
      </c>
      <c r="E222" s="15" t="s">
        <v>294</v>
      </c>
      <c r="F222" s="70">
        <v>42590</v>
      </c>
      <c r="G222" s="51">
        <v>83961</v>
      </c>
      <c r="H222" s="52">
        <v>63043</v>
      </c>
      <c r="I222" s="78">
        <f>SUM(H215+H216+H217+H218+H219+H220+H221+H222)</f>
        <v>508249</v>
      </c>
      <c r="J222" s="79">
        <f t="shared" si="18"/>
        <v>0.75086051857409986</v>
      </c>
      <c r="K222" s="80">
        <f>SUM(G215+G216+G217+G218+G219+G220+G221+G222)</f>
        <v>664249</v>
      </c>
      <c r="L222" s="81">
        <f t="shared" si="16"/>
        <v>7.8846130941746768</v>
      </c>
      <c r="M222" s="82">
        <v>662</v>
      </c>
      <c r="N222" s="83">
        <v>8.6</v>
      </c>
      <c r="O222" s="37">
        <f t="shared" si="14"/>
        <v>8.9142578101737708</v>
      </c>
      <c r="P222" s="38">
        <v>748.45</v>
      </c>
      <c r="Q222" s="35">
        <f t="shared" si="15"/>
        <v>0.31425781017377119</v>
      </c>
      <c r="R222" s="34">
        <v>0</v>
      </c>
      <c r="S222" s="85">
        <f t="shared" si="17"/>
        <v>-0.13058912386706956</v>
      </c>
      <c r="T222" s="10">
        <v>59</v>
      </c>
      <c r="U222" s="10">
        <v>55.9</v>
      </c>
      <c r="V222" s="13">
        <v>49</v>
      </c>
      <c r="W222" s="12">
        <v>1</v>
      </c>
      <c r="X222" s="12">
        <v>4</v>
      </c>
      <c r="Y222" s="12">
        <v>2</v>
      </c>
      <c r="Z222" s="12">
        <v>1</v>
      </c>
      <c r="AA222" s="12">
        <v>1</v>
      </c>
      <c r="AB222" s="5">
        <v>0</v>
      </c>
    </row>
    <row r="223" spans="1:28" s="9" customFormat="1" ht="11.35" customHeight="1">
      <c r="A223" s="6">
        <v>2016</v>
      </c>
      <c r="B223" s="12" t="s">
        <v>242</v>
      </c>
      <c r="C223" s="15">
        <v>9</v>
      </c>
      <c r="D223" s="15" t="s">
        <v>4</v>
      </c>
      <c r="E223" s="15" t="s">
        <v>295</v>
      </c>
      <c r="F223" s="70">
        <v>42591</v>
      </c>
      <c r="G223" s="51">
        <v>80655</v>
      </c>
      <c r="H223" s="52">
        <v>60860</v>
      </c>
      <c r="I223" s="78">
        <f>SUM(H215+H216+H217+H218+H219+H220+H221+H222+H223)</f>
        <v>569109</v>
      </c>
      <c r="J223" s="79">
        <f t="shared" si="18"/>
        <v>0.7545719422230488</v>
      </c>
      <c r="K223" s="80">
        <f>SUM(G215+G216+G217+G218+G219+G220+G221+G222+G223)</f>
        <v>744904</v>
      </c>
      <c r="L223" s="81">
        <f t="shared" si="16"/>
        <v>8.3937759593329613</v>
      </c>
      <c r="M223" s="82">
        <v>677</v>
      </c>
      <c r="N223" s="83">
        <v>8.6</v>
      </c>
      <c r="O223" s="37">
        <f t="shared" si="14"/>
        <v>9.3075444795734921</v>
      </c>
      <c r="P223" s="38">
        <v>750.7</v>
      </c>
      <c r="Q223" s="35">
        <f t="shared" si="15"/>
        <v>0.70754447957349242</v>
      </c>
      <c r="R223" s="34">
        <v>0</v>
      </c>
      <c r="S223" s="85">
        <f t="shared" si="17"/>
        <v>-0.10886262924667656</v>
      </c>
      <c r="T223" s="10">
        <v>56.9</v>
      </c>
      <c r="U223" s="10">
        <v>59.7</v>
      </c>
      <c r="V223" s="13">
        <v>51</v>
      </c>
      <c r="W223" s="12">
        <v>1</v>
      </c>
      <c r="X223" s="12">
        <v>2</v>
      </c>
      <c r="Y223" s="12">
        <v>1</v>
      </c>
      <c r="Z223" s="6">
        <v>0</v>
      </c>
      <c r="AA223" s="12">
        <v>1</v>
      </c>
      <c r="AB223" s="5">
        <v>0</v>
      </c>
    </row>
    <row r="224" spans="1:28" s="9" customFormat="1" ht="11.35" customHeight="1">
      <c r="A224" s="6">
        <v>2016</v>
      </c>
      <c r="B224" s="12" t="s">
        <v>242</v>
      </c>
      <c r="C224" s="15">
        <v>10</v>
      </c>
      <c r="D224" s="3" t="s">
        <v>3</v>
      </c>
      <c r="E224" s="3" t="s">
        <v>296</v>
      </c>
      <c r="F224" s="70">
        <v>42592</v>
      </c>
      <c r="G224" s="51">
        <v>82912</v>
      </c>
      <c r="H224" s="52">
        <v>62244</v>
      </c>
      <c r="I224" s="78">
        <f>SUM(H215+H216+H217+H218+H219+H220+H221+H222+H223+H224)</f>
        <v>631353</v>
      </c>
      <c r="J224" s="79">
        <f t="shared" si="18"/>
        <v>0.75072365881898884</v>
      </c>
      <c r="K224" s="80">
        <f>SUM(G215+G216+G217+G218+G219+G220+G221+G222+G223+G224)</f>
        <v>827816</v>
      </c>
      <c r="L224" s="81">
        <f t="shared" si="16"/>
        <v>8.5271130837514484</v>
      </c>
      <c r="M224" s="82">
        <v>707</v>
      </c>
      <c r="N224" s="83">
        <v>8.6</v>
      </c>
      <c r="O224" s="37">
        <f t="shared" si="14"/>
        <v>9.74177441142416</v>
      </c>
      <c r="P224" s="38">
        <v>807.71</v>
      </c>
      <c r="Q224" s="35">
        <f t="shared" si="15"/>
        <v>1.1417744114241604</v>
      </c>
      <c r="R224" s="34">
        <v>0</v>
      </c>
      <c r="S224" s="85">
        <f t="shared" si="17"/>
        <v>-0.14244695898161241</v>
      </c>
      <c r="T224" s="10">
        <v>62.1</v>
      </c>
      <c r="U224" s="10">
        <v>60.4</v>
      </c>
      <c r="V224" s="13">
        <v>46</v>
      </c>
      <c r="W224" s="12">
        <v>1</v>
      </c>
      <c r="X224" s="12">
        <v>0</v>
      </c>
      <c r="Y224" s="6">
        <v>0</v>
      </c>
      <c r="Z224" s="6">
        <v>0</v>
      </c>
      <c r="AA224" s="6">
        <v>0</v>
      </c>
      <c r="AB224" s="86" t="s">
        <v>70</v>
      </c>
    </row>
    <row r="225" spans="1:28" s="9" customFormat="1" ht="11.35" customHeight="1">
      <c r="A225" s="6">
        <v>2016</v>
      </c>
      <c r="B225" s="12" t="s">
        <v>242</v>
      </c>
      <c r="C225" s="15">
        <v>11</v>
      </c>
      <c r="D225" s="15" t="s">
        <v>7</v>
      </c>
      <c r="E225" s="15" t="s">
        <v>297</v>
      </c>
      <c r="F225" s="70">
        <v>42593</v>
      </c>
      <c r="G225" s="51">
        <v>86328</v>
      </c>
      <c r="H225" s="52">
        <v>62780</v>
      </c>
      <c r="I225" s="78">
        <f>SUM(H215+H216+H217+H218+H219+H220+H221+H222+H223+H224+H225)</f>
        <v>694133</v>
      </c>
      <c r="J225" s="79">
        <f t="shared" si="18"/>
        <v>0.72722639236400699</v>
      </c>
      <c r="K225" s="80">
        <f>SUM(G215+G216+G217+G218+G219+G220+G221+G222+G223+G224+G225)</f>
        <v>914144</v>
      </c>
      <c r="L225" s="81">
        <f t="shared" si="16"/>
        <v>6.8112315818737832</v>
      </c>
      <c r="M225" s="82">
        <v>588</v>
      </c>
      <c r="N225" s="83">
        <v>8.6</v>
      </c>
      <c r="O225" s="37">
        <f t="shared" ref="O225:O275" si="19">SUM(P225*1000)/G225</f>
        <v>7.5429756278380129</v>
      </c>
      <c r="P225" s="38">
        <v>651.16999999999996</v>
      </c>
      <c r="Q225" s="35">
        <f t="shared" si="15"/>
        <v>-1.0570243721619867</v>
      </c>
      <c r="R225" s="34">
        <v>1</v>
      </c>
      <c r="S225" s="85">
        <f t="shared" si="17"/>
        <v>-0.10743197278911554</v>
      </c>
      <c r="T225" s="16">
        <v>67</v>
      </c>
      <c r="U225" s="16">
        <v>62.1</v>
      </c>
      <c r="V225" s="18">
        <v>39</v>
      </c>
      <c r="W225" s="17">
        <v>2</v>
      </c>
      <c r="X225" s="17">
        <v>4</v>
      </c>
      <c r="Y225" s="17">
        <v>2</v>
      </c>
      <c r="Z225" s="17">
        <v>1</v>
      </c>
      <c r="AA225" s="17">
        <v>1</v>
      </c>
      <c r="AB225" s="88" t="s">
        <v>71</v>
      </c>
    </row>
    <row r="226" spans="1:28" s="9" customFormat="1" ht="11.35" customHeight="1">
      <c r="A226" s="6">
        <v>2016</v>
      </c>
      <c r="B226" s="12" t="s">
        <v>242</v>
      </c>
      <c r="C226" s="15">
        <v>12</v>
      </c>
      <c r="D226" s="15" t="s">
        <v>0</v>
      </c>
      <c r="E226" s="15" t="s">
        <v>298</v>
      </c>
      <c r="F226" s="70">
        <v>42594</v>
      </c>
      <c r="G226" s="51">
        <v>66753</v>
      </c>
      <c r="H226" s="52">
        <v>47591</v>
      </c>
      <c r="I226" s="78">
        <f>SUM(H215+H216+H217+H218+H219+H220+H221+H222+H223+H224+H225+H226)</f>
        <v>741724</v>
      </c>
      <c r="J226" s="79">
        <f t="shared" si="18"/>
        <v>0.71294174044612224</v>
      </c>
      <c r="K226" s="80">
        <f>SUM(G215+G216+G217+G218+G219+G220+G221+G222+G223+G224+G225+G226)</f>
        <v>980897</v>
      </c>
      <c r="L226" s="81">
        <f t="shared" si="16"/>
        <v>11.550042694710349</v>
      </c>
      <c r="M226" s="82">
        <v>771</v>
      </c>
      <c r="N226" s="83">
        <v>8.6</v>
      </c>
      <c r="O226" s="37">
        <f t="shared" si="19"/>
        <v>20.597725944901352</v>
      </c>
      <c r="P226" s="38">
        <v>1374.96</v>
      </c>
      <c r="Q226" s="35">
        <f t="shared" si="15"/>
        <v>11.997725944901353</v>
      </c>
      <c r="R226" s="34">
        <v>0</v>
      </c>
      <c r="S226" s="85">
        <f t="shared" si="17"/>
        <v>-0.78334630350194567</v>
      </c>
      <c r="T226" s="16">
        <v>52.4</v>
      </c>
      <c r="U226" s="16">
        <v>48.3</v>
      </c>
      <c r="V226" s="18">
        <v>134</v>
      </c>
      <c r="W226" s="17">
        <v>50</v>
      </c>
      <c r="X226" s="17">
        <v>184</v>
      </c>
      <c r="Y226" s="17">
        <v>2</v>
      </c>
      <c r="Z226" s="17">
        <v>179</v>
      </c>
      <c r="AA226" s="17">
        <v>3</v>
      </c>
      <c r="AB226" s="88" t="s">
        <v>72</v>
      </c>
    </row>
    <row r="227" spans="1:28" s="9" customFormat="1" ht="11.35" customHeight="1">
      <c r="A227" s="6">
        <v>2016</v>
      </c>
      <c r="B227" s="12" t="s">
        <v>242</v>
      </c>
      <c r="C227" s="15">
        <v>13</v>
      </c>
      <c r="D227" s="15" t="s">
        <v>8</v>
      </c>
      <c r="E227" s="15" t="s">
        <v>299</v>
      </c>
      <c r="F227" s="70">
        <v>42595</v>
      </c>
      <c r="G227" s="51">
        <v>73667</v>
      </c>
      <c r="H227" s="52">
        <v>62666</v>
      </c>
      <c r="I227" s="78">
        <f>SUM(H215+H216+H217+H218+H219+H220+H221+H222+H223+H224+H225+H226+H227)</f>
        <v>804390</v>
      </c>
      <c r="J227" s="79">
        <f t="shared" si="18"/>
        <v>0.85066583409124841</v>
      </c>
      <c r="K227" s="80">
        <f>SUM(G215+G216+G217+G218+G219+G220+G221+G222+G223+G224+G225+G226+G227)</f>
        <v>1054564</v>
      </c>
      <c r="L227" s="81">
        <f t="shared" si="16"/>
        <v>23.74197401821711</v>
      </c>
      <c r="M227" s="82">
        <v>1749</v>
      </c>
      <c r="N227" s="83">
        <v>8.6</v>
      </c>
      <c r="O227" s="37">
        <f t="shared" si="19"/>
        <v>28.757245442328315</v>
      </c>
      <c r="P227" s="38">
        <v>2118.46</v>
      </c>
      <c r="Q227" s="35">
        <f t="shared" si="15"/>
        <v>20.157245442328318</v>
      </c>
      <c r="R227" s="34">
        <v>0</v>
      </c>
      <c r="S227" s="85">
        <f t="shared" si="17"/>
        <v>-0.211240708976558</v>
      </c>
      <c r="T227" s="16">
        <v>34.700000000000003</v>
      </c>
      <c r="U227" s="16">
        <v>22</v>
      </c>
      <c r="V227" s="18">
        <v>117</v>
      </c>
      <c r="W227" s="17">
        <v>12</v>
      </c>
      <c r="X227" s="17">
        <v>34</v>
      </c>
      <c r="Y227" s="17">
        <v>3</v>
      </c>
      <c r="Z227" s="17">
        <v>26</v>
      </c>
      <c r="AA227" s="17">
        <v>5</v>
      </c>
      <c r="AB227" s="88" t="s">
        <v>21</v>
      </c>
    </row>
    <row r="228" spans="1:28" s="9" customFormat="1" ht="11.35" customHeight="1">
      <c r="A228" s="6">
        <v>2016</v>
      </c>
      <c r="B228" s="12" t="s">
        <v>242</v>
      </c>
      <c r="C228" s="15">
        <v>14</v>
      </c>
      <c r="D228" s="15" t="s">
        <v>5</v>
      </c>
      <c r="E228" s="15" t="s">
        <v>300</v>
      </c>
      <c r="F228" s="70">
        <v>42596</v>
      </c>
      <c r="G228" s="49">
        <v>81138</v>
      </c>
      <c r="H228" s="50">
        <v>65877</v>
      </c>
      <c r="I228" s="78">
        <f>SUM(H215+H216+H217+H218+H219+H220+H221+H222+H223+H224+H225+H226+H227+H228)</f>
        <v>870267</v>
      </c>
      <c r="J228" s="79">
        <f t="shared" si="18"/>
        <v>0.81191303704799234</v>
      </c>
      <c r="K228" s="80">
        <f>SUM(G215+G216+G217+G218+G219+G220+G221+G222+G223+G224+G225+G226+G227+G228)</f>
        <v>1135702</v>
      </c>
      <c r="L228" s="81">
        <f t="shared" si="16"/>
        <v>13.581798910498163</v>
      </c>
      <c r="M228" s="82">
        <v>1102</v>
      </c>
      <c r="N228" s="83">
        <v>8.6</v>
      </c>
      <c r="O228" s="37">
        <f t="shared" si="19"/>
        <v>15.894032389262737</v>
      </c>
      <c r="P228" s="38">
        <v>1289.6099999999999</v>
      </c>
      <c r="Q228" s="35">
        <f t="shared" si="15"/>
        <v>7.2940323892627372</v>
      </c>
      <c r="R228" s="34">
        <v>0</v>
      </c>
      <c r="S228" s="85">
        <f t="shared" si="17"/>
        <v>-0.17024500907441009</v>
      </c>
      <c r="T228" s="10">
        <v>54.8</v>
      </c>
      <c r="U228" s="10">
        <v>51.9</v>
      </c>
      <c r="V228" s="13">
        <v>38</v>
      </c>
      <c r="W228" s="12">
        <v>1</v>
      </c>
      <c r="X228" s="12">
        <v>25</v>
      </c>
      <c r="Y228" s="12">
        <v>15</v>
      </c>
      <c r="Z228" s="12">
        <v>9</v>
      </c>
      <c r="AA228" s="12">
        <v>1</v>
      </c>
      <c r="AB228" s="86" t="s">
        <v>74</v>
      </c>
    </row>
    <row r="229" spans="1:28" s="9" customFormat="1" ht="11.35" customHeight="1">
      <c r="A229" s="6">
        <v>2016</v>
      </c>
      <c r="B229" s="12" t="s">
        <v>242</v>
      </c>
      <c r="C229" s="15">
        <v>15</v>
      </c>
      <c r="D229" s="15" t="s">
        <v>6</v>
      </c>
      <c r="E229" s="15" t="s">
        <v>294</v>
      </c>
      <c r="F229" s="70">
        <v>42597</v>
      </c>
      <c r="G229" s="49">
        <v>82241</v>
      </c>
      <c r="H229" s="50">
        <v>62707</v>
      </c>
      <c r="I229" s="78">
        <f>SUM(H215+H216+H217+H218+H219+H220+H221+H222+H223+H224+H225+H226+H227+H228+H229)</f>
        <v>932974</v>
      </c>
      <c r="J229" s="79">
        <f t="shared" si="18"/>
        <v>0.76247856908354716</v>
      </c>
      <c r="K229" s="80">
        <f>SUM(G215+G216+G217+G218+G219+G220+G221+G222+G223+G224+G225+G226+G227+G228+G229)</f>
        <v>1217943</v>
      </c>
      <c r="L229" s="81">
        <f t="shared" si="16"/>
        <v>9.0344232195620187</v>
      </c>
      <c r="M229" s="82">
        <v>743</v>
      </c>
      <c r="N229" s="83">
        <v>8.6</v>
      </c>
      <c r="O229" s="37">
        <f t="shared" si="19"/>
        <v>10.102503617417103</v>
      </c>
      <c r="P229" s="38">
        <v>830.84</v>
      </c>
      <c r="Q229" s="35">
        <f t="shared" si="15"/>
        <v>1.5025036174171031</v>
      </c>
      <c r="R229" s="34">
        <v>0</v>
      </c>
      <c r="S229" s="85">
        <f t="shared" si="17"/>
        <v>-0.11822341857335128</v>
      </c>
      <c r="T229" s="10">
        <v>57.3</v>
      </c>
      <c r="U229" s="10">
        <v>54.3</v>
      </c>
      <c r="V229" s="13">
        <v>40</v>
      </c>
      <c r="W229" s="12">
        <v>1</v>
      </c>
      <c r="X229" s="12">
        <v>11</v>
      </c>
      <c r="Y229" s="12">
        <v>9</v>
      </c>
      <c r="Z229" s="12">
        <v>1</v>
      </c>
      <c r="AA229" s="12">
        <v>1</v>
      </c>
      <c r="AB229" s="5">
        <v>0</v>
      </c>
    </row>
    <row r="230" spans="1:28" s="9" customFormat="1" ht="11.35" customHeight="1">
      <c r="A230" s="6">
        <v>2016</v>
      </c>
      <c r="B230" s="12" t="s">
        <v>242</v>
      </c>
      <c r="C230" s="15">
        <v>16</v>
      </c>
      <c r="D230" s="15" t="s">
        <v>4</v>
      </c>
      <c r="E230" s="15" t="s">
        <v>295</v>
      </c>
      <c r="F230" s="70">
        <v>42598</v>
      </c>
      <c r="G230" s="49">
        <v>75493</v>
      </c>
      <c r="H230" s="50">
        <v>57363</v>
      </c>
      <c r="I230" s="78">
        <f>SUM(H215+H216+H217+H218+H219+H220+H221+H222+H223+H224+H225+H226+H227+H228+H229+H230)</f>
        <v>990337</v>
      </c>
      <c r="J230" s="79">
        <f t="shared" si="18"/>
        <v>0.75984528366868453</v>
      </c>
      <c r="K230" s="80">
        <f>SUM(G215+G216+G217+G218+G219+G220+G221+G222+G223+G224+G225+G226+G227+G228+G229+G230)</f>
        <v>1293436</v>
      </c>
      <c r="L230" s="81">
        <f t="shared" si="16"/>
        <v>6.7953320175380503</v>
      </c>
      <c r="M230" s="82">
        <v>513</v>
      </c>
      <c r="N230" s="83">
        <v>8.6</v>
      </c>
      <c r="O230" s="37">
        <f t="shared" si="19"/>
        <v>8.9715602771117844</v>
      </c>
      <c r="P230" s="38">
        <v>677.29</v>
      </c>
      <c r="Q230" s="35">
        <f t="shared" ref="Q230:Q293" si="20">O230-N230</f>
        <v>0.37156027711178474</v>
      </c>
      <c r="R230" s="34">
        <v>0</v>
      </c>
      <c r="S230" s="85">
        <f t="shared" si="17"/>
        <v>-0.3202534113060429</v>
      </c>
      <c r="T230" s="10">
        <v>56</v>
      </c>
      <c r="U230" s="10">
        <v>60.3</v>
      </c>
      <c r="V230" s="13">
        <v>56</v>
      </c>
      <c r="W230" s="12">
        <v>0</v>
      </c>
      <c r="X230" s="12">
        <v>6</v>
      </c>
      <c r="Y230" s="12">
        <v>5</v>
      </c>
      <c r="Z230" s="12">
        <v>1</v>
      </c>
      <c r="AA230" s="6">
        <v>0</v>
      </c>
      <c r="AB230" s="86" t="s">
        <v>73</v>
      </c>
    </row>
    <row r="231" spans="1:28" s="9" customFormat="1" ht="11.35" customHeight="1">
      <c r="A231" s="6">
        <v>2016</v>
      </c>
      <c r="B231" s="12" t="s">
        <v>242</v>
      </c>
      <c r="C231" s="15">
        <v>17</v>
      </c>
      <c r="D231" s="3" t="s">
        <v>3</v>
      </c>
      <c r="E231" s="3" t="s">
        <v>296</v>
      </c>
      <c r="F231" s="70">
        <v>42599</v>
      </c>
      <c r="G231" s="49">
        <v>76191</v>
      </c>
      <c r="H231" s="50">
        <v>56025</v>
      </c>
      <c r="I231" s="78">
        <f>SUM(H215+H216+H217+H218+H219+H220+H221+H222+H223+H224+H225+H226+H227+H228+H229+H230+H231)</f>
        <v>1046362</v>
      </c>
      <c r="J231" s="79">
        <f t="shared" si="18"/>
        <v>0.73532306965389616</v>
      </c>
      <c r="K231" s="80">
        <f>SUM(G215+G216+G217+G218+G219+G220+G221+G222+G223+G224+G225+G226+G227+G228+G229+G230+G231)</f>
        <v>1369627</v>
      </c>
      <c r="L231" s="81">
        <f t="shared" si="16"/>
        <v>6.0899581315378457</v>
      </c>
      <c r="M231" s="82">
        <v>464</v>
      </c>
      <c r="N231" s="83">
        <v>8.6</v>
      </c>
      <c r="O231" s="37">
        <f t="shared" si="19"/>
        <v>8.3293302358546288</v>
      </c>
      <c r="P231" s="38">
        <v>634.62</v>
      </c>
      <c r="Q231" s="35">
        <f t="shared" si="20"/>
        <v>-0.27066976414537081</v>
      </c>
      <c r="R231" s="34">
        <v>1</v>
      </c>
      <c r="S231" s="85">
        <f t="shared" si="17"/>
        <v>-0.3677155172413793</v>
      </c>
      <c r="T231" s="10">
        <v>48.3</v>
      </c>
      <c r="U231" s="10">
        <v>51.8</v>
      </c>
      <c r="V231" s="13">
        <v>69</v>
      </c>
      <c r="W231" s="12">
        <v>0</v>
      </c>
      <c r="X231" s="12">
        <v>9</v>
      </c>
      <c r="Y231" s="12">
        <v>6</v>
      </c>
      <c r="Z231" s="12">
        <v>1</v>
      </c>
      <c r="AA231" s="12">
        <v>2</v>
      </c>
      <c r="AB231" s="86" t="s">
        <v>75</v>
      </c>
    </row>
    <row r="232" spans="1:28" s="9" customFormat="1" ht="11.35" customHeight="1">
      <c r="A232" s="6">
        <v>2016</v>
      </c>
      <c r="B232" s="12" t="s">
        <v>242</v>
      </c>
      <c r="C232" s="15">
        <v>18</v>
      </c>
      <c r="D232" s="15" t="s">
        <v>7</v>
      </c>
      <c r="E232" s="15" t="s">
        <v>297</v>
      </c>
      <c r="F232" s="70">
        <v>42600</v>
      </c>
      <c r="G232" s="49">
        <v>77928</v>
      </c>
      <c r="H232" s="50">
        <v>56668</v>
      </c>
      <c r="I232" s="78">
        <f>SUM(H215+H216+H217+H218+H219+H220+H221+H222+H223+H224+H225+H226+H227+H228+H229+H230+H231+H232)</f>
        <v>1103030</v>
      </c>
      <c r="J232" s="79">
        <f t="shared" si="18"/>
        <v>0.72718406734421515</v>
      </c>
      <c r="K232" s="80">
        <f>SUM(G215+G216+G217+G218+G219+G220+G221+G222+G223+G224+G225+G226+G227+G228+G229+G230+G231+G232)</f>
        <v>1447555</v>
      </c>
      <c r="L232" s="81">
        <f t="shared" si="16"/>
        <v>10.201724668925163</v>
      </c>
      <c r="M232" s="82">
        <v>795</v>
      </c>
      <c r="N232" s="83">
        <v>8.6</v>
      </c>
      <c r="O232" s="37">
        <f t="shared" si="19"/>
        <v>13.380428087465353</v>
      </c>
      <c r="P232" s="38">
        <v>1042.71</v>
      </c>
      <c r="Q232" s="35">
        <f t="shared" si="20"/>
        <v>4.7804280874653529</v>
      </c>
      <c r="R232" s="34">
        <v>0</v>
      </c>
      <c r="S232" s="85">
        <f t="shared" si="17"/>
        <v>-0.31158490566037744</v>
      </c>
      <c r="T232" s="10">
        <v>33.799999999999997</v>
      </c>
      <c r="U232" s="10">
        <v>40.6</v>
      </c>
      <c r="V232" s="13">
        <v>61</v>
      </c>
      <c r="W232" s="12">
        <v>1</v>
      </c>
      <c r="X232" s="12">
        <v>41</v>
      </c>
      <c r="Y232" s="12">
        <v>4</v>
      </c>
      <c r="Z232" s="12">
        <v>25</v>
      </c>
      <c r="AA232" s="12">
        <v>12</v>
      </c>
      <c r="AB232" s="86" t="s">
        <v>76</v>
      </c>
    </row>
    <row r="233" spans="1:28" s="9" customFormat="1" ht="11.35" customHeight="1">
      <c r="A233" s="6">
        <v>2016</v>
      </c>
      <c r="B233" s="12" t="s">
        <v>242</v>
      </c>
      <c r="C233" s="15">
        <v>19</v>
      </c>
      <c r="D233" s="15" t="s">
        <v>0</v>
      </c>
      <c r="E233" s="15" t="s">
        <v>298</v>
      </c>
      <c r="F233" s="70">
        <v>42601</v>
      </c>
      <c r="G233" s="49">
        <v>58596</v>
      </c>
      <c r="H233" s="50">
        <v>44049</v>
      </c>
      <c r="I233" s="78">
        <f>SUM(H215+H216+H217+H218+H219+H220+H221+H222+H223+H224+H225+H226+H227+H228+H229+H230+H231+H232+H233)</f>
        <v>1147079</v>
      </c>
      <c r="J233" s="79">
        <f t="shared" si="18"/>
        <v>0.75174073315584677</v>
      </c>
      <c r="K233" s="80">
        <f>SUM(G215+G216+G217+G218+G219+G220+G221+G222+G223+G224+G225+G226+G227+G228+G229+G230+G231+G232+G233)</f>
        <v>1506151</v>
      </c>
      <c r="L233" s="81">
        <f t="shared" si="16"/>
        <v>15.666598402621339</v>
      </c>
      <c r="M233" s="82">
        <v>918</v>
      </c>
      <c r="N233" s="83">
        <v>8.6</v>
      </c>
      <c r="O233" s="37">
        <f t="shared" si="19"/>
        <v>30.269130998702984</v>
      </c>
      <c r="P233" s="38">
        <v>1773.65</v>
      </c>
      <c r="Q233" s="35">
        <f t="shared" si="20"/>
        <v>21.669130998702983</v>
      </c>
      <c r="R233" s="34">
        <v>0</v>
      </c>
      <c r="S233" s="85">
        <f t="shared" si="17"/>
        <v>-0.93208061002178666</v>
      </c>
      <c r="T233" s="10">
        <v>27.1</v>
      </c>
      <c r="U233" s="10">
        <v>40.4</v>
      </c>
      <c r="V233" s="13">
        <v>119</v>
      </c>
      <c r="W233" s="12">
        <v>50</v>
      </c>
      <c r="X233" s="12">
        <v>221</v>
      </c>
      <c r="Y233" s="12">
        <v>2</v>
      </c>
      <c r="Z233" s="12">
        <v>214</v>
      </c>
      <c r="AA233" s="12">
        <v>5</v>
      </c>
      <c r="AB233" s="86" t="s">
        <v>77</v>
      </c>
    </row>
    <row r="234" spans="1:28" s="9" customFormat="1" ht="11.35" customHeight="1">
      <c r="A234" s="6">
        <v>2016</v>
      </c>
      <c r="B234" s="12" t="s">
        <v>242</v>
      </c>
      <c r="C234" s="15">
        <v>20</v>
      </c>
      <c r="D234" s="15" t="s">
        <v>8</v>
      </c>
      <c r="E234" s="15" t="s">
        <v>299</v>
      </c>
      <c r="F234" s="70">
        <v>42602</v>
      </c>
      <c r="G234" s="49">
        <v>55270</v>
      </c>
      <c r="H234" s="50">
        <v>48450</v>
      </c>
      <c r="I234" s="78">
        <f>SUM(H215+H216+H217+H218+H219+H220+H221+H222+H223+H224+H225+H226+H227+H228+H229+H230+H231+H232+H233+H234)</f>
        <v>1195529</v>
      </c>
      <c r="J234" s="79">
        <f t="shared" si="18"/>
        <v>0.87660575357336712</v>
      </c>
      <c r="K234" s="80">
        <f>SUM(G215+G216+G217+G218+G219+G220+G221+G222+G223+G224+G225+G226+G227+G228+G229+G230+G231+G232+G233+G234)</f>
        <v>1561421</v>
      </c>
      <c r="L234" s="81">
        <f t="shared" si="16"/>
        <v>46.390446897050836</v>
      </c>
      <c r="M234" s="82">
        <v>2564</v>
      </c>
      <c r="N234" s="83">
        <v>8.6</v>
      </c>
      <c r="O234" s="37">
        <f t="shared" si="19"/>
        <v>56.879862493215128</v>
      </c>
      <c r="P234" s="38">
        <v>3143.75</v>
      </c>
      <c r="Q234" s="35">
        <f t="shared" si="20"/>
        <v>48.279862493215127</v>
      </c>
      <c r="R234" s="34">
        <v>0</v>
      </c>
      <c r="S234" s="85">
        <f t="shared" si="17"/>
        <v>-0.2261115444617785</v>
      </c>
      <c r="T234" s="10">
        <v>13.6</v>
      </c>
      <c r="U234" s="10">
        <v>9.9</v>
      </c>
      <c r="V234" s="13">
        <v>171</v>
      </c>
      <c r="W234" s="12">
        <v>55</v>
      </c>
      <c r="X234" s="12">
        <v>177</v>
      </c>
      <c r="Y234" s="12">
        <v>5</v>
      </c>
      <c r="Z234" s="12">
        <v>169</v>
      </c>
      <c r="AA234" s="12">
        <v>4</v>
      </c>
      <c r="AB234" s="86" t="s">
        <v>78</v>
      </c>
    </row>
    <row r="235" spans="1:28" s="9" customFormat="1" ht="11.35" customHeight="1">
      <c r="A235" s="6">
        <v>2016</v>
      </c>
      <c r="B235" s="12" t="s">
        <v>242</v>
      </c>
      <c r="C235" s="15">
        <v>21</v>
      </c>
      <c r="D235" s="15" t="s">
        <v>5</v>
      </c>
      <c r="E235" s="15" t="s">
        <v>300</v>
      </c>
      <c r="F235" s="70">
        <v>42603</v>
      </c>
      <c r="G235" s="49">
        <v>77598</v>
      </c>
      <c r="H235" s="50">
        <v>64431</v>
      </c>
      <c r="I235" s="78">
        <f>SUM(H215+H216+H217+H218+H219+H220+H221+H222+H223+H224+H225+H226+H227+H228+H229+H230+H231+H232+H233+H234+H235)</f>
        <v>1259960</v>
      </c>
      <c r="J235" s="79">
        <f t="shared" si="18"/>
        <v>0.83031779169566222</v>
      </c>
      <c r="K235" s="80">
        <f>SUM(G215+G216+G217+G218+G219+G220+G221+G222+G223+G224+G225+G226+G227+G228+G229+G230+G231+G232+G233+G234+G235)</f>
        <v>1639019</v>
      </c>
      <c r="L235" s="81">
        <f t="shared" si="16"/>
        <v>15.026160468053302</v>
      </c>
      <c r="M235" s="82">
        <v>1166</v>
      </c>
      <c r="N235" s="83">
        <v>8.6</v>
      </c>
      <c r="O235" s="37">
        <f t="shared" si="19"/>
        <v>16.903141833552411</v>
      </c>
      <c r="P235" s="38">
        <v>1311.65</v>
      </c>
      <c r="Q235" s="35">
        <f t="shared" si="20"/>
        <v>8.3031418335524112</v>
      </c>
      <c r="R235" s="34">
        <v>0</v>
      </c>
      <c r="S235" s="85">
        <f t="shared" si="17"/>
        <v>-0.12491423670668955</v>
      </c>
      <c r="T235" s="10">
        <v>53.9</v>
      </c>
      <c r="U235" s="10">
        <v>47.8</v>
      </c>
      <c r="V235" s="13">
        <v>57</v>
      </c>
      <c r="W235" s="12">
        <v>0</v>
      </c>
      <c r="X235" s="12">
        <v>19</v>
      </c>
      <c r="Y235" s="12">
        <v>5</v>
      </c>
      <c r="Z235" s="12">
        <v>13</v>
      </c>
      <c r="AA235" s="12">
        <v>1</v>
      </c>
      <c r="AB235" s="86" t="s">
        <v>21</v>
      </c>
    </row>
    <row r="236" spans="1:28" s="9" customFormat="1" ht="11.35" customHeight="1">
      <c r="A236" s="6">
        <v>2016</v>
      </c>
      <c r="B236" s="12" t="s">
        <v>242</v>
      </c>
      <c r="C236" s="15">
        <v>22</v>
      </c>
      <c r="D236" s="15" t="s">
        <v>6</v>
      </c>
      <c r="E236" s="15" t="s">
        <v>294</v>
      </c>
      <c r="F236" s="70">
        <v>42604</v>
      </c>
      <c r="G236" s="49">
        <v>77429</v>
      </c>
      <c r="H236" s="50">
        <v>59051</v>
      </c>
      <c r="I236" s="78">
        <f>SUM(H215+H216+H217+H218+H219+H220+H221+H222+H223+H224+H225+H226+H227+H228+H229+H230+H231+H232+H233+H234+H235+H236)</f>
        <v>1319011</v>
      </c>
      <c r="J236" s="79">
        <f t="shared" si="18"/>
        <v>0.76264707021916855</v>
      </c>
      <c r="K236" s="80">
        <f>SUM(G215+G216+G217+G218+G219+G220+G221+G222+G223+G224+G225+G226+G227+G228+G229+G230+G231+G232+G233+G234+G235+G236)</f>
        <v>1716448</v>
      </c>
      <c r="L236" s="81">
        <f t="shared" si="16"/>
        <v>10.383706363248912</v>
      </c>
      <c r="M236" s="82">
        <v>804</v>
      </c>
      <c r="N236" s="83">
        <v>8.6</v>
      </c>
      <c r="O236" s="37">
        <f t="shared" si="19"/>
        <v>11.894251507832983</v>
      </c>
      <c r="P236" s="38">
        <v>920.96</v>
      </c>
      <c r="Q236" s="35">
        <f t="shared" si="20"/>
        <v>3.2942515078329837</v>
      </c>
      <c r="R236" s="34">
        <v>0</v>
      </c>
      <c r="S236" s="85">
        <f t="shared" si="17"/>
        <v>-0.14547263681592049</v>
      </c>
      <c r="T236" s="10">
        <v>44.7</v>
      </c>
      <c r="U236" s="10">
        <v>44.8</v>
      </c>
      <c r="V236" s="15">
        <v>67</v>
      </c>
      <c r="W236" s="12">
        <v>1</v>
      </c>
      <c r="X236" s="12">
        <v>20</v>
      </c>
      <c r="Y236" s="12">
        <v>1</v>
      </c>
      <c r="Z236" s="12">
        <v>18</v>
      </c>
      <c r="AA236" s="12">
        <v>1</v>
      </c>
      <c r="AB236" s="86" t="s">
        <v>48</v>
      </c>
    </row>
    <row r="237" spans="1:28" s="9" customFormat="1" ht="11.35" customHeight="1">
      <c r="A237" s="6">
        <v>2016</v>
      </c>
      <c r="B237" s="12" t="s">
        <v>242</v>
      </c>
      <c r="C237" s="15">
        <v>23</v>
      </c>
      <c r="D237" s="15" t="s">
        <v>4</v>
      </c>
      <c r="E237" s="15" t="s">
        <v>295</v>
      </c>
      <c r="F237" s="70">
        <v>42605</v>
      </c>
      <c r="G237" s="49">
        <v>71774</v>
      </c>
      <c r="H237" s="50">
        <v>53669</v>
      </c>
      <c r="I237" s="78">
        <f>SUM(H215+H216+H217+H218+H219+H220+H221+H222+H223+H224+H225+H226+H227+H228+H229+H230+H231+H232+H233+H234+H235+H236+H237)</f>
        <v>1372680</v>
      </c>
      <c r="J237" s="79">
        <f t="shared" si="18"/>
        <v>0.74774988157271438</v>
      </c>
      <c r="K237" s="80">
        <f>SUM(G215+G216+G217+G218+G219+G220+G221+G222+G223+G224+G225+G226+G227+G228+G229+G230+G231+G232+G233+G234+G235+G236+G237)</f>
        <v>1788222</v>
      </c>
      <c r="L237" s="81">
        <f t="shared" si="16"/>
        <v>6.1721514754646529</v>
      </c>
      <c r="M237" s="82">
        <v>443</v>
      </c>
      <c r="N237" s="83">
        <v>8.6</v>
      </c>
      <c r="O237" s="37">
        <f t="shared" si="19"/>
        <v>6.745478864212668</v>
      </c>
      <c r="P237" s="38">
        <v>484.15</v>
      </c>
      <c r="Q237" s="35">
        <f t="shared" si="20"/>
        <v>-1.8545211357873317</v>
      </c>
      <c r="R237" s="34">
        <v>1</v>
      </c>
      <c r="S237" s="85">
        <f t="shared" si="17"/>
        <v>-9.2889390519187209E-2</v>
      </c>
      <c r="T237" s="10">
        <v>72.900000000000006</v>
      </c>
      <c r="U237" s="10">
        <v>71.099999999999994</v>
      </c>
      <c r="V237" s="15">
        <v>36</v>
      </c>
      <c r="W237" s="12">
        <v>1</v>
      </c>
      <c r="X237" s="12">
        <v>1</v>
      </c>
      <c r="Y237" s="6">
        <v>0</v>
      </c>
      <c r="Z237" s="12">
        <v>1</v>
      </c>
      <c r="AA237" s="6">
        <v>0</v>
      </c>
      <c r="AB237" s="5">
        <v>0</v>
      </c>
    </row>
    <row r="238" spans="1:28" s="9" customFormat="1" ht="11.35" customHeight="1">
      <c r="A238" s="6">
        <v>2016</v>
      </c>
      <c r="B238" s="12" t="s">
        <v>242</v>
      </c>
      <c r="C238" s="15">
        <v>24</v>
      </c>
      <c r="D238" s="3" t="s">
        <v>3</v>
      </c>
      <c r="E238" s="3" t="s">
        <v>296</v>
      </c>
      <c r="F238" s="70">
        <v>42606</v>
      </c>
      <c r="G238" s="49">
        <v>71274</v>
      </c>
      <c r="H238" s="50">
        <v>51049</v>
      </c>
      <c r="I238" s="78">
        <f>SUM(H215+H216+H217+H218+H219+H220+H221+H222+H223+H224+H225+H226+H227+H228+H229+H230+H231+H232+H233+H234+H235+H236+H237+H238)</f>
        <v>1423729</v>
      </c>
      <c r="J238" s="79">
        <f t="shared" si="18"/>
        <v>0.71623593456239298</v>
      </c>
      <c r="K238" s="80">
        <f>SUM(G215+G216+G217+G218+G219+G220+G221+G222+G223+G224+G225+G226+G227+G228+G229+G230+G231+G232+G233+G234+G235+G236+G237+G238)</f>
        <v>1859496</v>
      </c>
      <c r="L238" s="81">
        <f t="shared" si="16"/>
        <v>8.1937312343912225</v>
      </c>
      <c r="M238" s="82">
        <v>584</v>
      </c>
      <c r="N238" s="83">
        <v>8.6</v>
      </c>
      <c r="O238" s="37">
        <f t="shared" si="19"/>
        <v>8.7900216067570227</v>
      </c>
      <c r="P238" s="38">
        <v>626.5</v>
      </c>
      <c r="Q238" s="35">
        <f t="shared" si="20"/>
        <v>0.19002160675702306</v>
      </c>
      <c r="R238" s="34">
        <v>0</v>
      </c>
      <c r="S238" s="85">
        <f t="shared" si="17"/>
        <v>-7.2773972602739656E-2</v>
      </c>
      <c r="T238" s="10">
        <v>73</v>
      </c>
      <c r="U238" s="10">
        <v>75.099999999999994</v>
      </c>
      <c r="V238" s="15">
        <v>64</v>
      </c>
      <c r="W238" s="12">
        <v>0</v>
      </c>
      <c r="X238" s="12">
        <v>1</v>
      </c>
      <c r="Y238" s="12">
        <v>1</v>
      </c>
      <c r="Z238" s="6">
        <v>0</v>
      </c>
      <c r="AA238" s="6">
        <v>0</v>
      </c>
      <c r="AB238" s="12" t="s">
        <v>79</v>
      </c>
    </row>
    <row r="239" spans="1:28" s="9" customFormat="1" ht="11.35" customHeight="1">
      <c r="A239" s="6">
        <v>2016</v>
      </c>
      <c r="B239" s="12" t="s">
        <v>242</v>
      </c>
      <c r="C239" s="15">
        <v>25</v>
      </c>
      <c r="D239" s="15" t="s">
        <v>7</v>
      </c>
      <c r="E239" s="15" t="s">
        <v>297</v>
      </c>
      <c r="F239" s="70">
        <v>42607</v>
      </c>
      <c r="G239" s="49">
        <v>77632</v>
      </c>
      <c r="H239" s="50">
        <v>56556</v>
      </c>
      <c r="I239" s="78">
        <f>SUM(H215+H216+H217+H218+H219+H220+H221+H222+H223+H224+H225+H226+H227+H228+H229+H230+H231+H232+H233+H234+H235+H236+H237+H238+H239)</f>
        <v>1480285</v>
      </c>
      <c r="J239" s="79">
        <f t="shared" si="18"/>
        <v>0.7285140148392415</v>
      </c>
      <c r="K239" s="80">
        <f>SUM(G215+G216+G217+G218+G219+G220+G221+G222+G223+G224+G225+G226+G227+G228+G229+G230+G231+G232+G233+G234+G235+G236+G237+G238+G239)</f>
        <v>1937128</v>
      </c>
      <c r="L239" s="81">
        <f t="shared" si="16"/>
        <v>6.5952184666117066</v>
      </c>
      <c r="M239" s="82">
        <v>512</v>
      </c>
      <c r="N239" s="83">
        <v>8.6</v>
      </c>
      <c r="O239" s="37">
        <f t="shared" si="19"/>
        <v>7.3696413849958784</v>
      </c>
      <c r="P239" s="38">
        <v>572.12</v>
      </c>
      <c r="Q239" s="35">
        <f t="shared" si="20"/>
        <v>-1.2303586150041212</v>
      </c>
      <c r="R239" s="34">
        <v>1</v>
      </c>
      <c r="S239" s="85">
        <f t="shared" si="17"/>
        <v>-0.11742187500000001</v>
      </c>
      <c r="T239" s="10">
        <v>70.900000000000006</v>
      </c>
      <c r="U239" s="10">
        <v>70.2</v>
      </c>
      <c r="V239" s="15">
        <v>57</v>
      </c>
      <c r="W239" s="12">
        <v>1</v>
      </c>
      <c r="X239" s="12">
        <v>3</v>
      </c>
      <c r="Y239" s="12">
        <v>2</v>
      </c>
      <c r="Z239" s="6">
        <v>0</v>
      </c>
      <c r="AA239" s="12">
        <v>1</v>
      </c>
      <c r="AB239" s="5">
        <v>0</v>
      </c>
    </row>
    <row r="240" spans="1:28" s="9" customFormat="1" ht="11.35" customHeight="1">
      <c r="A240" s="6">
        <v>2016</v>
      </c>
      <c r="B240" s="12" t="s">
        <v>242</v>
      </c>
      <c r="C240" s="15">
        <v>26</v>
      </c>
      <c r="D240" s="15" t="s">
        <v>0</v>
      </c>
      <c r="E240" s="15" t="s">
        <v>298</v>
      </c>
      <c r="F240" s="70">
        <v>42608</v>
      </c>
      <c r="G240" s="49">
        <v>77699</v>
      </c>
      <c r="H240" s="52">
        <v>60735</v>
      </c>
      <c r="I240" s="78">
        <f>SUM(H215+H216+H217+H218+H219+H220+H221+H222+H223+H224+H225+H226+H227+H228+H229+H230+H231+H232+H233+H234+H235+H236+H237+H238+H239+H240)</f>
        <v>1541020</v>
      </c>
      <c r="J240" s="79">
        <f t="shared" si="18"/>
        <v>0.7816702917669468</v>
      </c>
      <c r="K240" s="80">
        <f>SUM(G215+G216+G217+G218+G219+G220+G221+G222+G223+G224+G225+G226+G227+G228+G229+G230+G231+G232+G233+G234+G235+G236+G237+G238+G239+G240)</f>
        <v>2014827</v>
      </c>
      <c r="L240" s="81">
        <f t="shared" si="16"/>
        <v>12.239539762416504</v>
      </c>
      <c r="M240" s="82">
        <v>951</v>
      </c>
      <c r="N240" s="83">
        <v>8.6</v>
      </c>
      <c r="O240" s="37">
        <f t="shared" si="19"/>
        <v>12.800550843640201</v>
      </c>
      <c r="P240" s="38">
        <v>994.59</v>
      </c>
      <c r="Q240" s="35">
        <f t="shared" si="20"/>
        <v>4.200550843640201</v>
      </c>
      <c r="R240" s="34">
        <v>0</v>
      </c>
      <c r="S240" s="85">
        <f t="shared" si="17"/>
        <v>-4.5835962145110543E-2</v>
      </c>
      <c r="T240" s="10">
        <v>43.6</v>
      </c>
      <c r="U240" s="10">
        <v>46.2</v>
      </c>
      <c r="V240" s="15">
        <v>86</v>
      </c>
      <c r="W240" s="12">
        <v>3</v>
      </c>
      <c r="X240" s="12">
        <v>14</v>
      </c>
      <c r="Y240" s="12">
        <v>1</v>
      </c>
      <c r="Z240" s="12">
        <v>13</v>
      </c>
      <c r="AA240" s="6">
        <v>0</v>
      </c>
      <c r="AB240" s="86" t="s">
        <v>48</v>
      </c>
    </row>
    <row r="241" spans="1:28" s="9" customFormat="1" ht="11.35" customHeight="1">
      <c r="A241" s="6">
        <v>2016</v>
      </c>
      <c r="B241" s="12" t="s">
        <v>242</v>
      </c>
      <c r="C241" s="15">
        <v>27</v>
      </c>
      <c r="D241" s="15" t="s">
        <v>8</v>
      </c>
      <c r="E241" s="15" t="s">
        <v>299</v>
      </c>
      <c r="F241" s="70">
        <v>42609</v>
      </c>
      <c r="G241" s="49">
        <v>61510</v>
      </c>
      <c r="H241" s="50">
        <v>45776</v>
      </c>
      <c r="I241" s="78">
        <f>SUM(H215+H216+H217+H218+H219+H220+H221+H222+H223+H224+H225+H226+H227+H228+H229+H230+H231+H232+H233+H234+H235+H236+H237+H238+H239+H240+H241)</f>
        <v>1586796</v>
      </c>
      <c r="J241" s="79">
        <f t="shared" si="18"/>
        <v>0.74420419443992847</v>
      </c>
      <c r="K241" s="80">
        <f>SUM(G215+G216+G217+G218+G219+G220+G221+G222+G223+G224+G225+G226+G227+G228+G229+G230+G231+G232+G233+G234+G235+G236+G237+G238+G239+G240+G241)</f>
        <v>2076337</v>
      </c>
      <c r="L241" s="81">
        <f t="shared" si="16"/>
        <v>9.055438140139815</v>
      </c>
      <c r="M241" s="82">
        <v>557</v>
      </c>
      <c r="N241" s="83">
        <v>8.6</v>
      </c>
      <c r="O241" s="37">
        <f t="shared" si="19"/>
        <v>9.3937571126646073</v>
      </c>
      <c r="P241" s="38">
        <v>577.80999999999995</v>
      </c>
      <c r="Q241" s="35">
        <f t="shared" si="20"/>
        <v>0.79375711266460769</v>
      </c>
      <c r="R241" s="34">
        <v>0</v>
      </c>
      <c r="S241" s="85">
        <f t="shared" si="17"/>
        <v>-3.7360861759425434E-2</v>
      </c>
      <c r="T241" s="10">
        <v>78.5</v>
      </c>
      <c r="U241" s="10">
        <v>73.400000000000006</v>
      </c>
      <c r="V241" s="15">
        <v>36</v>
      </c>
      <c r="W241" s="12">
        <v>0</v>
      </c>
      <c r="X241" s="12">
        <v>0</v>
      </c>
      <c r="Y241" s="6">
        <v>0</v>
      </c>
      <c r="Z241" s="6">
        <v>0</v>
      </c>
      <c r="AA241" s="6">
        <v>0</v>
      </c>
      <c r="AB241" s="86" t="s">
        <v>80</v>
      </c>
    </row>
    <row r="242" spans="1:28" s="9" customFormat="1" ht="11.35" customHeight="1">
      <c r="A242" s="6">
        <v>2016</v>
      </c>
      <c r="B242" s="12" t="s">
        <v>242</v>
      </c>
      <c r="C242" s="15">
        <v>28</v>
      </c>
      <c r="D242" s="15" t="s">
        <v>5</v>
      </c>
      <c r="E242" s="15" t="s">
        <v>300</v>
      </c>
      <c r="F242" s="70">
        <v>42610</v>
      </c>
      <c r="G242" s="49">
        <v>72313</v>
      </c>
      <c r="H242" s="50">
        <v>55899</v>
      </c>
      <c r="I242" s="78">
        <f>SUM(H215+H216+H217+H218+H219+H220+H221+H222+H223+H224+H225+H226+H227+H228+H229+H230+H231+H232+H233+H234+H235+H236+H237+H238+H239+H240+H241+H242)</f>
        <v>1642695</v>
      </c>
      <c r="J242" s="79">
        <f t="shared" si="18"/>
        <v>0.77301453403952258</v>
      </c>
      <c r="K242" s="80">
        <f>SUM(G215+G216+G217+G218+G219+G220+G221+G222+G223+G224+G225+G226+G227+G228+G229+G230+G231+G232+G233+G234+G235+G236+G237+G238+G239+G240+G241+G242)</f>
        <v>2148650</v>
      </c>
      <c r="L242" s="81">
        <f t="shared" si="16"/>
        <v>7.3983930966769469</v>
      </c>
      <c r="M242" s="82">
        <v>535</v>
      </c>
      <c r="N242" s="83">
        <v>8.6</v>
      </c>
      <c r="O242" s="37">
        <f t="shared" si="19"/>
        <v>8.0316125731196326</v>
      </c>
      <c r="P242" s="38">
        <v>580.79</v>
      </c>
      <c r="Q242" s="35">
        <f t="shared" si="20"/>
        <v>-0.56838742688036703</v>
      </c>
      <c r="R242" s="34">
        <v>1</v>
      </c>
      <c r="S242" s="85">
        <f t="shared" si="17"/>
        <v>-8.5588785046728955E-2</v>
      </c>
      <c r="T242" s="10">
        <v>70.8</v>
      </c>
      <c r="U242" s="10">
        <v>74.3</v>
      </c>
      <c r="V242" s="15">
        <v>54</v>
      </c>
      <c r="W242" s="12">
        <v>0</v>
      </c>
      <c r="X242" s="12">
        <v>0</v>
      </c>
      <c r="Y242" s="6">
        <v>0</v>
      </c>
      <c r="Z242" s="6">
        <v>0</v>
      </c>
      <c r="AA242" s="6">
        <v>0</v>
      </c>
      <c r="AB242" s="86" t="s">
        <v>81</v>
      </c>
    </row>
    <row r="243" spans="1:28" s="9" customFormat="1" ht="11.35" customHeight="1">
      <c r="A243" s="6">
        <v>2016</v>
      </c>
      <c r="B243" s="12" t="s">
        <v>242</v>
      </c>
      <c r="C243" s="15">
        <v>29</v>
      </c>
      <c r="D243" s="15" t="s">
        <v>6</v>
      </c>
      <c r="E243" s="15" t="s">
        <v>294</v>
      </c>
      <c r="F243" s="70">
        <v>42611</v>
      </c>
      <c r="G243" s="49">
        <v>71075</v>
      </c>
      <c r="H243" s="50">
        <v>49820</v>
      </c>
      <c r="I243" s="78">
        <f>SUM(H215+H216+H217+H218+H219+H220+H221+H222+H223+H224+H225+H226+H227+H228+H229+H230+H231+H232+H233+H234+H235+H236+H237+H238+H239+H240+H242+H243+H241)</f>
        <v>1692515</v>
      </c>
      <c r="J243" s="79">
        <f t="shared" si="18"/>
        <v>0.70094970102004928</v>
      </c>
      <c r="K243" s="80">
        <f>SUM(G215+G216+G217+G218+G219+G220+G221+G222+G223+G224+G225+G226+G227+G228+G229+G230+G231+G232+G233+G234+G235+G236+G237+G238+G239+G240+G241+G242+G243)</f>
        <v>2219725</v>
      </c>
      <c r="L243" s="81">
        <f t="shared" si="16"/>
        <v>7.6679563841013012</v>
      </c>
      <c r="M243" s="82">
        <v>545</v>
      </c>
      <c r="N243" s="83">
        <v>8.6</v>
      </c>
      <c r="O243" s="37">
        <f t="shared" si="19"/>
        <v>9.1065775589166371</v>
      </c>
      <c r="P243" s="38">
        <v>647.25</v>
      </c>
      <c r="Q243" s="35">
        <f t="shared" si="20"/>
        <v>0.50657755891663747</v>
      </c>
      <c r="R243" s="34">
        <v>0</v>
      </c>
      <c r="S243" s="85">
        <f t="shared" si="17"/>
        <v>-0.18761467889908268</v>
      </c>
      <c r="T243" s="10">
        <v>52.5</v>
      </c>
      <c r="U243" s="10">
        <v>49.3</v>
      </c>
      <c r="V243" s="15">
        <v>98</v>
      </c>
      <c r="W243" s="12">
        <v>8</v>
      </c>
      <c r="X243" s="12">
        <v>20</v>
      </c>
      <c r="Y243" s="6">
        <v>0</v>
      </c>
      <c r="Z243" s="12">
        <v>20</v>
      </c>
      <c r="AA243" s="6">
        <v>0</v>
      </c>
      <c r="AB243" s="12" t="s">
        <v>48</v>
      </c>
    </row>
    <row r="244" spans="1:28" s="9" customFormat="1" ht="11.35" customHeight="1">
      <c r="A244" s="6">
        <v>2016</v>
      </c>
      <c r="B244" s="12" t="s">
        <v>242</v>
      </c>
      <c r="C244" s="15">
        <v>30</v>
      </c>
      <c r="D244" s="15" t="s">
        <v>4</v>
      </c>
      <c r="E244" s="15" t="s">
        <v>295</v>
      </c>
      <c r="F244" s="70">
        <v>42612</v>
      </c>
      <c r="G244" s="49">
        <v>64086</v>
      </c>
      <c r="H244" s="50">
        <v>45626</v>
      </c>
      <c r="I244" s="78">
        <f>SUM(H215+H216+H217+H218+H219+H220+H221+H222+H223+H224+H225+H226+H227+H228+H229+H230+H231+H232+H233+H234+H235+H236+H237+H238+H239+H240+H241+H242+H243+H244)</f>
        <v>1738141</v>
      </c>
      <c r="J244" s="79">
        <f t="shared" si="18"/>
        <v>0.71194956776831131</v>
      </c>
      <c r="K244" s="80">
        <f>SUM(G215+G216+G217+G218+G219+G220+G221+G222+G223+G224+G225+G226+G227+G228+G229+G230+G231+G232+G233+G234+G235+G236+G237+G238+G239+G240+G241+G242+G243+G244)</f>
        <v>2283811</v>
      </c>
      <c r="L244" s="81">
        <f t="shared" si="16"/>
        <v>6.0855725119370847</v>
      </c>
      <c r="M244" s="82">
        <v>390</v>
      </c>
      <c r="N244" s="83">
        <v>8.6</v>
      </c>
      <c r="O244" s="37">
        <f t="shared" si="19"/>
        <v>6.8492338420247796</v>
      </c>
      <c r="P244" s="38">
        <v>438.94</v>
      </c>
      <c r="Q244" s="35">
        <f t="shared" si="20"/>
        <v>-1.7507661579752201</v>
      </c>
      <c r="R244" s="34">
        <v>1</v>
      </c>
      <c r="S244" s="85">
        <f t="shared" si="17"/>
        <v>-0.12548717948717947</v>
      </c>
      <c r="T244" s="10">
        <v>68.900000000000006</v>
      </c>
      <c r="U244" s="10">
        <v>70.099999999999994</v>
      </c>
      <c r="V244" s="15">
        <v>53</v>
      </c>
      <c r="W244" s="12">
        <v>0</v>
      </c>
      <c r="X244" s="12">
        <v>0</v>
      </c>
      <c r="Y244" s="6">
        <v>0</v>
      </c>
      <c r="Z244" s="6">
        <v>0</v>
      </c>
      <c r="AA244" s="6">
        <v>0</v>
      </c>
      <c r="AB244" s="5">
        <v>0</v>
      </c>
    </row>
    <row r="245" spans="1:28" s="108" customFormat="1" ht="11.35" customHeight="1">
      <c r="A245" s="6">
        <v>2016</v>
      </c>
      <c r="B245" s="12" t="s">
        <v>242</v>
      </c>
      <c r="C245" s="15">
        <v>31</v>
      </c>
      <c r="D245" s="3" t="s">
        <v>3</v>
      </c>
      <c r="E245" s="3" t="s">
        <v>296</v>
      </c>
      <c r="F245" s="70">
        <v>42613</v>
      </c>
      <c r="G245" s="49">
        <v>72755</v>
      </c>
      <c r="H245" s="50">
        <v>52002</v>
      </c>
      <c r="I245" s="78">
        <f>SUM(H215+H216+H217+H218+H219+H220+H221+H222+H223+H224+H225+H226+H227+H228+H229+H230+H231+H232+H233+H234+H235+H236+H237+H238+H239+H240+H241+H242+H243+H244+H245)</f>
        <v>1790143</v>
      </c>
      <c r="J245" s="79">
        <f t="shared" si="18"/>
        <v>0.71475499965638101</v>
      </c>
      <c r="K245" s="80">
        <f>SUM(G215+G216+G217+G218+G219+G220+G221+G222+G223+G224+G225+G226+G227+G228+G229+G230+G231+G232+G233+G234+G235+G236+G237+G238+G239+G240+G241+G242+G243+G244+G245)</f>
        <v>2356566</v>
      </c>
      <c r="L245" s="81">
        <f t="shared" si="16"/>
        <v>7.0785513023159927</v>
      </c>
      <c r="M245" s="82">
        <v>515</v>
      </c>
      <c r="N245" s="83">
        <v>8.6</v>
      </c>
      <c r="O245" s="37">
        <f t="shared" si="19"/>
        <v>7.7906673080887909</v>
      </c>
      <c r="P245" s="38">
        <v>566.80999999999995</v>
      </c>
      <c r="Q245" s="35">
        <f t="shared" si="20"/>
        <v>-0.80933269191120871</v>
      </c>
      <c r="R245" s="34">
        <v>1</v>
      </c>
      <c r="S245" s="85">
        <f t="shared" si="17"/>
        <v>-0.10060194174757275</v>
      </c>
      <c r="T245" s="10">
        <v>68.3</v>
      </c>
      <c r="U245" s="10">
        <v>74.599999999999994</v>
      </c>
      <c r="V245" s="15">
        <v>51</v>
      </c>
      <c r="W245" s="12">
        <v>0</v>
      </c>
      <c r="X245" s="12">
        <v>0</v>
      </c>
      <c r="Y245" s="6">
        <v>0</v>
      </c>
      <c r="Z245" s="6">
        <v>0</v>
      </c>
      <c r="AA245" s="6">
        <v>0</v>
      </c>
      <c r="AB245" s="5">
        <v>0</v>
      </c>
    </row>
    <row r="246" spans="1:28" s="108" customFormat="1" ht="11.35" customHeight="1">
      <c r="A246" s="6">
        <v>2016</v>
      </c>
      <c r="B246" s="6" t="s">
        <v>243</v>
      </c>
      <c r="C246" s="3">
        <v>1</v>
      </c>
      <c r="D246" s="3" t="s">
        <v>7</v>
      </c>
      <c r="E246" s="3" t="s">
        <v>297</v>
      </c>
      <c r="F246" s="70">
        <v>42614</v>
      </c>
      <c r="G246" s="89">
        <v>81548</v>
      </c>
      <c r="H246" s="48">
        <v>60321</v>
      </c>
      <c r="I246" s="71">
        <f>SUM(H246+0)</f>
        <v>60321</v>
      </c>
      <c r="J246" s="72">
        <f t="shared" si="18"/>
        <v>0.73969931819296608</v>
      </c>
      <c r="K246" s="3">
        <f>SUM(G246+0)</f>
        <v>81548</v>
      </c>
      <c r="L246" s="74">
        <f t="shared" si="16"/>
        <v>7.9217148182665431</v>
      </c>
      <c r="M246" s="60">
        <v>646</v>
      </c>
      <c r="N246" s="75">
        <v>4.2</v>
      </c>
      <c r="O246" s="33">
        <f t="shared" si="19"/>
        <v>8.7240643547358605</v>
      </c>
      <c r="P246" s="36">
        <v>711.43</v>
      </c>
      <c r="Q246" s="35">
        <f t="shared" si="20"/>
        <v>4.5240643547358603</v>
      </c>
      <c r="R246" s="34">
        <v>0</v>
      </c>
      <c r="S246" s="76">
        <f t="shared" si="17"/>
        <v>-0.10128482972136221</v>
      </c>
      <c r="T246" s="7">
        <v>43.2</v>
      </c>
      <c r="U246" s="7">
        <v>51.5</v>
      </c>
      <c r="V246" s="2">
        <v>58</v>
      </c>
      <c r="W246" s="6">
        <v>1</v>
      </c>
      <c r="X246" s="6">
        <v>9</v>
      </c>
      <c r="Y246" s="6">
        <v>2</v>
      </c>
      <c r="Z246" s="6">
        <v>7</v>
      </c>
      <c r="AA246" s="6">
        <v>0</v>
      </c>
      <c r="AB246" s="6" t="s">
        <v>83</v>
      </c>
    </row>
    <row r="247" spans="1:28" s="108" customFormat="1" ht="11.35" customHeight="1">
      <c r="A247" s="6">
        <v>2016</v>
      </c>
      <c r="B247" s="6" t="s">
        <v>243</v>
      </c>
      <c r="C247" s="3">
        <v>2</v>
      </c>
      <c r="D247" s="3" t="s">
        <v>0</v>
      </c>
      <c r="E247" s="3" t="s">
        <v>298</v>
      </c>
      <c r="F247" s="70">
        <v>42615</v>
      </c>
      <c r="G247" s="89">
        <v>87840</v>
      </c>
      <c r="H247" s="48">
        <v>61808</v>
      </c>
      <c r="I247" s="71">
        <f>SUM(H246+H247)</f>
        <v>122129</v>
      </c>
      <c r="J247" s="72">
        <f t="shared" si="18"/>
        <v>0.70364298724954466</v>
      </c>
      <c r="K247" s="3">
        <f>SUM(G246+G247)</f>
        <v>169388</v>
      </c>
      <c r="L247" s="74">
        <f t="shared" si="16"/>
        <v>5.8970856102003637</v>
      </c>
      <c r="M247" s="60">
        <v>518</v>
      </c>
      <c r="N247" s="75">
        <v>4.2</v>
      </c>
      <c r="O247" s="33">
        <f t="shared" si="19"/>
        <v>6.3674863387978142</v>
      </c>
      <c r="P247" s="36">
        <v>559.32000000000005</v>
      </c>
      <c r="Q247" s="35">
        <f t="shared" si="20"/>
        <v>2.167486338797814</v>
      </c>
      <c r="R247" s="34">
        <v>0</v>
      </c>
      <c r="S247" s="76">
        <f t="shared" si="17"/>
        <v>-7.9768339768339969E-2</v>
      </c>
      <c r="T247" s="7">
        <v>68.099999999999994</v>
      </c>
      <c r="U247" s="7">
        <v>62.6</v>
      </c>
      <c r="V247" s="8">
        <v>49</v>
      </c>
      <c r="W247" s="6">
        <v>0</v>
      </c>
      <c r="X247" s="6">
        <v>5</v>
      </c>
      <c r="Y247" s="6">
        <v>0</v>
      </c>
      <c r="Z247" s="6">
        <v>5</v>
      </c>
      <c r="AA247" s="6">
        <v>0</v>
      </c>
      <c r="AB247" s="5">
        <v>0</v>
      </c>
    </row>
    <row r="248" spans="1:28" s="108" customFormat="1" ht="11.35" customHeight="1">
      <c r="A248" s="6">
        <v>2016</v>
      </c>
      <c r="B248" s="6" t="s">
        <v>243</v>
      </c>
      <c r="C248" s="3">
        <v>3</v>
      </c>
      <c r="D248" s="3" t="s">
        <v>8</v>
      </c>
      <c r="E248" s="3" t="s">
        <v>299</v>
      </c>
      <c r="F248" s="70">
        <v>42616</v>
      </c>
      <c r="G248" s="89">
        <v>62138</v>
      </c>
      <c r="H248" s="48">
        <v>47998</v>
      </c>
      <c r="I248" s="71">
        <f>SUM(H246+H247+H248)</f>
        <v>170127</v>
      </c>
      <c r="J248" s="72">
        <f t="shared" si="18"/>
        <v>0.77244198397116093</v>
      </c>
      <c r="K248" s="3">
        <f>SUM(G246+G247+G248)</f>
        <v>231526</v>
      </c>
      <c r="L248" s="74">
        <f t="shared" si="16"/>
        <v>6.5177508127072006</v>
      </c>
      <c r="M248" s="60">
        <v>405</v>
      </c>
      <c r="N248" s="75">
        <v>4.2</v>
      </c>
      <c r="O248" s="33">
        <f t="shared" si="19"/>
        <v>7.3880717113521515</v>
      </c>
      <c r="P248" s="36">
        <v>459.08</v>
      </c>
      <c r="Q248" s="35">
        <f t="shared" si="20"/>
        <v>3.1880717113521513</v>
      </c>
      <c r="R248" s="34">
        <v>0</v>
      </c>
      <c r="S248" s="76">
        <f t="shared" si="17"/>
        <v>-0.1335308641975308</v>
      </c>
      <c r="T248" s="7">
        <v>82.6</v>
      </c>
      <c r="U248" s="7">
        <v>77.7</v>
      </c>
      <c r="V248" s="8">
        <v>15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5">
        <v>0</v>
      </c>
    </row>
    <row r="249" spans="1:28" s="108" customFormat="1" ht="11.35" customHeight="1">
      <c r="A249" s="6">
        <v>2016</v>
      </c>
      <c r="B249" s="6" t="s">
        <v>243</v>
      </c>
      <c r="C249" s="3">
        <v>4</v>
      </c>
      <c r="D249" s="3" t="s">
        <v>5</v>
      </c>
      <c r="E249" s="3" t="s">
        <v>300</v>
      </c>
      <c r="F249" s="70">
        <v>42617</v>
      </c>
      <c r="G249" s="89">
        <v>59096</v>
      </c>
      <c r="H249" s="48">
        <v>44650</v>
      </c>
      <c r="I249" s="71">
        <f>SUM(H246+H247+H248+H249)</f>
        <v>214777</v>
      </c>
      <c r="J249" s="72">
        <f t="shared" si="18"/>
        <v>0.75555029105184779</v>
      </c>
      <c r="K249" s="3">
        <f>SUM(G246+G247+G248+G249)</f>
        <v>290622</v>
      </c>
      <c r="L249" s="74">
        <f t="shared" si="16"/>
        <v>7.0732367672938947</v>
      </c>
      <c r="M249" s="60">
        <v>418</v>
      </c>
      <c r="N249" s="75">
        <v>4.2</v>
      </c>
      <c r="O249" s="33">
        <f t="shared" si="19"/>
        <v>7.9221943955597673</v>
      </c>
      <c r="P249" s="36">
        <v>468.17</v>
      </c>
      <c r="Q249" s="35">
        <f t="shared" si="20"/>
        <v>3.7221943955597672</v>
      </c>
      <c r="R249" s="34">
        <v>0</v>
      </c>
      <c r="S249" s="76">
        <f t="shared" si="17"/>
        <v>-0.12002392344497603</v>
      </c>
      <c r="T249" s="7">
        <v>86.1</v>
      </c>
      <c r="U249" s="7">
        <v>81.5</v>
      </c>
      <c r="V249" s="8">
        <v>17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 t="s">
        <v>82</v>
      </c>
    </row>
    <row r="250" spans="1:28" s="108" customFormat="1" ht="11.35" customHeight="1">
      <c r="A250" s="6">
        <v>2016</v>
      </c>
      <c r="B250" s="6" t="s">
        <v>243</v>
      </c>
      <c r="C250" s="3">
        <v>5</v>
      </c>
      <c r="D250" s="3" t="s">
        <v>6</v>
      </c>
      <c r="E250" s="3" t="s">
        <v>294</v>
      </c>
      <c r="F250" s="70">
        <v>42618</v>
      </c>
      <c r="G250" s="89">
        <v>79916</v>
      </c>
      <c r="H250" s="48">
        <v>56809</v>
      </c>
      <c r="I250" s="71">
        <f>SUM(H246+H247+H248+H249+H250)</f>
        <v>271586</v>
      </c>
      <c r="J250" s="72">
        <f t="shared" si="18"/>
        <v>0.71085890184693934</v>
      </c>
      <c r="K250" s="3">
        <f>SUM(G246+G247+G248+G249+G250)</f>
        <v>370538</v>
      </c>
      <c r="L250" s="74">
        <f t="shared" si="16"/>
        <v>4.8550978527453834</v>
      </c>
      <c r="M250" s="60">
        <v>388</v>
      </c>
      <c r="N250" s="75">
        <v>4.2</v>
      </c>
      <c r="O250" s="33">
        <f t="shared" si="19"/>
        <v>5.3950397917813708</v>
      </c>
      <c r="P250" s="36">
        <v>431.15</v>
      </c>
      <c r="Q250" s="35">
        <f t="shared" si="20"/>
        <v>1.1950397917813707</v>
      </c>
      <c r="R250" s="34">
        <v>0</v>
      </c>
      <c r="S250" s="76">
        <f t="shared" si="17"/>
        <v>-0.11121134020618562</v>
      </c>
      <c r="T250" s="7">
        <v>83.5</v>
      </c>
      <c r="U250" s="7">
        <v>80.599999999999994</v>
      </c>
      <c r="V250" s="8">
        <v>30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5">
        <v>0</v>
      </c>
    </row>
    <row r="251" spans="1:28" s="108" customFormat="1" ht="11.35" customHeight="1">
      <c r="A251" s="6">
        <v>2016</v>
      </c>
      <c r="B251" s="6" t="s">
        <v>243</v>
      </c>
      <c r="C251" s="3">
        <v>6</v>
      </c>
      <c r="D251" s="3" t="s">
        <v>4</v>
      </c>
      <c r="E251" s="3" t="s">
        <v>295</v>
      </c>
      <c r="F251" s="70">
        <v>42619</v>
      </c>
      <c r="G251" s="89">
        <v>78343</v>
      </c>
      <c r="H251" s="48">
        <v>56731</v>
      </c>
      <c r="I251" s="71">
        <f>SUM(H246+H247+H248+H249+H250+H251)</f>
        <v>328317</v>
      </c>
      <c r="J251" s="72">
        <f t="shared" si="18"/>
        <v>0.72413617043003209</v>
      </c>
      <c r="K251" s="3">
        <f>SUM(G246+G247+G248+G249+G250+G251)</f>
        <v>448881</v>
      </c>
      <c r="L251" s="74">
        <f t="shared" si="16"/>
        <v>4.339889971024852</v>
      </c>
      <c r="M251" s="60">
        <v>340</v>
      </c>
      <c r="N251" s="75">
        <v>4.2</v>
      </c>
      <c r="O251" s="33">
        <f t="shared" si="19"/>
        <v>4.8886307647141418</v>
      </c>
      <c r="P251" s="36">
        <v>382.99</v>
      </c>
      <c r="Q251" s="35">
        <f t="shared" si="20"/>
        <v>0.68863076471414164</v>
      </c>
      <c r="R251" s="34">
        <v>0</v>
      </c>
      <c r="S251" s="76">
        <f t="shared" si="17"/>
        <v>-0.12644117647058817</v>
      </c>
      <c r="T251" s="7">
        <v>78.900000000000006</v>
      </c>
      <c r="U251" s="7">
        <v>78.5</v>
      </c>
      <c r="V251" s="8">
        <v>43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5">
        <v>0</v>
      </c>
    </row>
    <row r="252" spans="1:28" s="108" customFormat="1" ht="11.35" customHeight="1">
      <c r="A252" s="6">
        <v>2016</v>
      </c>
      <c r="B252" s="6" t="s">
        <v>243</v>
      </c>
      <c r="C252" s="3">
        <v>7</v>
      </c>
      <c r="D252" s="3" t="s">
        <v>3</v>
      </c>
      <c r="E252" s="3" t="s">
        <v>296</v>
      </c>
      <c r="F252" s="70">
        <v>42620</v>
      </c>
      <c r="G252" s="89">
        <v>70689</v>
      </c>
      <c r="H252" s="48">
        <v>51286</v>
      </c>
      <c r="I252" s="71">
        <f>SUM(H246+H247+H248+H249+H250+H251+H252)</f>
        <v>379603</v>
      </c>
      <c r="J252" s="72">
        <f t="shared" si="18"/>
        <v>0.72551599258724842</v>
      </c>
      <c r="K252" s="3">
        <f>SUM(G246+G247+G248+G249+G250+G251+G252)</f>
        <v>519570</v>
      </c>
      <c r="L252" s="74">
        <f t="shared" si="16"/>
        <v>5.4605384147462832</v>
      </c>
      <c r="M252" s="60">
        <v>386</v>
      </c>
      <c r="N252" s="75">
        <v>4.2</v>
      </c>
      <c r="O252" s="33">
        <f t="shared" si="19"/>
        <v>5.9678309213597593</v>
      </c>
      <c r="P252" s="36">
        <v>421.86</v>
      </c>
      <c r="Q252" s="35">
        <f t="shared" si="20"/>
        <v>1.7678309213597592</v>
      </c>
      <c r="R252" s="34">
        <v>0</v>
      </c>
      <c r="S252" s="76">
        <f t="shared" si="17"/>
        <v>-9.2901554404145159E-2</v>
      </c>
      <c r="T252" s="7">
        <v>78.400000000000006</v>
      </c>
      <c r="U252" s="7">
        <v>78.3</v>
      </c>
      <c r="V252" s="8">
        <v>42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5">
        <v>0</v>
      </c>
    </row>
    <row r="253" spans="1:28" s="108" customFormat="1" ht="11.35" customHeight="1">
      <c r="A253" s="6">
        <v>2016</v>
      </c>
      <c r="B253" s="6" t="s">
        <v>243</v>
      </c>
      <c r="C253" s="3">
        <v>8</v>
      </c>
      <c r="D253" s="3" t="s">
        <v>7</v>
      </c>
      <c r="E253" s="3" t="s">
        <v>297</v>
      </c>
      <c r="F253" s="70">
        <v>42621</v>
      </c>
      <c r="G253" s="89">
        <v>75446</v>
      </c>
      <c r="H253" s="48">
        <v>52854</v>
      </c>
      <c r="I253" s="71">
        <f>SUM(H246+H247+H248+H249+H250+H251+H252+H253)</f>
        <v>432457</v>
      </c>
      <c r="J253" s="72">
        <f t="shared" si="18"/>
        <v>0.70055403865016042</v>
      </c>
      <c r="K253" s="3">
        <f>SUM(G246+G247+G248+G249+G250+G251+G252+G253)</f>
        <v>595016</v>
      </c>
      <c r="L253" s="74">
        <f t="shared" si="16"/>
        <v>3.605227579990987</v>
      </c>
      <c r="M253" s="60">
        <v>272</v>
      </c>
      <c r="N253" s="75">
        <v>4.2</v>
      </c>
      <c r="O253" s="33">
        <f t="shared" si="19"/>
        <v>3.9156482782387405</v>
      </c>
      <c r="P253" s="36">
        <v>295.42</v>
      </c>
      <c r="Q253" s="35">
        <f t="shared" si="20"/>
        <v>-0.28435172176125967</v>
      </c>
      <c r="R253" s="34">
        <v>1</v>
      </c>
      <c r="S253" s="76">
        <f t="shared" si="17"/>
        <v>-8.610294117647066E-2</v>
      </c>
      <c r="T253" s="7">
        <v>78.2</v>
      </c>
      <c r="U253" s="7">
        <v>79.099999999999994</v>
      </c>
      <c r="V253" s="8">
        <v>23</v>
      </c>
      <c r="W253" s="6">
        <v>0</v>
      </c>
      <c r="X253" s="6">
        <v>1</v>
      </c>
      <c r="Y253" s="6">
        <v>0</v>
      </c>
      <c r="Z253" s="6">
        <v>1</v>
      </c>
      <c r="AA253" s="6">
        <v>0</v>
      </c>
      <c r="AB253" s="5">
        <v>0</v>
      </c>
    </row>
    <row r="254" spans="1:28" s="108" customFormat="1" ht="11.35" customHeight="1">
      <c r="A254" s="6">
        <v>2016</v>
      </c>
      <c r="B254" s="6" t="s">
        <v>243</v>
      </c>
      <c r="C254" s="3">
        <v>9</v>
      </c>
      <c r="D254" s="3" t="s">
        <v>0</v>
      </c>
      <c r="E254" s="3" t="s">
        <v>298</v>
      </c>
      <c r="F254" s="70">
        <v>42622</v>
      </c>
      <c r="G254" s="89">
        <v>79374</v>
      </c>
      <c r="H254" s="48">
        <v>55836</v>
      </c>
      <c r="I254" s="71">
        <f>SUM(H246+H247+H248+H249+H250+H251+H252+H253+H254)</f>
        <v>488293</v>
      </c>
      <c r="J254" s="72">
        <f t="shared" si="18"/>
        <v>0.70345453171063577</v>
      </c>
      <c r="K254" s="3">
        <f>SUM(G246+G247+G248+G249+G250+G251+G252+G253+G254)</f>
        <v>674390</v>
      </c>
      <c r="L254" s="74">
        <f t="shared" si="16"/>
        <v>5.946531609847054</v>
      </c>
      <c r="M254" s="60">
        <v>472</v>
      </c>
      <c r="N254" s="75">
        <v>4.2</v>
      </c>
      <c r="O254" s="33">
        <f t="shared" si="19"/>
        <v>6.3379696122155869</v>
      </c>
      <c r="P254" s="36">
        <v>503.07</v>
      </c>
      <c r="Q254" s="35">
        <f t="shared" si="20"/>
        <v>2.1379696122155867</v>
      </c>
      <c r="R254" s="34">
        <v>0</v>
      </c>
      <c r="S254" s="76">
        <f t="shared" si="17"/>
        <v>-6.5826271186440577E-2</v>
      </c>
      <c r="T254" s="7">
        <v>78.8</v>
      </c>
      <c r="U254" s="7">
        <v>77.400000000000006</v>
      </c>
      <c r="V254" s="8">
        <v>44</v>
      </c>
      <c r="W254" s="6">
        <v>0</v>
      </c>
      <c r="X254" s="6">
        <v>4</v>
      </c>
      <c r="Y254" s="6">
        <v>3</v>
      </c>
      <c r="Z254" s="6">
        <v>0</v>
      </c>
      <c r="AA254" s="6">
        <v>1</v>
      </c>
      <c r="AB254" s="6" t="s">
        <v>84</v>
      </c>
    </row>
    <row r="255" spans="1:28" s="108" customFormat="1" ht="11.35" customHeight="1">
      <c r="A255" s="6">
        <v>2016</v>
      </c>
      <c r="B255" s="6" t="s">
        <v>243</v>
      </c>
      <c r="C255" s="3">
        <v>10</v>
      </c>
      <c r="D255" s="3" t="s">
        <v>8</v>
      </c>
      <c r="E255" s="3" t="s">
        <v>299</v>
      </c>
      <c r="F255" s="70">
        <v>42623</v>
      </c>
      <c r="G255" s="89">
        <v>62122</v>
      </c>
      <c r="H255" s="48">
        <v>52341</v>
      </c>
      <c r="I255" s="71">
        <f>SUM(H246+H247+H248+H249+H250+H251+H252+H253+H254+H255)</f>
        <v>540634</v>
      </c>
      <c r="J255" s="72">
        <f t="shared" si="18"/>
        <v>0.84255175300215701</v>
      </c>
      <c r="K255" s="3">
        <f>SUM(G246+G247+G248+G249+G250+G251+G252+G253+G254+G255)</f>
        <v>736512</v>
      </c>
      <c r="L255" s="74">
        <f t="shared" si="16"/>
        <v>9.0145198158462385</v>
      </c>
      <c r="M255" s="60">
        <v>560</v>
      </c>
      <c r="N255" s="75">
        <v>4.2</v>
      </c>
      <c r="O255" s="33">
        <f t="shared" si="19"/>
        <v>9.8094072953221083</v>
      </c>
      <c r="P255" s="36">
        <v>609.38</v>
      </c>
      <c r="Q255" s="35">
        <f t="shared" si="20"/>
        <v>5.6094072953221081</v>
      </c>
      <c r="R255" s="34">
        <v>0</v>
      </c>
      <c r="S255" s="76">
        <f t="shared" si="17"/>
        <v>-8.8178571428571439E-2</v>
      </c>
      <c r="T255" s="7">
        <v>70.8</v>
      </c>
      <c r="U255" s="7">
        <v>73.7</v>
      </c>
      <c r="V255" s="8">
        <v>72</v>
      </c>
      <c r="W255" s="6">
        <v>4</v>
      </c>
      <c r="X255" s="6">
        <v>0</v>
      </c>
      <c r="Y255" s="6">
        <v>0</v>
      </c>
      <c r="Z255" s="6">
        <v>0</v>
      </c>
      <c r="AA255" s="6">
        <v>0</v>
      </c>
      <c r="AB255" s="6" t="s">
        <v>12</v>
      </c>
    </row>
    <row r="256" spans="1:28" s="108" customFormat="1" ht="11.35" customHeight="1">
      <c r="A256" s="6">
        <v>2016</v>
      </c>
      <c r="B256" s="6" t="s">
        <v>243</v>
      </c>
      <c r="C256" s="3">
        <v>11</v>
      </c>
      <c r="D256" s="3" t="s">
        <v>5</v>
      </c>
      <c r="E256" s="3" t="s">
        <v>300</v>
      </c>
      <c r="F256" s="70">
        <v>42624</v>
      </c>
      <c r="G256" s="89">
        <v>76393</v>
      </c>
      <c r="H256" s="48">
        <v>58283</v>
      </c>
      <c r="I256" s="71">
        <f>SUM(H246+H247+H248+H249+H250+H251+H252+H253+H254+H255+H256)</f>
        <v>598917</v>
      </c>
      <c r="J256" s="72">
        <f t="shared" si="18"/>
        <v>0.76293639469584906</v>
      </c>
      <c r="K256" s="3">
        <f>SUM(G246+G247+G248+G249+G250+G251+G252+G253+G254+G255+G256)</f>
        <v>812905</v>
      </c>
      <c r="L256" s="74">
        <f t="shared" si="16"/>
        <v>6.3487492309504798</v>
      </c>
      <c r="M256" s="60">
        <v>485</v>
      </c>
      <c r="N256" s="75">
        <v>4.2</v>
      </c>
      <c r="O256" s="33">
        <f t="shared" si="19"/>
        <v>6.9402955768198655</v>
      </c>
      <c r="P256" s="36">
        <v>530.19000000000005</v>
      </c>
      <c r="Q256" s="35">
        <f t="shared" si="20"/>
        <v>2.7402955768198654</v>
      </c>
      <c r="R256" s="34">
        <v>0</v>
      </c>
      <c r="S256" s="76">
        <f t="shared" si="17"/>
        <v>-9.3175257731958894E-2</v>
      </c>
      <c r="T256" s="7">
        <v>78.2</v>
      </c>
      <c r="U256" s="7">
        <v>74.8</v>
      </c>
      <c r="V256" s="8">
        <v>37</v>
      </c>
      <c r="W256" s="6">
        <v>0</v>
      </c>
      <c r="X256" s="6">
        <v>1</v>
      </c>
      <c r="Y256" s="6">
        <v>1</v>
      </c>
      <c r="Z256" s="6">
        <v>0</v>
      </c>
      <c r="AA256" s="6">
        <v>0</v>
      </c>
      <c r="AB256" s="5">
        <v>0</v>
      </c>
    </row>
    <row r="257" spans="1:28" s="108" customFormat="1" ht="11.35" customHeight="1">
      <c r="A257" s="6">
        <v>2016</v>
      </c>
      <c r="B257" s="6" t="s">
        <v>243</v>
      </c>
      <c r="C257" s="3">
        <v>12</v>
      </c>
      <c r="D257" s="3" t="s">
        <v>6</v>
      </c>
      <c r="E257" s="3" t="s">
        <v>294</v>
      </c>
      <c r="F257" s="70">
        <v>42625</v>
      </c>
      <c r="G257" s="89">
        <v>83685</v>
      </c>
      <c r="H257" s="48">
        <v>58107</v>
      </c>
      <c r="I257" s="71">
        <f>SUM(H246+H247+H248+H249+H250+H251+H252+H253+H254+H255+H256+H257)</f>
        <v>657024</v>
      </c>
      <c r="J257" s="72">
        <f t="shared" si="18"/>
        <v>0.69435382685069014</v>
      </c>
      <c r="K257" s="3">
        <f>SUM(G246+G247+G248+G249+G250+G251+G252+G253+G254+G255+G256+G257)</f>
        <v>896590</v>
      </c>
      <c r="L257" s="74">
        <f t="shared" si="16"/>
        <v>4.7081316842922867</v>
      </c>
      <c r="M257" s="60">
        <v>394</v>
      </c>
      <c r="N257" s="75">
        <v>4.2</v>
      </c>
      <c r="O257" s="33">
        <f t="shared" si="19"/>
        <v>5.3470753420565211</v>
      </c>
      <c r="P257" s="36">
        <v>447.47</v>
      </c>
      <c r="Q257" s="35">
        <f t="shared" si="20"/>
        <v>1.147075342056521</v>
      </c>
      <c r="R257" s="34">
        <v>0</v>
      </c>
      <c r="S257" s="76">
        <f t="shared" si="17"/>
        <v>-0.13571065989847719</v>
      </c>
      <c r="T257" s="7">
        <v>80.2</v>
      </c>
      <c r="U257" s="7">
        <v>71.900000000000006</v>
      </c>
      <c r="V257" s="8">
        <v>35</v>
      </c>
      <c r="W257" s="6">
        <v>1</v>
      </c>
      <c r="X257" s="6">
        <v>2</v>
      </c>
      <c r="Y257" s="6">
        <v>2</v>
      </c>
      <c r="Z257" s="6">
        <v>0</v>
      </c>
      <c r="AA257" s="6">
        <v>0</v>
      </c>
      <c r="AB257" s="6" t="s">
        <v>85</v>
      </c>
    </row>
    <row r="258" spans="1:28" s="108" customFormat="1" ht="11.35" customHeight="1">
      <c r="A258" s="6">
        <v>2016</v>
      </c>
      <c r="B258" s="6" t="s">
        <v>243</v>
      </c>
      <c r="C258" s="3">
        <v>13</v>
      </c>
      <c r="D258" s="3" t="s">
        <v>4</v>
      </c>
      <c r="E258" s="3" t="s">
        <v>295</v>
      </c>
      <c r="F258" s="70">
        <v>42626</v>
      </c>
      <c r="G258" s="89">
        <v>70494</v>
      </c>
      <c r="H258" s="48">
        <v>48777</v>
      </c>
      <c r="I258" s="71">
        <f>SUM(H246+H247+H248+H249+H250+H251+H252+H253+H254+H255+H256+H257+H258)</f>
        <v>705801</v>
      </c>
      <c r="J258" s="72">
        <f t="shared" si="18"/>
        <v>0.69193122818963315</v>
      </c>
      <c r="K258" s="3">
        <f>SUM(G246+G247+G248+G249+G250+G251+G252+G253+G254+G255+G256+G257+G258)</f>
        <v>967084</v>
      </c>
      <c r="L258" s="74">
        <f t="shared" ref="L258:L321" si="21">SUM(M258/G258)*1000</f>
        <v>4.7238062813856496</v>
      </c>
      <c r="M258" s="60">
        <v>333</v>
      </c>
      <c r="N258" s="75">
        <v>4.2</v>
      </c>
      <c r="O258" s="33">
        <f t="shared" si="19"/>
        <v>5.3692512837972028</v>
      </c>
      <c r="P258" s="36">
        <v>378.5</v>
      </c>
      <c r="Q258" s="35">
        <f t="shared" si="20"/>
        <v>1.1692512837972027</v>
      </c>
      <c r="R258" s="34">
        <v>0</v>
      </c>
      <c r="S258" s="76">
        <f t="shared" ref="S258:S321" si="22">SUM((P258/M258)-1)*-1</f>
        <v>-0.13663663663663672</v>
      </c>
      <c r="T258" s="7">
        <v>78.5</v>
      </c>
      <c r="U258" s="7">
        <v>75.599999999999994</v>
      </c>
      <c r="V258" s="8">
        <v>48</v>
      </c>
      <c r="W258" s="6">
        <v>0</v>
      </c>
      <c r="X258" s="6">
        <v>4</v>
      </c>
      <c r="Y258" s="6">
        <v>2</v>
      </c>
      <c r="Z258" s="6">
        <v>0</v>
      </c>
      <c r="AA258" s="6">
        <v>2</v>
      </c>
      <c r="AB258" s="5">
        <v>0</v>
      </c>
    </row>
    <row r="259" spans="1:28" s="108" customFormat="1" ht="11.35" customHeight="1">
      <c r="A259" s="6">
        <v>2016</v>
      </c>
      <c r="B259" s="6" t="s">
        <v>243</v>
      </c>
      <c r="C259" s="3">
        <v>14</v>
      </c>
      <c r="D259" s="3" t="s">
        <v>3</v>
      </c>
      <c r="E259" s="3" t="s">
        <v>296</v>
      </c>
      <c r="F259" s="70">
        <v>42627</v>
      </c>
      <c r="G259" s="89">
        <v>76347</v>
      </c>
      <c r="H259" s="48">
        <v>54583</v>
      </c>
      <c r="I259" s="71">
        <f>SUM(H246+H247+H248+H249+H250+H251+H252+H253+H254+H255+H256+H257+H258+H259)</f>
        <v>760384</v>
      </c>
      <c r="J259" s="72">
        <f t="shared" ref="J259:J322" si="23">SUM(H259/G259)</f>
        <v>0.71493313424234084</v>
      </c>
      <c r="K259" s="3">
        <f>SUM(G246+G247+G248+G249+G250+G251+G252+G253+G254+G255+G256+G257+G258+G259)</f>
        <v>1043431</v>
      </c>
      <c r="L259" s="74">
        <f t="shared" si="21"/>
        <v>6.1037106893525612</v>
      </c>
      <c r="M259" s="60">
        <v>466</v>
      </c>
      <c r="N259" s="75">
        <v>4.2</v>
      </c>
      <c r="O259" s="33">
        <f t="shared" si="19"/>
        <v>7.0182194454268014</v>
      </c>
      <c r="P259" s="36">
        <v>535.82000000000005</v>
      </c>
      <c r="Q259" s="35">
        <f t="shared" si="20"/>
        <v>2.8182194454268013</v>
      </c>
      <c r="R259" s="34">
        <v>0</v>
      </c>
      <c r="S259" s="76">
        <f t="shared" si="22"/>
        <v>-0.14982832618025754</v>
      </c>
      <c r="T259" s="7">
        <v>70.099999999999994</v>
      </c>
      <c r="U259" s="7">
        <v>71.2</v>
      </c>
      <c r="V259" s="8">
        <v>43</v>
      </c>
      <c r="W259" s="6">
        <v>0</v>
      </c>
      <c r="X259" s="6">
        <v>1</v>
      </c>
      <c r="Y259" s="6">
        <v>0</v>
      </c>
      <c r="Z259" s="6">
        <v>1</v>
      </c>
      <c r="AA259" s="6">
        <v>0</v>
      </c>
      <c r="AB259" s="5">
        <v>0</v>
      </c>
    </row>
    <row r="260" spans="1:28" s="108" customFormat="1" ht="11.35" customHeight="1">
      <c r="A260" s="6">
        <v>2016</v>
      </c>
      <c r="B260" s="6" t="s">
        <v>243</v>
      </c>
      <c r="C260" s="3">
        <v>15</v>
      </c>
      <c r="D260" s="3" t="s">
        <v>7</v>
      </c>
      <c r="E260" s="3" t="s">
        <v>297</v>
      </c>
      <c r="F260" s="70">
        <v>42628</v>
      </c>
      <c r="G260" s="89">
        <v>84601</v>
      </c>
      <c r="H260" s="48">
        <v>60904</v>
      </c>
      <c r="I260" s="71">
        <f>SUM(H246+H247+H248+H249+H250+H251+H252+H253+H254+H255+H256+H257+H258+H259+H260)</f>
        <v>821288</v>
      </c>
      <c r="J260" s="72">
        <f t="shared" si="23"/>
        <v>0.71989692793229398</v>
      </c>
      <c r="K260" s="3">
        <f>SUM(G246+G247+G248+G249+G250+G251+G252+G253+G254+G255+G256+G257+G258+G259+G260)</f>
        <v>1128032</v>
      </c>
      <c r="L260" s="74">
        <f t="shared" si="21"/>
        <v>5.5791302703277736</v>
      </c>
      <c r="M260" s="60">
        <v>472</v>
      </c>
      <c r="N260" s="75">
        <v>4.2</v>
      </c>
      <c r="O260" s="33">
        <f t="shared" si="19"/>
        <v>6.5064242739447522</v>
      </c>
      <c r="P260" s="36">
        <v>550.45000000000005</v>
      </c>
      <c r="Q260" s="35">
        <f t="shared" si="20"/>
        <v>2.306424273944752</v>
      </c>
      <c r="R260" s="34">
        <v>0</v>
      </c>
      <c r="S260" s="76">
        <f t="shared" si="22"/>
        <v>-0.16620762711864412</v>
      </c>
      <c r="T260" s="7">
        <v>59.8</v>
      </c>
      <c r="U260" s="7">
        <v>56.6</v>
      </c>
      <c r="V260" s="8">
        <v>65</v>
      </c>
      <c r="W260" s="6">
        <v>10</v>
      </c>
      <c r="X260" s="6">
        <v>4</v>
      </c>
      <c r="Y260" s="6">
        <v>2</v>
      </c>
      <c r="Z260" s="6">
        <v>1</v>
      </c>
      <c r="AA260" s="6">
        <v>1</v>
      </c>
      <c r="AB260" s="6" t="s">
        <v>48</v>
      </c>
    </row>
    <row r="261" spans="1:28" s="108" customFormat="1" ht="11.35" customHeight="1">
      <c r="A261" s="6">
        <v>2016</v>
      </c>
      <c r="B261" s="6" t="s">
        <v>243</v>
      </c>
      <c r="C261" s="3">
        <v>16</v>
      </c>
      <c r="D261" s="3" t="s">
        <v>0</v>
      </c>
      <c r="E261" s="3" t="s">
        <v>298</v>
      </c>
      <c r="F261" s="70">
        <v>42629</v>
      </c>
      <c r="G261" s="89">
        <v>87541</v>
      </c>
      <c r="H261" s="48">
        <v>63926</v>
      </c>
      <c r="I261" s="71">
        <f>SUM(H246+H247+H248+H249+H250+H251+H252+H253+H254+H255+H256+H257+H258+H259+H260+H261)</f>
        <v>885214</v>
      </c>
      <c r="J261" s="72">
        <f t="shared" si="23"/>
        <v>0.73024068722084512</v>
      </c>
      <c r="K261" s="3">
        <f>SUM(G246+G247+G248+G249+G250+G251+G252+G253+G254+G255+G256+G257+G258+G259+G260+G261)</f>
        <v>1215573</v>
      </c>
      <c r="L261" s="74">
        <f t="shared" si="21"/>
        <v>6.2485007025279584</v>
      </c>
      <c r="M261" s="60">
        <v>547</v>
      </c>
      <c r="N261" s="75">
        <v>4.2</v>
      </c>
      <c r="O261" s="33">
        <f t="shared" si="19"/>
        <v>6.623981905621366</v>
      </c>
      <c r="P261" s="36">
        <v>579.87</v>
      </c>
      <c r="Q261" s="35">
        <f t="shared" si="20"/>
        <v>2.4239819056213658</v>
      </c>
      <c r="R261" s="34">
        <v>0</v>
      </c>
      <c r="S261" s="76">
        <f t="shared" si="22"/>
        <v>-6.0091407678245057E-2</v>
      </c>
      <c r="T261" s="7">
        <v>67.400000000000006</v>
      </c>
      <c r="U261" s="7">
        <v>63.3</v>
      </c>
      <c r="V261" s="8">
        <v>66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 t="s">
        <v>86</v>
      </c>
    </row>
    <row r="262" spans="1:28" s="108" customFormat="1" ht="11.35" customHeight="1">
      <c r="A262" s="6">
        <v>2016</v>
      </c>
      <c r="B262" s="6" t="s">
        <v>243</v>
      </c>
      <c r="C262" s="3">
        <v>17</v>
      </c>
      <c r="D262" s="3" t="s">
        <v>8</v>
      </c>
      <c r="E262" s="3" t="s">
        <v>299</v>
      </c>
      <c r="F262" s="70">
        <v>42630</v>
      </c>
      <c r="G262" s="89">
        <v>66608</v>
      </c>
      <c r="H262" s="48">
        <v>55627</v>
      </c>
      <c r="I262" s="71">
        <f>SUM(H246+H247+H248+H249+H250+H251+H252+H253+H254+H255+H256+H257+H258+H259+H260+H261+H262)</f>
        <v>940841</v>
      </c>
      <c r="J262" s="72">
        <f t="shared" si="23"/>
        <v>0.83513992313235652</v>
      </c>
      <c r="K262" s="3">
        <f>SUM(G246+G247+G248+G249+G250+G251+G252+G253+G254+G255+G256+G257+G258+G259+G260+G261+G262)</f>
        <v>1282181</v>
      </c>
      <c r="L262" s="74">
        <f t="shared" si="21"/>
        <v>7.0562094643286093</v>
      </c>
      <c r="M262" s="60">
        <v>470</v>
      </c>
      <c r="N262" s="75">
        <v>4.2</v>
      </c>
      <c r="O262" s="33">
        <f t="shared" si="19"/>
        <v>7.6986247898150362</v>
      </c>
      <c r="P262" s="36">
        <v>512.79</v>
      </c>
      <c r="Q262" s="35">
        <f t="shared" si="20"/>
        <v>3.498624789815036</v>
      </c>
      <c r="R262" s="34">
        <v>0</v>
      </c>
      <c r="S262" s="76">
        <f t="shared" si="22"/>
        <v>-9.104255319148935E-2</v>
      </c>
      <c r="T262" s="7">
        <v>78.599999999999994</v>
      </c>
      <c r="U262" s="7">
        <v>74</v>
      </c>
      <c r="V262" s="8">
        <v>14</v>
      </c>
      <c r="W262" s="6">
        <v>0</v>
      </c>
      <c r="X262" s="6">
        <v>1</v>
      </c>
      <c r="Y262" s="6">
        <v>1</v>
      </c>
      <c r="Z262" s="6">
        <v>0</v>
      </c>
      <c r="AA262" s="6">
        <v>0</v>
      </c>
      <c r="AB262" s="5">
        <v>0</v>
      </c>
    </row>
    <row r="263" spans="1:28" s="108" customFormat="1" ht="11.35" customHeight="1">
      <c r="A263" s="6">
        <v>2016</v>
      </c>
      <c r="B263" s="6" t="s">
        <v>243</v>
      </c>
      <c r="C263" s="3">
        <v>18</v>
      </c>
      <c r="D263" s="3" t="s">
        <v>5</v>
      </c>
      <c r="E263" s="3" t="s">
        <v>300</v>
      </c>
      <c r="F263" s="70">
        <v>42631</v>
      </c>
      <c r="G263" s="89">
        <v>80186</v>
      </c>
      <c r="H263" s="48">
        <v>61809</v>
      </c>
      <c r="I263" s="71">
        <f>SUM(H246+H247+H248+H249+H250+H251+H252+H253+H254+H255+H256+H257+H258+H259+H260+H261+H262+H263)</f>
        <v>1002650</v>
      </c>
      <c r="J263" s="72">
        <f t="shared" si="23"/>
        <v>0.77082034270321498</v>
      </c>
      <c r="K263" s="3">
        <f>SUM(G246+G247+G248+G249+G250+G251+G252+G253+G254+G255+G256+G257+G258+G259+G260+G261+G262+G263)</f>
        <v>1362367</v>
      </c>
      <c r="L263" s="74">
        <f t="shared" si="21"/>
        <v>7.071059785997555</v>
      </c>
      <c r="M263" s="60">
        <v>567</v>
      </c>
      <c r="N263" s="75">
        <v>4.2</v>
      </c>
      <c r="O263" s="33">
        <f t="shared" si="19"/>
        <v>7.7521013643279373</v>
      </c>
      <c r="P263" s="36">
        <v>621.61</v>
      </c>
      <c r="Q263" s="35">
        <f t="shared" si="20"/>
        <v>3.5521013643279371</v>
      </c>
      <c r="R263" s="34">
        <v>0</v>
      </c>
      <c r="S263" s="76">
        <f t="shared" si="22"/>
        <v>-9.6313932980599759E-2</v>
      </c>
      <c r="T263" s="7">
        <v>66.5</v>
      </c>
      <c r="U263" s="7">
        <v>71</v>
      </c>
      <c r="V263" s="8">
        <v>55</v>
      </c>
      <c r="W263" s="6">
        <v>0</v>
      </c>
      <c r="X263" s="6">
        <v>1</v>
      </c>
      <c r="Y263" s="6">
        <v>1</v>
      </c>
      <c r="Z263" s="6">
        <v>0</v>
      </c>
      <c r="AA263" s="6">
        <v>0</v>
      </c>
      <c r="AB263" s="6" t="s">
        <v>87</v>
      </c>
    </row>
    <row r="264" spans="1:28" s="108" customFormat="1" ht="11.35" customHeight="1">
      <c r="A264" s="6">
        <v>2016</v>
      </c>
      <c r="B264" s="6" t="s">
        <v>243</v>
      </c>
      <c r="C264" s="3">
        <v>19</v>
      </c>
      <c r="D264" s="3" t="s">
        <v>6</v>
      </c>
      <c r="E264" s="3" t="s">
        <v>294</v>
      </c>
      <c r="F264" s="70">
        <v>42632</v>
      </c>
      <c r="G264" s="89">
        <v>82046</v>
      </c>
      <c r="H264" s="48">
        <v>58885</v>
      </c>
      <c r="I264" s="71">
        <f>SUM(H246+H247+H248+H249+H250+H251+H252+H253+H254+H255+H256+H257+H258+H259+H260+H261+H262+H263+H264)</f>
        <v>1061535</v>
      </c>
      <c r="J264" s="72">
        <f t="shared" si="23"/>
        <v>0.71770713989713086</v>
      </c>
      <c r="K264" s="3">
        <f>SUM(G246+G247+G248+G249+G250+G251+G252+G253+G254+G255+G256+G257+G258+G259+G260+G261+G262+G263+G264)</f>
        <v>1444413</v>
      </c>
      <c r="L264" s="74">
        <f t="shared" si="21"/>
        <v>9.1777783194793177</v>
      </c>
      <c r="M264" s="60">
        <v>753</v>
      </c>
      <c r="N264" s="75">
        <v>4.2</v>
      </c>
      <c r="O264" s="33">
        <f t="shared" si="19"/>
        <v>10.386490505326281</v>
      </c>
      <c r="P264" s="36">
        <v>852.17</v>
      </c>
      <c r="Q264" s="35">
        <f t="shared" si="20"/>
        <v>6.1864905053262804</v>
      </c>
      <c r="R264" s="34">
        <v>0</v>
      </c>
      <c r="S264" s="76">
        <f t="shared" si="22"/>
        <v>-0.13169986719787508</v>
      </c>
      <c r="T264" s="7">
        <v>71.2</v>
      </c>
      <c r="U264" s="7">
        <v>62.4</v>
      </c>
      <c r="V264" s="8">
        <v>63</v>
      </c>
      <c r="W264" s="6">
        <v>7</v>
      </c>
      <c r="X264" s="6">
        <v>2</v>
      </c>
      <c r="Y264" s="6">
        <v>0</v>
      </c>
      <c r="Z264" s="6">
        <v>2</v>
      </c>
      <c r="AA264" s="6">
        <v>0</v>
      </c>
      <c r="AB264" s="6" t="s">
        <v>88</v>
      </c>
    </row>
    <row r="265" spans="1:28" s="108" customFormat="1" ht="11.35" customHeight="1">
      <c r="A265" s="6">
        <v>2016</v>
      </c>
      <c r="B265" s="6" t="s">
        <v>243</v>
      </c>
      <c r="C265" s="3">
        <v>20</v>
      </c>
      <c r="D265" s="3" t="s">
        <v>4</v>
      </c>
      <c r="E265" s="3" t="s">
        <v>295</v>
      </c>
      <c r="F265" s="70">
        <v>42633</v>
      </c>
      <c r="G265" s="89">
        <v>72486</v>
      </c>
      <c r="H265" s="48">
        <v>52977</v>
      </c>
      <c r="I265" s="71">
        <f>SUM(H246+H247+H248+H249+H250+H251+H252+H253+H254+H255+H256+H257+H258+H259+H260+H261+H262+H263+H264+H265)</f>
        <v>1114512</v>
      </c>
      <c r="J265" s="72">
        <f t="shared" si="23"/>
        <v>0.73085837265127063</v>
      </c>
      <c r="K265" s="3">
        <f>SUM(G246+G247+G248+G249+G250+G251+G252+G253+G254+G255+G256+G257+G258+G259+G260+G261+G262+G263+G264+G265)</f>
        <v>1516899</v>
      </c>
      <c r="L265" s="74">
        <f t="shared" si="21"/>
        <v>4.8699059128659332</v>
      </c>
      <c r="M265" s="60">
        <v>353</v>
      </c>
      <c r="N265" s="75">
        <v>4.2</v>
      </c>
      <c r="O265" s="33">
        <f t="shared" si="19"/>
        <v>5.6810970394283036</v>
      </c>
      <c r="P265" s="36">
        <v>411.8</v>
      </c>
      <c r="Q265" s="35">
        <f t="shared" si="20"/>
        <v>1.4810970394283034</v>
      </c>
      <c r="R265" s="34">
        <v>0</v>
      </c>
      <c r="S265" s="76">
        <f t="shared" si="22"/>
        <v>-0.16657223796034004</v>
      </c>
      <c r="T265" s="7">
        <v>78.099999999999994</v>
      </c>
      <c r="U265" s="7">
        <v>75.599999999999994</v>
      </c>
      <c r="V265" s="8">
        <v>46</v>
      </c>
      <c r="W265" s="6">
        <v>0</v>
      </c>
      <c r="X265" s="6">
        <v>1</v>
      </c>
      <c r="Y265" s="6">
        <v>0</v>
      </c>
      <c r="Z265" s="6">
        <v>1</v>
      </c>
      <c r="AA265" s="6">
        <v>0</v>
      </c>
      <c r="AB265" s="5">
        <v>0</v>
      </c>
    </row>
    <row r="266" spans="1:28" s="108" customFormat="1" ht="11.35" customHeight="1">
      <c r="A266" s="6">
        <v>2016</v>
      </c>
      <c r="B266" s="6" t="s">
        <v>243</v>
      </c>
      <c r="C266" s="3">
        <v>21</v>
      </c>
      <c r="D266" s="3" t="s">
        <v>3</v>
      </c>
      <c r="E266" s="3" t="s">
        <v>296</v>
      </c>
      <c r="F266" s="70">
        <v>42634</v>
      </c>
      <c r="G266" s="89">
        <v>78829</v>
      </c>
      <c r="H266" s="48">
        <v>58065</v>
      </c>
      <c r="I266" s="71">
        <f>SUM(H246+H247+H248+H249+H250+H251+H252+H253+H254+H255+H256+H257+H258+H259+H260+H261+H262+H263+H264+H265+H266)</f>
        <v>1172577</v>
      </c>
      <c r="J266" s="72">
        <f t="shared" si="23"/>
        <v>0.73659440053787317</v>
      </c>
      <c r="K266" s="3">
        <f>SUM(G246+G247+G248+G249+G250+G251+G252+G253+G254+G255+G256+G257+G258+G259+G260+G261+G262+G263+G264+G265+G266)</f>
        <v>1595728</v>
      </c>
      <c r="L266" s="74">
        <f t="shared" si="21"/>
        <v>5.5943878521863777</v>
      </c>
      <c r="M266" s="60">
        <v>441</v>
      </c>
      <c r="N266" s="75">
        <v>4.2</v>
      </c>
      <c r="O266" s="33">
        <f t="shared" si="19"/>
        <v>5.8397290337312411</v>
      </c>
      <c r="P266" s="36">
        <v>460.34</v>
      </c>
      <c r="Q266" s="35">
        <f t="shared" si="20"/>
        <v>1.6397290337312409</v>
      </c>
      <c r="R266" s="34">
        <v>0</v>
      </c>
      <c r="S266" s="76">
        <f t="shared" si="22"/>
        <v>-4.385487528344667E-2</v>
      </c>
      <c r="T266" s="7">
        <v>74.900000000000006</v>
      </c>
      <c r="U266" s="7">
        <v>73.900000000000006</v>
      </c>
      <c r="V266" s="8">
        <v>45</v>
      </c>
      <c r="W266" s="6">
        <v>0</v>
      </c>
      <c r="X266" s="6">
        <v>1</v>
      </c>
      <c r="Y266" s="6">
        <v>0</v>
      </c>
      <c r="Z266" s="6">
        <v>0</v>
      </c>
      <c r="AA266" s="6">
        <v>1</v>
      </c>
      <c r="AB266" s="5">
        <v>0</v>
      </c>
    </row>
    <row r="267" spans="1:28" s="108" customFormat="1" ht="11.35" customHeight="1">
      <c r="A267" s="6">
        <v>2016</v>
      </c>
      <c r="B267" s="6" t="s">
        <v>243</v>
      </c>
      <c r="C267" s="3">
        <v>22</v>
      </c>
      <c r="D267" s="3" t="s">
        <v>7</v>
      </c>
      <c r="E267" s="3" t="s">
        <v>297</v>
      </c>
      <c r="F267" s="70">
        <v>42635</v>
      </c>
      <c r="G267" s="89">
        <v>85526</v>
      </c>
      <c r="H267" s="48">
        <v>59145</v>
      </c>
      <c r="I267" s="71">
        <f>SUM(H246+H247+H248+H249+H250+H251+H252+H253+H254+H255+H256+H257+H258+H259+H260+H261+H262+H263+H264+H265+H266+H267)</f>
        <v>1231722</v>
      </c>
      <c r="J267" s="72">
        <f t="shared" si="23"/>
        <v>0.69154409185510834</v>
      </c>
      <c r="K267" s="3">
        <f>SUM(G246+G247+G248+G249+G250+G251+G252+G253+G254+G255+G256+G257+G258+G259+G260+G261+G262+G263+G264+G265+G266+G267)</f>
        <v>1681254</v>
      </c>
      <c r="L267" s="74">
        <f t="shared" si="21"/>
        <v>5.7409442742557815</v>
      </c>
      <c r="M267" s="60">
        <v>491</v>
      </c>
      <c r="N267" s="75">
        <v>4.2</v>
      </c>
      <c r="O267" s="33">
        <f t="shared" si="19"/>
        <v>5.9521081308607906</v>
      </c>
      <c r="P267" s="36">
        <v>509.06</v>
      </c>
      <c r="Q267" s="35">
        <f t="shared" si="20"/>
        <v>1.7521081308607904</v>
      </c>
      <c r="R267" s="34">
        <v>0</v>
      </c>
      <c r="S267" s="76">
        <f t="shared" si="22"/>
        <v>-3.6782077393075374E-2</v>
      </c>
      <c r="T267" s="7">
        <v>74.2</v>
      </c>
      <c r="U267" s="7">
        <v>68.599999999999994</v>
      </c>
      <c r="V267" s="3">
        <v>68</v>
      </c>
      <c r="W267" s="6">
        <v>1</v>
      </c>
      <c r="X267" s="6">
        <v>2</v>
      </c>
      <c r="Y267" s="6">
        <v>1</v>
      </c>
      <c r="Z267" s="6">
        <v>0</v>
      </c>
      <c r="AA267" s="6">
        <v>1</v>
      </c>
      <c r="AB267" s="5">
        <v>0</v>
      </c>
    </row>
    <row r="268" spans="1:28" s="108" customFormat="1" ht="11.35" customHeight="1">
      <c r="A268" s="6">
        <v>2016</v>
      </c>
      <c r="B268" s="6" t="s">
        <v>243</v>
      </c>
      <c r="C268" s="3">
        <v>23</v>
      </c>
      <c r="D268" s="3" t="s">
        <v>0</v>
      </c>
      <c r="E268" s="3" t="s">
        <v>298</v>
      </c>
      <c r="F268" s="70">
        <v>42636</v>
      </c>
      <c r="G268" s="89">
        <v>86671</v>
      </c>
      <c r="H268" s="48">
        <v>62864</v>
      </c>
      <c r="I268" s="71">
        <f>SUM(H246+H247+H248+H249+H250+H251+H252+H253+H254+H255+H256+H257+H258+H259+H260+H261+H262+H263+H264+H265+H266+H267+H268)</f>
        <v>1294586</v>
      </c>
      <c r="J268" s="72">
        <f t="shared" si="23"/>
        <v>0.7253175802748324</v>
      </c>
      <c r="K268" s="3">
        <f>SUM(G246+G247+G248+G249+G250+G251+G252+G253+G254+G255+G256+G257+G258+G259+G260+G261+G262+G263+G264+G265+G266+G267+G268)</f>
        <v>1767925</v>
      </c>
      <c r="L268" s="74">
        <f t="shared" si="21"/>
        <v>8.7803302142585178</v>
      </c>
      <c r="M268" s="60">
        <v>761</v>
      </c>
      <c r="N268" s="75">
        <v>4.2</v>
      </c>
      <c r="O268" s="33">
        <f t="shared" si="19"/>
        <v>9.1128520497052072</v>
      </c>
      <c r="P268" s="36">
        <v>789.82</v>
      </c>
      <c r="Q268" s="35">
        <f t="shared" si="20"/>
        <v>4.9128520497052071</v>
      </c>
      <c r="R268" s="34">
        <v>0</v>
      </c>
      <c r="S268" s="76">
        <f t="shared" si="22"/>
        <v>-3.7871222076215627E-2</v>
      </c>
      <c r="T268" s="7">
        <v>71.900000000000006</v>
      </c>
      <c r="U268" s="7">
        <v>68.099999999999994</v>
      </c>
      <c r="V268" s="3">
        <v>39</v>
      </c>
      <c r="W268" s="6">
        <v>1</v>
      </c>
      <c r="X268" s="6">
        <v>1</v>
      </c>
      <c r="Y268" s="6">
        <v>1</v>
      </c>
      <c r="Z268" s="6">
        <v>0</v>
      </c>
      <c r="AA268" s="6">
        <v>0</v>
      </c>
      <c r="AB268" s="6" t="s">
        <v>89</v>
      </c>
    </row>
    <row r="269" spans="1:28" s="108" customFormat="1" ht="11.35" customHeight="1">
      <c r="A269" s="6">
        <v>2016</v>
      </c>
      <c r="B269" s="6" t="s">
        <v>243</v>
      </c>
      <c r="C269" s="3">
        <v>24</v>
      </c>
      <c r="D269" s="3" t="s">
        <v>8</v>
      </c>
      <c r="E269" s="3" t="s">
        <v>299</v>
      </c>
      <c r="F269" s="70">
        <v>42637</v>
      </c>
      <c r="G269" s="89">
        <v>64385</v>
      </c>
      <c r="H269" s="48">
        <v>54706</v>
      </c>
      <c r="I269" s="71">
        <f>SUM(H246+H247+H248+H249+H250+H251+H252+H253+H254+H255+H256+H257+H258+H259+H260+H261+H262+H263+H264+H265+H266+H267+H268+H269)</f>
        <v>1349292</v>
      </c>
      <c r="J269" s="72">
        <f t="shared" si="23"/>
        <v>0.84966995418187463</v>
      </c>
      <c r="K269" s="3">
        <f>SUM(G246+G247+G248+G249+G250+G251+G252+G253+G254+G255+G256+G257+G258+G259+G260+G261+G262+G263+G264+G265+G266+G267+G268+G269)</f>
        <v>1832310</v>
      </c>
      <c r="L269" s="74">
        <f t="shared" si="21"/>
        <v>8.5423623514793814</v>
      </c>
      <c r="M269" s="60">
        <v>550</v>
      </c>
      <c r="N269" s="75">
        <v>4.2</v>
      </c>
      <c r="O269" s="33">
        <f t="shared" si="19"/>
        <v>9.9089850120369647</v>
      </c>
      <c r="P269" s="36">
        <v>637.99</v>
      </c>
      <c r="Q269" s="35">
        <f t="shared" si="20"/>
        <v>5.7089850120369645</v>
      </c>
      <c r="R269" s="34">
        <v>0</v>
      </c>
      <c r="S269" s="76">
        <f t="shared" si="22"/>
        <v>-0.15998181818181822</v>
      </c>
      <c r="T269" s="7">
        <v>67.900000000000006</v>
      </c>
      <c r="U269" s="7">
        <v>63</v>
      </c>
      <c r="V269" s="3">
        <v>46</v>
      </c>
      <c r="W269" s="6">
        <v>4</v>
      </c>
      <c r="X269" s="6">
        <v>2</v>
      </c>
      <c r="Y269" s="6">
        <v>0</v>
      </c>
      <c r="Z269" s="6">
        <v>0</v>
      </c>
      <c r="AA269" s="6">
        <v>2</v>
      </c>
      <c r="AB269" s="6" t="s">
        <v>88</v>
      </c>
    </row>
    <row r="270" spans="1:28" s="108" customFormat="1" ht="11.35" customHeight="1">
      <c r="A270" s="6">
        <v>2016</v>
      </c>
      <c r="B270" s="6" t="s">
        <v>243</v>
      </c>
      <c r="C270" s="3">
        <v>25</v>
      </c>
      <c r="D270" s="3" t="s">
        <v>5</v>
      </c>
      <c r="E270" s="3" t="s">
        <v>300</v>
      </c>
      <c r="F270" s="70">
        <v>42638</v>
      </c>
      <c r="G270" s="89">
        <v>72492</v>
      </c>
      <c r="H270" s="48">
        <v>53887</v>
      </c>
      <c r="I270" s="71">
        <f>SUM(H246+H247+H248+H249+H250+H251+H252+H253+H254+H255+H256+H257+H258+H259+H260+H261+H262+H263+H264+H265+H266+H267+H268+H269+H270)</f>
        <v>1403179</v>
      </c>
      <c r="J270" s="72">
        <f t="shared" si="23"/>
        <v>0.74335099045411912</v>
      </c>
      <c r="K270" s="3">
        <f>SUM(G246+G247+G248+G249+G250+G251+G252+G253+G254+G255+G256+G257+G258+G259+G260+G261+G262+G263+G264+G265+G266+G267+G268+G269+G270)</f>
        <v>1904802</v>
      </c>
      <c r="L270" s="74">
        <f t="shared" si="21"/>
        <v>14.070518126138058</v>
      </c>
      <c r="M270" s="60">
        <v>1020</v>
      </c>
      <c r="N270" s="75">
        <v>4.2</v>
      </c>
      <c r="O270" s="33">
        <f t="shared" si="19"/>
        <v>17.260939138111791</v>
      </c>
      <c r="P270" s="34">
        <v>1251.28</v>
      </c>
      <c r="Q270" s="35">
        <f t="shared" si="20"/>
        <v>13.060939138111792</v>
      </c>
      <c r="R270" s="34">
        <v>0</v>
      </c>
      <c r="S270" s="76">
        <f t="shared" si="22"/>
        <v>-0.22674509803921561</v>
      </c>
      <c r="T270" s="7">
        <v>24.4</v>
      </c>
      <c r="U270" s="7">
        <v>35</v>
      </c>
      <c r="V270" s="3">
        <v>61</v>
      </c>
      <c r="W270" s="6">
        <v>1</v>
      </c>
      <c r="X270" s="6">
        <v>39</v>
      </c>
      <c r="Y270" s="6">
        <v>3</v>
      </c>
      <c r="Z270" s="6">
        <v>34</v>
      </c>
      <c r="AA270" s="6">
        <v>2</v>
      </c>
      <c r="AB270" s="6" t="s">
        <v>90</v>
      </c>
    </row>
    <row r="271" spans="1:28" s="108" customFormat="1" ht="11.35" customHeight="1">
      <c r="A271" s="6">
        <v>2016</v>
      </c>
      <c r="B271" s="6" t="s">
        <v>243</v>
      </c>
      <c r="C271" s="3">
        <v>26</v>
      </c>
      <c r="D271" s="3" t="s">
        <v>6</v>
      </c>
      <c r="E271" s="3" t="s">
        <v>294</v>
      </c>
      <c r="F271" s="70">
        <v>42639</v>
      </c>
      <c r="G271" s="89">
        <v>84708</v>
      </c>
      <c r="H271" s="48">
        <v>61970</v>
      </c>
      <c r="I271" s="71">
        <f>SUM(H246+H247+H248+H249+H250+H251+H252+H253+H254+H255+H256+H257+H258+H259+H260+H261+H262+H263+H264+H265+H266+H267+H268+H269+H270+H271)</f>
        <v>1465149</v>
      </c>
      <c r="J271" s="72">
        <f t="shared" si="23"/>
        <v>0.73157198847806582</v>
      </c>
      <c r="K271" s="3">
        <f>SUM(G246+G247+G248+G249+G250+G251+G252+G253+G254+G255+G256+G257+G258+G259+G260+G261+G262+G263+G264+G265+G266+G267+G268+G269+G270+G271)</f>
        <v>1989510</v>
      </c>
      <c r="L271" s="74">
        <f t="shared" si="21"/>
        <v>7.3074562024838272</v>
      </c>
      <c r="M271" s="60">
        <v>619</v>
      </c>
      <c r="N271" s="75">
        <v>4.2</v>
      </c>
      <c r="O271" s="33">
        <f t="shared" si="19"/>
        <v>7.9255796382868207</v>
      </c>
      <c r="P271" s="34">
        <v>671.36</v>
      </c>
      <c r="Q271" s="35">
        <f t="shared" si="20"/>
        <v>3.7255796382868205</v>
      </c>
      <c r="R271" s="34">
        <v>0</v>
      </c>
      <c r="S271" s="76">
        <f t="shared" si="22"/>
        <v>-8.4588045234248899E-2</v>
      </c>
      <c r="T271" s="7">
        <v>55.7</v>
      </c>
      <c r="U271" s="7">
        <v>59.2</v>
      </c>
      <c r="V271" s="3">
        <v>50</v>
      </c>
      <c r="W271" s="6">
        <v>0</v>
      </c>
      <c r="X271" s="6">
        <v>2</v>
      </c>
      <c r="Y271" s="6">
        <v>2</v>
      </c>
      <c r="Z271" s="6">
        <v>0</v>
      </c>
      <c r="AA271" s="6">
        <v>0</v>
      </c>
      <c r="AB271" s="5">
        <v>0</v>
      </c>
    </row>
    <row r="272" spans="1:28" s="108" customFormat="1" ht="11.35" customHeight="1">
      <c r="A272" s="6">
        <v>2016</v>
      </c>
      <c r="B272" s="6" t="s">
        <v>243</v>
      </c>
      <c r="C272" s="3">
        <v>27</v>
      </c>
      <c r="D272" s="3" t="s">
        <v>4</v>
      </c>
      <c r="E272" s="3" t="s">
        <v>295</v>
      </c>
      <c r="F272" s="70">
        <v>42640</v>
      </c>
      <c r="G272" s="89">
        <v>72522</v>
      </c>
      <c r="H272" s="48">
        <v>52784</v>
      </c>
      <c r="I272" s="71">
        <f>SUM(H246+H247+H248+H249+H250+H251+H252+H253+H254+H255+H256+H257+H258+H259+H260+H261+H262+H263+H264+H265+H266+H267+H268+H269+H270+H271+H272)</f>
        <v>1517933</v>
      </c>
      <c r="J272" s="72">
        <f t="shared" si="23"/>
        <v>0.72783431234659823</v>
      </c>
      <c r="K272" s="3">
        <f>SUM(G246+G247+G248+G249+G250+G251+G252+G253+G254+G255+G256+G257+G258+G259+G260+G261+G262+G263+G264+G265+G266+G267+G268+G269+G270+G271+G272)</f>
        <v>2062032</v>
      </c>
      <c r="L272" s="74">
        <f t="shared" si="21"/>
        <v>4.2056203634759113</v>
      </c>
      <c r="M272" s="60">
        <v>305</v>
      </c>
      <c r="N272" s="75">
        <v>4.2</v>
      </c>
      <c r="O272" s="33">
        <f t="shared" si="19"/>
        <v>4.6730647251868396</v>
      </c>
      <c r="P272" s="34">
        <v>338.9</v>
      </c>
      <c r="Q272" s="35">
        <f t="shared" si="20"/>
        <v>0.4730647251868394</v>
      </c>
      <c r="R272" s="34">
        <v>0</v>
      </c>
      <c r="S272" s="76">
        <f t="shared" si="22"/>
        <v>-0.11114754098360646</v>
      </c>
      <c r="T272" s="7">
        <v>76</v>
      </c>
      <c r="U272" s="7">
        <v>77.400000000000006</v>
      </c>
      <c r="V272" s="3">
        <v>29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5">
        <v>0</v>
      </c>
    </row>
    <row r="273" spans="1:28" s="108" customFormat="1" ht="11.35" customHeight="1">
      <c r="A273" s="6">
        <v>2016</v>
      </c>
      <c r="B273" s="6" t="s">
        <v>243</v>
      </c>
      <c r="C273" s="3">
        <v>28</v>
      </c>
      <c r="D273" s="3" t="s">
        <v>3</v>
      </c>
      <c r="E273" s="3" t="s">
        <v>296</v>
      </c>
      <c r="F273" s="70">
        <v>42641</v>
      </c>
      <c r="G273" s="89">
        <v>76636</v>
      </c>
      <c r="H273" s="48">
        <v>55069</v>
      </c>
      <c r="I273" s="71">
        <f>SUM(H246+H247+H248+H249+H250+H251+H252+H253+H254+H255+H256+H257+H258+H259+H260+H261+H262+H263+H264+H265+H266+H267+H268+H269+H270+H271+H272+H273)</f>
        <v>1573002</v>
      </c>
      <c r="J273" s="72">
        <f t="shared" si="23"/>
        <v>0.71857873584216292</v>
      </c>
      <c r="K273" s="3">
        <f>SUM(G246+G247+G248+G249+G250+G251+G252+G253+G254+G255+G256+G257+G258+G259+G260+G261+G262+G263+G264+G265+G266+G267+G268+G269+G270+G271+G272+G273)</f>
        <v>2138668</v>
      </c>
      <c r="L273" s="74">
        <f t="shared" si="21"/>
        <v>4.0320476016493556</v>
      </c>
      <c r="M273" s="60">
        <v>309</v>
      </c>
      <c r="N273" s="75">
        <v>4.2</v>
      </c>
      <c r="O273" s="33">
        <f t="shared" si="19"/>
        <v>4.4497364163056528</v>
      </c>
      <c r="P273" s="34">
        <v>341.01</v>
      </c>
      <c r="Q273" s="35">
        <f t="shared" si="20"/>
        <v>0.24973641630565258</v>
      </c>
      <c r="R273" s="34">
        <v>0</v>
      </c>
      <c r="S273" s="76">
        <f t="shared" si="22"/>
        <v>-0.10359223300970877</v>
      </c>
      <c r="T273" s="7">
        <v>75.7</v>
      </c>
      <c r="U273" s="7">
        <v>76.2</v>
      </c>
      <c r="V273" s="3">
        <v>24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5">
        <v>0</v>
      </c>
    </row>
    <row r="274" spans="1:28" s="108" customFormat="1" ht="11.35" customHeight="1">
      <c r="A274" s="6">
        <v>2016</v>
      </c>
      <c r="B274" s="6" t="s">
        <v>243</v>
      </c>
      <c r="C274" s="3">
        <v>29</v>
      </c>
      <c r="D274" s="3" t="s">
        <v>7</v>
      </c>
      <c r="E274" s="3" t="s">
        <v>297</v>
      </c>
      <c r="F274" s="70">
        <v>42642</v>
      </c>
      <c r="G274" s="89">
        <v>84213</v>
      </c>
      <c r="H274" s="48">
        <v>60016</v>
      </c>
      <c r="I274" s="71">
        <f>SUM(H246+H247+H248+H249+H250+H251+H252+H253+H254+H255+H256+H257+H258+H259+H260+H261+H262+H263+H264+H265+H266+H267+H268+H269+H270+H271+H272+H273+H274)</f>
        <v>1633018</v>
      </c>
      <c r="J274" s="72">
        <f t="shared" si="23"/>
        <v>0.71266906534620544</v>
      </c>
      <c r="K274" s="3">
        <f>SUM(G246+G247+G248+G249+G250+G251+G252+G253+G254+G255+G256+G257+G258+G259+G260+G261+G262+G263+G264+G265+G266+G267+G268+G269+G270+G271+G272+G273+G274)</f>
        <v>2222881</v>
      </c>
      <c r="L274" s="74">
        <f t="shared" si="21"/>
        <v>6.1985679170674359</v>
      </c>
      <c r="M274" s="60">
        <v>522</v>
      </c>
      <c r="N274" s="75">
        <v>4.2</v>
      </c>
      <c r="O274" s="33">
        <f t="shared" si="19"/>
        <v>6.8690107228100175</v>
      </c>
      <c r="P274" s="34">
        <v>578.46</v>
      </c>
      <c r="Q274" s="35">
        <f t="shared" si="20"/>
        <v>2.6690107228100173</v>
      </c>
      <c r="R274" s="34">
        <v>0</v>
      </c>
      <c r="S274" s="76">
        <f t="shared" si="22"/>
        <v>-0.10816091954022999</v>
      </c>
      <c r="T274" s="7">
        <v>70.900000000000006</v>
      </c>
      <c r="U274" s="7">
        <v>67.099999999999994</v>
      </c>
      <c r="V274" s="3">
        <v>66</v>
      </c>
      <c r="W274" s="6">
        <v>1</v>
      </c>
      <c r="X274" s="6">
        <v>0</v>
      </c>
      <c r="Y274" s="6">
        <v>0</v>
      </c>
      <c r="Z274" s="6">
        <v>0</v>
      </c>
      <c r="AA274" s="6">
        <v>0</v>
      </c>
      <c r="AB274" s="6" t="s">
        <v>91</v>
      </c>
    </row>
    <row r="275" spans="1:28" s="108" customFormat="1" ht="11.35" customHeight="1">
      <c r="A275" s="6">
        <v>2016</v>
      </c>
      <c r="B275" s="6" t="s">
        <v>243</v>
      </c>
      <c r="C275" s="3">
        <v>30</v>
      </c>
      <c r="D275" s="3" t="s">
        <v>0</v>
      </c>
      <c r="E275" s="3" t="s">
        <v>298</v>
      </c>
      <c r="F275" s="70">
        <v>42643</v>
      </c>
      <c r="G275" s="89">
        <v>86894</v>
      </c>
      <c r="H275" s="48">
        <v>64682</v>
      </c>
      <c r="I275" s="71">
        <f>SUM(H246+H247+H248+H249+H250+H251+H252+H253+H254+H255+H256+H257+H258+H259+H260+H261+H262+H263+H264+H265+H266+H267+H268+H269+H270+H271+H272+H273+H274+H275)</f>
        <v>1697700</v>
      </c>
      <c r="J275" s="72">
        <f t="shared" si="23"/>
        <v>0.74437820793150278</v>
      </c>
      <c r="K275" s="3">
        <f>SUM(G246+G247+G248+G249+G250+G251+G252+G253+G254+G255+G256+G257+G258+G259+G260+G261+G262+G263+G264+G265+G266+G267+G268+G269+G270+G271+G272+G273+G274+G275)</f>
        <v>2309775</v>
      </c>
      <c r="L275" s="74">
        <f t="shared" si="21"/>
        <v>5.2362648744447258</v>
      </c>
      <c r="M275" s="60">
        <v>455</v>
      </c>
      <c r="N275" s="75">
        <v>4.2</v>
      </c>
      <c r="O275" s="33">
        <f t="shared" si="19"/>
        <v>5.5909498929730477</v>
      </c>
      <c r="P275" s="34">
        <v>485.82</v>
      </c>
      <c r="Q275" s="35">
        <f t="shared" si="20"/>
        <v>1.3909498929730475</v>
      </c>
      <c r="R275" s="34">
        <v>0</v>
      </c>
      <c r="S275" s="76">
        <f t="shared" si="22"/>
        <v>-6.7736263736263735E-2</v>
      </c>
      <c r="T275" s="7">
        <v>73</v>
      </c>
      <c r="U275" s="7">
        <v>68.8</v>
      </c>
      <c r="V275" s="3">
        <v>52</v>
      </c>
      <c r="W275" s="6">
        <v>1</v>
      </c>
      <c r="X275" s="6">
        <v>1</v>
      </c>
      <c r="Y275" s="4">
        <v>0</v>
      </c>
      <c r="Z275" s="6">
        <v>0</v>
      </c>
      <c r="AA275" s="6">
        <v>1</v>
      </c>
      <c r="AB275" s="5">
        <v>0</v>
      </c>
    </row>
    <row r="276" spans="1:28" s="9" customFormat="1" ht="11.35" customHeight="1">
      <c r="A276" s="6">
        <v>2016</v>
      </c>
      <c r="B276" s="21" t="s">
        <v>244</v>
      </c>
      <c r="C276" s="27">
        <v>1</v>
      </c>
      <c r="D276" s="27" t="s">
        <v>8</v>
      </c>
      <c r="E276" s="27" t="s">
        <v>299</v>
      </c>
      <c r="F276" s="70">
        <v>42644</v>
      </c>
      <c r="G276" s="53">
        <v>66481</v>
      </c>
      <c r="H276" s="54">
        <v>57632</v>
      </c>
      <c r="I276" s="90">
        <f>SUM(H276+0)</f>
        <v>57632</v>
      </c>
      <c r="J276" s="91">
        <f t="shared" si="23"/>
        <v>0.86689430062724693</v>
      </c>
      <c r="K276" s="92">
        <f>SUM(G276+0)</f>
        <v>66481</v>
      </c>
      <c r="L276" s="93">
        <f t="shared" si="21"/>
        <v>8.1527052842165428</v>
      </c>
      <c r="M276" s="94">
        <v>542</v>
      </c>
      <c r="N276" s="95">
        <v>5</v>
      </c>
      <c r="O276" s="39">
        <v>8.8470390036249995</v>
      </c>
      <c r="P276" s="40">
        <v>589.41</v>
      </c>
      <c r="Q276" s="35">
        <f t="shared" si="20"/>
        <v>3.8470390036249995</v>
      </c>
      <c r="R276" s="34">
        <v>0</v>
      </c>
      <c r="S276" s="96">
        <f t="shared" si="22"/>
        <v>-8.7472324723247175E-2</v>
      </c>
      <c r="T276" s="19">
        <v>84.2</v>
      </c>
      <c r="U276" s="19">
        <v>76.099999999999994</v>
      </c>
      <c r="V276" s="20">
        <v>39</v>
      </c>
      <c r="W276" s="21">
        <v>0</v>
      </c>
      <c r="X276" s="21">
        <v>1</v>
      </c>
      <c r="Y276" s="21">
        <v>0</v>
      </c>
      <c r="Z276" s="21">
        <v>0</v>
      </c>
      <c r="AA276" s="21">
        <v>1</v>
      </c>
      <c r="AB276" s="97" t="s">
        <v>92</v>
      </c>
    </row>
    <row r="277" spans="1:28" s="9" customFormat="1" ht="11.35" customHeight="1">
      <c r="A277" s="6">
        <v>2016</v>
      </c>
      <c r="B277" s="21" t="s">
        <v>244</v>
      </c>
      <c r="C277" s="27">
        <v>2</v>
      </c>
      <c r="D277" s="27" t="s">
        <v>5</v>
      </c>
      <c r="E277" s="27" t="s">
        <v>300</v>
      </c>
      <c r="F277" s="70">
        <v>42645</v>
      </c>
      <c r="G277" s="53">
        <v>75793</v>
      </c>
      <c r="H277" s="54">
        <v>57659</v>
      </c>
      <c r="I277" s="90">
        <f>SUM(H276+H277)</f>
        <v>115291</v>
      </c>
      <c r="J277" s="91">
        <f t="shared" si="23"/>
        <v>0.76074307653741113</v>
      </c>
      <c r="K277" s="92">
        <f>SUM(G276+G277)</f>
        <v>142274</v>
      </c>
      <c r="L277" s="93">
        <f t="shared" si="21"/>
        <v>6.860791893710501</v>
      </c>
      <c r="M277" s="94">
        <v>520</v>
      </c>
      <c r="N277" s="95">
        <v>5</v>
      </c>
      <c r="O277" s="39">
        <v>7.500164922882</v>
      </c>
      <c r="P277" s="40">
        <v>568.46</v>
      </c>
      <c r="Q277" s="35">
        <f t="shared" si="20"/>
        <v>2.500164922882</v>
      </c>
      <c r="R277" s="34">
        <v>0</v>
      </c>
      <c r="S277" s="96">
        <f t="shared" si="22"/>
        <v>-9.3192307692307796E-2</v>
      </c>
      <c r="T277" s="19">
        <v>79.2</v>
      </c>
      <c r="U277" s="19">
        <v>72.2</v>
      </c>
      <c r="V277" s="22">
        <v>28</v>
      </c>
      <c r="W277" s="21">
        <v>0</v>
      </c>
      <c r="X277" s="21">
        <v>0</v>
      </c>
      <c r="Y277" s="21">
        <v>0</v>
      </c>
      <c r="Z277" s="21">
        <v>0</v>
      </c>
      <c r="AA277" s="21">
        <v>0</v>
      </c>
      <c r="AB277" s="5">
        <v>0</v>
      </c>
    </row>
    <row r="278" spans="1:28" s="9" customFormat="1" ht="11.35" customHeight="1">
      <c r="A278" s="6">
        <v>2016</v>
      </c>
      <c r="B278" s="21" t="s">
        <v>244</v>
      </c>
      <c r="C278" s="27">
        <v>3</v>
      </c>
      <c r="D278" s="27" t="s">
        <v>6</v>
      </c>
      <c r="E278" s="27" t="s">
        <v>294</v>
      </c>
      <c r="F278" s="70">
        <v>42646</v>
      </c>
      <c r="G278" s="53">
        <v>78403</v>
      </c>
      <c r="H278" s="54">
        <v>57756</v>
      </c>
      <c r="I278" s="90">
        <f>SUM(H276+H277+H278)</f>
        <v>173047</v>
      </c>
      <c r="J278" s="91">
        <f t="shared" si="23"/>
        <v>0.73665548512174284</v>
      </c>
      <c r="K278" s="92">
        <f>SUM(G276+G277+G278)</f>
        <v>220677</v>
      </c>
      <c r="L278" s="93">
        <f t="shared" si="21"/>
        <v>4.9105263829190209</v>
      </c>
      <c r="M278" s="94">
        <v>385</v>
      </c>
      <c r="N278" s="95">
        <v>5</v>
      </c>
      <c r="O278" s="39">
        <v>5.4499190082010003</v>
      </c>
      <c r="P278" s="40">
        <v>427.62</v>
      </c>
      <c r="Q278" s="35">
        <f t="shared" si="20"/>
        <v>0.44991900820100028</v>
      </c>
      <c r="R278" s="34">
        <v>0</v>
      </c>
      <c r="S278" s="96">
        <f t="shared" si="22"/>
        <v>-0.11070129870129874</v>
      </c>
      <c r="T278" s="19">
        <v>82.5</v>
      </c>
      <c r="U278" s="19">
        <v>79.7</v>
      </c>
      <c r="V278" s="22">
        <v>37</v>
      </c>
      <c r="W278" s="21">
        <v>0</v>
      </c>
      <c r="X278" s="21">
        <v>3</v>
      </c>
      <c r="Y278" s="23">
        <v>2</v>
      </c>
      <c r="Z278" s="21">
        <v>0</v>
      </c>
      <c r="AA278" s="21">
        <v>1</v>
      </c>
      <c r="AB278" s="5">
        <v>0</v>
      </c>
    </row>
    <row r="279" spans="1:28" s="9" customFormat="1" ht="11.35" customHeight="1">
      <c r="A279" s="6">
        <v>2016</v>
      </c>
      <c r="B279" s="21" t="s">
        <v>244</v>
      </c>
      <c r="C279" s="27">
        <v>4</v>
      </c>
      <c r="D279" s="27" t="s">
        <v>4</v>
      </c>
      <c r="E279" s="27" t="s">
        <v>295</v>
      </c>
      <c r="F279" s="70">
        <v>42647</v>
      </c>
      <c r="G279" s="53">
        <v>70972</v>
      </c>
      <c r="H279" s="54">
        <v>52412</v>
      </c>
      <c r="I279" s="90">
        <f>SUM(H276+H277+H278+H279)</f>
        <v>225459</v>
      </c>
      <c r="J279" s="91">
        <f t="shared" si="23"/>
        <v>0.73848841796764919</v>
      </c>
      <c r="K279" s="92">
        <f>SUM(G276+G277+G278+G279)</f>
        <v>291649</v>
      </c>
      <c r="L279" s="93">
        <f t="shared" si="21"/>
        <v>3.4520656033365271</v>
      </c>
      <c r="M279" s="94">
        <v>245</v>
      </c>
      <c r="N279" s="95">
        <v>5</v>
      </c>
      <c r="O279" s="39">
        <v>3.9783294820489998</v>
      </c>
      <c r="P279" s="40">
        <v>282.35000000000002</v>
      </c>
      <c r="Q279" s="35">
        <f t="shared" si="20"/>
        <v>-1.0216705179510002</v>
      </c>
      <c r="R279" s="34">
        <v>1</v>
      </c>
      <c r="S279" s="96">
        <f t="shared" si="22"/>
        <v>-0.1524489795918369</v>
      </c>
      <c r="T279" s="19">
        <v>74.7</v>
      </c>
      <c r="U279" s="19">
        <v>75.900000000000006</v>
      </c>
      <c r="V279" s="22">
        <v>43</v>
      </c>
      <c r="W279" s="21">
        <v>0</v>
      </c>
      <c r="X279" s="21">
        <v>0</v>
      </c>
      <c r="Y279" s="21">
        <v>0</v>
      </c>
      <c r="Z279" s="21">
        <v>0</v>
      </c>
      <c r="AA279" s="21">
        <v>0</v>
      </c>
      <c r="AB279" s="5">
        <v>0</v>
      </c>
    </row>
    <row r="280" spans="1:28" s="9" customFormat="1" ht="11.35" customHeight="1">
      <c r="A280" s="6">
        <v>2016</v>
      </c>
      <c r="B280" s="21" t="s">
        <v>244</v>
      </c>
      <c r="C280" s="27">
        <v>5</v>
      </c>
      <c r="D280" s="3" t="s">
        <v>3</v>
      </c>
      <c r="E280" s="3" t="s">
        <v>296</v>
      </c>
      <c r="F280" s="70">
        <v>42648</v>
      </c>
      <c r="G280" s="53">
        <v>77122</v>
      </c>
      <c r="H280" s="54">
        <v>56794</v>
      </c>
      <c r="I280" s="90">
        <f>SUM(H276+H277+H278+H279+H280)</f>
        <v>282253</v>
      </c>
      <c r="J280" s="91">
        <f t="shared" si="23"/>
        <v>0.73641762402427324</v>
      </c>
      <c r="K280" s="92">
        <f>SUM(G276+G277+G278+G279+G280)</f>
        <v>368771</v>
      </c>
      <c r="L280" s="93">
        <f t="shared" si="21"/>
        <v>4.7197946111356037</v>
      </c>
      <c r="M280" s="94">
        <v>364</v>
      </c>
      <c r="N280" s="95">
        <v>5</v>
      </c>
      <c r="O280" s="39">
        <v>5.0261922667979997</v>
      </c>
      <c r="P280" s="40">
        <v>388.63</v>
      </c>
      <c r="Q280" s="35">
        <f t="shared" si="20"/>
        <v>2.6192266797999686E-2</v>
      </c>
      <c r="R280" s="34">
        <v>0</v>
      </c>
      <c r="S280" s="96">
        <f t="shared" si="22"/>
        <v>-6.7664835164835235E-2</v>
      </c>
      <c r="T280" s="19">
        <v>78.5</v>
      </c>
      <c r="U280" s="19">
        <v>75.8</v>
      </c>
      <c r="V280" s="22">
        <v>39</v>
      </c>
      <c r="W280" s="21">
        <v>0</v>
      </c>
      <c r="X280" s="21">
        <v>3</v>
      </c>
      <c r="Y280" s="21">
        <v>2</v>
      </c>
      <c r="Z280" s="21">
        <v>1</v>
      </c>
      <c r="AA280" s="21">
        <v>0</v>
      </c>
      <c r="AB280" s="5">
        <v>0</v>
      </c>
    </row>
    <row r="281" spans="1:28" s="9" customFormat="1" ht="11.35" customHeight="1">
      <c r="A281" s="6">
        <v>2016</v>
      </c>
      <c r="B281" s="21" t="s">
        <v>244</v>
      </c>
      <c r="C281" s="27">
        <v>6</v>
      </c>
      <c r="D281" s="27" t="s">
        <v>7</v>
      </c>
      <c r="E281" s="27" t="s">
        <v>297</v>
      </c>
      <c r="F281" s="70">
        <v>42649</v>
      </c>
      <c r="G281" s="53">
        <v>81359</v>
      </c>
      <c r="H281" s="54">
        <v>59297</v>
      </c>
      <c r="I281" s="90">
        <f>SUM(H276+H277+H278+H279+H280+H281)</f>
        <v>341550</v>
      </c>
      <c r="J281" s="91">
        <f t="shared" si="23"/>
        <v>0.72883147531311843</v>
      </c>
      <c r="K281" s="92">
        <f>SUM(G276+G277+G278+G279+G280+G281)</f>
        <v>450130</v>
      </c>
      <c r="L281" s="93">
        <f t="shared" si="21"/>
        <v>4.473997959660271</v>
      </c>
      <c r="M281" s="94">
        <v>364</v>
      </c>
      <c r="N281" s="95">
        <v>5</v>
      </c>
      <c r="O281" s="39">
        <v>5.1076094838920003</v>
      </c>
      <c r="P281" s="40">
        <v>415.8</v>
      </c>
      <c r="Q281" s="35">
        <f t="shared" si="20"/>
        <v>0.10760948389200031</v>
      </c>
      <c r="R281" s="34">
        <v>0</v>
      </c>
      <c r="S281" s="96">
        <f t="shared" si="22"/>
        <v>-0.14230769230769225</v>
      </c>
      <c r="T281" s="19">
        <v>73</v>
      </c>
      <c r="U281" s="19">
        <v>67.5</v>
      </c>
      <c r="V281" s="22">
        <v>57</v>
      </c>
      <c r="W281" s="21">
        <v>0</v>
      </c>
      <c r="X281" s="21">
        <v>27</v>
      </c>
      <c r="Y281" s="21">
        <v>0</v>
      </c>
      <c r="Z281" s="21">
        <v>26</v>
      </c>
      <c r="AA281" s="21">
        <v>1</v>
      </c>
      <c r="AB281" s="97" t="s">
        <v>96</v>
      </c>
    </row>
    <row r="282" spans="1:28" s="9" customFormat="1" ht="11.35" customHeight="1">
      <c r="A282" s="6">
        <v>2016</v>
      </c>
      <c r="B282" s="21" t="s">
        <v>244</v>
      </c>
      <c r="C282" s="27">
        <v>7</v>
      </c>
      <c r="D282" s="27" t="s">
        <v>0</v>
      </c>
      <c r="E282" s="27" t="s">
        <v>298</v>
      </c>
      <c r="F282" s="70">
        <v>42650</v>
      </c>
      <c r="G282" s="53">
        <v>83616</v>
      </c>
      <c r="H282" s="54">
        <v>59008</v>
      </c>
      <c r="I282" s="90">
        <f>SUM(H276+H277+H278+H279+H280+H281+H282)</f>
        <v>400558</v>
      </c>
      <c r="J282" s="91">
        <f t="shared" si="23"/>
        <v>0.70570225794106389</v>
      </c>
      <c r="K282" s="92">
        <f>SUM(G276+G277+G278+G279+G280+G281+G282)</f>
        <v>533746</v>
      </c>
      <c r="L282" s="93">
        <f t="shared" si="21"/>
        <v>7.7377535399923456</v>
      </c>
      <c r="M282" s="94">
        <v>647</v>
      </c>
      <c r="N282" s="95">
        <v>5</v>
      </c>
      <c r="O282" s="39">
        <v>8.4004257558360003</v>
      </c>
      <c r="P282" s="40">
        <v>703.41</v>
      </c>
      <c r="Q282" s="35">
        <f t="shared" si="20"/>
        <v>3.4004257558360003</v>
      </c>
      <c r="R282" s="34">
        <v>0</v>
      </c>
      <c r="S282" s="96">
        <f t="shared" si="22"/>
        <v>-8.718701700154563E-2</v>
      </c>
      <c r="T282" s="19">
        <v>48.9</v>
      </c>
      <c r="U282" s="19">
        <v>51.8</v>
      </c>
      <c r="V282" s="22">
        <v>57</v>
      </c>
      <c r="W282" s="21">
        <v>1</v>
      </c>
      <c r="X282" s="21">
        <v>22</v>
      </c>
      <c r="Y282" s="21">
        <v>0</v>
      </c>
      <c r="Z282" s="21">
        <v>22</v>
      </c>
      <c r="AA282" s="21">
        <v>0</v>
      </c>
      <c r="AB282" s="97" t="s">
        <v>96</v>
      </c>
    </row>
    <row r="283" spans="1:28" s="9" customFormat="1" ht="11.35" customHeight="1">
      <c r="A283" s="6">
        <v>2016</v>
      </c>
      <c r="B283" s="21" t="s">
        <v>244</v>
      </c>
      <c r="C283" s="27">
        <v>8</v>
      </c>
      <c r="D283" s="27" t="s">
        <v>8</v>
      </c>
      <c r="E283" s="27" t="s">
        <v>299</v>
      </c>
      <c r="F283" s="70">
        <v>42651</v>
      </c>
      <c r="G283" s="53">
        <v>66175</v>
      </c>
      <c r="H283" s="54">
        <v>54513</v>
      </c>
      <c r="I283" s="90">
        <f>SUM(H276+H277+H278+H279+H280+H281+H282+H283)</f>
        <v>455071</v>
      </c>
      <c r="J283" s="91">
        <f t="shared" si="23"/>
        <v>0.82377030600680012</v>
      </c>
      <c r="K283" s="92">
        <f>SUM(G276+G277+G278+G279+G280+G281+G282+G283)</f>
        <v>599921</v>
      </c>
      <c r="L283" s="93">
        <f t="shared" si="21"/>
        <v>6.4072534945221005</v>
      </c>
      <c r="M283" s="94">
        <v>424</v>
      </c>
      <c r="N283" s="95">
        <v>5</v>
      </c>
      <c r="O283" s="39">
        <v>7.2568190404230002</v>
      </c>
      <c r="P283" s="40">
        <v>482.22</v>
      </c>
      <c r="Q283" s="35">
        <f t="shared" si="20"/>
        <v>2.2568190404230002</v>
      </c>
      <c r="R283" s="34">
        <v>0</v>
      </c>
      <c r="S283" s="96">
        <f t="shared" si="22"/>
        <v>-0.13731132075471697</v>
      </c>
      <c r="T283" s="19">
        <v>78.900000000000006</v>
      </c>
      <c r="U283" s="19">
        <v>69.099999999999994</v>
      </c>
      <c r="V283" s="22">
        <v>28</v>
      </c>
      <c r="W283" s="21">
        <v>0</v>
      </c>
      <c r="X283" s="21">
        <v>5</v>
      </c>
      <c r="Y283" s="21">
        <v>0</v>
      </c>
      <c r="Z283" s="21">
        <v>5</v>
      </c>
      <c r="AA283" s="21">
        <v>0</v>
      </c>
      <c r="AB283" s="97" t="s">
        <v>93</v>
      </c>
    </row>
    <row r="284" spans="1:28" s="9" customFormat="1" ht="11.35" customHeight="1">
      <c r="A284" s="6">
        <v>2016</v>
      </c>
      <c r="B284" s="21" t="s">
        <v>244</v>
      </c>
      <c r="C284" s="27">
        <v>9</v>
      </c>
      <c r="D284" s="27" t="s">
        <v>5</v>
      </c>
      <c r="E284" s="27" t="s">
        <v>300</v>
      </c>
      <c r="F284" s="70">
        <v>42652</v>
      </c>
      <c r="G284" s="53">
        <v>74399</v>
      </c>
      <c r="H284" s="54">
        <v>56420</v>
      </c>
      <c r="I284" s="90">
        <f>SUM(H276+H277+H278+H279+H280+H281+H282+H283+H284)</f>
        <v>511491</v>
      </c>
      <c r="J284" s="91">
        <f t="shared" si="23"/>
        <v>0.75834352612266298</v>
      </c>
      <c r="K284" s="92">
        <f>SUM(G276+G277+G278+G279+G280+G281+G282+G283+G284)</f>
        <v>674320</v>
      </c>
      <c r="L284" s="93">
        <f t="shared" si="21"/>
        <v>5.4032984314305299</v>
      </c>
      <c r="M284" s="94">
        <v>402</v>
      </c>
      <c r="N284" s="95">
        <v>5</v>
      </c>
      <c r="O284" s="39">
        <v>5.873197220392</v>
      </c>
      <c r="P284" s="40">
        <v>437.96</v>
      </c>
      <c r="Q284" s="35">
        <f t="shared" si="20"/>
        <v>0.87319722039199998</v>
      </c>
      <c r="R284" s="34">
        <v>0</v>
      </c>
      <c r="S284" s="96">
        <f t="shared" si="22"/>
        <v>-8.9452736318407888E-2</v>
      </c>
      <c r="T284" s="19">
        <v>77</v>
      </c>
      <c r="U284" s="19">
        <v>72.400000000000006</v>
      </c>
      <c r="V284" s="22">
        <v>45</v>
      </c>
      <c r="W284" s="21">
        <v>0</v>
      </c>
      <c r="X284" s="21">
        <v>7</v>
      </c>
      <c r="Y284" s="21">
        <v>1</v>
      </c>
      <c r="Z284" s="21">
        <v>6</v>
      </c>
      <c r="AA284" s="21">
        <v>0</v>
      </c>
      <c r="AB284" s="97" t="s">
        <v>94</v>
      </c>
    </row>
    <row r="285" spans="1:28" s="9" customFormat="1" ht="11.35" customHeight="1">
      <c r="A285" s="6">
        <v>2016</v>
      </c>
      <c r="B285" s="21" t="s">
        <v>244</v>
      </c>
      <c r="C285" s="27">
        <v>10</v>
      </c>
      <c r="D285" s="27" t="s">
        <v>6</v>
      </c>
      <c r="E285" s="27" t="s">
        <v>294</v>
      </c>
      <c r="F285" s="70">
        <v>42653</v>
      </c>
      <c r="G285" s="53">
        <v>82124</v>
      </c>
      <c r="H285" s="54">
        <v>59050</v>
      </c>
      <c r="I285" s="90">
        <f>SUM(H276+H277+H278+H279+H280+H281+H282+H283+H284+H285)</f>
        <v>570541</v>
      </c>
      <c r="J285" s="91">
        <f t="shared" si="23"/>
        <v>0.71903463055866734</v>
      </c>
      <c r="K285" s="92">
        <f>SUM(G276+G277+G278+G279+G280+G281+G282+G283+G284+G285)</f>
        <v>756444</v>
      </c>
      <c r="L285" s="93">
        <f t="shared" si="21"/>
        <v>4.9559203156202818</v>
      </c>
      <c r="M285" s="94">
        <v>407</v>
      </c>
      <c r="N285" s="95">
        <v>5</v>
      </c>
      <c r="O285" s="39">
        <v>5.4574789342940004</v>
      </c>
      <c r="P285" s="40">
        <v>449.19</v>
      </c>
      <c r="Q285" s="35">
        <f t="shared" si="20"/>
        <v>0.45747893429400044</v>
      </c>
      <c r="R285" s="34">
        <v>0</v>
      </c>
      <c r="S285" s="96">
        <f t="shared" si="22"/>
        <v>-0.10366093366093376</v>
      </c>
      <c r="T285" s="19">
        <v>78.8</v>
      </c>
      <c r="U285" s="19">
        <v>71.099999999999994</v>
      </c>
      <c r="V285" s="22">
        <v>48</v>
      </c>
      <c r="W285" s="21">
        <v>0</v>
      </c>
      <c r="X285" s="21">
        <v>3</v>
      </c>
      <c r="Y285" s="21">
        <v>3</v>
      </c>
      <c r="Z285" s="21">
        <v>0</v>
      </c>
      <c r="AA285" s="21">
        <v>0</v>
      </c>
      <c r="AB285" s="97" t="s">
        <v>95</v>
      </c>
    </row>
    <row r="286" spans="1:28" s="9" customFormat="1" ht="11.35" customHeight="1">
      <c r="A286" s="6">
        <v>2016</v>
      </c>
      <c r="B286" s="21" t="s">
        <v>244</v>
      </c>
      <c r="C286" s="27">
        <v>11</v>
      </c>
      <c r="D286" s="27" t="s">
        <v>4</v>
      </c>
      <c r="E286" s="27" t="s">
        <v>295</v>
      </c>
      <c r="F286" s="70">
        <v>42654</v>
      </c>
      <c r="G286" s="53">
        <v>73784</v>
      </c>
      <c r="H286" s="54">
        <v>53526</v>
      </c>
      <c r="I286" s="90">
        <f>SUM(H276+H277+H278+H279+H280+H281+H282+H283+H284+H285+H286)</f>
        <v>624067</v>
      </c>
      <c r="J286" s="91">
        <f t="shared" si="23"/>
        <v>0.72544183020709097</v>
      </c>
      <c r="K286" s="92">
        <f>SUM(G276+G277+G278+G279+G280+G281+G282+G283+G284+G285+G286)</f>
        <v>830228</v>
      </c>
      <c r="L286" s="93">
        <f t="shared" si="21"/>
        <v>4.1336875203296106</v>
      </c>
      <c r="M286" s="94">
        <v>305</v>
      </c>
      <c r="N286" s="95">
        <v>5</v>
      </c>
      <c r="O286" s="39">
        <v>4.8187954027969999</v>
      </c>
      <c r="P286" s="40">
        <v>355.55</v>
      </c>
      <c r="Q286" s="35">
        <f t="shared" si="20"/>
        <v>-0.18120459720300008</v>
      </c>
      <c r="R286" s="34">
        <v>1</v>
      </c>
      <c r="S286" s="96">
        <f t="shared" si="22"/>
        <v>-0.16573770491803286</v>
      </c>
      <c r="T286" s="24">
        <v>81</v>
      </c>
      <c r="U286" s="24">
        <v>76.5</v>
      </c>
      <c r="V286" s="25">
        <v>52</v>
      </c>
      <c r="W286" s="26">
        <v>2</v>
      </c>
      <c r="X286" s="26">
        <v>0</v>
      </c>
      <c r="Y286" s="26">
        <v>0</v>
      </c>
      <c r="Z286" s="26">
        <v>0</v>
      </c>
      <c r="AA286" s="26">
        <v>0</v>
      </c>
      <c r="AB286" s="99" t="s">
        <v>74</v>
      </c>
    </row>
    <row r="287" spans="1:28" s="9" customFormat="1" ht="11.35" customHeight="1">
      <c r="A287" s="6">
        <v>2016</v>
      </c>
      <c r="B287" s="21" t="s">
        <v>244</v>
      </c>
      <c r="C287" s="27">
        <v>12</v>
      </c>
      <c r="D287" s="3" t="s">
        <v>3</v>
      </c>
      <c r="E287" s="3" t="s">
        <v>296</v>
      </c>
      <c r="F287" s="70">
        <v>42655</v>
      </c>
      <c r="G287" s="53">
        <v>75399</v>
      </c>
      <c r="H287" s="54">
        <v>55877</v>
      </c>
      <c r="I287" s="90">
        <f>SUM(H276+H277+H278+H279+H280+H281+H282+H283+H284+H285+H286+H287)</f>
        <v>679944</v>
      </c>
      <c r="J287" s="91">
        <f t="shared" si="23"/>
        <v>0.74108409925861085</v>
      </c>
      <c r="K287" s="92">
        <f>SUM(G276+G277+G278+G279+G280+G281+G282+G283+G284+G285+G286+G287)</f>
        <v>905627</v>
      </c>
      <c r="L287" s="93">
        <f t="shared" si="21"/>
        <v>4.9602779877717209</v>
      </c>
      <c r="M287" s="94">
        <v>374</v>
      </c>
      <c r="N287" s="95">
        <v>5</v>
      </c>
      <c r="O287" s="39">
        <v>5.5390655048469997</v>
      </c>
      <c r="P287" s="40">
        <v>417.97</v>
      </c>
      <c r="Q287" s="35">
        <f t="shared" si="20"/>
        <v>0.53906550484699967</v>
      </c>
      <c r="R287" s="34">
        <v>0</v>
      </c>
      <c r="S287" s="96">
        <f t="shared" si="22"/>
        <v>-0.1175668449197862</v>
      </c>
      <c r="T287" s="24">
        <v>78.599999999999994</v>
      </c>
      <c r="U287" s="24">
        <v>78.400000000000006</v>
      </c>
      <c r="V287" s="25">
        <v>25</v>
      </c>
      <c r="W287" s="26">
        <v>0</v>
      </c>
      <c r="X287" s="26">
        <v>1</v>
      </c>
      <c r="Y287" s="26">
        <v>0</v>
      </c>
      <c r="Z287" s="26">
        <v>1</v>
      </c>
      <c r="AA287" s="26">
        <v>0</v>
      </c>
      <c r="AB287" s="5">
        <v>0</v>
      </c>
    </row>
    <row r="288" spans="1:28" s="9" customFormat="1" ht="11.35" customHeight="1">
      <c r="A288" s="6">
        <v>2016</v>
      </c>
      <c r="B288" s="21" t="s">
        <v>244</v>
      </c>
      <c r="C288" s="27">
        <v>13</v>
      </c>
      <c r="D288" s="27" t="s">
        <v>7</v>
      </c>
      <c r="E288" s="27" t="s">
        <v>297</v>
      </c>
      <c r="F288" s="70">
        <v>42656</v>
      </c>
      <c r="G288" s="53">
        <v>82652</v>
      </c>
      <c r="H288" s="54">
        <v>59850</v>
      </c>
      <c r="I288" s="90">
        <f>SUM(H276+H277+H278+H279+H280+H281+H282+H283+H284+H285+H286+H287+H288)</f>
        <v>739794</v>
      </c>
      <c r="J288" s="91">
        <f t="shared" si="23"/>
        <v>0.72412040845956538</v>
      </c>
      <c r="K288" s="92">
        <f>SUM(G276+G277+G278+G279+G280+G281+G282+G283+G284+G285+G286+G287+G288)</f>
        <v>988279</v>
      </c>
      <c r="L288" s="93">
        <f t="shared" si="21"/>
        <v>4.5975898949813674</v>
      </c>
      <c r="M288" s="94">
        <v>380</v>
      </c>
      <c r="N288" s="95">
        <v>5</v>
      </c>
      <c r="O288" s="39">
        <v>5.2632725160909999</v>
      </c>
      <c r="P288" s="40">
        <v>435.52</v>
      </c>
      <c r="Q288" s="35">
        <f t="shared" si="20"/>
        <v>0.26327251609099989</v>
      </c>
      <c r="R288" s="34">
        <v>0</v>
      </c>
      <c r="S288" s="96">
        <f t="shared" si="22"/>
        <v>-0.14610526315789474</v>
      </c>
      <c r="T288" s="24">
        <v>59.3</v>
      </c>
      <c r="U288" s="24">
        <v>70.2</v>
      </c>
      <c r="V288" s="25">
        <v>48</v>
      </c>
      <c r="W288" s="26">
        <v>0</v>
      </c>
      <c r="X288" s="26">
        <v>1</v>
      </c>
      <c r="Y288" s="26">
        <v>1</v>
      </c>
      <c r="Z288" s="26">
        <v>0</v>
      </c>
      <c r="AA288" s="26">
        <v>0</v>
      </c>
      <c r="AB288" s="5">
        <v>0</v>
      </c>
    </row>
    <row r="289" spans="1:28" s="9" customFormat="1" ht="11.35" customHeight="1">
      <c r="A289" s="6">
        <v>2016</v>
      </c>
      <c r="B289" s="21" t="s">
        <v>244</v>
      </c>
      <c r="C289" s="27">
        <v>14</v>
      </c>
      <c r="D289" s="27" t="s">
        <v>0</v>
      </c>
      <c r="E289" s="27" t="s">
        <v>298</v>
      </c>
      <c r="F289" s="70">
        <v>42657</v>
      </c>
      <c r="G289" s="53">
        <v>84924</v>
      </c>
      <c r="H289" s="55">
        <v>61443</v>
      </c>
      <c r="I289" s="90">
        <f>SUM(H276+H277+H278+H279+H280+H281+H282+H283+H284+H285+H286+H287+H288+H289)</f>
        <v>801237</v>
      </c>
      <c r="J289" s="91">
        <f t="shared" si="23"/>
        <v>0.72350572276388303</v>
      </c>
      <c r="K289" s="92">
        <f>SUM(G276+G277+G278+G279+G280+G281+G282+G283+G284+G285+G286+G287+G288+G289)</f>
        <v>1073203</v>
      </c>
      <c r="L289" s="93">
        <f t="shared" si="21"/>
        <v>6.499929348594037</v>
      </c>
      <c r="M289" s="94">
        <v>552</v>
      </c>
      <c r="N289" s="95">
        <v>5</v>
      </c>
      <c r="O289" s="39">
        <v>7.3346757100459996</v>
      </c>
      <c r="P289" s="40">
        <v>623.39</v>
      </c>
      <c r="Q289" s="35">
        <f t="shared" si="20"/>
        <v>2.3346757100459996</v>
      </c>
      <c r="R289" s="34">
        <v>0</v>
      </c>
      <c r="S289" s="96">
        <f t="shared" si="22"/>
        <v>-0.12932971014492756</v>
      </c>
      <c r="T289" s="19">
        <v>46</v>
      </c>
      <c r="U289" s="19">
        <v>51.3</v>
      </c>
      <c r="V289" s="22">
        <v>60</v>
      </c>
      <c r="W289" s="21">
        <v>0</v>
      </c>
      <c r="X289" s="21">
        <v>3</v>
      </c>
      <c r="Y289" s="21">
        <v>3</v>
      </c>
      <c r="Z289" s="21">
        <v>0</v>
      </c>
      <c r="AA289" s="21">
        <v>0</v>
      </c>
      <c r="AB289" s="5">
        <v>0</v>
      </c>
    </row>
    <row r="290" spans="1:28" s="9" customFormat="1" ht="11.35" customHeight="1">
      <c r="A290" s="6">
        <v>2016</v>
      </c>
      <c r="B290" s="21" t="s">
        <v>244</v>
      </c>
      <c r="C290" s="27">
        <v>15</v>
      </c>
      <c r="D290" s="27" t="s">
        <v>8</v>
      </c>
      <c r="E290" s="27" t="s">
        <v>299</v>
      </c>
      <c r="F290" s="70">
        <v>42658</v>
      </c>
      <c r="G290" s="53">
        <v>66886</v>
      </c>
      <c r="H290" s="55">
        <v>57394</v>
      </c>
      <c r="I290" s="90">
        <f>SUM(H276+H277+H278+H279+H280+H281+H282+H283+H284+H285+H286+H287+H288+H289+H290)</f>
        <v>858631</v>
      </c>
      <c r="J290" s="91">
        <f t="shared" si="23"/>
        <v>0.8580868941183506</v>
      </c>
      <c r="K290" s="92">
        <f>SUM(G276+G277+G278+G279+G280+G281+G282+G283+G284+G285+G286+G287+G288+G289+G290)</f>
        <v>1140089</v>
      </c>
      <c r="L290" s="93">
        <f t="shared" si="21"/>
        <v>6.3540950273599854</v>
      </c>
      <c r="M290" s="94">
        <v>425</v>
      </c>
      <c r="N290" s="95">
        <v>5</v>
      </c>
      <c r="O290" s="39">
        <v>6.8917262207330001</v>
      </c>
      <c r="P290" s="40">
        <v>461.79</v>
      </c>
      <c r="Q290" s="35">
        <f t="shared" si="20"/>
        <v>1.8917262207330001</v>
      </c>
      <c r="R290" s="34">
        <v>0</v>
      </c>
      <c r="S290" s="96">
        <f t="shared" si="22"/>
        <v>-8.6564705882353099E-2</v>
      </c>
      <c r="T290" s="19">
        <v>77.5</v>
      </c>
      <c r="U290" s="19">
        <v>76.5</v>
      </c>
      <c r="V290" s="22">
        <v>41</v>
      </c>
      <c r="W290" s="21">
        <v>1</v>
      </c>
      <c r="X290" s="21">
        <v>2</v>
      </c>
      <c r="Y290" s="21">
        <v>0</v>
      </c>
      <c r="Z290" s="21">
        <v>1</v>
      </c>
      <c r="AA290" s="21">
        <v>1</v>
      </c>
      <c r="AB290" s="5">
        <v>0</v>
      </c>
    </row>
    <row r="291" spans="1:28" s="9" customFormat="1" ht="11.35" customHeight="1">
      <c r="A291" s="6">
        <v>2016</v>
      </c>
      <c r="B291" s="21" t="s">
        <v>244</v>
      </c>
      <c r="C291" s="27">
        <v>16</v>
      </c>
      <c r="D291" s="27" t="s">
        <v>5</v>
      </c>
      <c r="E291" s="27" t="s">
        <v>300</v>
      </c>
      <c r="F291" s="70">
        <v>42659</v>
      </c>
      <c r="G291" s="53">
        <v>79477</v>
      </c>
      <c r="H291" s="55">
        <v>61905</v>
      </c>
      <c r="I291" s="90">
        <f>SUM(H276+H277+H278+H279+H280+H281+H282+H283+H284+H285+H286+H287+H288+H289+H290+H291)</f>
        <v>920536</v>
      </c>
      <c r="J291" s="91">
        <f t="shared" si="23"/>
        <v>0.77890458874894619</v>
      </c>
      <c r="K291" s="92">
        <f>SUM(G276+G277+G278+G279+G280+G281+G282+G283+G284+G285+G286+G287+G288+G289+G290+G291)</f>
        <v>1219566</v>
      </c>
      <c r="L291" s="93">
        <f t="shared" si="21"/>
        <v>5.2971299872919211</v>
      </c>
      <c r="M291" s="94">
        <v>421</v>
      </c>
      <c r="N291" s="95">
        <v>5</v>
      </c>
      <c r="O291" s="39">
        <v>5.842696629213</v>
      </c>
      <c r="P291" s="40">
        <v>465.36</v>
      </c>
      <c r="Q291" s="35">
        <f t="shared" si="20"/>
        <v>0.84269662921300004</v>
      </c>
      <c r="R291" s="34">
        <v>0</v>
      </c>
      <c r="S291" s="96">
        <f t="shared" si="22"/>
        <v>-0.10536817102137763</v>
      </c>
      <c r="T291" s="19">
        <v>76.5</v>
      </c>
      <c r="U291" s="19">
        <v>73</v>
      </c>
      <c r="V291" s="22">
        <v>37</v>
      </c>
      <c r="W291" s="21">
        <v>0</v>
      </c>
      <c r="X291" s="21">
        <v>0</v>
      </c>
      <c r="Y291" s="21">
        <v>0</v>
      </c>
      <c r="Z291" s="21">
        <v>0</v>
      </c>
      <c r="AA291" s="21">
        <v>0</v>
      </c>
      <c r="AB291" s="5">
        <v>0</v>
      </c>
    </row>
    <row r="292" spans="1:28" s="9" customFormat="1" ht="11.35" customHeight="1">
      <c r="A292" s="6">
        <v>2016</v>
      </c>
      <c r="B292" s="21" t="s">
        <v>244</v>
      </c>
      <c r="C292" s="27">
        <v>17</v>
      </c>
      <c r="D292" s="27" t="s">
        <v>6</v>
      </c>
      <c r="E292" s="27" t="s">
        <v>294</v>
      </c>
      <c r="F292" s="70">
        <v>42660</v>
      </c>
      <c r="G292" s="53">
        <v>83221</v>
      </c>
      <c r="H292" s="55">
        <v>61766</v>
      </c>
      <c r="I292" s="90">
        <f>SUM(H276+H277+H278+H279+H280+H281+H282+H283+H284+H285+H286+H287+H288+H289+H290+H291+H292)</f>
        <v>982302</v>
      </c>
      <c r="J292" s="91">
        <f t="shared" si="23"/>
        <v>0.74219247545691591</v>
      </c>
      <c r="K292" s="92">
        <f>SUM(G276+G277+G278+G279+G280+G281+G282+G283+G284+G285+G286+G287+G288+G289+G290+G291+G292)</f>
        <v>1302787</v>
      </c>
      <c r="L292" s="93">
        <f t="shared" si="21"/>
        <v>5.3111594429290685</v>
      </c>
      <c r="M292" s="94">
        <v>442</v>
      </c>
      <c r="N292" s="95">
        <v>5</v>
      </c>
      <c r="O292" s="39">
        <v>5.8714747479599998</v>
      </c>
      <c r="P292" s="40">
        <v>490.3</v>
      </c>
      <c r="Q292" s="35">
        <f t="shared" si="20"/>
        <v>0.8714747479599998</v>
      </c>
      <c r="R292" s="34">
        <v>0</v>
      </c>
      <c r="S292" s="96">
        <f t="shared" si="22"/>
        <v>-0.10927601809954757</v>
      </c>
      <c r="T292" s="19">
        <v>70.599999999999994</v>
      </c>
      <c r="U292" s="19">
        <v>72.900000000000006</v>
      </c>
      <c r="V292" s="22">
        <v>42</v>
      </c>
      <c r="W292" s="21">
        <v>1</v>
      </c>
      <c r="X292" s="21">
        <v>1</v>
      </c>
      <c r="Y292" s="21">
        <v>0</v>
      </c>
      <c r="Z292" s="21">
        <v>0</v>
      </c>
      <c r="AA292" s="21">
        <v>1</v>
      </c>
      <c r="AB292" s="5">
        <v>0</v>
      </c>
    </row>
    <row r="293" spans="1:28" s="9" customFormat="1" ht="11.35" customHeight="1">
      <c r="A293" s="6">
        <v>2016</v>
      </c>
      <c r="B293" s="21" t="s">
        <v>244</v>
      </c>
      <c r="C293" s="27">
        <v>18</v>
      </c>
      <c r="D293" s="27" t="s">
        <v>4</v>
      </c>
      <c r="E293" s="27" t="s">
        <v>295</v>
      </c>
      <c r="F293" s="70">
        <v>42661</v>
      </c>
      <c r="G293" s="53">
        <v>76411</v>
      </c>
      <c r="H293" s="55">
        <v>57153</v>
      </c>
      <c r="I293" s="90">
        <f>SUM(H276+H277+H278+H279+H280+H281+H282+H283+H284+H285+H286+H287+H288+H289+H290+H291+H292+H293)</f>
        <v>1039455</v>
      </c>
      <c r="J293" s="91">
        <f t="shared" si="23"/>
        <v>0.74796822447029876</v>
      </c>
      <c r="K293" s="92">
        <f>SUM(G276+G277+G278+G279+G280+G281+G282+G283+G284+G285+G286+G287+G288+G289+G290+G291+G292+G293)</f>
        <v>1379198</v>
      </c>
      <c r="L293" s="93">
        <f t="shared" si="21"/>
        <v>3.8476135634921671</v>
      </c>
      <c r="M293" s="94">
        <v>294</v>
      </c>
      <c r="N293" s="95">
        <v>5</v>
      </c>
      <c r="O293" s="39">
        <v>4.2686262449120003</v>
      </c>
      <c r="P293" s="40">
        <v>326.67</v>
      </c>
      <c r="Q293" s="35">
        <f t="shared" si="20"/>
        <v>-0.73137375508799973</v>
      </c>
      <c r="R293" s="34">
        <v>1</v>
      </c>
      <c r="S293" s="96">
        <f t="shared" si="22"/>
        <v>-0.11112244897959189</v>
      </c>
      <c r="T293" s="19">
        <v>78.3</v>
      </c>
      <c r="U293" s="19">
        <v>76.599999999999994</v>
      </c>
      <c r="V293" s="22">
        <v>30</v>
      </c>
      <c r="W293" s="21">
        <v>0</v>
      </c>
      <c r="X293" s="21">
        <v>0</v>
      </c>
      <c r="Y293" s="21">
        <v>0</v>
      </c>
      <c r="Z293" s="21">
        <v>0</v>
      </c>
      <c r="AA293" s="21">
        <v>0</v>
      </c>
      <c r="AB293" s="5">
        <v>0</v>
      </c>
    </row>
    <row r="294" spans="1:28" s="9" customFormat="1" ht="11.35" customHeight="1">
      <c r="A294" s="6">
        <v>2016</v>
      </c>
      <c r="B294" s="21" t="s">
        <v>244</v>
      </c>
      <c r="C294" s="27">
        <v>19</v>
      </c>
      <c r="D294" s="3" t="s">
        <v>3</v>
      </c>
      <c r="E294" s="3" t="s">
        <v>296</v>
      </c>
      <c r="F294" s="70">
        <v>42662</v>
      </c>
      <c r="G294" s="53">
        <v>79090</v>
      </c>
      <c r="H294" s="55">
        <v>58894</v>
      </c>
      <c r="I294" s="90">
        <f>SUM(H276+H277+H278+H279+H280+H281+H282+H283+H284+H285+H286+H287+H288+H289+H290+H291+H292+H293+H294)</f>
        <v>1098349</v>
      </c>
      <c r="J294" s="91">
        <f t="shared" si="23"/>
        <v>0.74464534075104316</v>
      </c>
      <c r="K294" s="92">
        <f>SUM(G276+G277+G278+G279+G280+G281+G282+G283+G284+G285+G286+G287+G288+G289+G290+G291+G292+G293+G294)</f>
        <v>1458288</v>
      </c>
      <c r="L294" s="93">
        <f t="shared" si="21"/>
        <v>4.8805158679984819</v>
      </c>
      <c r="M294" s="94">
        <v>386</v>
      </c>
      <c r="N294" s="95">
        <v>5</v>
      </c>
      <c r="O294" s="39">
        <v>5.6531799216080003</v>
      </c>
      <c r="P294" s="40">
        <v>447.44</v>
      </c>
      <c r="Q294" s="35">
        <f t="shared" ref="Q294:Q357" si="24">O294-N294</f>
        <v>0.65317992160800031</v>
      </c>
      <c r="R294" s="34">
        <v>0</v>
      </c>
      <c r="S294" s="96">
        <f t="shared" si="22"/>
        <v>-0.15917098445595856</v>
      </c>
      <c r="T294" s="19">
        <v>74.599999999999994</v>
      </c>
      <c r="U294" s="19">
        <v>75.099999999999994</v>
      </c>
      <c r="V294" s="22">
        <v>58</v>
      </c>
      <c r="W294" s="21">
        <v>2</v>
      </c>
      <c r="X294" s="21">
        <v>0</v>
      </c>
      <c r="Y294" s="21">
        <v>0</v>
      </c>
      <c r="Z294" s="21">
        <v>0</v>
      </c>
      <c r="AA294" s="21">
        <v>0</v>
      </c>
      <c r="AB294" s="5">
        <v>0</v>
      </c>
    </row>
    <row r="295" spans="1:28" s="9" customFormat="1" ht="11.35" customHeight="1">
      <c r="A295" s="6">
        <v>2016</v>
      </c>
      <c r="B295" s="21" t="s">
        <v>244</v>
      </c>
      <c r="C295" s="27">
        <v>20</v>
      </c>
      <c r="D295" s="27" t="s">
        <v>7</v>
      </c>
      <c r="E295" s="27" t="s">
        <v>297</v>
      </c>
      <c r="F295" s="70">
        <v>42663</v>
      </c>
      <c r="G295" s="53">
        <v>84837</v>
      </c>
      <c r="H295" s="55">
        <v>61978</v>
      </c>
      <c r="I295" s="90">
        <f>SUM(H276+H277+H278+H279+H280+H281+H282+H283+H284+H285+H286+H287+H288+H289+H290+H291+H292+H293+H294+H295)</f>
        <v>1160327</v>
      </c>
      <c r="J295" s="91">
        <f t="shared" si="23"/>
        <v>0.73055388568666968</v>
      </c>
      <c r="K295" s="92">
        <f>SUM(G276+G277+G278+G279+G280+G281+G282+G283+G284+G285+G286+G287+G288+G289+G290+G291+G292+G293+G294+G295)</f>
        <v>1543125</v>
      </c>
      <c r="L295" s="93">
        <f t="shared" si="21"/>
        <v>6.2001249454836929</v>
      </c>
      <c r="M295" s="94">
        <v>526</v>
      </c>
      <c r="N295" s="95">
        <v>5</v>
      </c>
      <c r="O295" s="39">
        <v>6.831689003618</v>
      </c>
      <c r="P295" s="40">
        <v>580.16</v>
      </c>
      <c r="Q295" s="35">
        <f t="shared" si="24"/>
        <v>1.831689003618</v>
      </c>
      <c r="R295" s="34">
        <v>0</v>
      </c>
      <c r="S295" s="96">
        <f t="shared" si="22"/>
        <v>-0.1029657794676806</v>
      </c>
      <c r="T295" s="19">
        <v>42.3</v>
      </c>
      <c r="U295" s="19">
        <v>52.2</v>
      </c>
      <c r="V295" s="22">
        <v>54</v>
      </c>
      <c r="W295" s="21">
        <v>0</v>
      </c>
      <c r="X295" s="21">
        <v>1</v>
      </c>
      <c r="Y295" s="21">
        <v>0</v>
      </c>
      <c r="Z295" s="21">
        <v>1</v>
      </c>
      <c r="AA295" s="21">
        <v>0</v>
      </c>
      <c r="AB295" s="5">
        <v>0</v>
      </c>
    </row>
    <row r="296" spans="1:28" s="9" customFormat="1" ht="11.35" customHeight="1">
      <c r="A296" s="6">
        <v>2016</v>
      </c>
      <c r="B296" s="21" t="s">
        <v>244</v>
      </c>
      <c r="C296" s="27">
        <v>21</v>
      </c>
      <c r="D296" s="27" t="s">
        <v>0</v>
      </c>
      <c r="E296" s="27" t="s">
        <v>298</v>
      </c>
      <c r="F296" s="70">
        <v>42664</v>
      </c>
      <c r="G296" s="53">
        <v>87652</v>
      </c>
      <c r="H296" s="55">
        <v>64516</v>
      </c>
      <c r="I296" s="90">
        <f>SUM(H276+H277+H278+H279+H280+H281+H282+H283+H284+H285+H286+H287+H288+H289+H290+H291+H292+H293+H294+H295+H296)</f>
        <v>1224843</v>
      </c>
      <c r="J296" s="91">
        <f t="shared" si="23"/>
        <v>0.73604709533153834</v>
      </c>
      <c r="K296" s="92">
        <f>SUM(G276+G277+G278+G279+G280+G281+G282+G283+G284+G285+G286+G287+G288+G289+G290+G291+G292+G293+G294+G295+G296)</f>
        <v>1630777</v>
      </c>
      <c r="L296" s="93">
        <f t="shared" si="21"/>
        <v>6.0124127230411171</v>
      </c>
      <c r="M296" s="94">
        <v>527</v>
      </c>
      <c r="N296" s="95">
        <v>5</v>
      </c>
      <c r="O296" s="39">
        <v>7.0635011180570002</v>
      </c>
      <c r="P296" s="40">
        <v>620.79</v>
      </c>
      <c r="Q296" s="35">
        <f t="shared" si="24"/>
        <v>2.0635011180570002</v>
      </c>
      <c r="R296" s="34">
        <v>0</v>
      </c>
      <c r="S296" s="96">
        <f t="shared" si="22"/>
        <v>-0.17796963946869071</v>
      </c>
      <c r="T296" s="19">
        <v>72.099999999999994</v>
      </c>
      <c r="U296" s="19">
        <v>66.599999999999994</v>
      </c>
      <c r="V296" s="22">
        <v>40</v>
      </c>
      <c r="W296" s="21">
        <v>0</v>
      </c>
      <c r="X296" s="21">
        <v>1</v>
      </c>
      <c r="Y296" s="21">
        <v>1</v>
      </c>
      <c r="Z296" s="21">
        <v>0</v>
      </c>
      <c r="AA296" s="21">
        <v>0</v>
      </c>
      <c r="AB296" s="5">
        <v>0</v>
      </c>
    </row>
    <row r="297" spans="1:28" s="9" customFormat="1" ht="11.35" customHeight="1">
      <c r="A297" s="6">
        <v>2016</v>
      </c>
      <c r="B297" s="21" t="s">
        <v>244</v>
      </c>
      <c r="C297" s="27">
        <v>22</v>
      </c>
      <c r="D297" s="27" t="s">
        <v>8</v>
      </c>
      <c r="E297" s="27" t="s">
        <v>299</v>
      </c>
      <c r="F297" s="70">
        <v>42665</v>
      </c>
      <c r="G297" s="53">
        <v>65589</v>
      </c>
      <c r="H297" s="55">
        <v>56521</v>
      </c>
      <c r="I297" s="90">
        <f>SUM(H276+H277+H278+H279+H280+H281+H282+H283+H284+H285+H286+H287+H288+H289+H290+H291+H292+H293+H294+H295+H296+H297)</f>
        <v>1281364</v>
      </c>
      <c r="J297" s="91">
        <f t="shared" si="23"/>
        <v>0.86174510969827256</v>
      </c>
      <c r="K297" s="92">
        <f>SUM(G276+G277+G278+G279+G280+G281+G282+G283+G284+G285+G286+G287+G288+G289+G290+G291+G292+G293+G294+G295+G296+G297)</f>
        <v>1696366</v>
      </c>
      <c r="L297" s="93">
        <f t="shared" si="21"/>
        <v>6.815167177423044</v>
      </c>
      <c r="M297" s="94">
        <v>447</v>
      </c>
      <c r="N297" s="95">
        <v>5</v>
      </c>
      <c r="O297" s="39">
        <v>7.0687157907570004</v>
      </c>
      <c r="P297" s="40">
        <v>464.63</v>
      </c>
      <c r="Q297" s="35">
        <f t="shared" si="24"/>
        <v>2.0687157907570004</v>
      </c>
      <c r="R297" s="34">
        <v>0</v>
      </c>
      <c r="S297" s="96">
        <f t="shared" si="22"/>
        <v>-3.9440715883668931E-2</v>
      </c>
      <c r="T297" s="19">
        <v>84</v>
      </c>
      <c r="U297" s="19">
        <v>78.599999999999994</v>
      </c>
      <c r="V297" s="27">
        <v>25</v>
      </c>
      <c r="W297" s="21">
        <v>1</v>
      </c>
      <c r="X297" s="21">
        <v>1</v>
      </c>
      <c r="Y297" s="21">
        <v>0</v>
      </c>
      <c r="Z297" s="21">
        <v>0</v>
      </c>
      <c r="AA297" s="21">
        <v>1</v>
      </c>
      <c r="AB297" s="97" t="s">
        <v>97</v>
      </c>
    </row>
    <row r="298" spans="1:28" s="9" customFormat="1" ht="11.35" customHeight="1">
      <c r="A298" s="6">
        <v>2016</v>
      </c>
      <c r="B298" s="21" t="s">
        <v>244</v>
      </c>
      <c r="C298" s="27">
        <v>23</v>
      </c>
      <c r="D298" s="27" t="s">
        <v>5</v>
      </c>
      <c r="E298" s="27" t="s">
        <v>300</v>
      </c>
      <c r="F298" s="70">
        <v>42666</v>
      </c>
      <c r="G298" s="53">
        <v>77788</v>
      </c>
      <c r="H298" s="55">
        <v>59858</v>
      </c>
      <c r="I298" s="90">
        <f>SUM(H276+H277+H278+H279+H280+H281+H282+H283+H284+H285+H286+H287+H288+H289+H290+H291+H292+H293+H294+H295+H296+H297+H298)</f>
        <v>1341222</v>
      </c>
      <c r="J298" s="91">
        <f t="shared" si="23"/>
        <v>0.76950172263074001</v>
      </c>
      <c r="K298" s="92">
        <f>SUM(G276+G277+G278+G279+G280+G281+G282+G283+G284+G285+G286+G287+G288+G289+G290+G291+G292+G293+G294+G295+G296+G297+G298)</f>
        <v>1774154</v>
      </c>
      <c r="L298" s="93">
        <f t="shared" si="21"/>
        <v>5.3607240191289147</v>
      </c>
      <c r="M298" s="94">
        <v>417</v>
      </c>
      <c r="N298" s="95">
        <v>5</v>
      </c>
      <c r="O298" s="39">
        <v>5.6162904304000003</v>
      </c>
      <c r="P298" s="40">
        <v>437.38</v>
      </c>
      <c r="Q298" s="35">
        <f t="shared" si="24"/>
        <v>0.61629043040000031</v>
      </c>
      <c r="R298" s="34">
        <v>0</v>
      </c>
      <c r="S298" s="96">
        <f t="shared" si="22"/>
        <v>-4.8872901678657099E-2</v>
      </c>
      <c r="T298" s="19">
        <v>73.5</v>
      </c>
      <c r="U298" s="19">
        <v>75.2</v>
      </c>
      <c r="V298" s="27">
        <v>37</v>
      </c>
      <c r="W298" s="21">
        <v>0</v>
      </c>
      <c r="X298" s="21">
        <v>4</v>
      </c>
      <c r="Y298" s="21">
        <v>2</v>
      </c>
      <c r="Z298" s="21">
        <v>0</v>
      </c>
      <c r="AA298" s="21">
        <v>2</v>
      </c>
      <c r="AB298" s="5">
        <v>0</v>
      </c>
    </row>
    <row r="299" spans="1:28" s="9" customFormat="1" ht="11.35" customHeight="1">
      <c r="A299" s="6">
        <v>2016</v>
      </c>
      <c r="B299" s="21" t="s">
        <v>244</v>
      </c>
      <c r="C299" s="27">
        <v>24</v>
      </c>
      <c r="D299" s="27" t="s">
        <v>6</v>
      </c>
      <c r="E299" s="27" t="s">
        <v>294</v>
      </c>
      <c r="F299" s="70">
        <v>42667</v>
      </c>
      <c r="G299" s="53">
        <v>81948</v>
      </c>
      <c r="H299" s="55">
        <v>60098</v>
      </c>
      <c r="I299" s="90">
        <f>SUM(H276+H277+H278+H279+H280+H281+H282+H283+H284+H285+H286+H287+H288+H289+H290+H291+H292+H293+H294+H295+H296+H297+H298+H299)</f>
        <v>1401320</v>
      </c>
      <c r="J299" s="91">
        <f t="shared" si="23"/>
        <v>0.73336750134231465</v>
      </c>
      <c r="K299" s="92">
        <f>SUM(G276+G277+G278+G279+G280+G281+G282+G283+G284+G285+G286+G287+G288+G289+G290+G291+G292+G293+G294+G295+G296+G297+G298+G299)</f>
        <v>1856102</v>
      </c>
      <c r="L299" s="93">
        <f t="shared" si="21"/>
        <v>5.4912871577097668</v>
      </c>
      <c r="M299" s="94">
        <v>450</v>
      </c>
      <c r="N299" s="95">
        <v>5</v>
      </c>
      <c r="O299" s="39">
        <v>6.1859959974610002</v>
      </c>
      <c r="P299" s="40">
        <v>506.26</v>
      </c>
      <c r="Q299" s="35">
        <f t="shared" si="24"/>
        <v>1.1859959974610002</v>
      </c>
      <c r="R299" s="34">
        <v>0</v>
      </c>
      <c r="S299" s="96">
        <f t="shared" si="22"/>
        <v>-0.12502222222222215</v>
      </c>
      <c r="T299" s="19">
        <v>73.400000000000006</v>
      </c>
      <c r="U299" s="19">
        <v>72.599999999999994</v>
      </c>
      <c r="V299" s="27">
        <v>56</v>
      </c>
      <c r="W299" s="21">
        <v>0</v>
      </c>
      <c r="X299" s="21">
        <v>1</v>
      </c>
      <c r="Y299" s="21">
        <v>1</v>
      </c>
      <c r="Z299" s="21">
        <v>0</v>
      </c>
      <c r="AA299" s="21">
        <v>0</v>
      </c>
      <c r="AB299" s="5">
        <v>0</v>
      </c>
    </row>
    <row r="300" spans="1:28" s="9" customFormat="1" ht="11.35" customHeight="1">
      <c r="A300" s="6">
        <v>2016</v>
      </c>
      <c r="B300" s="21" t="s">
        <v>244</v>
      </c>
      <c r="C300" s="27">
        <v>25</v>
      </c>
      <c r="D300" s="27" t="s">
        <v>4</v>
      </c>
      <c r="E300" s="27" t="s">
        <v>295</v>
      </c>
      <c r="F300" s="70">
        <v>42668</v>
      </c>
      <c r="G300" s="53">
        <v>72654</v>
      </c>
      <c r="H300" s="55">
        <v>52375</v>
      </c>
      <c r="I300" s="90">
        <f>SUM(H276+H277+H278+H279+H280+H281+H282+H283+H284+H285+H286+H287+H288+H289+H290+H291+H292+H293+H294+H295+H296+H297+H298+H299+H300)</f>
        <v>1453695</v>
      </c>
      <c r="J300" s="91">
        <f t="shared" si="23"/>
        <v>0.72088253915820188</v>
      </c>
      <c r="K300" s="92">
        <f>SUM(G276+G277+G278+G279+G280+G281+G282+G283+G284+G285+G286+G287+G288+G289+G290+G291+G292+G293+G294+G295+G296+G297+G298+G299+G300)</f>
        <v>1928756</v>
      </c>
      <c r="L300" s="93">
        <f t="shared" si="21"/>
        <v>3.4272029069287306</v>
      </c>
      <c r="M300" s="94">
        <v>249</v>
      </c>
      <c r="N300" s="95">
        <v>5</v>
      </c>
      <c r="O300" s="39">
        <v>3.8486525174109998</v>
      </c>
      <c r="P300" s="40">
        <v>281.45</v>
      </c>
      <c r="Q300" s="35">
        <f t="shared" si="24"/>
        <v>-1.1513474825890002</v>
      </c>
      <c r="R300" s="34">
        <v>1</v>
      </c>
      <c r="S300" s="96">
        <f t="shared" si="22"/>
        <v>-0.13032128514056218</v>
      </c>
      <c r="T300" s="19">
        <v>83.3</v>
      </c>
      <c r="U300" s="19">
        <v>82.9</v>
      </c>
      <c r="V300" s="27">
        <v>30</v>
      </c>
      <c r="W300" s="21">
        <v>0</v>
      </c>
      <c r="X300" s="21">
        <v>1</v>
      </c>
      <c r="Y300" s="21">
        <v>0</v>
      </c>
      <c r="Z300" s="21">
        <v>1</v>
      </c>
      <c r="AA300" s="21">
        <v>0</v>
      </c>
      <c r="AB300" s="5">
        <v>0</v>
      </c>
    </row>
    <row r="301" spans="1:28" s="9" customFormat="1" ht="11.35" customHeight="1">
      <c r="A301" s="6">
        <v>2016</v>
      </c>
      <c r="B301" s="21" t="s">
        <v>244</v>
      </c>
      <c r="C301" s="27">
        <v>26</v>
      </c>
      <c r="D301" s="3" t="s">
        <v>3</v>
      </c>
      <c r="E301" s="3" t="s">
        <v>296</v>
      </c>
      <c r="F301" s="70">
        <v>42669</v>
      </c>
      <c r="G301" s="53">
        <v>74824</v>
      </c>
      <c r="H301" s="54">
        <v>54073</v>
      </c>
      <c r="I301" s="90">
        <f>SUM(H276+H277+H278+H279+H280+H281+H282+H283+H284+H285+H286+H287+H288+H289+H290+H291+H292+H293+H294+H295+H296+H297+H298+H299+H300+H301)</f>
        <v>1507768</v>
      </c>
      <c r="J301" s="91">
        <f t="shared" si="23"/>
        <v>0.72266919704907517</v>
      </c>
      <c r="K301" s="92">
        <f>SUM(G276+G277+G278+G279+G280+G281+G282+G283+G284+G285+G286+G287+G288+G289+G290+G291+G292+G293+G294+G295+G296+G297+G298+G299+G300+G301)</f>
        <v>2003580</v>
      </c>
      <c r="L301" s="93">
        <f t="shared" si="21"/>
        <v>4.2633379664278834</v>
      </c>
      <c r="M301" s="94">
        <v>319</v>
      </c>
      <c r="N301" s="95">
        <v>5</v>
      </c>
      <c r="O301" s="39">
        <v>4.636480273708</v>
      </c>
      <c r="P301" s="40">
        <v>348.75</v>
      </c>
      <c r="Q301" s="35">
        <f t="shared" si="24"/>
        <v>-0.36351972629200002</v>
      </c>
      <c r="R301" s="34">
        <v>1</v>
      </c>
      <c r="S301" s="96">
        <f t="shared" si="22"/>
        <v>-9.3260188087774365E-2</v>
      </c>
      <c r="T301" s="19">
        <v>76.5</v>
      </c>
      <c r="U301" s="19">
        <v>74.8</v>
      </c>
      <c r="V301" s="27">
        <v>35</v>
      </c>
      <c r="W301" s="21">
        <v>0</v>
      </c>
      <c r="X301" s="21">
        <v>1</v>
      </c>
      <c r="Y301" s="21">
        <v>0</v>
      </c>
      <c r="Z301" s="21">
        <v>0</v>
      </c>
      <c r="AA301" s="21">
        <v>1</v>
      </c>
      <c r="AB301" s="5">
        <v>0</v>
      </c>
    </row>
    <row r="302" spans="1:28" s="9" customFormat="1" ht="11.35" customHeight="1">
      <c r="A302" s="6">
        <v>2016</v>
      </c>
      <c r="B302" s="21" t="s">
        <v>244</v>
      </c>
      <c r="C302" s="27">
        <v>27</v>
      </c>
      <c r="D302" s="27" t="s">
        <v>7</v>
      </c>
      <c r="E302" s="27" t="s">
        <v>297</v>
      </c>
      <c r="F302" s="70">
        <v>42670</v>
      </c>
      <c r="G302" s="53">
        <v>81874</v>
      </c>
      <c r="H302" s="55">
        <v>58412</v>
      </c>
      <c r="I302" s="90">
        <f>SUM(H276+H277+H278+H279+H280+H281+H282+H283+H284+H285+H286+H287+H288+H289+H290+H291+H292+H293+H294+H295+H296+H297+H298+H299+H300+H301+H302)</f>
        <v>1566180</v>
      </c>
      <c r="J302" s="91">
        <f t="shared" si="23"/>
        <v>0.71343772137674966</v>
      </c>
      <c r="K302" s="92">
        <f>SUM(G276+G277+G278+G279+G280+G281+G282+G283+G284+G285+G286+G287+G288+G289+G290+G291+G292+G293+G294+G295+G296+G297+G298+G299+G300+G301+G302)</f>
        <v>2085454</v>
      </c>
      <c r="L302" s="93">
        <f t="shared" si="21"/>
        <v>3.4198890978821113</v>
      </c>
      <c r="M302" s="94">
        <v>280</v>
      </c>
      <c r="N302" s="95">
        <v>5</v>
      </c>
      <c r="O302" s="39">
        <v>3.7328089503380002</v>
      </c>
      <c r="P302" s="40">
        <v>307.62</v>
      </c>
      <c r="Q302" s="35">
        <f t="shared" si="24"/>
        <v>-1.2671910496619998</v>
      </c>
      <c r="R302" s="34">
        <v>1</v>
      </c>
      <c r="S302" s="96">
        <f t="shared" si="22"/>
        <v>-9.8642857142857254E-2</v>
      </c>
      <c r="T302" s="19">
        <v>81.900000000000006</v>
      </c>
      <c r="U302" s="19">
        <v>76.8</v>
      </c>
      <c r="V302" s="27">
        <v>30</v>
      </c>
      <c r="W302" s="21">
        <v>0</v>
      </c>
      <c r="X302" s="21">
        <v>2</v>
      </c>
      <c r="Y302" s="21">
        <v>0</v>
      </c>
      <c r="Z302" s="21">
        <v>0</v>
      </c>
      <c r="AA302" s="21">
        <v>2</v>
      </c>
      <c r="AB302" s="5">
        <v>0</v>
      </c>
    </row>
    <row r="303" spans="1:28" s="9" customFormat="1" ht="11.35" customHeight="1">
      <c r="A303" s="6">
        <v>2016</v>
      </c>
      <c r="B303" s="21" t="s">
        <v>244</v>
      </c>
      <c r="C303" s="27">
        <v>28</v>
      </c>
      <c r="D303" s="27" t="s">
        <v>0</v>
      </c>
      <c r="E303" s="27" t="s">
        <v>298</v>
      </c>
      <c r="F303" s="70">
        <v>42671</v>
      </c>
      <c r="G303" s="100">
        <v>83144</v>
      </c>
      <c r="H303" s="55">
        <v>60342</v>
      </c>
      <c r="I303" s="90">
        <f>SUM(H276+H277+H278+H279+H280+H281+H282+H283+H284+H285+H286+H287+H288+H289+H290+H291+H292+H293+H294+H295+H296+H297+H298+H299+H300+H301+H302+H303)</f>
        <v>1626522</v>
      </c>
      <c r="J303" s="91">
        <f t="shared" si="23"/>
        <v>0.72575291061291258</v>
      </c>
      <c r="K303" s="92">
        <f>SUM(G276+G277+G278+G279+G280+G281+G282+G283+G284+G285+G286+G287+G288+G289+G290+G291+G292+G293+G294+G295+G296+G297+G298+G299+G300+G301+G302+G303)</f>
        <v>2168598</v>
      </c>
      <c r="L303" s="93">
        <f t="shared" si="21"/>
        <v>4.7868757817761951</v>
      </c>
      <c r="M303" s="94">
        <v>398</v>
      </c>
      <c r="N303" s="95">
        <v>5</v>
      </c>
      <c r="O303" s="39">
        <v>5.2848070816890003</v>
      </c>
      <c r="P303" s="41">
        <v>441.81</v>
      </c>
      <c r="Q303" s="35">
        <f t="shared" si="24"/>
        <v>0.28480708168900026</v>
      </c>
      <c r="R303" s="34">
        <v>0</v>
      </c>
      <c r="S303" s="96">
        <f t="shared" si="22"/>
        <v>-0.11007537688442204</v>
      </c>
      <c r="T303" s="19">
        <v>73.900000000000006</v>
      </c>
      <c r="U303" s="19">
        <v>78.099999999999994</v>
      </c>
      <c r="V303" s="27">
        <v>39</v>
      </c>
      <c r="W303" s="21">
        <v>0</v>
      </c>
      <c r="X303" s="21">
        <v>3</v>
      </c>
      <c r="Y303" s="21">
        <v>1</v>
      </c>
      <c r="Z303" s="21">
        <v>0</v>
      </c>
      <c r="AA303" s="21">
        <v>2</v>
      </c>
      <c r="AB303" s="5">
        <v>0</v>
      </c>
    </row>
    <row r="304" spans="1:28" s="9" customFormat="1" ht="11.35" customHeight="1">
      <c r="A304" s="6">
        <v>2016</v>
      </c>
      <c r="B304" s="21" t="s">
        <v>244</v>
      </c>
      <c r="C304" s="27">
        <v>29</v>
      </c>
      <c r="D304" s="27" t="s">
        <v>8</v>
      </c>
      <c r="E304" s="27" t="s">
        <v>299</v>
      </c>
      <c r="F304" s="70">
        <v>42672</v>
      </c>
      <c r="G304" s="100">
        <v>58766</v>
      </c>
      <c r="H304" s="55">
        <v>59313</v>
      </c>
      <c r="I304" s="90">
        <f>SUM(H276+H277+H278+H279+H280+H281+H282+H283+H284+H285+H286+H287+H288+H289+H290+H291+H292+H293+H294+H295+H296+H297+H298+H299+H300+H301+H303+H304+H302)</f>
        <v>1685835</v>
      </c>
      <c r="J304" s="91">
        <f t="shared" si="23"/>
        <v>1.0093081033250519</v>
      </c>
      <c r="K304" s="92">
        <f>SUM(G276+G277+G278+G279+G280+G281+G282+G283+G284+G285+G286+G287+G288+G289+G290+G291+G292+G293+G294+G295+G296+G297+G298+G299+G300+G301+G302+G303+G304)</f>
        <v>2227364</v>
      </c>
      <c r="L304" s="93">
        <f t="shared" si="21"/>
        <v>8.0829050811693826</v>
      </c>
      <c r="M304" s="94">
        <v>475</v>
      </c>
      <c r="N304" s="95">
        <v>5</v>
      </c>
      <c r="O304" s="39">
        <v>8.367763672872</v>
      </c>
      <c r="P304" s="41">
        <v>495.4</v>
      </c>
      <c r="Q304" s="35">
        <f t="shared" si="24"/>
        <v>3.367763672872</v>
      </c>
      <c r="R304" s="34">
        <v>0</v>
      </c>
      <c r="S304" s="96">
        <f t="shared" si="22"/>
        <v>-4.2947368421052623E-2</v>
      </c>
      <c r="T304" s="19">
        <v>85.4</v>
      </c>
      <c r="U304" s="19">
        <v>82.7</v>
      </c>
      <c r="V304" s="27">
        <v>17</v>
      </c>
      <c r="W304" s="21">
        <v>0</v>
      </c>
      <c r="X304" s="21">
        <v>0</v>
      </c>
      <c r="Y304" s="21">
        <v>0</v>
      </c>
      <c r="Z304" s="21">
        <v>0</v>
      </c>
      <c r="AA304" s="21">
        <v>0</v>
      </c>
      <c r="AB304" s="21" t="s">
        <v>98</v>
      </c>
    </row>
    <row r="305" spans="1:28" s="9" customFormat="1" ht="11.35" customHeight="1">
      <c r="A305" s="6">
        <v>2016</v>
      </c>
      <c r="B305" s="21" t="s">
        <v>244</v>
      </c>
      <c r="C305" s="27">
        <v>30</v>
      </c>
      <c r="D305" s="27" t="s">
        <v>5</v>
      </c>
      <c r="E305" s="27" t="s">
        <v>300</v>
      </c>
      <c r="F305" s="70">
        <v>42673</v>
      </c>
      <c r="G305" s="100">
        <v>69939</v>
      </c>
      <c r="H305" s="55">
        <v>54681</v>
      </c>
      <c r="I305" s="90">
        <f>SUM(H276+H277+H278+H279+H280+H281+H282+H283+H284+H285+H286+H287+H288+H289+H290+H291+H292+H293+H294+H295+H296+H297+H298+H299+H300+H301+H302+H303+H304+H305)</f>
        <v>1740516</v>
      </c>
      <c r="J305" s="91">
        <f t="shared" si="23"/>
        <v>0.7818384592287565</v>
      </c>
      <c r="K305" s="92">
        <f>SUM(G276+G277+G278+G279+G280+G281+G282+G283+G284+G285+G286+G287+G288+G289+G290+G291+G292+G293+G294+G295+G296+G297+G298+G299+G300+G301+G302+G303+G304+G305)</f>
        <v>2297303</v>
      </c>
      <c r="L305" s="93">
        <f t="shared" si="21"/>
        <v>5.9194440869900919</v>
      </c>
      <c r="M305" s="94">
        <v>414</v>
      </c>
      <c r="N305" s="95">
        <v>5</v>
      </c>
      <c r="O305" s="39">
        <v>6.558715452036</v>
      </c>
      <c r="P305" s="41">
        <v>456.71</v>
      </c>
      <c r="Q305" s="35">
        <f t="shared" si="24"/>
        <v>1.558715452036</v>
      </c>
      <c r="R305" s="34">
        <v>0</v>
      </c>
      <c r="S305" s="96">
        <f t="shared" si="22"/>
        <v>-0.10316425120772932</v>
      </c>
      <c r="T305" s="19">
        <v>79.8</v>
      </c>
      <c r="U305" s="19">
        <v>78.099999999999994</v>
      </c>
      <c r="V305" s="27">
        <v>43</v>
      </c>
      <c r="W305" s="21">
        <v>1</v>
      </c>
      <c r="X305" s="21">
        <v>4</v>
      </c>
      <c r="Y305" s="21">
        <v>2</v>
      </c>
      <c r="Z305" s="21">
        <v>1</v>
      </c>
      <c r="AA305" s="21">
        <v>1</v>
      </c>
      <c r="AB305" s="5">
        <v>0</v>
      </c>
    </row>
    <row r="306" spans="1:28" s="9" customFormat="1" ht="11.35" customHeight="1">
      <c r="A306" s="6">
        <v>2016</v>
      </c>
      <c r="B306" s="21" t="s">
        <v>244</v>
      </c>
      <c r="C306" s="27">
        <v>31</v>
      </c>
      <c r="D306" s="27" t="s">
        <v>6</v>
      </c>
      <c r="E306" s="27" t="s">
        <v>294</v>
      </c>
      <c r="F306" s="70">
        <v>42674</v>
      </c>
      <c r="G306" s="100">
        <v>68258</v>
      </c>
      <c r="H306" s="55">
        <v>49900</v>
      </c>
      <c r="I306" s="90">
        <f>SUM(H276+H277+H278+H279+H280+H281+H282+H283+H284+H285+H286+H287+H288+H289+H290+H291+H292+H293+H294+H295+H296+H297+H298+H299+H300+H301+H302+H303+H304+H305+H306)</f>
        <v>1790416</v>
      </c>
      <c r="J306" s="91">
        <f t="shared" si="23"/>
        <v>0.73104984031175835</v>
      </c>
      <c r="K306" s="92">
        <f>SUM(G276+G277+G278+G279+G280+G281+G282+G283+G284+G285+G286+G287+G288+G289+G290+G291+G292+G293+G294+G295+G296+G297+G298+G299+G300+G301+G302+G303+G304+G305+G306)</f>
        <v>2365561</v>
      </c>
      <c r="L306" s="93">
        <f t="shared" si="21"/>
        <v>4.2925371385039117</v>
      </c>
      <c r="M306" s="94">
        <v>293</v>
      </c>
      <c r="N306" s="95">
        <v>5</v>
      </c>
      <c r="O306" s="39">
        <v>4.6079580415479997</v>
      </c>
      <c r="P306" s="41">
        <v>315.02</v>
      </c>
      <c r="Q306" s="35">
        <f t="shared" si="24"/>
        <v>-0.39204195845200029</v>
      </c>
      <c r="R306" s="34">
        <v>1</v>
      </c>
      <c r="S306" s="96">
        <f t="shared" si="22"/>
        <v>-7.5153583617747488E-2</v>
      </c>
      <c r="T306" s="19">
        <v>81.2</v>
      </c>
      <c r="U306" s="19">
        <v>76.5</v>
      </c>
      <c r="V306" s="27">
        <v>44</v>
      </c>
      <c r="W306" s="21">
        <v>0</v>
      </c>
      <c r="X306" s="21">
        <v>3</v>
      </c>
      <c r="Y306" s="21">
        <v>2</v>
      </c>
      <c r="Z306" s="21">
        <v>1</v>
      </c>
      <c r="AA306" s="21">
        <v>0</v>
      </c>
      <c r="AB306" s="5">
        <v>0</v>
      </c>
    </row>
    <row r="307" spans="1:28" s="9" customFormat="1" ht="11.35" customHeight="1">
      <c r="A307" s="6">
        <v>2016</v>
      </c>
      <c r="B307" s="6" t="s">
        <v>245</v>
      </c>
      <c r="C307" s="3">
        <v>1</v>
      </c>
      <c r="D307" s="3" t="s">
        <v>4</v>
      </c>
      <c r="E307" s="3" t="s">
        <v>295</v>
      </c>
      <c r="F307" s="70">
        <v>42675</v>
      </c>
      <c r="G307" s="89">
        <v>75309</v>
      </c>
      <c r="H307" s="48">
        <v>54676</v>
      </c>
      <c r="I307" s="71">
        <f>SUM(H307+0)</f>
        <v>54676</v>
      </c>
      <c r="J307" s="72">
        <f t="shared" si="23"/>
        <v>0.72602212218991091</v>
      </c>
      <c r="K307" s="3">
        <f>SUM(G307+0)</f>
        <v>75309</v>
      </c>
      <c r="L307" s="74">
        <f t="shared" si="21"/>
        <v>3.3860494761582283</v>
      </c>
      <c r="M307" s="60">
        <v>255</v>
      </c>
      <c r="N307" s="75">
        <v>5.45</v>
      </c>
      <c r="O307" s="33">
        <f t="shared" ref="O307:O336" si="25">SUM(P307*1000)/G307</f>
        <v>3.7153593859963618</v>
      </c>
      <c r="P307" s="36">
        <v>279.8</v>
      </c>
      <c r="Q307" s="35">
        <f t="shared" si="24"/>
        <v>-1.7346406140036383</v>
      </c>
      <c r="R307" s="34">
        <v>1</v>
      </c>
      <c r="S307" s="76">
        <f t="shared" si="22"/>
        <v>-9.7254901960784457E-2</v>
      </c>
      <c r="T307" s="7">
        <v>77.099999999999994</v>
      </c>
      <c r="U307" s="7">
        <v>74.099999999999994</v>
      </c>
      <c r="V307" s="2">
        <v>29</v>
      </c>
      <c r="W307" s="6">
        <v>0</v>
      </c>
      <c r="X307" s="6">
        <v>1</v>
      </c>
      <c r="Y307" s="6">
        <v>1</v>
      </c>
      <c r="Z307" s="6">
        <v>0</v>
      </c>
      <c r="AA307" s="6">
        <v>0</v>
      </c>
      <c r="AB307" s="5">
        <v>0</v>
      </c>
    </row>
    <row r="308" spans="1:28" s="9" customFormat="1" ht="11.35" customHeight="1">
      <c r="A308" s="6">
        <v>2016</v>
      </c>
      <c r="B308" s="6" t="s">
        <v>245</v>
      </c>
      <c r="C308" s="3">
        <v>2</v>
      </c>
      <c r="D308" s="3" t="s">
        <v>3</v>
      </c>
      <c r="E308" s="3" t="s">
        <v>296</v>
      </c>
      <c r="F308" s="70">
        <v>42676</v>
      </c>
      <c r="G308" s="89">
        <v>70510</v>
      </c>
      <c r="H308" s="48">
        <v>50688</v>
      </c>
      <c r="I308" s="71">
        <f>SUM(H307+H308)</f>
        <v>105364</v>
      </c>
      <c r="J308" s="72">
        <f t="shared" si="23"/>
        <v>0.71887675507020277</v>
      </c>
      <c r="K308" s="3">
        <f>SUM(G307+G308)</f>
        <v>145819</v>
      </c>
      <c r="L308" s="74">
        <f t="shared" si="21"/>
        <v>5.6445894199404343</v>
      </c>
      <c r="M308" s="60">
        <v>398</v>
      </c>
      <c r="N308" s="75">
        <v>5.45</v>
      </c>
      <c r="O308" s="33">
        <f t="shared" si="25"/>
        <v>6.2473408027230182</v>
      </c>
      <c r="P308" s="36">
        <v>440.5</v>
      </c>
      <c r="Q308" s="35">
        <f t="shared" si="24"/>
        <v>0.79734080272301799</v>
      </c>
      <c r="R308" s="34">
        <v>0</v>
      </c>
      <c r="S308" s="76">
        <f t="shared" si="22"/>
        <v>-0.10678391959799005</v>
      </c>
      <c r="T308" s="7">
        <v>68.7</v>
      </c>
      <c r="U308" s="7">
        <v>75.5</v>
      </c>
      <c r="V308" s="8">
        <v>37</v>
      </c>
      <c r="W308" s="6">
        <v>0</v>
      </c>
      <c r="X308" s="6">
        <v>2</v>
      </c>
      <c r="Y308" s="6">
        <v>1</v>
      </c>
      <c r="Z308" s="6">
        <v>1</v>
      </c>
      <c r="AA308" s="6">
        <v>0</v>
      </c>
      <c r="AB308" s="6" t="s">
        <v>13</v>
      </c>
    </row>
    <row r="309" spans="1:28" s="9" customFormat="1" ht="11.35" customHeight="1">
      <c r="A309" s="6">
        <v>2016</v>
      </c>
      <c r="B309" s="6" t="s">
        <v>245</v>
      </c>
      <c r="C309" s="3">
        <v>3</v>
      </c>
      <c r="D309" s="3" t="s">
        <v>7</v>
      </c>
      <c r="E309" s="3" t="s">
        <v>297</v>
      </c>
      <c r="F309" s="70">
        <v>42677</v>
      </c>
      <c r="G309" s="89">
        <v>80280</v>
      </c>
      <c r="H309" s="48">
        <v>56776</v>
      </c>
      <c r="I309" s="71">
        <f>SUM(H307+H308+H309)</f>
        <v>162140</v>
      </c>
      <c r="J309" s="72">
        <f t="shared" si="23"/>
        <v>0.70722471350274041</v>
      </c>
      <c r="K309" s="3">
        <f>SUM(G307+G308+G309)</f>
        <v>226099</v>
      </c>
      <c r="L309" s="74">
        <f t="shared" si="21"/>
        <v>4.6088689586447442</v>
      </c>
      <c r="M309" s="60">
        <v>370</v>
      </c>
      <c r="N309" s="75">
        <v>5.45</v>
      </c>
      <c r="O309" s="33">
        <f t="shared" si="25"/>
        <v>5.2080219232685598</v>
      </c>
      <c r="P309" s="36">
        <v>418.1</v>
      </c>
      <c r="Q309" s="35">
        <f t="shared" si="24"/>
        <v>-0.24197807673144034</v>
      </c>
      <c r="R309" s="34">
        <v>1</v>
      </c>
      <c r="S309" s="76">
        <f t="shared" si="22"/>
        <v>-0.13000000000000012</v>
      </c>
      <c r="T309" s="7">
        <v>59.9</v>
      </c>
      <c r="U309" s="7">
        <v>66.2</v>
      </c>
      <c r="V309" s="8">
        <v>53</v>
      </c>
      <c r="W309" s="6">
        <v>0</v>
      </c>
      <c r="X309" s="6">
        <v>1</v>
      </c>
      <c r="Y309" s="6">
        <v>1</v>
      </c>
      <c r="Z309" s="6">
        <v>0</v>
      </c>
      <c r="AA309" s="6">
        <v>0</v>
      </c>
      <c r="AB309" s="6" t="s">
        <v>99</v>
      </c>
    </row>
    <row r="310" spans="1:28" s="9" customFormat="1" ht="11.35" customHeight="1">
      <c r="A310" s="6">
        <v>2016</v>
      </c>
      <c r="B310" s="6" t="s">
        <v>245</v>
      </c>
      <c r="C310" s="3">
        <v>4</v>
      </c>
      <c r="D310" s="3" t="s">
        <v>0</v>
      </c>
      <c r="E310" s="3" t="s">
        <v>298</v>
      </c>
      <c r="F310" s="70">
        <v>42678</v>
      </c>
      <c r="G310" s="89">
        <v>83018</v>
      </c>
      <c r="H310" s="48">
        <v>59167</v>
      </c>
      <c r="I310" s="71">
        <f>SUM(H307+H308+H309+H310)</f>
        <v>221307</v>
      </c>
      <c r="J310" s="72">
        <f t="shared" si="23"/>
        <v>0.71270086005444599</v>
      </c>
      <c r="K310" s="3">
        <f>SUM(G307+G308+G309+G310)</f>
        <v>309117</v>
      </c>
      <c r="L310" s="74">
        <f t="shared" si="21"/>
        <v>5.5289214387241321</v>
      </c>
      <c r="M310" s="60">
        <v>459</v>
      </c>
      <c r="N310" s="75">
        <v>5.45</v>
      </c>
      <c r="O310" s="33">
        <f t="shared" si="25"/>
        <v>6.2758678840733335</v>
      </c>
      <c r="P310" s="36">
        <v>521.01</v>
      </c>
      <c r="Q310" s="35">
        <f t="shared" si="24"/>
        <v>0.82586788407333334</v>
      </c>
      <c r="R310" s="34">
        <v>0</v>
      </c>
      <c r="S310" s="76">
        <f t="shared" si="22"/>
        <v>-0.13509803921568619</v>
      </c>
      <c r="T310" s="7">
        <v>64.900000000000006</v>
      </c>
      <c r="U310" s="7">
        <v>61.5</v>
      </c>
      <c r="V310" s="8">
        <v>76</v>
      </c>
      <c r="W310" s="6">
        <v>0</v>
      </c>
      <c r="X310" s="6">
        <v>4</v>
      </c>
      <c r="Y310" s="6">
        <v>3</v>
      </c>
      <c r="Z310" s="6">
        <v>0</v>
      </c>
      <c r="AA310" s="6">
        <v>1</v>
      </c>
      <c r="AB310" s="5">
        <v>0</v>
      </c>
    </row>
    <row r="311" spans="1:28" s="9" customFormat="1" ht="11.35" customHeight="1">
      <c r="A311" s="6">
        <v>2016</v>
      </c>
      <c r="B311" s="6" t="s">
        <v>245</v>
      </c>
      <c r="C311" s="3">
        <v>5</v>
      </c>
      <c r="D311" s="3" t="s">
        <v>8</v>
      </c>
      <c r="E311" s="3" t="s">
        <v>299</v>
      </c>
      <c r="F311" s="70">
        <v>42679</v>
      </c>
      <c r="G311" s="89">
        <v>60719</v>
      </c>
      <c r="H311" s="48">
        <v>51039</v>
      </c>
      <c r="I311" s="71">
        <f>SUM(H307+H308+H309+H310+H311)</f>
        <v>272346</v>
      </c>
      <c r="J311" s="72">
        <f t="shared" si="23"/>
        <v>0.84057708460284264</v>
      </c>
      <c r="K311" s="3">
        <f>SUM(G307+G308+G309+G310+G311)</f>
        <v>369836</v>
      </c>
      <c r="L311" s="74">
        <f t="shared" si="21"/>
        <v>6.5218465389746205</v>
      </c>
      <c r="M311" s="60">
        <v>396</v>
      </c>
      <c r="N311" s="75">
        <v>5.45</v>
      </c>
      <c r="O311" s="33">
        <f t="shared" si="25"/>
        <v>7.2967275482139033</v>
      </c>
      <c r="P311" s="36">
        <v>443.05</v>
      </c>
      <c r="Q311" s="35">
        <f t="shared" si="24"/>
        <v>1.8467275482139032</v>
      </c>
      <c r="R311" s="34">
        <v>0</v>
      </c>
      <c r="S311" s="76">
        <f t="shared" si="22"/>
        <v>-0.11881313131313131</v>
      </c>
      <c r="T311" s="7">
        <v>83.7</v>
      </c>
      <c r="U311" s="7">
        <v>76.7</v>
      </c>
      <c r="V311" s="8">
        <v>29</v>
      </c>
      <c r="W311" s="6">
        <v>2</v>
      </c>
      <c r="X311" s="6">
        <v>0</v>
      </c>
      <c r="Y311" s="6">
        <v>0</v>
      </c>
      <c r="Z311" s="6">
        <v>0</v>
      </c>
      <c r="AA311" s="6">
        <v>0</v>
      </c>
      <c r="AB311" s="5">
        <v>0</v>
      </c>
    </row>
    <row r="312" spans="1:28" s="9" customFormat="1" ht="11.35" customHeight="1">
      <c r="A312" s="6">
        <v>2016</v>
      </c>
      <c r="B312" s="6" t="s">
        <v>245</v>
      </c>
      <c r="C312" s="3">
        <v>6</v>
      </c>
      <c r="D312" s="3" t="s">
        <v>5</v>
      </c>
      <c r="E312" s="3" t="s">
        <v>300</v>
      </c>
      <c r="F312" s="70">
        <v>42680</v>
      </c>
      <c r="G312" s="89">
        <v>75301</v>
      </c>
      <c r="H312" s="48">
        <v>56859</v>
      </c>
      <c r="I312" s="71">
        <f>SUM(H307+H308+H309+H310+H311+H312)</f>
        <v>329205</v>
      </c>
      <c r="J312" s="72">
        <f t="shared" si="23"/>
        <v>0.75508957384364084</v>
      </c>
      <c r="K312" s="3">
        <f>SUM(G307+G308+G309+G310+G311+G312)</f>
        <v>445137</v>
      </c>
      <c r="L312" s="74">
        <f t="shared" si="21"/>
        <v>6.0158563631293083</v>
      </c>
      <c r="M312" s="60">
        <v>453</v>
      </c>
      <c r="N312" s="75">
        <v>5.45</v>
      </c>
      <c r="O312" s="33">
        <f t="shared" si="25"/>
        <v>6.9851661996520633</v>
      </c>
      <c r="P312" s="36">
        <v>525.99</v>
      </c>
      <c r="Q312" s="35">
        <f t="shared" si="24"/>
        <v>1.5351661996520631</v>
      </c>
      <c r="R312" s="34">
        <v>0</v>
      </c>
      <c r="S312" s="76">
        <f t="shared" si="22"/>
        <v>-0.16112582781456952</v>
      </c>
      <c r="T312" s="7">
        <v>71.2</v>
      </c>
      <c r="U312" s="7">
        <v>68.400000000000006</v>
      </c>
      <c r="V312" s="8">
        <v>58</v>
      </c>
      <c r="W312" s="6">
        <v>0</v>
      </c>
      <c r="X312" s="6">
        <v>3</v>
      </c>
      <c r="Y312" s="6">
        <v>1</v>
      </c>
      <c r="Z312" s="6">
        <v>1</v>
      </c>
      <c r="AA312" s="6">
        <v>1</v>
      </c>
      <c r="AB312" s="6" t="s">
        <v>90</v>
      </c>
    </row>
    <row r="313" spans="1:28" s="9" customFormat="1" ht="11.35" customHeight="1">
      <c r="A313" s="6">
        <v>2016</v>
      </c>
      <c r="B313" s="6" t="s">
        <v>245</v>
      </c>
      <c r="C313" s="3">
        <v>7</v>
      </c>
      <c r="D313" s="3" t="s">
        <v>6</v>
      </c>
      <c r="E313" s="3" t="s">
        <v>294</v>
      </c>
      <c r="F313" s="70">
        <v>42681</v>
      </c>
      <c r="G313" s="89">
        <v>73143</v>
      </c>
      <c r="H313" s="48">
        <v>52269</v>
      </c>
      <c r="I313" s="71">
        <f>SUM(H307+H308+H309+H310+H311+H312+H313)</f>
        <v>381474</v>
      </c>
      <c r="J313" s="72">
        <f t="shared" si="23"/>
        <v>0.7146138386448464</v>
      </c>
      <c r="K313" s="3">
        <f>SUM(G307+G308+G309+G310+G311+G312+G313)</f>
        <v>518280</v>
      </c>
      <c r="L313" s="74">
        <f t="shared" si="21"/>
        <v>11.128884513897434</v>
      </c>
      <c r="M313" s="60">
        <v>814</v>
      </c>
      <c r="N313" s="75">
        <v>5.45</v>
      </c>
      <c r="O313" s="33">
        <f t="shared" si="25"/>
        <v>12.456967857484653</v>
      </c>
      <c r="P313" s="36">
        <v>911.14</v>
      </c>
      <c r="Q313" s="35">
        <f t="shared" si="24"/>
        <v>7.0069678574846526</v>
      </c>
      <c r="R313" s="34">
        <v>0</v>
      </c>
      <c r="S313" s="76">
        <f t="shared" si="22"/>
        <v>-0.11933660933660928</v>
      </c>
      <c r="T313" s="7">
        <v>34.200000000000003</v>
      </c>
      <c r="U313" s="7">
        <v>41.1</v>
      </c>
      <c r="V313" s="8">
        <v>82</v>
      </c>
      <c r="W313" s="6">
        <v>3</v>
      </c>
      <c r="X313" s="6">
        <v>35</v>
      </c>
      <c r="Y313" s="6">
        <v>1</v>
      </c>
      <c r="Z313" s="6">
        <v>34</v>
      </c>
      <c r="AA313" s="6">
        <v>0</v>
      </c>
      <c r="AB313" s="6" t="s">
        <v>19</v>
      </c>
    </row>
    <row r="314" spans="1:28" s="9" customFormat="1" ht="11.35" customHeight="1">
      <c r="A314" s="6">
        <v>2016</v>
      </c>
      <c r="B314" s="6" t="s">
        <v>245</v>
      </c>
      <c r="C314" s="3">
        <v>8</v>
      </c>
      <c r="D314" s="3" t="s">
        <v>4</v>
      </c>
      <c r="E314" s="3" t="s">
        <v>295</v>
      </c>
      <c r="F314" s="70">
        <v>42682</v>
      </c>
      <c r="G314" s="89">
        <v>66650</v>
      </c>
      <c r="H314" s="48">
        <v>44446</v>
      </c>
      <c r="I314" s="71">
        <f>SUM(H307+H308+H309+H310+H311+H312+H313+H314)</f>
        <v>425920</v>
      </c>
      <c r="J314" s="72">
        <f t="shared" si="23"/>
        <v>0.66685671417854464</v>
      </c>
      <c r="K314" s="3">
        <f>SUM(G307+G308+G309+G310+G311+G312+G313+G314)</f>
        <v>584930</v>
      </c>
      <c r="L314" s="74">
        <f t="shared" si="21"/>
        <v>5.7014253563390849</v>
      </c>
      <c r="M314" s="60">
        <v>380</v>
      </c>
      <c r="N314" s="75">
        <v>5.45</v>
      </c>
      <c r="O314" s="33">
        <f t="shared" si="25"/>
        <v>6.151237809452363</v>
      </c>
      <c r="P314" s="36">
        <v>409.98</v>
      </c>
      <c r="Q314" s="35">
        <f t="shared" si="24"/>
        <v>0.7012378094523628</v>
      </c>
      <c r="R314" s="34">
        <v>0</v>
      </c>
      <c r="S314" s="76">
        <f t="shared" si="22"/>
        <v>-7.8894736842105351E-2</v>
      </c>
      <c r="T314" s="7">
        <v>60.6</v>
      </c>
      <c r="U314" s="7">
        <v>72</v>
      </c>
      <c r="V314" s="8">
        <v>49</v>
      </c>
      <c r="W314" s="6">
        <v>1</v>
      </c>
      <c r="X314" s="6">
        <v>1</v>
      </c>
      <c r="Y314" s="6">
        <v>1</v>
      </c>
      <c r="Z314" s="6">
        <v>0</v>
      </c>
      <c r="AA314" s="6">
        <v>0</v>
      </c>
      <c r="AB314" s="5">
        <v>0</v>
      </c>
    </row>
    <row r="315" spans="1:28" s="9" customFormat="1" ht="11.35" customHeight="1">
      <c r="A315" s="6">
        <v>2016</v>
      </c>
      <c r="B315" s="6" t="s">
        <v>245</v>
      </c>
      <c r="C315" s="3">
        <v>9</v>
      </c>
      <c r="D315" s="3" t="s">
        <v>3</v>
      </c>
      <c r="E315" s="3" t="s">
        <v>296</v>
      </c>
      <c r="F315" s="70">
        <v>42683</v>
      </c>
      <c r="G315" s="89">
        <v>71153</v>
      </c>
      <c r="H315" s="48">
        <v>50889</v>
      </c>
      <c r="I315" s="71">
        <f>SUM(H307+H308+H309+H310+H311+H312+H313+H314+H315)</f>
        <v>476809</v>
      </c>
      <c r="J315" s="72">
        <f t="shared" si="23"/>
        <v>0.71520526190041178</v>
      </c>
      <c r="K315" s="3">
        <f>SUM(G307+G308+G309+G310+G311+G312+G313+G314+G315)</f>
        <v>656083</v>
      </c>
      <c r="L315" s="74">
        <f t="shared" si="21"/>
        <v>4.5816761064185627</v>
      </c>
      <c r="M315" s="60">
        <v>326</v>
      </c>
      <c r="N315" s="75">
        <v>5.45</v>
      </c>
      <c r="O315" s="33">
        <f t="shared" si="25"/>
        <v>4.9976810535044205</v>
      </c>
      <c r="P315" s="36">
        <v>355.6</v>
      </c>
      <c r="Q315" s="35">
        <f t="shared" si="24"/>
        <v>-0.45231894649557969</v>
      </c>
      <c r="R315" s="34">
        <v>1</v>
      </c>
      <c r="S315" s="76">
        <f t="shared" si="22"/>
        <v>-9.0797546012270081E-2</v>
      </c>
      <c r="T315" s="7">
        <v>66.900000000000006</v>
      </c>
      <c r="U315" s="7">
        <v>76.599999999999994</v>
      </c>
      <c r="V315" s="8">
        <v>29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5">
        <v>0</v>
      </c>
    </row>
    <row r="316" spans="1:28" s="9" customFormat="1" ht="11.35" customHeight="1">
      <c r="A316" s="6">
        <v>2016</v>
      </c>
      <c r="B316" s="6" t="s">
        <v>245</v>
      </c>
      <c r="C316" s="3">
        <v>10</v>
      </c>
      <c r="D316" s="3" t="s">
        <v>7</v>
      </c>
      <c r="E316" s="3" t="s">
        <v>297</v>
      </c>
      <c r="F316" s="70">
        <v>42684</v>
      </c>
      <c r="G316" s="89">
        <v>83851</v>
      </c>
      <c r="H316" s="48">
        <v>59652</v>
      </c>
      <c r="I316" s="71">
        <f>SUM(H307+H308+H309+H310+H311+H312+H313+H314+H315+H316)</f>
        <v>536461</v>
      </c>
      <c r="J316" s="72">
        <f t="shared" si="23"/>
        <v>0.71140475367020073</v>
      </c>
      <c r="K316" s="3">
        <f>SUM(G307+G308+G309+G310+G311+G312+G313+G314+G315+G316)</f>
        <v>739934</v>
      </c>
      <c r="L316" s="74">
        <f t="shared" si="21"/>
        <v>3.8282191029325827</v>
      </c>
      <c r="M316" s="60">
        <v>321</v>
      </c>
      <c r="N316" s="75">
        <v>5.45</v>
      </c>
      <c r="O316" s="33">
        <f t="shared" si="25"/>
        <v>4.0016219246043576</v>
      </c>
      <c r="P316" s="36">
        <v>335.54</v>
      </c>
      <c r="Q316" s="35">
        <f t="shared" si="24"/>
        <v>-1.4483780753956426</v>
      </c>
      <c r="R316" s="34">
        <v>1</v>
      </c>
      <c r="S316" s="76">
        <f t="shared" si="22"/>
        <v>-4.5295950155763265E-2</v>
      </c>
      <c r="T316" s="7">
        <v>75</v>
      </c>
      <c r="U316" s="7">
        <v>72.7</v>
      </c>
      <c r="V316" s="8">
        <v>39</v>
      </c>
      <c r="W316" s="6">
        <v>0</v>
      </c>
      <c r="X316" s="6">
        <v>1</v>
      </c>
      <c r="Y316" s="6">
        <v>1</v>
      </c>
      <c r="Z316" s="6">
        <v>0</v>
      </c>
      <c r="AA316" s="6">
        <v>0</v>
      </c>
      <c r="AB316" s="5">
        <v>0</v>
      </c>
    </row>
    <row r="317" spans="1:28" s="9" customFormat="1" ht="11.35" customHeight="1">
      <c r="A317" s="6">
        <v>2016</v>
      </c>
      <c r="B317" s="6" t="s">
        <v>245</v>
      </c>
      <c r="C317" s="3">
        <v>11</v>
      </c>
      <c r="D317" s="3" t="s">
        <v>0</v>
      </c>
      <c r="E317" s="3" t="s">
        <v>298</v>
      </c>
      <c r="F317" s="70">
        <v>42685</v>
      </c>
      <c r="G317" s="89">
        <v>83883</v>
      </c>
      <c r="H317" s="48">
        <v>59551</v>
      </c>
      <c r="I317" s="71">
        <f>SUM(H307+H308+H309+H310+H311+H312+H313+H314+H315+H316+H317)</f>
        <v>596012</v>
      </c>
      <c r="J317" s="72">
        <f t="shared" si="23"/>
        <v>0.70992930629567375</v>
      </c>
      <c r="K317" s="3">
        <f>SUM(G307+G308+G309+G310+G311+G312+G313+G314+G315+G316+G317)</f>
        <v>823817</v>
      </c>
      <c r="L317" s="74">
        <f t="shared" si="21"/>
        <v>5.1857944994814202</v>
      </c>
      <c r="M317" s="60">
        <v>435</v>
      </c>
      <c r="N317" s="75">
        <v>5.45</v>
      </c>
      <c r="O317" s="33">
        <f t="shared" si="25"/>
        <v>5.7896117210877058</v>
      </c>
      <c r="P317" s="36">
        <v>485.65</v>
      </c>
      <c r="Q317" s="35">
        <f t="shared" si="24"/>
        <v>0.33961172108770565</v>
      </c>
      <c r="R317" s="34">
        <v>0</v>
      </c>
      <c r="S317" s="76">
        <f t="shared" si="22"/>
        <v>-0.11643678160919535</v>
      </c>
      <c r="T317" s="7">
        <v>67.7</v>
      </c>
      <c r="U317" s="7">
        <v>64.3</v>
      </c>
      <c r="V317" s="8">
        <v>45</v>
      </c>
      <c r="W317" s="6">
        <v>0</v>
      </c>
      <c r="X317" s="6">
        <v>2</v>
      </c>
      <c r="Y317" s="6">
        <v>2</v>
      </c>
      <c r="Z317" s="6">
        <v>0</v>
      </c>
      <c r="AA317" s="6">
        <v>0</v>
      </c>
      <c r="AB317" s="6" t="s">
        <v>100</v>
      </c>
    </row>
    <row r="318" spans="1:28" s="9" customFormat="1" ht="11.35" customHeight="1">
      <c r="A318" s="6">
        <v>2016</v>
      </c>
      <c r="B318" s="6" t="s">
        <v>245</v>
      </c>
      <c r="C318" s="3">
        <v>12</v>
      </c>
      <c r="D318" s="3" t="s">
        <v>8</v>
      </c>
      <c r="E318" s="3" t="s">
        <v>299</v>
      </c>
      <c r="F318" s="70">
        <v>42686</v>
      </c>
      <c r="G318" s="89">
        <v>61715</v>
      </c>
      <c r="H318" s="48">
        <v>49736</v>
      </c>
      <c r="I318" s="71">
        <f>SUM(H307+H308+H309+H310+H311+H312+H313+H314+H315+H316+H317+H318)</f>
        <v>645748</v>
      </c>
      <c r="J318" s="72">
        <f t="shared" si="23"/>
        <v>0.80589807988333473</v>
      </c>
      <c r="K318" s="3">
        <f>SUM(G307+G308+G309+G310+G311+G312+G313+G314+G315+G316+G317+G318)</f>
        <v>885532</v>
      </c>
      <c r="L318" s="74">
        <f t="shared" si="21"/>
        <v>6.5138134975289637</v>
      </c>
      <c r="M318" s="60">
        <v>402</v>
      </c>
      <c r="N318" s="75">
        <v>5.45</v>
      </c>
      <c r="O318" s="33">
        <f t="shared" si="25"/>
        <v>7.3358178724783274</v>
      </c>
      <c r="P318" s="36">
        <v>452.73</v>
      </c>
      <c r="Q318" s="35">
        <f t="shared" si="24"/>
        <v>1.8858178724783272</v>
      </c>
      <c r="R318" s="34">
        <v>0</v>
      </c>
      <c r="S318" s="76">
        <f t="shared" si="22"/>
        <v>-0.12619402985074624</v>
      </c>
      <c r="T318" s="7">
        <v>82.3</v>
      </c>
      <c r="U318" s="7">
        <v>76.5</v>
      </c>
      <c r="V318" s="8">
        <v>35</v>
      </c>
      <c r="W318" s="6">
        <v>0</v>
      </c>
      <c r="X318" s="6">
        <v>1</v>
      </c>
      <c r="Y318" s="6">
        <v>1</v>
      </c>
      <c r="Z318" s="6">
        <v>0</v>
      </c>
      <c r="AA318" s="6">
        <v>0</v>
      </c>
      <c r="AB318" s="5">
        <v>0</v>
      </c>
    </row>
    <row r="319" spans="1:28" s="9" customFormat="1" ht="11.35" customHeight="1">
      <c r="A319" s="6">
        <v>2016</v>
      </c>
      <c r="B319" s="6" t="s">
        <v>245</v>
      </c>
      <c r="C319" s="3">
        <v>13</v>
      </c>
      <c r="D319" s="3" t="s">
        <v>5</v>
      </c>
      <c r="E319" s="3" t="s">
        <v>300</v>
      </c>
      <c r="F319" s="70">
        <v>42687</v>
      </c>
      <c r="G319" s="89">
        <v>79286</v>
      </c>
      <c r="H319" s="48">
        <v>60552</v>
      </c>
      <c r="I319" s="71">
        <f>SUM(H307+H308+H309+H310+H311+H312+H313+H314+H315+H316+H317+H318+H319)</f>
        <v>706300</v>
      </c>
      <c r="J319" s="72">
        <f t="shared" si="23"/>
        <v>0.76371616678858811</v>
      </c>
      <c r="K319" s="3">
        <f>SUM(G307+G308+G309+G310+G311+G312+G313+G314+G315+G316+G317+G318+G319)</f>
        <v>964818</v>
      </c>
      <c r="L319" s="74">
        <f t="shared" si="21"/>
        <v>5.0198017304442146</v>
      </c>
      <c r="M319" s="60">
        <v>398</v>
      </c>
      <c r="N319" s="75">
        <v>5.45</v>
      </c>
      <c r="O319" s="33">
        <f t="shared" si="25"/>
        <v>5.4819261912569681</v>
      </c>
      <c r="P319" s="36">
        <v>434.64</v>
      </c>
      <c r="Q319" s="35">
        <f t="shared" si="24"/>
        <v>3.192619125696794E-2</v>
      </c>
      <c r="R319" s="34">
        <v>0</v>
      </c>
      <c r="S319" s="76">
        <f t="shared" si="22"/>
        <v>-9.2060301507537634E-2</v>
      </c>
      <c r="T319" s="7">
        <v>80</v>
      </c>
      <c r="U319" s="7">
        <v>76.8</v>
      </c>
      <c r="V319" s="8">
        <v>43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5">
        <v>0</v>
      </c>
    </row>
    <row r="320" spans="1:28" s="9" customFormat="1" ht="11.35" customHeight="1">
      <c r="A320" s="6">
        <v>2016</v>
      </c>
      <c r="B320" s="6" t="s">
        <v>245</v>
      </c>
      <c r="C320" s="3">
        <v>14</v>
      </c>
      <c r="D320" s="3" t="s">
        <v>6</v>
      </c>
      <c r="E320" s="3" t="s">
        <v>294</v>
      </c>
      <c r="F320" s="70">
        <v>42688</v>
      </c>
      <c r="G320" s="89">
        <v>83297</v>
      </c>
      <c r="H320" s="48">
        <v>60098</v>
      </c>
      <c r="I320" s="71">
        <f>SUM(H307+H308+H309+H310+H311+H312+H313+H314+H315+H316+H317+H318+H319+H320)</f>
        <v>766398</v>
      </c>
      <c r="J320" s="72">
        <f t="shared" si="23"/>
        <v>0.72149056988847138</v>
      </c>
      <c r="K320" s="3">
        <f>SUM(G307+G308+G309+G310+G311+G312+G313+G314+G315+G316+G317+G318+G319+G320)</f>
        <v>1048115</v>
      </c>
      <c r="L320" s="74">
        <f t="shared" si="21"/>
        <v>4.9941774613731589</v>
      </c>
      <c r="M320" s="60">
        <v>416</v>
      </c>
      <c r="N320" s="75">
        <v>5.45</v>
      </c>
      <c r="O320" s="33">
        <f t="shared" si="25"/>
        <v>5.6328559251833799</v>
      </c>
      <c r="P320" s="36">
        <v>469.2</v>
      </c>
      <c r="Q320" s="35">
        <f t="shared" si="24"/>
        <v>0.18285592518337968</v>
      </c>
      <c r="R320" s="34">
        <v>0</v>
      </c>
      <c r="S320" s="76">
        <f t="shared" si="22"/>
        <v>-0.12788461538461537</v>
      </c>
      <c r="T320" s="7">
        <v>76.5</v>
      </c>
      <c r="U320" s="7">
        <v>74.400000000000006</v>
      </c>
      <c r="V320" s="8">
        <v>54</v>
      </c>
      <c r="W320" s="6">
        <v>0</v>
      </c>
      <c r="X320" s="6">
        <v>1</v>
      </c>
      <c r="Y320" s="6">
        <v>1</v>
      </c>
      <c r="Z320" s="6">
        <v>0</v>
      </c>
      <c r="AA320" s="6">
        <v>0</v>
      </c>
      <c r="AB320" s="5">
        <v>0</v>
      </c>
    </row>
    <row r="321" spans="1:28" s="9" customFormat="1" ht="11.35" customHeight="1">
      <c r="A321" s="6">
        <v>2016</v>
      </c>
      <c r="B321" s="6" t="s">
        <v>245</v>
      </c>
      <c r="C321" s="3">
        <v>15</v>
      </c>
      <c r="D321" s="3" t="s">
        <v>4</v>
      </c>
      <c r="E321" s="3" t="s">
        <v>295</v>
      </c>
      <c r="F321" s="70">
        <v>42689</v>
      </c>
      <c r="G321" s="89">
        <v>70971</v>
      </c>
      <c r="H321" s="48">
        <v>51144</v>
      </c>
      <c r="I321" s="71">
        <f>SUM(H307+H308+H309+H310+H311+H312+H313+H314+H315+H316+H317+H318+H319+H320+H321)</f>
        <v>817542</v>
      </c>
      <c r="J321" s="72">
        <f t="shared" si="23"/>
        <v>0.7206323709684237</v>
      </c>
      <c r="K321" s="3">
        <f>SUM(G307+G308+G309+G310+G311+G312+G313+G314+G315+G316+G317+G318+G319+G320+G321)</f>
        <v>1119086</v>
      </c>
      <c r="L321" s="74">
        <f t="shared" si="21"/>
        <v>4.3679812881317721</v>
      </c>
      <c r="M321" s="60">
        <v>310</v>
      </c>
      <c r="N321" s="75">
        <v>5.45</v>
      </c>
      <c r="O321" s="33">
        <f t="shared" si="25"/>
        <v>4.9100336757267051</v>
      </c>
      <c r="P321" s="36">
        <v>348.47</v>
      </c>
      <c r="Q321" s="35">
        <f t="shared" si="24"/>
        <v>-0.53996632427329505</v>
      </c>
      <c r="R321" s="34">
        <v>1</v>
      </c>
      <c r="S321" s="76">
        <f t="shared" si="22"/>
        <v>-0.12409677419354836</v>
      </c>
      <c r="T321" s="7">
        <v>83.3</v>
      </c>
      <c r="U321" s="7">
        <v>78.900000000000006</v>
      </c>
      <c r="V321" s="8">
        <v>55</v>
      </c>
      <c r="W321" s="6">
        <v>0</v>
      </c>
      <c r="X321" s="6">
        <v>2</v>
      </c>
      <c r="Y321" s="6">
        <v>0</v>
      </c>
      <c r="Z321" s="6">
        <v>0</v>
      </c>
      <c r="AA321" s="6">
        <v>2</v>
      </c>
      <c r="AB321" s="5">
        <v>0</v>
      </c>
    </row>
    <row r="322" spans="1:28" s="9" customFormat="1" ht="11.35" customHeight="1">
      <c r="A322" s="6">
        <v>2016</v>
      </c>
      <c r="B322" s="6" t="s">
        <v>245</v>
      </c>
      <c r="C322" s="3">
        <v>16</v>
      </c>
      <c r="D322" s="3" t="s">
        <v>3</v>
      </c>
      <c r="E322" s="3" t="s">
        <v>296</v>
      </c>
      <c r="F322" s="70">
        <v>42690</v>
      </c>
      <c r="G322" s="89">
        <v>75215</v>
      </c>
      <c r="H322" s="48">
        <v>54684</v>
      </c>
      <c r="I322" s="71">
        <f>SUM(H307+H308+H309+H310+H311+H312+H313+H314+H315+H316+H317+H318+H319+H320+H321+H322)</f>
        <v>872226</v>
      </c>
      <c r="J322" s="72">
        <f t="shared" si="23"/>
        <v>0.72703583061889254</v>
      </c>
      <c r="K322" s="3">
        <f>SUM(G307+G308+G309+G310+G311+G312+G313+G314+G315+G316+G317+G318+G319+G320+G321+G322)</f>
        <v>1194301</v>
      </c>
      <c r="L322" s="74">
        <f t="shared" ref="L322:L385" si="26">SUM(M322/G322)*1000</f>
        <v>4.5602605863192176</v>
      </c>
      <c r="M322" s="60">
        <v>343</v>
      </c>
      <c r="N322" s="75">
        <v>5.45</v>
      </c>
      <c r="O322" s="33">
        <f t="shared" si="25"/>
        <v>4.6730040550422123</v>
      </c>
      <c r="P322" s="36">
        <v>351.48</v>
      </c>
      <c r="Q322" s="35">
        <f t="shared" si="24"/>
        <v>-0.7769959449577879</v>
      </c>
      <c r="R322" s="34">
        <v>1</v>
      </c>
      <c r="S322" s="76">
        <f t="shared" ref="S322:S385" si="27">SUM((P322/M322)-1)*-1</f>
        <v>-2.4723032069970952E-2</v>
      </c>
      <c r="T322" s="7">
        <v>85.6</v>
      </c>
      <c r="U322" s="7">
        <v>78.099999999999994</v>
      </c>
      <c r="V322" s="8">
        <v>24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5">
        <v>0</v>
      </c>
    </row>
    <row r="323" spans="1:28" s="9" customFormat="1" ht="11.35" customHeight="1">
      <c r="A323" s="6">
        <v>2016</v>
      </c>
      <c r="B323" s="6" t="s">
        <v>245</v>
      </c>
      <c r="C323" s="3">
        <v>17</v>
      </c>
      <c r="D323" s="3" t="s">
        <v>7</v>
      </c>
      <c r="E323" s="3" t="s">
        <v>297</v>
      </c>
      <c r="F323" s="70">
        <v>42691</v>
      </c>
      <c r="G323" s="89">
        <v>82044</v>
      </c>
      <c r="H323" s="48">
        <v>58825</v>
      </c>
      <c r="I323" s="71">
        <f>SUM(H307+H308+H309+H310+H311+H312+H313+H314+H315+H316+H317+H318+H319+H320+H321+H322+H323)</f>
        <v>931051</v>
      </c>
      <c r="J323" s="72">
        <f t="shared" ref="J323:J386" si="28">SUM(H323/G323)</f>
        <v>0.71699332065720833</v>
      </c>
      <c r="K323" s="3">
        <f>SUM(G307+G308+G309+G310+G311+G312+G313+G314+G315+G316+G317+G318+G319+G320+G321+G322+G323)</f>
        <v>1276345</v>
      </c>
      <c r="L323" s="74">
        <f t="shared" si="26"/>
        <v>3.9856662278777244</v>
      </c>
      <c r="M323" s="60">
        <v>327</v>
      </c>
      <c r="N323" s="75">
        <v>5.45</v>
      </c>
      <c r="O323" s="33">
        <f t="shared" si="25"/>
        <v>4.4346935790551409</v>
      </c>
      <c r="P323" s="36">
        <v>363.84</v>
      </c>
      <c r="Q323" s="35">
        <f t="shared" si="24"/>
        <v>-1.0153064209448592</v>
      </c>
      <c r="R323" s="34">
        <v>1</v>
      </c>
      <c r="S323" s="76">
        <f t="shared" si="27"/>
        <v>-0.11266055045871548</v>
      </c>
      <c r="T323" s="7">
        <v>74.400000000000006</v>
      </c>
      <c r="U323" s="7">
        <v>74</v>
      </c>
      <c r="V323" s="8">
        <v>41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5">
        <v>0</v>
      </c>
    </row>
    <row r="324" spans="1:28" s="9" customFormat="1" ht="11.35" customHeight="1">
      <c r="A324" s="6">
        <v>2016</v>
      </c>
      <c r="B324" s="6" t="s">
        <v>245</v>
      </c>
      <c r="C324" s="3">
        <v>18</v>
      </c>
      <c r="D324" s="3" t="s">
        <v>0</v>
      </c>
      <c r="E324" s="3" t="s">
        <v>298</v>
      </c>
      <c r="F324" s="70">
        <v>42692</v>
      </c>
      <c r="G324" s="89">
        <v>87318</v>
      </c>
      <c r="H324" s="48">
        <v>66486</v>
      </c>
      <c r="I324" s="71">
        <f>SUM(H307+H308+H309+H310+H311+H312+H313+H314+H315+H316+H317+H318+H319+H320+H321+H322+H323+H324)</f>
        <v>997537</v>
      </c>
      <c r="J324" s="72">
        <f t="shared" si="28"/>
        <v>0.76142376142376145</v>
      </c>
      <c r="K324" s="3">
        <f>SUM(G307+G308+G309+G310+G311+G312+G313+G314+G315+G316+G317+G318+G319+G320+G321+G322+G323+G324)</f>
        <v>1363663</v>
      </c>
      <c r="L324" s="74">
        <f t="shared" si="26"/>
        <v>7.1348404681738016</v>
      </c>
      <c r="M324" s="60">
        <v>623</v>
      </c>
      <c r="N324" s="75">
        <v>5.45</v>
      </c>
      <c r="O324" s="33">
        <f t="shared" si="25"/>
        <v>7.9266588790398318</v>
      </c>
      <c r="P324" s="36">
        <v>692.14</v>
      </c>
      <c r="Q324" s="35">
        <f t="shared" si="24"/>
        <v>2.4766588790398316</v>
      </c>
      <c r="R324" s="34">
        <v>0</v>
      </c>
      <c r="S324" s="76">
        <f t="shared" si="27"/>
        <v>-0.11097913322632413</v>
      </c>
      <c r="T324" s="7">
        <v>52.2</v>
      </c>
      <c r="U324" s="7">
        <v>63</v>
      </c>
      <c r="V324" s="8">
        <v>52</v>
      </c>
      <c r="W324" s="6">
        <v>0</v>
      </c>
      <c r="X324" s="6">
        <v>1</v>
      </c>
      <c r="Y324" s="6">
        <v>0</v>
      </c>
      <c r="Z324" s="6">
        <v>1</v>
      </c>
      <c r="AA324" s="6">
        <v>0</v>
      </c>
      <c r="AB324" s="5">
        <v>0</v>
      </c>
    </row>
    <row r="325" spans="1:28" s="9" customFormat="1" ht="11.35" customHeight="1">
      <c r="A325" s="6">
        <v>2016</v>
      </c>
      <c r="B325" s="6" t="s">
        <v>245</v>
      </c>
      <c r="C325" s="3">
        <v>19</v>
      </c>
      <c r="D325" s="3" t="s">
        <v>8</v>
      </c>
      <c r="E325" s="3" t="s">
        <v>299</v>
      </c>
      <c r="F325" s="70">
        <v>42693</v>
      </c>
      <c r="G325" s="89">
        <v>70516</v>
      </c>
      <c r="H325" s="48">
        <v>59821</v>
      </c>
      <c r="I325" s="71">
        <f>SUM(H307+H308+H309+H310+H311+H312+H313+H314+H315+H316+H317+H318+H319+H320+H321+H322+H323+H324+H325)</f>
        <v>1057358</v>
      </c>
      <c r="J325" s="72">
        <f t="shared" si="28"/>
        <v>0.84833229338022575</v>
      </c>
      <c r="K325" s="3">
        <f>SUM(G307+G308+G309+G310+G311+G312+G313+G314+G315+G316+G317+G318+G319+G320+G321+G322+G323+G324+G325)</f>
        <v>1434179</v>
      </c>
      <c r="L325" s="74">
        <f t="shared" si="26"/>
        <v>9.2035850019853651</v>
      </c>
      <c r="M325" s="60">
        <v>649</v>
      </c>
      <c r="N325" s="75">
        <v>5.45</v>
      </c>
      <c r="O325" s="33">
        <f t="shared" si="25"/>
        <v>10.608514379715242</v>
      </c>
      <c r="P325" s="36">
        <v>748.07</v>
      </c>
      <c r="Q325" s="35">
        <f t="shared" si="24"/>
        <v>5.1585143797152417</v>
      </c>
      <c r="R325" s="34">
        <v>0</v>
      </c>
      <c r="S325" s="76">
        <f t="shared" si="27"/>
        <v>-0.15265023112480747</v>
      </c>
      <c r="T325" s="7">
        <v>77</v>
      </c>
      <c r="U325" s="7">
        <v>72.7</v>
      </c>
      <c r="V325" s="8">
        <v>47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 t="s">
        <v>101</v>
      </c>
    </row>
    <row r="326" spans="1:28" s="9" customFormat="1" ht="11.35" customHeight="1">
      <c r="A326" s="6">
        <v>2016</v>
      </c>
      <c r="B326" s="6" t="s">
        <v>245</v>
      </c>
      <c r="C326" s="3">
        <v>20</v>
      </c>
      <c r="D326" s="3" t="s">
        <v>5</v>
      </c>
      <c r="E326" s="3" t="s">
        <v>300</v>
      </c>
      <c r="F326" s="70">
        <v>42694</v>
      </c>
      <c r="G326" s="89">
        <v>70783</v>
      </c>
      <c r="H326" s="48">
        <v>55748</v>
      </c>
      <c r="I326" s="71">
        <f>SUM(H307+H308+H309+H310+H311+H312+H313+H314+H315+H316+H317+H318+H319+H320+H321+H322+H323+H324+H325+H326)</f>
        <v>1113106</v>
      </c>
      <c r="J326" s="72">
        <f t="shared" si="28"/>
        <v>0.78759024059449301</v>
      </c>
      <c r="K326" s="3">
        <f>SUM(G307+G308+G309+G310+G311+G312+G313+G314+G315+G316+G317+G318+G319+G320+G321+G322+G323+G324+G325+G326)</f>
        <v>1504962</v>
      </c>
      <c r="L326" s="74">
        <f t="shared" si="26"/>
        <v>4.7327748188124268</v>
      </c>
      <c r="M326" s="60">
        <v>335</v>
      </c>
      <c r="N326" s="75">
        <v>5.45</v>
      </c>
      <c r="O326" s="33">
        <f t="shared" si="25"/>
        <v>5.048387324640097</v>
      </c>
      <c r="P326" s="36">
        <v>357.34</v>
      </c>
      <c r="Q326" s="35">
        <f t="shared" si="24"/>
        <v>-0.40161267535990319</v>
      </c>
      <c r="R326" s="34">
        <v>1</v>
      </c>
      <c r="S326" s="76">
        <f t="shared" si="27"/>
        <v>-6.6686567164178978E-2</v>
      </c>
      <c r="T326" s="7">
        <v>81.2</v>
      </c>
      <c r="U326" s="7">
        <v>77.900000000000006</v>
      </c>
      <c r="V326" s="8">
        <v>36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5">
        <v>0</v>
      </c>
    </row>
    <row r="327" spans="1:28" s="9" customFormat="1" ht="11.35" customHeight="1">
      <c r="A327" s="6">
        <v>2016</v>
      </c>
      <c r="B327" s="6" t="s">
        <v>245</v>
      </c>
      <c r="C327" s="3">
        <v>21</v>
      </c>
      <c r="D327" s="3" t="s">
        <v>6</v>
      </c>
      <c r="E327" s="3" t="s">
        <v>294</v>
      </c>
      <c r="F327" s="70">
        <v>42695</v>
      </c>
      <c r="G327" s="89">
        <v>66972</v>
      </c>
      <c r="H327" s="48">
        <v>52515</v>
      </c>
      <c r="I327" s="71">
        <f>SUM(H307+H308+H309+H310+H311+H312+H313+H314+H315+H316+H317+H318+H319+H320+H321+H322+H323+H324+H325+H326+H327)</f>
        <v>1165621</v>
      </c>
      <c r="J327" s="72">
        <f t="shared" si="28"/>
        <v>0.78413366780146931</v>
      </c>
      <c r="K327" s="3">
        <f>SUM(G307+G308+G309+G310+G311+G312+G313+G314+G315+G316+G317+G318+G319+G320+G321+G322+G323+G324+G325+G326+G327)</f>
        <v>1571934</v>
      </c>
      <c r="L327" s="74">
        <f t="shared" si="26"/>
        <v>4.3152362181210053</v>
      </c>
      <c r="M327" s="60">
        <v>289</v>
      </c>
      <c r="N327" s="75">
        <v>5.45</v>
      </c>
      <c r="O327" s="33">
        <f t="shared" si="25"/>
        <v>4.7398912978558201</v>
      </c>
      <c r="P327" s="36">
        <v>317.44</v>
      </c>
      <c r="Q327" s="35">
        <f t="shared" si="24"/>
        <v>-0.71010870214418009</v>
      </c>
      <c r="R327" s="34">
        <v>1</v>
      </c>
      <c r="S327" s="76">
        <f t="shared" si="27"/>
        <v>-9.8408304498269983E-2</v>
      </c>
      <c r="T327" s="7">
        <v>86.8</v>
      </c>
      <c r="U327" s="7">
        <v>80.099999999999994</v>
      </c>
      <c r="V327" s="8">
        <v>22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5">
        <v>0</v>
      </c>
    </row>
    <row r="328" spans="1:28" s="9" customFormat="1" ht="11.35" customHeight="1">
      <c r="A328" s="6">
        <v>2016</v>
      </c>
      <c r="B328" s="6" t="s">
        <v>245</v>
      </c>
      <c r="C328" s="3">
        <v>22</v>
      </c>
      <c r="D328" s="3" t="s">
        <v>4</v>
      </c>
      <c r="E328" s="3" t="s">
        <v>295</v>
      </c>
      <c r="F328" s="70">
        <v>42696</v>
      </c>
      <c r="G328" s="89">
        <v>72244</v>
      </c>
      <c r="H328" s="48">
        <v>55093</v>
      </c>
      <c r="I328" s="71">
        <f>SUM(H307+H308+H309+H310+H311+H312+H313+H314+H315+H316+H317+H318+H319+H320+H321+H322+H323+H324+H325+H326+H327+H328)</f>
        <v>1220714</v>
      </c>
      <c r="J328" s="72">
        <f t="shared" si="28"/>
        <v>0.76259620176069987</v>
      </c>
      <c r="K328" s="3">
        <f>SUM(G307+G308+G309+G310+G311+G312+G313+G314+G315+G316+G317+G318+G319+G320+G321+G322+G323+G324+G325+G326+G327+G328)</f>
        <v>1644178</v>
      </c>
      <c r="L328" s="74">
        <f t="shared" si="26"/>
        <v>4.5124854659210456</v>
      </c>
      <c r="M328" s="60">
        <v>326</v>
      </c>
      <c r="N328" s="75">
        <v>5.45</v>
      </c>
      <c r="O328" s="33">
        <f t="shared" si="25"/>
        <v>5.1033995902773936</v>
      </c>
      <c r="P328" s="36">
        <v>368.69</v>
      </c>
      <c r="Q328" s="35">
        <f t="shared" si="24"/>
        <v>-0.34660040972260653</v>
      </c>
      <c r="R328" s="34">
        <v>1</v>
      </c>
      <c r="S328" s="76">
        <f t="shared" si="27"/>
        <v>-0.13095092024539867</v>
      </c>
      <c r="T328" s="7">
        <v>72.900000000000006</v>
      </c>
      <c r="U328" s="7">
        <v>74.599999999999994</v>
      </c>
      <c r="V328" s="3">
        <v>43</v>
      </c>
      <c r="W328" s="6">
        <v>0</v>
      </c>
      <c r="X328" s="6">
        <v>1</v>
      </c>
      <c r="Y328" s="6">
        <v>0</v>
      </c>
      <c r="Z328" s="6">
        <v>0</v>
      </c>
      <c r="AA328" s="6">
        <v>1</v>
      </c>
      <c r="AB328" s="5">
        <v>0</v>
      </c>
    </row>
    <row r="329" spans="1:28" s="9" customFormat="1" ht="11.35" customHeight="1">
      <c r="A329" s="6">
        <v>2016</v>
      </c>
      <c r="B329" s="6" t="s">
        <v>245</v>
      </c>
      <c r="C329" s="3">
        <v>23</v>
      </c>
      <c r="D329" s="3" t="s">
        <v>3</v>
      </c>
      <c r="E329" s="3" t="s">
        <v>296</v>
      </c>
      <c r="F329" s="70">
        <v>42697</v>
      </c>
      <c r="G329" s="89">
        <v>79090</v>
      </c>
      <c r="H329" s="48">
        <v>55061</v>
      </c>
      <c r="I329" s="71">
        <f>SUM(H307+H308+H309+H310+H311+H312+H313+H314+H315+H316+H317+H318+H319+H320+H321+H322+H323+H324+H325+H326+H327+H328+H329)</f>
        <v>1275775</v>
      </c>
      <c r="J329" s="72">
        <f t="shared" si="28"/>
        <v>0.69618156530534836</v>
      </c>
      <c r="K329" s="3">
        <f>SUM(G307+G308+G309+G310+G311+G312+G313+G314+G315+G316+G317+G318+G319+G320+G321+G322+G323+G324+G325+G326+G327+G328+G329)</f>
        <v>1723268</v>
      </c>
      <c r="L329" s="74">
        <f t="shared" si="26"/>
        <v>4.1598179289417123</v>
      </c>
      <c r="M329" s="60">
        <v>329</v>
      </c>
      <c r="N329" s="75">
        <v>5.45</v>
      </c>
      <c r="O329" s="33">
        <f t="shared" si="25"/>
        <v>4.5333164749020103</v>
      </c>
      <c r="P329" s="36">
        <v>358.54</v>
      </c>
      <c r="Q329" s="35">
        <f t="shared" si="24"/>
        <v>-0.91668352509798989</v>
      </c>
      <c r="R329" s="34">
        <v>1</v>
      </c>
      <c r="S329" s="76">
        <f t="shared" si="27"/>
        <v>-8.9787234042553177E-2</v>
      </c>
      <c r="T329" s="7">
        <v>80.599999999999994</v>
      </c>
      <c r="U329" s="7">
        <v>83.2</v>
      </c>
      <c r="V329" s="3">
        <v>22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 t="s">
        <v>102</v>
      </c>
    </row>
    <row r="330" spans="1:28" s="9" customFormat="1" ht="11.35" customHeight="1">
      <c r="A330" s="6">
        <v>2016</v>
      </c>
      <c r="B330" s="6" t="s">
        <v>245</v>
      </c>
      <c r="C330" s="3">
        <v>24</v>
      </c>
      <c r="D330" s="3" t="s">
        <v>7</v>
      </c>
      <c r="E330" s="3" t="s">
        <v>297</v>
      </c>
      <c r="F330" s="70">
        <v>42698</v>
      </c>
      <c r="G330" s="89">
        <v>43274</v>
      </c>
      <c r="H330" s="48">
        <v>30939</v>
      </c>
      <c r="I330" s="71">
        <f>SUM(H307+H308+H309+H310+H311+H312+H313+H314+H315+H316+H317+H318+H319+H320+H321+H322+H323+H324+H325+H326+H327+H328+H329+H330)</f>
        <v>1306714</v>
      </c>
      <c r="J330" s="72">
        <f t="shared" si="28"/>
        <v>0.71495586264269539</v>
      </c>
      <c r="K330" s="3">
        <f>SUM(G307+G308+G309+G310+G311+G312+G313+G314+G315+G316+G317+G318+G319+G320+G321+G322+G323+G324+G325+G326+G327+G328+G329+G330)</f>
        <v>1766542</v>
      </c>
      <c r="L330" s="74">
        <f t="shared" si="26"/>
        <v>3.6973702454129502</v>
      </c>
      <c r="M330" s="60">
        <v>160</v>
      </c>
      <c r="N330" s="75">
        <v>5.45</v>
      </c>
      <c r="O330" s="33">
        <f t="shared" si="25"/>
        <v>3.9605767897582842</v>
      </c>
      <c r="P330" s="36">
        <v>171.39</v>
      </c>
      <c r="Q330" s="35">
        <f t="shared" si="24"/>
        <v>-1.489423210241716</v>
      </c>
      <c r="R330" s="34">
        <v>1</v>
      </c>
      <c r="S330" s="76">
        <f t="shared" si="27"/>
        <v>-7.1187499999999959E-2</v>
      </c>
      <c r="T330" s="7">
        <v>87.7</v>
      </c>
      <c r="U330" s="7">
        <v>80.8</v>
      </c>
      <c r="V330" s="3">
        <v>22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5">
        <v>0</v>
      </c>
    </row>
    <row r="331" spans="1:28" s="9" customFormat="1" ht="11.35" customHeight="1">
      <c r="A331" s="6">
        <v>2016</v>
      </c>
      <c r="B331" s="6" t="s">
        <v>245</v>
      </c>
      <c r="C331" s="3">
        <v>25</v>
      </c>
      <c r="D331" s="3" t="s">
        <v>0</v>
      </c>
      <c r="E331" s="3" t="s">
        <v>298</v>
      </c>
      <c r="F331" s="70">
        <v>42699</v>
      </c>
      <c r="G331" s="89">
        <v>58950</v>
      </c>
      <c r="H331" s="48">
        <v>43368</v>
      </c>
      <c r="I331" s="71">
        <f>SUM(H307+H308+H309+H310+H311+H312+H313+H314+H315+H316+H317+H318+H319+H320+H321+H322+H323+H324+H325+H326+H327+H328+H329+H330+H331)</f>
        <v>1350082</v>
      </c>
      <c r="J331" s="72">
        <f t="shared" si="28"/>
        <v>0.73567430025445291</v>
      </c>
      <c r="K331" s="3">
        <f>SUM(G307+G308+G309+G310+G311+G312+G313+G314+G315+G316+G317+G318+G319+G320+G321+G322+G323+G324+G325+G326+G327+G328+G329+G330+G331)</f>
        <v>1825492</v>
      </c>
      <c r="L331" s="74">
        <f t="shared" si="26"/>
        <v>4.0712468193384224</v>
      </c>
      <c r="M331" s="60">
        <v>240</v>
      </c>
      <c r="N331" s="75">
        <v>5.45</v>
      </c>
      <c r="O331" s="33">
        <f t="shared" si="25"/>
        <v>4.2754877014419002</v>
      </c>
      <c r="P331" s="34">
        <v>252.04</v>
      </c>
      <c r="Q331" s="35">
        <f t="shared" si="24"/>
        <v>-1.1745122985581</v>
      </c>
      <c r="R331" s="34">
        <v>1</v>
      </c>
      <c r="S331" s="76">
        <f t="shared" si="27"/>
        <v>-5.0166666666666693E-2</v>
      </c>
      <c r="T331" s="7">
        <v>86</v>
      </c>
      <c r="U331" s="7">
        <v>85.6</v>
      </c>
      <c r="V331" s="3">
        <v>22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5">
        <v>0</v>
      </c>
    </row>
    <row r="332" spans="1:28" s="9" customFormat="1" ht="11.35" customHeight="1">
      <c r="A332" s="6">
        <v>2016</v>
      </c>
      <c r="B332" s="6" t="s">
        <v>245</v>
      </c>
      <c r="C332" s="3">
        <v>26</v>
      </c>
      <c r="D332" s="3" t="s">
        <v>8</v>
      </c>
      <c r="E332" s="3" t="s">
        <v>299</v>
      </c>
      <c r="F332" s="70">
        <v>42700</v>
      </c>
      <c r="G332" s="89">
        <v>77869</v>
      </c>
      <c r="H332" s="48">
        <v>59263</v>
      </c>
      <c r="I332" s="71">
        <f>SUM(H307+H308+H309+H310+H311+H312+H313+H314+H315+H316+H317+H318+H319+H320+H321+H322+H323+H324+H325+H326+H327+H328+H329+H330+H331+H332)</f>
        <v>1409345</v>
      </c>
      <c r="J332" s="72">
        <f t="shared" si="28"/>
        <v>0.76106024220164636</v>
      </c>
      <c r="K332" s="3">
        <f>SUM(G307+G308+G309+G310+G311+G312+G313+G314+G315+G316+G317+G318+G319+G320+G321+G322+G323+G324+G325+G326+G327+G328+G329+G330+G331+G332)</f>
        <v>1903361</v>
      </c>
      <c r="L332" s="74">
        <f t="shared" si="26"/>
        <v>4.8799907537017306</v>
      </c>
      <c r="M332" s="60">
        <v>380</v>
      </c>
      <c r="N332" s="75">
        <v>5.45</v>
      </c>
      <c r="O332" s="33">
        <f t="shared" si="25"/>
        <v>5.6178967239851545</v>
      </c>
      <c r="P332" s="34">
        <v>437.46</v>
      </c>
      <c r="Q332" s="35">
        <f t="shared" si="24"/>
        <v>0.16789672398515432</v>
      </c>
      <c r="R332" s="34">
        <v>0</v>
      </c>
      <c r="S332" s="76">
        <f t="shared" si="27"/>
        <v>-0.15121052631578946</v>
      </c>
      <c r="T332" s="7">
        <v>79.7</v>
      </c>
      <c r="U332" s="7">
        <v>78.099999999999994</v>
      </c>
      <c r="V332" s="3">
        <v>56</v>
      </c>
      <c r="W332" s="6">
        <v>0</v>
      </c>
      <c r="X332" s="6">
        <v>1</v>
      </c>
      <c r="Y332" s="6">
        <v>1</v>
      </c>
      <c r="Z332" s="6">
        <v>0</v>
      </c>
      <c r="AA332" s="6">
        <v>0</v>
      </c>
      <c r="AB332" s="6" t="s">
        <v>103</v>
      </c>
    </row>
    <row r="333" spans="1:28" s="9" customFormat="1" ht="11.35" customHeight="1">
      <c r="A333" s="6">
        <v>2016</v>
      </c>
      <c r="B333" s="6" t="s">
        <v>245</v>
      </c>
      <c r="C333" s="3">
        <v>27</v>
      </c>
      <c r="D333" s="3" t="s">
        <v>5</v>
      </c>
      <c r="E333" s="3" t="s">
        <v>300</v>
      </c>
      <c r="F333" s="70">
        <v>42701</v>
      </c>
      <c r="G333" s="89">
        <v>90139</v>
      </c>
      <c r="H333" s="48">
        <v>66026</v>
      </c>
      <c r="I333" s="71">
        <f>SUM(H307+H308+H309+H310+H311+H312+H313+H314+H315+H316+H317+H318+H319+H320+H321+H322+H323+H324+H325+H326+H327+H328+H329+H330+H331+H332+H333)</f>
        <v>1475371</v>
      </c>
      <c r="J333" s="72">
        <f t="shared" si="28"/>
        <v>0.73249093067373727</v>
      </c>
      <c r="K333" s="3">
        <f>SUM(G307+G308+G309+G310+G311+G312+G313+G314+G315+G316+G317+G318+G319+G320+G321+G322+G323+G324+G325+G326+G327+G328+G329+G330+G331+G332+G333)</f>
        <v>1993500</v>
      </c>
      <c r="L333" s="74">
        <f t="shared" si="26"/>
        <v>6.4234127292293017</v>
      </c>
      <c r="M333" s="60">
        <v>579</v>
      </c>
      <c r="N333" s="75">
        <v>5.45</v>
      </c>
      <c r="O333" s="33">
        <f t="shared" si="25"/>
        <v>6.7570086200201906</v>
      </c>
      <c r="P333" s="34">
        <v>609.07000000000005</v>
      </c>
      <c r="Q333" s="35">
        <f t="shared" si="24"/>
        <v>1.3070086200201905</v>
      </c>
      <c r="R333" s="34">
        <v>0</v>
      </c>
      <c r="S333" s="76">
        <f t="shared" si="27"/>
        <v>-5.1934369602763431E-2</v>
      </c>
      <c r="T333" s="7">
        <v>61.7</v>
      </c>
      <c r="U333" s="7">
        <v>70.400000000000006</v>
      </c>
      <c r="V333" s="3">
        <v>70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 t="s">
        <v>104</v>
      </c>
    </row>
    <row r="334" spans="1:28" s="9" customFormat="1" ht="11.35" customHeight="1">
      <c r="A334" s="6">
        <v>2016</v>
      </c>
      <c r="B334" s="6" t="s">
        <v>245</v>
      </c>
      <c r="C334" s="3">
        <v>28</v>
      </c>
      <c r="D334" s="3" t="s">
        <v>6</v>
      </c>
      <c r="E334" s="3" t="s">
        <v>294</v>
      </c>
      <c r="F334" s="70">
        <v>42702</v>
      </c>
      <c r="G334" s="89">
        <v>77659</v>
      </c>
      <c r="H334" s="48">
        <v>60082</v>
      </c>
      <c r="I334" s="71">
        <f>SUM(H307+H308+H309+H310+H311+H312+H313+H314+H315+H316+H317+H318+H319+H320+H321+H322+H323+H324+H325+H326+H327+H328+H329+H330+H331+H332+H333+H334)</f>
        <v>1535453</v>
      </c>
      <c r="J334" s="72">
        <f t="shared" si="28"/>
        <v>0.77366435313357107</v>
      </c>
      <c r="K334" s="3">
        <f>SUM(G307+G308+G309+G310+G311+G312+G313+G314+G315+G316+G317+G318+G319+G320+G321+G322+G323+G324+G325+G326+G327+G328+G329+G330+G331+G332+G333+G334)</f>
        <v>2071159</v>
      </c>
      <c r="L334" s="74">
        <f t="shared" si="26"/>
        <v>14.190241955214464</v>
      </c>
      <c r="M334" s="60">
        <v>1102</v>
      </c>
      <c r="N334" s="75">
        <v>5.45</v>
      </c>
      <c r="O334" s="33">
        <f t="shared" si="25"/>
        <v>16.084549118582522</v>
      </c>
      <c r="P334" s="34">
        <v>1249.1099999999999</v>
      </c>
      <c r="Q334" s="35">
        <f t="shared" si="24"/>
        <v>10.634549118582523</v>
      </c>
      <c r="R334" s="34">
        <v>0</v>
      </c>
      <c r="S334" s="76">
        <f t="shared" si="27"/>
        <v>-0.13349364791288565</v>
      </c>
      <c r="T334" s="7">
        <v>14.6</v>
      </c>
      <c r="U334" s="7">
        <v>19.399999999999999</v>
      </c>
      <c r="V334" s="3">
        <v>96</v>
      </c>
      <c r="W334" s="6">
        <v>6</v>
      </c>
      <c r="X334" s="6">
        <v>25</v>
      </c>
      <c r="Y334" s="6">
        <v>1</v>
      </c>
      <c r="Z334" s="6">
        <v>24</v>
      </c>
      <c r="AA334" s="6">
        <v>0</v>
      </c>
      <c r="AB334" s="6" t="s">
        <v>105</v>
      </c>
    </row>
    <row r="335" spans="1:28" s="9" customFormat="1" ht="11.35" customHeight="1">
      <c r="A335" s="6">
        <v>2016</v>
      </c>
      <c r="B335" s="6" t="s">
        <v>245</v>
      </c>
      <c r="C335" s="3">
        <v>29</v>
      </c>
      <c r="D335" s="3" t="s">
        <v>4</v>
      </c>
      <c r="E335" s="3" t="s">
        <v>295</v>
      </c>
      <c r="F335" s="70">
        <v>42703</v>
      </c>
      <c r="G335" s="89">
        <v>73385</v>
      </c>
      <c r="H335" s="48">
        <v>56704</v>
      </c>
      <c r="I335" s="71">
        <f>SUM(H307+H308+H309+H310+H311+H312+H313+H314+H315+H316+H317+H318+H319+H320+H321+H322+H323+H324+H325+H326+H327+H328+H329+H330+H331+H332+H333+H334+H335)</f>
        <v>1592157</v>
      </c>
      <c r="J335" s="72">
        <f t="shared" si="28"/>
        <v>0.77269196702323362</v>
      </c>
      <c r="K335" s="3">
        <f>SUM(G307+G308+G309+G310+G311+G312+G313+G314+G315+G316+G317+G318+G319+G320+G321+G322+G323+G324+G325+G326+G327+G328+G329+G330+G331+G332+G333+G334+G335)</f>
        <v>2144544</v>
      </c>
      <c r="L335" s="74">
        <f t="shared" si="26"/>
        <v>4.6058458813108949</v>
      </c>
      <c r="M335" s="60">
        <v>338</v>
      </c>
      <c r="N335" s="75">
        <v>5.45</v>
      </c>
      <c r="O335" s="33">
        <f t="shared" si="25"/>
        <v>4.895959664781631</v>
      </c>
      <c r="P335" s="34">
        <v>359.29</v>
      </c>
      <c r="Q335" s="35">
        <f t="shared" si="24"/>
        <v>-0.55404033521836915</v>
      </c>
      <c r="R335" s="34">
        <v>1</v>
      </c>
      <c r="S335" s="76">
        <f t="shared" si="27"/>
        <v>-6.2988165680473385E-2</v>
      </c>
      <c r="T335" s="7">
        <v>67.900000000000006</v>
      </c>
      <c r="U335" s="7">
        <v>69.8</v>
      </c>
      <c r="V335" s="3">
        <v>43</v>
      </c>
      <c r="W335" s="6">
        <v>0</v>
      </c>
      <c r="X335" s="6">
        <v>1</v>
      </c>
      <c r="Y335" s="6">
        <v>0</v>
      </c>
      <c r="Z335" s="6">
        <v>1</v>
      </c>
      <c r="AA335" s="6">
        <v>0</v>
      </c>
      <c r="AB335" s="6" t="s">
        <v>106</v>
      </c>
    </row>
    <row r="336" spans="1:28" s="9" customFormat="1" ht="11.35" customHeight="1">
      <c r="A336" s="6">
        <v>2016</v>
      </c>
      <c r="B336" s="6" t="s">
        <v>245</v>
      </c>
      <c r="C336" s="3">
        <v>30</v>
      </c>
      <c r="D336" s="3" t="s">
        <v>3</v>
      </c>
      <c r="E336" s="3" t="s">
        <v>296</v>
      </c>
      <c r="F336" s="70">
        <v>42704</v>
      </c>
      <c r="G336" s="89">
        <v>69711</v>
      </c>
      <c r="H336" s="48">
        <v>53434</v>
      </c>
      <c r="I336" s="71">
        <f>SUM(H307+H308+H309+H310+H311+H312+H313+H314+H315+H316+H317+H318+H319+H320+H321+H322+H323+H324+H325+H326+H327+H328+H329+H330+H331+H332+H333+H334+H335+H336)</f>
        <v>1645591</v>
      </c>
      <c r="J336" s="72">
        <f t="shared" si="28"/>
        <v>0.76650743785055442</v>
      </c>
      <c r="K336" s="3">
        <f>SUM(G307+G308+G309+G310+G311+G312+G313+G314+G315+G316+G317+G318+G319+G320+G321+G322+G323+G324+G325+G326+G327+G328+G329+G330+G331+G332+G333+G334+G335+G336)</f>
        <v>2214255</v>
      </c>
      <c r="L336" s="74">
        <f t="shared" si="26"/>
        <v>5.7810101705613173</v>
      </c>
      <c r="M336" s="60">
        <v>403</v>
      </c>
      <c r="N336" s="75">
        <v>5.45</v>
      </c>
      <c r="O336" s="33">
        <f t="shared" si="25"/>
        <v>6.4909411714076688</v>
      </c>
      <c r="P336" s="34">
        <v>452.49</v>
      </c>
      <c r="Q336" s="35">
        <f t="shared" si="24"/>
        <v>1.0409411714076686</v>
      </c>
      <c r="R336" s="34">
        <v>0</v>
      </c>
      <c r="S336" s="76">
        <f t="shared" si="27"/>
        <v>-0.12280397022332501</v>
      </c>
      <c r="T336" s="7">
        <v>67.400000000000006</v>
      </c>
      <c r="U336" s="7">
        <v>72.5</v>
      </c>
      <c r="V336" s="3">
        <v>30</v>
      </c>
      <c r="W336" s="6">
        <v>1</v>
      </c>
      <c r="X336" s="6">
        <v>1</v>
      </c>
      <c r="Y336" s="4">
        <v>0</v>
      </c>
      <c r="Z336" s="6">
        <v>1</v>
      </c>
      <c r="AA336" s="6">
        <v>0</v>
      </c>
      <c r="AB336" s="5">
        <v>0</v>
      </c>
    </row>
    <row r="337" spans="1:28" s="9" customFormat="1" ht="11.35" customHeight="1">
      <c r="A337" s="6">
        <v>2016</v>
      </c>
      <c r="B337" s="26" t="s">
        <v>246</v>
      </c>
      <c r="C337" s="30">
        <v>1</v>
      </c>
      <c r="D337" s="30" t="s">
        <v>7</v>
      </c>
      <c r="E337" s="30" t="s">
        <v>297</v>
      </c>
      <c r="F337" s="70">
        <v>42705</v>
      </c>
      <c r="G337" s="53">
        <v>73450</v>
      </c>
      <c r="H337" s="54">
        <v>53514</v>
      </c>
      <c r="I337" s="101">
        <f>SUM(H337+0)</f>
        <v>53514</v>
      </c>
      <c r="J337" s="102">
        <f t="shared" si="28"/>
        <v>0.72857726344452012</v>
      </c>
      <c r="K337" s="103">
        <f>SUM(G337+0)</f>
        <v>73450</v>
      </c>
      <c r="L337" s="104">
        <f t="shared" si="26"/>
        <v>3.4172906739278424</v>
      </c>
      <c r="M337" s="105">
        <v>251</v>
      </c>
      <c r="N337" s="106">
        <v>10.4</v>
      </c>
      <c r="O337" s="42">
        <f t="shared" ref="O337:O367" si="29">P337*1000/G337</f>
        <v>3.9311095983662354</v>
      </c>
      <c r="P337" s="40">
        <v>288.74</v>
      </c>
      <c r="Q337" s="35">
        <f t="shared" si="24"/>
        <v>-6.4688904016337645</v>
      </c>
      <c r="R337" s="34">
        <v>1</v>
      </c>
      <c r="S337" s="107">
        <f t="shared" si="27"/>
        <v>-0.15035856573705186</v>
      </c>
      <c r="T337" s="24">
        <v>78.099999999999994</v>
      </c>
      <c r="U337" s="24">
        <v>78.8</v>
      </c>
      <c r="V337" s="28">
        <v>48</v>
      </c>
      <c r="W337" s="26">
        <v>1</v>
      </c>
      <c r="X337" s="26">
        <v>0</v>
      </c>
      <c r="Y337" s="26">
        <v>0</v>
      </c>
      <c r="Z337" s="26">
        <v>0</v>
      </c>
      <c r="AA337" s="26">
        <v>0</v>
      </c>
      <c r="AB337" s="5">
        <v>0</v>
      </c>
    </row>
    <row r="338" spans="1:28" s="9" customFormat="1" ht="11.35" customHeight="1">
      <c r="A338" s="6">
        <v>2016</v>
      </c>
      <c r="B338" s="26" t="s">
        <v>246</v>
      </c>
      <c r="C338" s="30">
        <v>2</v>
      </c>
      <c r="D338" s="30" t="s">
        <v>0</v>
      </c>
      <c r="E338" s="30" t="s">
        <v>298</v>
      </c>
      <c r="F338" s="70">
        <v>42706</v>
      </c>
      <c r="G338" s="53">
        <v>72921</v>
      </c>
      <c r="H338" s="54">
        <v>53457</v>
      </c>
      <c r="I338" s="101">
        <f>SUM(H337+H338)</f>
        <v>106971</v>
      </c>
      <c r="J338" s="102">
        <f t="shared" si="28"/>
        <v>0.73308100547167487</v>
      </c>
      <c r="K338" s="103">
        <f>SUM(G337+G338)</f>
        <v>146371</v>
      </c>
      <c r="L338" s="104">
        <f t="shared" si="26"/>
        <v>4.0591873397238105</v>
      </c>
      <c r="M338" s="105">
        <v>296</v>
      </c>
      <c r="N338" s="106">
        <v>10.4</v>
      </c>
      <c r="O338" s="42">
        <f t="shared" si="29"/>
        <v>5.0008913755982505</v>
      </c>
      <c r="P338" s="40">
        <v>364.67</v>
      </c>
      <c r="Q338" s="35">
        <f t="shared" si="24"/>
        <v>-5.3991086244017499</v>
      </c>
      <c r="R338" s="34">
        <v>1</v>
      </c>
      <c r="S338" s="107">
        <f t="shared" si="27"/>
        <v>-0.23199324324324322</v>
      </c>
      <c r="T338" s="24">
        <v>76.599999999999994</v>
      </c>
      <c r="U338" s="24">
        <v>8</v>
      </c>
      <c r="V338" s="25">
        <v>46</v>
      </c>
      <c r="W338" s="26">
        <v>0</v>
      </c>
      <c r="X338" s="26">
        <v>0</v>
      </c>
      <c r="Y338" s="26">
        <v>0</v>
      </c>
      <c r="Z338" s="26">
        <v>0</v>
      </c>
      <c r="AA338" s="26">
        <v>0</v>
      </c>
      <c r="AB338" s="5">
        <v>0</v>
      </c>
    </row>
    <row r="339" spans="1:28" s="9" customFormat="1" ht="11.35" customHeight="1">
      <c r="A339" s="6">
        <v>2016</v>
      </c>
      <c r="B339" s="26" t="s">
        <v>246</v>
      </c>
      <c r="C339" s="30">
        <v>3</v>
      </c>
      <c r="D339" s="30" t="s">
        <v>8</v>
      </c>
      <c r="E339" s="30" t="s">
        <v>299</v>
      </c>
      <c r="F339" s="70">
        <v>42707</v>
      </c>
      <c r="G339" s="53">
        <v>51613</v>
      </c>
      <c r="H339" s="54">
        <v>44433</v>
      </c>
      <c r="I339" s="101">
        <f>SUM(H337+H338+H339)</f>
        <v>151404</v>
      </c>
      <c r="J339" s="102">
        <f t="shared" si="28"/>
        <v>0.86088776083544838</v>
      </c>
      <c r="K339" s="103">
        <f>SUM(G337+G338+G339)</f>
        <v>197984</v>
      </c>
      <c r="L339" s="104">
        <f t="shared" si="26"/>
        <v>8.447484160967198</v>
      </c>
      <c r="M339" s="105">
        <v>436</v>
      </c>
      <c r="N339" s="106">
        <v>10.4</v>
      </c>
      <c r="O339" s="42">
        <f t="shared" si="29"/>
        <v>9.9296688818708461</v>
      </c>
      <c r="P339" s="40">
        <v>512.5</v>
      </c>
      <c r="Q339" s="35">
        <f t="shared" si="24"/>
        <v>-0.47033111812915429</v>
      </c>
      <c r="R339" s="34">
        <v>1</v>
      </c>
      <c r="S339" s="107">
        <f t="shared" si="27"/>
        <v>-0.17545871559633031</v>
      </c>
      <c r="T339" s="24">
        <v>66.099999999999994</v>
      </c>
      <c r="U339" s="24">
        <v>72.400000000000006</v>
      </c>
      <c r="V339" s="25">
        <v>22</v>
      </c>
      <c r="W339" s="26">
        <v>1</v>
      </c>
      <c r="X339" s="26">
        <v>0</v>
      </c>
      <c r="Y339" s="29">
        <v>0</v>
      </c>
      <c r="Z339" s="26">
        <v>0</v>
      </c>
      <c r="AA339" s="26">
        <v>0</v>
      </c>
      <c r="AB339" s="99" t="s">
        <v>107</v>
      </c>
    </row>
    <row r="340" spans="1:28" s="9" customFormat="1" ht="11.35" customHeight="1">
      <c r="A340" s="6">
        <v>2016</v>
      </c>
      <c r="B340" s="26" t="s">
        <v>246</v>
      </c>
      <c r="C340" s="30">
        <v>4</v>
      </c>
      <c r="D340" s="30" t="s">
        <v>5</v>
      </c>
      <c r="E340" s="30" t="s">
        <v>300</v>
      </c>
      <c r="F340" s="70">
        <v>42708</v>
      </c>
      <c r="G340" s="53">
        <v>70291</v>
      </c>
      <c r="H340" s="54">
        <v>56020</v>
      </c>
      <c r="I340" s="101">
        <f>SUM(H337+H338+H339+H340)</f>
        <v>207424</v>
      </c>
      <c r="J340" s="102">
        <f t="shared" si="28"/>
        <v>0.79697258539500082</v>
      </c>
      <c r="K340" s="103">
        <f>SUM(G337+G338+G339+G340)</f>
        <v>268275</v>
      </c>
      <c r="L340" s="104">
        <f t="shared" si="26"/>
        <v>6.6864890241993997</v>
      </c>
      <c r="M340" s="105">
        <v>470</v>
      </c>
      <c r="N340" s="106">
        <v>10.4</v>
      </c>
      <c r="O340" s="42">
        <f t="shared" si="29"/>
        <v>7.4533012761235433</v>
      </c>
      <c r="P340" s="40">
        <v>523.9</v>
      </c>
      <c r="Q340" s="35">
        <f t="shared" si="24"/>
        <v>-2.946698723876457</v>
      </c>
      <c r="R340" s="34">
        <v>1</v>
      </c>
      <c r="S340" s="107">
        <f t="shared" si="27"/>
        <v>-0.11468085106382975</v>
      </c>
      <c r="T340" s="24">
        <v>58.2</v>
      </c>
      <c r="U340" s="24">
        <v>67.2</v>
      </c>
      <c r="V340" s="25">
        <v>50</v>
      </c>
      <c r="W340" s="26">
        <v>0</v>
      </c>
      <c r="X340" s="26">
        <v>7</v>
      </c>
      <c r="Y340" s="26">
        <v>2</v>
      </c>
      <c r="Z340" s="26">
        <v>3</v>
      </c>
      <c r="AA340" s="26">
        <v>2</v>
      </c>
      <c r="AB340" s="5">
        <v>0</v>
      </c>
    </row>
    <row r="341" spans="1:28" s="9" customFormat="1" ht="11.35" customHeight="1">
      <c r="A341" s="6">
        <v>2016</v>
      </c>
      <c r="B341" s="26" t="s">
        <v>246</v>
      </c>
      <c r="C341" s="30">
        <v>5</v>
      </c>
      <c r="D341" s="30" t="s">
        <v>6</v>
      </c>
      <c r="E341" s="30" t="s">
        <v>294</v>
      </c>
      <c r="F341" s="70">
        <v>42709</v>
      </c>
      <c r="G341" s="53">
        <v>76120</v>
      </c>
      <c r="H341" s="54">
        <v>56287</v>
      </c>
      <c r="I341" s="101">
        <f>SUM(H337+H338+H339+H340+H341)</f>
        <v>263711</v>
      </c>
      <c r="J341" s="102">
        <f t="shared" si="28"/>
        <v>0.73945086705202312</v>
      </c>
      <c r="K341" s="103">
        <f>SUM(G337+G338+G339+G340+G341)</f>
        <v>344395</v>
      </c>
      <c r="L341" s="104">
        <f t="shared" si="26"/>
        <v>6.2270099842354174</v>
      </c>
      <c r="M341" s="105">
        <v>474</v>
      </c>
      <c r="N341" s="106">
        <v>10.4</v>
      </c>
      <c r="O341" s="42">
        <f t="shared" si="29"/>
        <v>6.7083552285864423</v>
      </c>
      <c r="P341" s="40">
        <v>510.64</v>
      </c>
      <c r="Q341" s="35">
        <f t="shared" si="24"/>
        <v>-3.6916447714135581</v>
      </c>
      <c r="R341" s="34">
        <v>1</v>
      </c>
      <c r="S341" s="107">
        <f t="shared" si="27"/>
        <v>-7.7299578059071727E-2</v>
      </c>
      <c r="T341" s="24">
        <v>58.8</v>
      </c>
      <c r="U341" s="24">
        <v>64.5</v>
      </c>
      <c r="V341" s="25">
        <v>38</v>
      </c>
      <c r="W341" s="26">
        <v>0</v>
      </c>
      <c r="X341" s="26">
        <v>8</v>
      </c>
      <c r="Y341" s="26">
        <v>1</v>
      </c>
      <c r="Z341" s="26">
        <v>7</v>
      </c>
      <c r="AA341" s="26">
        <v>0</v>
      </c>
      <c r="AB341" s="5">
        <v>0</v>
      </c>
    </row>
    <row r="342" spans="1:28" s="9" customFormat="1" ht="11.35" customHeight="1">
      <c r="A342" s="6">
        <v>2016</v>
      </c>
      <c r="B342" s="26" t="s">
        <v>246</v>
      </c>
      <c r="C342" s="30">
        <v>6</v>
      </c>
      <c r="D342" s="30" t="s">
        <v>4</v>
      </c>
      <c r="E342" s="30" t="s">
        <v>295</v>
      </c>
      <c r="F342" s="70">
        <v>42710</v>
      </c>
      <c r="G342" s="53">
        <v>62529</v>
      </c>
      <c r="H342" s="54">
        <v>44944</v>
      </c>
      <c r="I342" s="101">
        <f>SUM(H337+H338+H339+H340+H341+H342)</f>
        <v>308655</v>
      </c>
      <c r="J342" s="102">
        <f t="shared" si="28"/>
        <v>0.71877049049241148</v>
      </c>
      <c r="K342" s="103">
        <f>SUM(G337+G338+G339+G340+G341+G342)</f>
        <v>406924</v>
      </c>
      <c r="L342" s="104">
        <f t="shared" si="26"/>
        <v>3.790241328023797</v>
      </c>
      <c r="M342" s="105">
        <v>237</v>
      </c>
      <c r="N342" s="106">
        <v>10.4</v>
      </c>
      <c r="O342" s="42">
        <f t="shared" si="29"/>
        <v>4.1921348494298645</v>
      </c>
      <c r="P342" s="40">
        <v>262.13</v>
      </c>
      <c r="Q342" s="35">
        <f t="shared" si="24"/>
        <v>-6.2078651505701359</v>
      </c>
      <c r="R342" s="34">
        <v>1</v>
      </c>
      <c r="S342" s="107">
        <f t="shared" si="27"/>
        <v>-0.10603375527426162</v>
      </c>
      <c r="T342" s="24">
        <v>66.7</v>
      </c>
      <c r="U342" s="24">
        <v>80</v>
      </c>
      <c r="V342" s="25">
        <v>32</v>
      </c>
      <c r="W342" s="26">
        <v>0</v>
      </c>
      <c r="X342" s="26">
        <v>1</v>
      </c>
      <c r="Y342" s="26">
        <v>0</v>
      </c>
      <c r="Z342" s="26">
        <v>1</v>
      </c>
      <c r="AA342" s="26">
        <v>0</v>
      </c>
      <c r="AB342" s="5">
        <v>0</v>
      </c>
    </row>
    <row r="343" spans="1:28" s="9" customFormat="1" ht="11.35" customHeight="1">
      <c r="A343" s="6">
        <v>2016</v>
      </c>
      <c r="B343" s="26" t="s">
        <v>246</v>
      </c>
      <c r="C343" s="30">
        <v>7</v>
      </c>
      <c r="D343" s="3" t="s">
        <v>3</v>
      </c>
      <c r="E343" s="3" t="s">
        <v>296</v>
      </c>
      <c r="F343" s="70">
        <v>42711</v>
      </c>
      <c r="G343" s="53">
        <v>68539</v>
      </c>
      <c r="H343" s="54">
        <v>49963</v>
      </c>
      <c r="I343" s="101">
        <f>SUM(H337+H338+H339+H340+H341+H342+H343)</f>
        <v>358618</v>
      </c>
      <c r="J343" s="102">
        <f t="shared" si="28"/>
        <v>0.72897182625950185</v>
      </c>
      <c r="K343" s="103">
        <f>SUM(G337+G338+G339+G340+G341+G342+G343)</f>
        <v>475463</v>
      </c>
      <c r="L343" s="104">
        <f t="shared" si="26"/>
        <v>3.647558324457608</v>
      </c>
      <c r="M343" s="105">
        <v>250</v>
      </c>
      <c r="N343" s="106">
        <v>10.4</v>
      </c>
      <c r="O343" s="42">
        <f t="shared" si="29"/>
        <v>4.1567574665518903</v>
      </c>
      <c r="P343" s="40">
        <v>284.89999999999998</v>
      </c>
      <c r="Q343" s="35">
        <f t="shared" si="24"/>
        <v>-6.2432425334481101</v>
      </c>
      <c r="R343" s="34">
        <v>1</v>
      </c>
      <c r="S343" s="107">
        <f t="shared" si="27"/>
        <v>-0.13959999999999995</v>
      </c>
      <c r="T343" s="24">
        <v>67.7</v>
      </c>
      <c r="U343" s="24">
        <v>74.2</v>
      </c>
      <c r="V343" s="25">
        <v>25</v>
      </c>
      <c r="W343" s="26">
        <v>1</v>
      </c>
      <c r="X343" s="26">
        <v>2</v>
      </c>
      <c r="Y343" s="26">
        <v>2</v>
      </c>
      <c r="Z343" s="26">
        <v>0</v>
      </c>
      <c r="AA343" s="26">
        <v>0</v>
      </c>
      <c r="AB343" s="5">
        <v>0</v>
      </c>
    </row>
    <row r="344" spans="1:28" s="9" customFormat="1" ht="11.35" customHeight="1">
      <c r="A344" s="6">
        <v>2016</v>
      </c>
      <c r="B344" s="26" t="s">
        <v>246</v>
      </c>
      <c r="C344" s="30">
        <v>8</v>
      </c>
      <c r="D344" s="30" t="s">
        <v>7</v>
      </c>
      <c r="E344" s="30" t="s">
        <v>297</v>
      </c>
      <c r="F344" s="70">
        <v>42712</v>
      </c>
      <c r="G344" s="53">
        <v>76714</v>
      </c>
      <c r="H344" s="54">
        <v>56468</v>
      </c>
      <c r="I344" s="101">
        <f>SUM(H337+H338+H339+H340+H341+H342+H343+H344)</f>
        <v>415086</v>
      </c>
      <c r="J344" s="102">
        <f t="shared" si="28"/>
        <v>0.73608467815522594</v>
      </c>
      <c r="K344" s="103">
        <f>SUM(G337+G338+G339+G340+G341+G342+G343+G344)</f>
        <v>552177</v>
      </c>
      <c r="L344" s="104">
        <f t="shared" si="26"/>
        <v>6.1136168104909148</v>
      </c>
      <c r="M344" s="105">
        <v>469</v>
      </c>
      <c r="N344" s="106">
        <v>10.4</v>
      </c>
      <c r="O344" s="42">
        <f t="shared" si="29"/>
        <v>6.9167296712464479</v>
      </c>
      <c r="P344" s="40">
        <v>530.61</v>
      </c>
      <c r="Q344" s="35">
        <f t="shared" si="24"/>
        <v>-3.4832703287535525</v>
      </c>
      <c r="R344" s="34">
        <v>1</v>
      </c>
      <c r="S344" s="107">
        <f t="shared" si="27"/>
        <v>-0.1313646055437101</v>
      </c>
      <c r="T344" s="24">
        <v>56.6</v>
      </c>
      <c r="U344" s="24">
        <v>59.3</v>
      </c>
      <c r="V344" s="25">
        <v>60</v>
      </c>
      <c r="W344" s="26">
        <v>0</v>
      </c>
      <c r="X344" s="26">
        <v>7</v>
      </c>
      <c r="Y344" s="26">
        <v>5</v>
      </c>
      <c r="Z344" s="26">
        <v>0</v>
      </c>
      <c r="AA344" s="26">
        <v>2</v>
      </c>
      <c r="AB344" s="99" t="s">
        <v>108</v>
      </c>
    </row>
    <row r="345" spans="1:28" s="9" customFormat="1" ht="11.35" customHeight="1">
      <c r="A345" s="6">
        <v>2016</v>
      </c>
      <c r="B345" s="26" t="s">
        <v>246</v>
      </c>
      <c r="C345" s="30">
        <v>9</v>
      </c>
      <c r="D345" s="30" t="s">
        <v>0</v>
      </c>
      <c r="E345" s="30" t="s">
        <v>298</v>
      </c>
      <c r="F345" s="70">
        <v>42713</v>
      </c>
      <c r="G345" s="53">
        <v>80317</v>
      </c>
      <c r="H345" s="54">
        <v>62570</v>
      </c>
      <c r="I345" s="101">
        <f>SUM(H337+H338+H339+H340+H341+H342+H343+H344+H345)</f>
        <v>477656</v>
      </c>
      <c r="J345" s="102">
        <f t="shared" si="28"/>
        <v>0.77903806168059064</v>
      </c>
      <c r="K345" s="103">
        <f>SUM(G337+G338+G339+G340+G341+G342+G343+G344+G345)</f>
        <v>632494</v>
      </c>
      <c r="L345" s="104">
        <f t="shared" si="26"/>
        <v>7.6820598378923517</v>
      </c>
      <c r="M345" s="105">
        <v>617</v>
      </c>
      <c r="N345" s="106">
        <v>10.4</v>
      </c>
      <c r="O345" s="42">
        <f t="shared" si="29"/>
        <v>8.763773547318749</v>
      </c>
      <c r="P345" s="40">
        <v>703.88</v>
      </c>
      <c r="Q345" s="35">
        <f t="shared" si="24"/>
        <v>-1.6362264526812513</v>
      </c>
      <c r="R345" s="34">
        <v>1</v>
      </c>
      <c r="S345" s="107">
        <f t="shared" si="27"/>
        <v>-0.1408103727714749</v>
      </c>
      <c r="T345" s="24">
        <v>68.900000000000006</v>
      </c>
      <c r="U345" s="24">
        <v>62.3</v>
      </c>
      <c r="V345" s="25">
        <v>35</v>
      </c>
      <c r="W345" s="26">
        <v>0</v>
      </c>
      <c r="X345" s="26">
        <v>3</v>
      </c>
      <c r="Y345" s="26">
        <v>3</v>
      </c>
      <c r="Z345" s="26">
        <v>0</v>
      </c>
      <c r="AA345" s="26">
        <v>0</v>
      </c>
      <c r="AB345" s="99" t="s">
        <v>109</v>
      </c>
    </row>
    <row r="346" spans="1:28" s="9" customFormat="1" ht="11.35" customHeight="1">
      <c r="A346" s="6">
        <v>2016</v>
      </c>
      <c r="B346" s="26" t="s">
        <v>246</v>
      </c>
      <c r="C346" s="30">
        <v>10</v>
      </c>
      <c r="D346" s="30" t="s">
        <v>8</v>
      </c>
      <c r="E346" s="30" t="s">
        <v>299</v>
      </c>
      <c r="F346" s="70">
        <v>42714</v>
      </c>
      <c r="G346" s="53">
        <v>58287</v>
      </c>
      <c r="H346" s="54">
        <v>51681</v>
      </c>
      <c r="I346" s="101">
        <f>SUM(H337+H338+H339+H340+H341+H342+H343+H344+H345+H346)</f>
        <v>529337</v>
      </c>
      <c r="J346" s="102">
        <f t="shared" si="28"/>
        <v>0.88666426475886562</v>
      </c>
      <c r="K346" s="103">
        <f>SUM(G337+G338+G339+G340+G341+G342+G343+G344+G345+G346)</f>
        <v>690781</v>
      </c>
      <c r="L346" s="104">
        <f t="shared" si="26"/>
        <v>10.705646198980906</v>
      </c>
      <c r="M346" s="105">
        <v>624</v>
      </c>
      <c r="N346" s="106">
        <v>10.4</v>
      </c>
      <c r="O346" s="42">
        <f t="shared" si="29"/>
        <v>12.295537598435329</v>
      </c>
      <c r="P346" s="40">
        <v>716.67</v>
      </c>
      <c r="Q346" s="35">
        <f t="shared" si="24"/>
        <v>1.8955375984353289</v>
      </c>
      <c r="R346" s="34">
        <v>0</v>
      </c>
      <c r="S346" s="107">
        <f t="shared" si="27"/>
        <v>-0.14850961538461527</v>
      </c>
      <c r="T346" s="24">
        <v>68.2</v>
      </c>
      <c r="U346" s="24">
        <v>65.099999999999994</v>
      </c>
      <c r="V346" s="25">
        <v>35</v>
      </c>
      <c r="W346" s="26">
        <v>1</v>
      </c>
      <c r="X346" s="26">
        <v>3</v>
      </c>
      <c r="Y346" s="26">
        <v>1</v>
      </c>
      <c r="Z346" s="26">
        <v>2</v>
      </c>
      <c r="AA346" s="26">
        <v>0</v>
      </c>
      <c r="AB346" s="5">
        <v>0</v>
      </c>
    </row>
    <row r="347" spans="1:28" s="9" customFormat="1" ht="11.35" customHeight="1">
      <c r="A347" s="6">
        <v>2016</v>
      </c>
      <c r="B347" s="26" t="s">
        <v>246</v>
      </c>
      <c r="C347" s="30">
        <v>11</v>
      </c>
      <c r="D347" s="30" t="s">
        <v>5</v>
      </c>
      <c r="E347" s="30" t="s">
        <v>300</v>
      </c>
      <c r="F347" s="70">
        <v>42715</v>
      </c>
      <c r="G347" s="53">
        <v>73345</v>
      </c>
      <c r="H347" s="54">
        <v>59994</v>
      </c>
      <c r="I347" s="101">
        <f>SUM(H337+H338+H339+H340+H341+H342+H343+H344+H345+H346+H347)</f>
        <v>589331</v>
      </c>
      <c r="J347" s="102">
        <f t="shared" si="28"/>
        <v>0.81796986843002251</v>
      </c>
      <c r="K347" s="103">
        <f>SUM(G337+G338+G339+G340+G341+G342+G343+G344+G345+G346+G347)</f>
        <v>764126</v>
      </c>
      <c r="L347" s="104">
        <f t="shared" si="26"/>
        <v>8.4804690162928615</v>
      </c>
      <c r="M347" s="105">
        <v>622</v>
      </c>
      <c r="N347" s="106">
        <v>10.4</v>
      </c>
      <c r="O347" s="42">
        <f t="shared" si="29"/>
        <v>9.7859431454086856</v>
      </c>
      <c r="P347" s="40">
        <v>717.75</v>
      </c>
      <c r="Q347" s="35">
        <f t="shared" si="24"/>
        <v>-0.61405685459131476</v>
      </c>
      <c r="R347" s="34">
        <v>1</v>
      </c>
      <c r="S347" s="107">
        <f t="shared" si="27"/>
        <v>-0.15393890675241151</v>
      </c>
      <c r="T347" s="24">
        <v>62</v>
      </c>
      <c r="U347" s="24">
        <v>59.6</v>
      </c>
      <c r="V347" s="25">
        <v>60</v>
      </c>
      <c r="W347" s="26">
        <v>2</v>
      </c>
      <c r="X347" s="26">
        <v>6</v>
      </c>
      <c r="Y347" s="26">
        <v>0</v>
      </c>
      <c r="Z347" s="26">
        <v>4</v>
      </c>
      <c r="AA347" s="26">
        <v>2</v>
      </c>
      <c r="AB347" s="99" t="s">
        <v>110</v>
      </c>
    </row>
    <row r="348" spans="1:28" s="9" customFormat="1" ht="11.35" customHeight="1">
      <c r="A348" s="6">
        <v>2016</v>
      </c>
      <c r="B348" s="26" t="s">
        <v>246</v>
      </c>
      <c r="C348" s="30">
        <v>12</v>
      </c>
      <c r="D348" s="30" t="s">
        <v>6</v>
      </c>
      <c r="E348" s="30" t="s">
        <v>294</v>
      </c>
      <c r="F348" s="70">
        <v>42716</v>
      </c>
      <c r="G348" s="53">
        <v>76459</v>
      </c>
      <c r="H348" s="54">
        <v>58455</v>
      </c>
      <c r="I348" s="101">
        <f>SUM(H337+H338+H339+H340+H341+H342+H343+H344+H345+H346+H347+H348)</f>
        <v>647786</v>
      </c>
      <c r="J348" s="102">
        <f t="shared" si="28"/>
        <v>0.76452739376659384</v>
      </c>
      <c r="K348" s="103">
        <f>SUM(G337+G338+G339+G340+G341+G342+G343+G344+G345+G346+G347+G348)</f>
        <v>840585</v>
      </c>
      <c r="L348" s="104">
        <f t="shared" si="26"/>
        <v>6.1994009861494401</v>
      </c>
      <c r="M348" s="105">
        <v>474</v>
      </c>
      <c r="N348" s="106">
        <v>10.4</v>
      </c>
      <c r="O348" s="42">
        <f t="shared" si="29"/>
        <v>7.038805111236087</v>
      </c>
      <c r="P348" s="40">
        <v>538.17999999999995</v>
      </c>
      <c r="Q348" s="35">
        <f t="shared" si="24"/>
        <v>-3.3611948887639134</v>
      </c>
      <c r="R348" s="34">
        <v>1</v>
      </c>
      <c r="S348" s="107">
        <f t="shared" si="27"/>
        <v>-0.13540084388185636</v>
      </c>
      <c r="T348" s="24">
        <v>64.599999999999994</v>
      </c>
      <c r="U348" s="24">
        <v>64.5</v>
      </c>
      <c r="V348" s="25">
        <v>52</v>
      </c>
      <c r="W348" s="26">
        <v>0</v>
      </c>
      <c r="X348" s="26">
        <v>4</v>
      </c>
      <c r="Y348" s="26">
        <v>1</v>
      </c>
      <c r="Z348" s="26">
        <v>1</v>
      </c>
      <c r="AA348" s="26">
        <v>2</v>
      </c>
      <c r="AB348" s="5">
        <v>0</v>
      </c>
    </row>
    <row r="349" spans="1:28" s="9" customFormat="1" ht="11.35" customHeight="1">
      <c r="A349" s="6">
        <v>2016</v>
      </c>
      <c r="B349" s="26" t="s">
        <v>246</v>
      </c>
      <c r="C349" s="30">
        <v>13</v>
      </c>
      <c r="D349" s="30" t="s">
        <v>4</v>
      </c>
      <c r="E349" s="30" t="s">
        <v>295</v>
      </c>
      <c r="F349" s="70">
        <v>42717</v>
      </c>
      <c r="G349" s="53">
        <v>64538</v>
      </c>
      <c r="H349" s="54">
        <v>47427</v>
      </c>
      <c r="I349" s="101">
        <f>SUM(H337+H338+H339+H340+H341+H342+H343+H344+H345+H346+H347+H348+H349)</f>
        <v>695213</v>
      </c>
      <c r="J349" s="102">
        <f t="shared" si="28"/>
        <v>0.73486937928042395</v>
      </c>
      <c r="K349" s="103">
        <f>SUM(G337+G338+G339+G340+G341+G342+G343+G344+G345+G346+G347+G348+G349)</f>
        <v>905123</v>
      </c>
      <c r="L349" s="104">
        <f t="shared" si="26"/>
        <v>7.7938578821779414</v>
      </c>
      <c r="M349" s="105">
        <v>503</v>
      </c>
      <c r="N349" s="106">
        <v>10.4</v>
      </c>
      <c r="O349" s="42">
        <f t="shared" si="29"/>
        <v>8.9750224673835568</v>
      </c>
      <c r="P349" s="40">
        <v>579.23</v>
      </c>
      <c r="Q349" s="35">
        <f t="shared" si="24"/>
        <v>-1.4249775326164436</v>
      </c>
      <c r="R349" s="34">
        <v>1</v>
      </c>
      <c r="S349" s="107">
        <f t="shared" si="27"/>
        <v>-0.15155069582504965</v>
      </c>
      <c r="T349" s="24">
        <v>48</v>
      </c>
      <c r="U349" s="24">
        <v>56.1</v>
      </c>
      <c r="V349" s="25">
        <v>52</v>
      </c>
      <c r="W349" s="26">
        <v>4</v>
      </c>
      <c r="X349" s="26">
        <v>3</v>
      </c>
      <c r="Y349" s="26">
        <v>0</v>
      </c>
      <c r="Z349" s="26">
        <v>3</v>
      </c>
      <c r="AA349" s="26">
        <v>0</v>
      </c>
      <c r="AB349" s="99" t="s">
        <v>111</v>
      </c>
    </row>
    <row r="350" spans="1:28" s="9" customFormat="1" ht="11.35" customHeight="1">
      <c r="A350" s="6">
        <v>2016</v>
      </c>
      <c r="B350" s="26" t="s">
        <v>246</v>
      </c>
      <c r="C350" s="30">
        <v>14</v>
      </c>
      <c r="D350" s="3" t="s">
        <v>3</v>
      </c>
      <c r="E350" s="3" t="s">
        <v>296</v>
      </c>
      <c r="F350" s="70">
        <v>42718</v>
      </c>
      <c r="G350" s="53">
        <v>73566</v>
      </c>
      <c r="H350" s="54">
        <v>56279</v>
      </c>
      <c r="I350" s="101">
        <f>SUM(H337+H338+H339+H340+H341+H342+H343+H344+H345+H346+H347+H348+H349+H350)</f>
        <v>751492</v>
      </c>
      <c r="J350" s="102">
        <f t="shared" si="28"/>
        <v>0.76501372916836585</v>
      </c>
      <c r="K350" s="103">
        <f>SUM(G337+G338+G339+G340+G341+G342+G343+G344+G345+G346+G347+G348+G349+G350)</f>
        <v>978689</v>
      </c>
      <c r="L350" s="104">
        <f t="shared" si="26"/>
        <v>6.592719462795313</v>
      </c>
      <c r="M350" s="105">
        <v>485</v>
      </c>
      <c r="N350" s="106">
        <v>10.4</v>
      </c>
      <c r="O350" s="42">
        <f t="shared" si="29"/>
        <v>7.6429328766006037</v>
      </c>
      <c r="P350" s="40">
        <v>562.26</v>
      </c>
      <c r="Q350" s="35">
        <f t="shared" si="24"/>
        <v>-2.7570671233993966</v>
      </c>
      <c r="R350" s="34">
        <v>1</v>
      </c>
      <c r="S350" s="107">
        <f t="shared" si="27"/>
        <v>-0.1592989690721649</v>
      </c>
      <c r="T350" s="24">
        <v>58.6</v>
      </c>
      <c r="U350" s="24">
        <v>64.599999999999994</v>
      </c>
      <c r="V350" s="25">
        <v>64</v>
      </c>
      <c r="W350" s="26">
        <v>0</v>
      </c>
      <c r="X350" s="26">
        <v>2</v>
      </c>
      <c r="Y350" s="26">
        <v>1</v>
      </c>
      <c r="Z350" s="26">
        <v>0</v>
      </c>
      <c r="AA350" s="26">
        <v>1</v>
      </c>
      <c r="AB350" s="5">
        <v>0</v>
      </c>
    </row>
    <row r="351" spans="1:28" s="9" customFormat="1" ht="11.35" customHeight="1">
      <c r="A351" s="6">
        <v>2016</v>
      </c>
      <c r="B351" s="26" t="s">
        <v>246</v>
      </c>
      <c r="C351" s="30">
        <v>15</v>
      </c>
      <c r="D351" s="30" t="s">
        <v>7</v>
      </c>
      <c r="E351" s="30" t="s">
        <v>297</v>
      </c>
      <c r="F351" s="70">
        <v>42719</v>
      </c>
      <c r="G351" s="53">
        <v>80615</v>
      </c>
      <c r="H351" s="54">
        <v>64274</v>
      </c>
      <c r="I351" s="101">
        <f>SUM(H337+H338+H339+H340+H341+H342+H343+H344+H345+H346+H347+H348+H349+H350+H351)</f>
        <v>815766</v>
      </c>
      <c r="J351" s="102">
        <f t="shared" si="28"/>
        <v>0.79729578862494577</v>
      </c>
      <c r="K351" s="103">
        <f>SUM(G337+G338+G339+G340+G341+G342+G343+G344+G345+G346+G347+G348+G349+G350+G351)</f>
        <v>1059304</v>
      </c>
      <c r="L351" s="104">
        <f t="shared" si="26"/>
        <v>9.1794331079823852</v>
      </c>
      <c r="M351" s="105">
        <v>740</v>
      </c>
      <c r="N351" s="106">
        <v>10.4</v>
      </c>
      <c r="O351" s="42">
        <f t="shared" si="29"/>
        <v>10.895614959995038</v>
      </c>
      <c r="P351" s="40">
        <v>878.35</v>
      </c>
      <c r="Q351" s="35">
        <f t="shared" si="24"/>
        <v>0.49561495999503791</v>
      </c>
      <c r="R351" s="34">
        <v>0</v>
      </c>
      <c r="S351" s="107">
        <f t="shared" si="27"/>
        <v>-0.18695945945945946</v>
      </c>
      <c r="T351" s="24">
        <v>48.5</v>
      </c>
      <c r="U351" s="24">
        <v>46.6</v>
      </c>
      <c r="V351" s="25">
        <v>59</v>
      </c>
      <c r="W351" s="26">
        <v>0</v>
      </c>
      <c r="X351" s="26">
        <v>11</v>
      </c>
      <c r="Y351" s="26">
        <v>3</v>
      </c>
      <c r="Z351" s="26">
        <v>7</v>
      </c>
      <c r="AA351" s="26">
        <v>1</v>
      </c>
      <c r="AB351" s="5">
        <v>0</v>
      </c>
    </row>
    <row r="352" spans="1:28" s="9" customFormat="1" ht="11.35" customHeight="1">
      <c r="A352" s="6">
        <v>2016</v>
      </c>
      <c r="B352" s="26" t="s">
        <v>246</v>
      </c>
      <c r="C352" s="30">
        <v>16</v>
      </c>
      <c r="D352" s="30" t="s">
        <v>0</v>
      </c>
      <c r="E352" s="30" t="s">
        <v>298</v>
      </c>
      <c r="F352" s="70">
        <v>42720</v>
      </c>
      <c r="G352" s="53">
        <v>83621</v>
      </c>
      <c r="H352" s="54">
        <v>70783</v>
      </c>
      <c r="I352" s="101">
        <f>SUM(H337+H338+H339+H340+H341+H342+H343+H344+H345+H346+H347+H348+H349+H350+H351+H352)</f>
        <v>886549</v>
      </c>
      <c r="J352" s="102">
        <f t="shared" si="28"/>
        <v>0.84647397184917661</v>
      </c>
      <c r="K352" s="103">
        <f>SUM(G337+G338+G339+G340+G341+G342+G343+G344+G345+G346+G347+G348+G349+G350+G351+G352)</f>
        <v>1142925</v>
      </c>
      <c r="L352" s="104">
        <f t="shared" si="26"/>
        <v>12.150057999784744</v>
      </c>
      <c r="M352" s="105">
        <v>1016</v>
      </c>
      <c r="N352" s="106">
        <v>10.4</v>
      </c>
      <c r="O352" s="42">
        <f t="shared" si="29"/>
        <v>14.036665430932421</v>
      </c>
      <c r="P352" s="40">
        <v>1173.76</v>
      </c>
      <c r="Q352" s="35">
        <f t="shared" si="24"/>
        <v>3.6366654309324211</v>
      </c>
      <c r="R352" s="34">
        <v>0</v>
      </c>
      <c r="S352" s="107">
        <f t="shared" si="27"/>
        <v>-0.15527559055118112</v>
      </c>
      <c r="T352" s="24">
        <v>46.6</v>
      </c>
      <c r="U352" s="24">
        <v>46.4</v>
      </c>
      <c r="V352" s="25">
        <v>43</v>
      </c>
      <c r="W352" s="26">
        <v>0</v>
      </c>
      <c r="X352" s="26">
        <v>20</v>
      </c>
      <c r="Y352" s="26">
        <v>5</v>
      </c>
      <c r="Z352" s="26">
        <v>15</v>
      </c>
      <c r="AA352" s="26">
        <v>0</v>
      </c>
      <c r="AB352" s="99" t="s">
        <v>210</v>
      </c>
    </row>
    <row r="353" spans="1:28" s="9" customFormat="1" ht="11.35" customHeight="1">
      <c r="A353" s="6">
        <v>2016</v>
      </c>
      <c r="B353" s="26" t="s">
        <v>246</v>
      </c>
      <c r="C353" s="30">
        <v>17</v>
      </c>
      <c r="D353" s="30" t="s">
        <v>8</v>
      </c>
      <c r="E353" s="30" t="s">
        <v>299</v>
      </c>
      <c r="F353" s="70">
        <v>42721</v>
      </c>
      <c r="G353" s="53">
        <v>74394</v>
      </c>
      <c r="H353" s="54">
        <v>65430</v>
      </c>
      <c r="I353" s="101">
        <f>SUM(H337+H338+H339+H340+H341+H342+H343+H344+H345+H346+H347+H348+H349+H350+H351+H352+H353)</f>
        <v>951979</v>
      </c>
      <c r="J353" s="102">
        <f t="shared" si="28"/>
        <v>0.87950641180740385</v>
      </c>
      <c r="K353" s="103">
        <f>SUM(G337+G338+G339+G340+G341+G342+G343+G344+G345+G346+G347+G348+G349+G350+G351+G352+G353)</f>
        <v>1217319</v>
      </c>
      <c r="L353" s="104">
        <f t="shared" si="26"/>
        <v>20.929107186063394</v>
      </c>
      <c r="M353" s="105">
        <v>1557</v>
      </c>
      <c r="N353" s="106">
        <v>10.4</v>
      </c>
      <c r="O353" s="42">
        <f t="shared" si="29"/>
        <v>28.920477457859505</v>
      </c>
      <c r="P353" s="40">
        <v>2151.5100000000002</v>
      </c>
      <c r="Q353" s="35">
        <f t="shared" si="24"/>
        <v>18.520477457859506</v>
      </c>
      <c r="R353" s="34">
        <v>0</v>
      </c>
      <c r="S353" s="107">
        <f t="shared" si="27"/>
        <v>-0.38183044315992309</v>
      </c>
      <c r="T353" s="24">
        <v>37.9</v>
      </c>
      <c r="U353" s="24">
        <v>31.2</v>
      </c>
      <c r="V353" s="25">
        <v>91</v>
      </c>
      <c r="W353" s="26">
        <v>0</v>
      </c>
      <c r="X353" s="26">
        <v>40</v>
      </c>
      <c r="Y353" s="26">
        <v>11</v>
      </c>
      <c r="Z353" s="26">
        <v>16</v>
      </c>
      <c r="AA353" s="26">
        <v>13</v>
      </c>
      <c r="AB353" s="99" t="s">
        <v>211</v>
      </c>
    </row>
    <row r="354" spans="1:28" s="9" customFormat="1" ht="11.35" customHeight="1">
      <c r="A354" s="6">
        <v>2016</v>
      </c>
      <c r="B354" s="26" t="s">
        <v>246</v>
      </c>
      <c r="C354" s="30">
        <v>18</v>
      </c>
      <c r="D354" s="30" t="s">
        <v>5</v>
      </c>
      <c r="E354" s="30" t="s">
        <v>300</v>
      </c>
      <c r="F354" s="70">
        <v>42722</v>
      </c>
      <c r="G354" s="53">
        <v>78750</v>
      </c>
      <c r="H354" s="54">
        <v>65382</v>
      </c>
      <c r="I354" s="101">
        <f>SUM(H337+H338+H339+H340+H341+H342+H343+H344+H345+H346+H347+H348+H349+H350+H351+H352+H353+H354)</f>
        <v>1017361</v>
      </c>
      <c r="J354" s="102">
        <f t="shared" si="28"/>
        <v>0.83024761904761901</v>
      </c>
      <c r="K354" s="103">
        <f>SUM(G337+G338+G339+G340+G341+G342+G343+G344+G345+G346+G347+G348+G349+G350+G351+G352+G353+G354)</f>
        <v>1296069</v>
      </c>
      <c r="L354" s="104">
        <f t="shared" si="26"/>
        <v>32.444444444444443</v>
      </c>
      <c r="M354" s="105">
        <v>2555</v>
      </c>
      <c r="N354" s="106">
        <v>10.4</v>
      </c>
      <c r="O354" s="42">
        <f t="shared" si="29"/>
        <v>41.825396825396822</v>
      </c>
      <c r="P354" s="40">
        <v>3293.75</v>
      </c>
      <c r="Q354" s="35">
        <f t="shared" si="24"/>
        <v>31.425396825396824</v>
      </c>
      <c r="R354" s="34">
        <v>0</v>
      </c>
      <c r="S354" s="107">
        <f t="shared" si="27"/>
        <v>-0.28913894324853229</v>
      </c>
      <c r="T354" s="24">
        <v>28.5</v>
      </c>
      <c r="U354" s="24">
        <v>16.600000000000001</v>
      </c>
      <c r="V354" s="25">
        <v>95</v>
      </c>
      <c r="W354" s="26">
        <v>1</v>
      </c>
      <c r="X354" s="26">
        <v>26</v>
      </c>
      <c r="Y354" s="26">
        <v>7</v>
      </c>
      <c r="Z354" s="26">
        <v>7</v>
      </c>
      <c r="AA354" s="26">
        <v>12</v>
      </c>
      <c r="AB354" s="99" t="s">
        <v>212</v>
      </c>
    </row>
    <row r="355" spans="1:28" s="9" customFormat="1" ht="11.35" customHeight="1">
      <c r="A355" s="6">
        <v>2016</v>
      </c>
      <c r="B355" s="26" t="s">
        <v>246</v>
      </c>
      <c r="C355" s="30">
        <v>19</v>
      </c>
      <c r="D355" s="30" t="s">
        <v>6</v>
      </c>
      <c r="E355" s="30" t="s">
        <v>294</v>
      </c>
      <c r="F355" s="70">
        <v>42723</v>
      </c>
      <c r="G355" s="53">
        <v>83558</v>
      </c>
      <c r="H355" s="54">
        <v>70511</v>
      </c>
      <c r="I355" s="101">
        <f>SUM(H337+H338+H339+H340+H341+H342+H343+H344+H345+H346+H347+H348+H349+H350+H351+H352+H353+H354+H355)</f>
        <v>1087872</v>
      </c>
      <c r="J355" s="102">
        <f t="shared" si="28"/>
        <v>0.84385696163144164</v>
      </c>
      <c r="K355" s="103">
        <f>SUM(G337+G338+G339+G340+G341+G342+G343+G344+G345+G346+G347+G348+G349+G350+G351+G352+G353+G354+G355)</f>
        <v>1379627</v>
      </c>
      <c r="L355" s="104">
        <f t="shared" si="26"/>
        <v>15.354603987649297</v>
      </c>
      <c r="M355" s="105">
        <v>1283</v>
      </c>
      <c r="N355" s="106">
        <v>10.4</v>
      </c>
      <c r="O355" s="42">
        <f t="shared" si="29"/>
        <v>19.023552502453384</v>
      </c>
      <c r="P355" s="40">
        <v>1589.57</v>
      </c>
      <c r="Q355" s="35">
        <f t="shared" si="24"/>
        <v>8.6235525024533839</v>
      </c>
      <c r="R355" s="34">
        <v>0</v>
      </c>
      <c r="S355" s="107">
        <f t="shared" si="27"/>
        <v>-0.23894777864380345</v>
      </c>
      <c r="T355" s="24">
        <v>45.3</v>
      </c>
      <c r="U355" s="24">
        <v>31.9</v>
      </c>
      <c r="V355" s="25">
        <v>48</v>
      </c>
      <c r="W355" s="26">
        <v>1</v>
      </c>
      <c r="X355" s="26">
        <v>27</v>
      </c>
      <c r="Y355" s="26">
        <v>7</v>
      </c>
      <c r="Z355" s="26">
        <v>14</v>
      </c>
      <c r="AA355" s="26">
        <v>6</v>
      </c>
      <c r="AB355" s="99" t="s">
        <v>213</v>
      </c>
    </row>
    <row r="356" spans="1:28" s="9" customFormat="1" ht="11.35" customHeight="1">
      <c r="A356" s="6">
        <v>2016</v>
      </c>
      <c r="B356" s="26" t="s">
        <v>246</v>
      </c>
      <c r="C356" s="30">
        <v>20</v>
      </c>
      <c r="D356" s="30" t="s">
        <v>4</v>
      </c>
      <c r="E356" s="30" t="s">
        <v>295</v>
      </c>
      <c r="F356" s="70">
        <v>42724</v>
      </c>
      <c r="G356" s="53">
        <v>82560</v>
      </c>
      <c r="H356" s="54">
        <v>71456</v>
      </c>
      <c r="I356" s="101">
        <f>SUM(H337+H338+H339+H340+H341+H342+H343+H344+H345+H346+H347+H348+H349+H350+H351+H352+H353+H354+H355+H356)</f>
        <v>1159328</v>
      </c>
      <c r="J356" s="102">
        <f t="shared" si="28"/>
        <v>0.86550387596899225</v>
      </c>
      <c r="K356" s="103">
        <f>SUM(G337+G338+G339+G340+G341+G342+G343+G344+G345+G346+G347+G348+G349+G350+G351+G352+G353+G354+G355+G356)</f>
        <v>1462187</v>
      </c>
      <c r="L356" s="104">
        <f t="shared" si="26"/>
        <v>8.9268410852713167</v>
      </c>
      <c r="M356" s="105">
        <v>737</v>
      </c>
      <c r="N356" s="106">
        <v>10.4</v>
      </c>
      <c r="O356" s="42">
        <f t="shared" si="29"/>
        <v>10.035852713178295</v>
      </c>
      <c r="P356" s="40">
        <v>828.56</v>
      </c>
      <c r="Q356" s="35">
        <f t="shared" si="24"/>
        <v>-0.36414728682170505</v>
      </c>
      <c r="R356" s="34">
        <v>1</v>
      </c>
      <c r="S356" s="107">
        <f t="shared" si="27"/>
        <v>-0.12423337856173666</v>
      </c>
      <c r="T356" s="24">
        <v>62.3</v>
      </c>
      <c r="U356" s="24">
        <v>57.6</v>
      </c>
      <c r="V356" s="25">
        <v>45</v>
      </c>
      <c r="W356" s="26">
        <v>0</v>
      </c>
      <c r="X356" s="26">
        <v>1</v>
      </c>
      <c r="Y356" s="26">
        <v>1</v>
      </c>
      <c r="Z356" s="26">
        <v>0</v>
      </c>
      <c r="AA356" s="26">
        <v>0</v>
      </c>
      <c r="AB356" s="5">
        <v>0</v>
      </c>
    </row>
    <row r="357" spans="1:28" s="9" customFormat="1" ht="11.35" customHeight="1">
      <c r="A357" s="6">
        <v>2016</v>
      </c>
      <c r="B357" s="26" t="s">
        <v>246</v>
      </c>
      <c r="C357" s="30">
        <v>21</v>
      </c>
      <c r="D357" s="3" t="s">
        <v>3</v>
      </c>
      <c r="E357" s="3" t="s">
        <v>296</v>
      </c>
      <c r="F357" s="70">
        <v>42725</v>
      </c>
      <c r="G357" s="53">
        <v>83310</v>
      </c>
      <c r="H357" s="54">
        <v>73101</v>
      </c>
      <c r="I357" s="101">
        <f>SUM(H337+H338+H339+H340+H341+H342+H343+H344+H345+H346+H347+H348+H349+H350+H351+H352+H353+H354+H355+H356+H357)</f>
        <v>1232429</v>
      </c>
      <c r="J357" s="102">
        <f t="shared" si="28"/>
        <v>0.87745768815268277</v>
      </c>
      <c r="K357" s="103">
        <f>SUM(G337+G338+G339+G340+G341+G342+G343+G344+G345+G346+G347+G348+G349+G350+G351+G352+G353+G354+G355+G356+G357)</f>
        <v>1545497</v>
      </c>
      <c r="L357" s="104">
        <f t="shared" si="26"/>
        <v>8.4503661025087027</v>
      </c>
      <c r="M357" s="105">
        <v>704</v>
      </c>
      <c r="N357" s="106">
        <v>10.4</v>
      </c>
      <c r="O357" s="42">
        <f t="shared" si="29"/>
        <v>8.7839395030608571</v>
      </c>
      <c r="P357" s="40">
        <v>731.79</v>
      </c>
      <c r="Q357" s="35">
        <f t="shared" si="24"/>
        <v>-1.6160604969391432</v>
      </c>
      <c r="R357" s="34">
        <v>1</v>
      </c>
      <c r="S357" s="107">
        <f t="shared" si="27"/>
        <v>-3.9474431818181666E-2</v>
      </c>
      <c r="T357" s="24">
        <v>71.400000000000006</v>
      </c>
      <c r="U357" s="24">
        <v>65</v>
      </c>
      <c r="V357" s="25">
        <v>41</v>
      </c>
      <c r="W357" s="26">
        <v>0</v>
      </c>
      <c r="X357" s="26">
        <v>0</v>
      </c>
      <c r="Y357" s="26">
        <v>0</v>
      </c>
      <c r="Z357" s="26">
        <v>0</v>
      </c>
      <c r="AA357" s="26">
        <v>0</v>
      </c>
      <c r="AB357" s="5">
        <v>0</v>
      </c>
    </row>
    <row r="358" spans="1:28" s="9" customFormat="1" ht="11.35" customHeight="1">
      <c r="A358" s="6">
        <v>2016</v>
      </c>
      <c r="B358" s="26" t="s">
        <v>246</v>
      </c>
      <c r="C358" s="30">
        <v>22</v>
      </c>
      <c r="D358" s="30" t="s">
        <v>7</v>
      </c>
      <c r="E358" s="30" t="s">
        <v>297</v>
      </c>
      <c r="F358" s="70">
        <v>42726</v>
      </c>
      <c r="G358" s="53">
        <v>83092</v>
      </c>
      <c r="H358" s="54">
        <v>64881</v>
      </c>
      <c r="I358" s="101">
        <f>SUM(H337+H338+H339+H340+H341+H342+H343+H344+H345+H346+H347+H348+H349+H350+H351+H352+H353+H354+H355+H356+H357+H358)</f>
        <v>1297310</v>
      </c>
      <c r="J358" s="102">
        <f t="shared" si="28"/>
        <v>0.78083329321715689</v>
      </c>
      <c r="K358" s="103">
        <f>SUM(G337+G338+G339+G340+G341+G342+G343+G344+G345+G346+G347+G348+G349+G350+G351+G352+G353+G354+G355+G356+G357+G358)</f>
        <v>1628589</v>
      </c>
      <c r="L358" s="104">
        <f t="shared" si="26"/>
        <v>9.5075338179367446</v>
      </c>
      <c r="M358" s="105">
        <v>790</v>
      </c>
      <c r="N358" s="106">
        <v>10.4</v>
      </c>
      <c r="O358" s="42">
        <f t="shared" si="29"/>
        <v>10.33938285274154</v>
      </c>
      <c r="P358" s="40">
        <v>859.12</v>
      </c>
      <c r="Q358" s="35">
        <f t="shared" ref="Q358:Q421" si="30">O358-N358</f>
        <v>-6.0617147258460236E-2</v>
      </c>
      <c r="R358" s="34">
        <v>1</v>
      </c>
      <c r="S358" s="107">
        <f t="shared" si="27"/>
        <v>-8.7493670886075847E-2</v>
      </c>
      <c r="T358" s="24">
        <v>62.5</v>
      </c>
      <c r="U358" s="24">
        <v>54.7</v>
      </c>
      <c r="V358" s="30">
        <v>57</v>
      </c>
      <c r="W358" s="26">
        <v>0</v>
      </c>
      <c r="X358" s="26">
        <v>2</v>
      </c>
      <c r="Y358" s="26">
        <v>1</v>
      </c>
      <c r="Z358" s="26">
        <v>1</v>
      </c>
      <c r="AA358" s="26">
        <v>0</v>
      </c>
      <c r="AB358" s="5">
        <v>0</v>
      </c>
    </row>
    <row r="359" spans="1:28" s="9" customFormat="1" ht="11.35" customHeight="1">
      <c r="A359" s="6">
        <v>2016</v>
      </c>
      <c r="B359" s="26" t="s">
        <v>246</v>
      </c>
      <c r="C359" s="30">
        <v>23</v>
      </c>
      <c r="D359" s="30" t="s">
        <v>0</v>
      </c>
      <c r="E359" s="30" t="s">
        <v>298</v>
      </c>
      <c r="F359" s="70">
        <v>42727</v>
      </c>
      <c r="G359" s="53">
        <v>82774</v>
      </c>
      <c r="H359" s="54">
        <v>70490</v>
      </c>
      <c r="I359" s="101">
        <f>SUM(H337+H338+H339+H340+H341+H342+H343+H344+H345+H346+H347+H348+H349+H350+H351+H352+H353+H354+H355+H356+H357+H358+H359)</f>
        <v>1367800</v>
      </c>
      <c r="J359" s="102">
        <f t="shared" si="28"/>
        <v>0.85159591175973126</v>
      </c>
      <c r="K359" s="103">
        <f>SUM(G337+G338+G339+G340+G341+G342+G343+G344+G345+G346+G347+G348+G349+G350+G351+G352+G353+G354+G355+G356+G357+G358+G359)</f>
        <v>1711363</v>
      </c>
      <c r="L359" s="104">
        <f t="shared" si="26"/>
        <v>8.8312755212989575</v>
      </c>
      <c r="M359" s="105">
        <v>731</v>
      </c>
      <c r="N359" s="106">
        <v>10.4</v>
      </c>
      <c r="O359" s="42">
        <f t="shared" si="29"/>
        <v>9.8761688452895839</v>
      </c>
      <c r="P359" s="40">
        <v>817.49</v>
      </c>
      <c r="Q359" s="35">
        <f t="shared" si="30"/>
        <v>-0.52383115471041641</v>
      </c>
      <c r="R359" s="34">
        <v>1</v>
      </c>
      <c r="S359" s="107">
        <f t="shared" si="27"/>
        <v>-0.11831737346101234</v>
      </c>
      <c r="T359" s="24">
        <v>62</v>
      </c>
      <c r="U359" s="24">
        <v>54.7</v>
      </c>
      <c r="V359" s="30">
        <v>48</v>
      </c>
      <c r="W359" s="26">
        <v>0</v>
      </c>
      <c r="X359" s="26">
        <v>2</v>
      </c>
      <c r="Y359" s="26">
        <v>1</v>
      </c>
      <c r="Z359" s="26">
        <v>1</v>
      </c>
      <c r="AA359" s="26">
        <v>0</v>
      </c>
      <c r="AB359" s="5">
        <v>0</v>
      </c>
    </row>
    <row r="360" spans="1:28" s="9" customFormat="1" ht="11.35" customHeight="1">
      <c r="A360" s="6">
        <v>2016</v>
      </c>
      <c r="B360" s="26" t="s">
        <v>246</v>
      </c>
      <c r="C360" s="30">
        <v>24</v>
      </c>
      <c r="D360" s="30" t="s">
        <v>8</v>
      </c>
      <c r="E360" s="30" t="s">
        <v>299</v>
      </c>
      <c r="F360" s="70">
        <v>42728</v>
      </c>
      <c r="G360" s="53">
        <v>66985</v>
      </c>
      <c r="H360" s="54">
        <v>56887</v>
      </c>
      <c r="I360" s="101">
        <f>SUM(H337+H338+H339+H340+H341+H342+H343+H344+H345+H346+H347+H348+H349+H350+H351+H352+H353+H354+H355+H356+H357+H358+H359+H360)</f>
        <v>1424687</v>
      </c>
      <c r="J360" s="102">
        <f t="shared" si="28"/>
        <v>0.84924983205195193</v>
      </c>
      <c r="K360" s="103">
        <f>SUM(G337+G338+G339+G340+G341+G342+G343+G344+G345+G346+G347+G348+G349+G350+G351+G352+G353+G354+G355+G356+G357+G358+G359+G360)</f>
        <v>1778348</v>
      </c>
      <c r="L360" s="104">
        <f t="shared" si="26"/>
        <v>8.4645816227513606</v>
      </c>
      <c r="M360" s="105">
        <v>567</v>
      </c>
      <c r="N360" s="106">
        <v>10.4</v>
      </c>
      <c r="O360" s="42">
        <f t="shared" si="29"/>
        <v>10.208554153915056</v>
      </c>
      <c r="P360" s="40">
        <v>683.82</v>
      </c>
      <c r="Q360" s="35">
        <f t="shared" si="30"/>
        <v>-0.19144584608494419</v>
      </c>
      <c r="R360" s="34">
        <v>1</v>
      </c>
      <c r="S360" s="107">
        <f t="shared" si="27"/>
        <v>-0.20603174603174601</v>
      </c>
      <c r="T360" s="24">
        <v>54.8</v>
      </c>
      <c r="U360" s="24">
        <v>55.2</v>
      </c>
      <c r="V360" s="30">
        <v>52</v>
      </c>
      <c r="W360" s="26">
        <v>2</v>
      </c>
      <c r="X360" s="26">
        <v>6</v>
      </c>
      <c r="Y360" s="26">
        <v>3</v>
      </c>
      <c r="Z360" s="26">
        <v>3</v>
      </c>
      <c r="AA360" s="26">
        <v>0</v>
      </c>
      <c r="AB360" s="5">
        <v>0</v>
      </c>
    </row>
    <row r="361" spans="1:28" s="9" customFormat="1" ht="11.35" customHeight="1">
      <c r="A361" s="6">
        <v>2016</v>
      </c>
      <c r="B361" s="26" t="s">
        <v>246</v>
      </c>
      <c r="C361" s="30">
        <v>25</v>
      </c>
      <c r="D361" s="30" t="s">
        <v>5</v>
      </c>
      <c r="E361" s="30" t="s">
        <v>300</v>
      </c>
      <c r="F361" s="70">
        <v>42729</v>
      </c>
      <c r="G361" s="53">
        <v>66298</v>
      </c>
      <c r="H361" s="54">
        <v>55129</v>
      </c>
      <c r="I361" s="101">
        <f>SUM(H337+H338+H339+H340+H341+H342+H343+H344+H345+H346+H347+H348+H349+H350+H351+H352+H353+H354+H355+H356+H357+H358+H359+H360+H361)</f>
        <v>1479816</v>
      </c>
      <c r="J361" s="102">
        <f t="shared" si="28"/>
        <v>0.83153337958912787</v>
      </c>
      <c r="K361" s="103">
        <f>SUM(G337+G338+G339+G340+G341+G342+G343+G344+G345+G346+G347+G348+G349+G350+G351+G352+G353+G354+G355+G356+G357+G358+G359+G360+G361)</f>
        <v>1844646</v>
      </c>
      <c r="L361" s="104">
        <f t="shared" si="26"/>
        <v>6.7121180126097313</v>
      </c>
      <c r="M361" s="105">
        <v>445</v>
      </c>
      <c r="N361" s="106">
        <v>10.4</v>
      </c>
      <c r="O361" s="42">
        <f t="shared" si="29"/>
        <v>7.8462397055718132</v>
      </c>
      <c r="P361" s="40">
        <v>520.19000000000005</v>
      </c>
      <c r="Q361" s="35">
        <f t="shared" si="30"/>
        <v>-2.5537602944281872</v>
      </c>
      <c r="R361" s="34">
        <v>1</v>
      </c>
      <c r="S361" s="107">
        <f t="shared" si="27"/>
        <v>-0.16896629213483161</v>
      </c>
      <c r="T361" s="24">
        <v>70.8</v>
      </c>
      <c r="U361" s="24">
        <v>62.3</v>
      </c>
      <c r="V361" s="30">
        <v>54</v>
      </c>
      <c r="W361" s="26">
        <v>0</v>
      </c>
      <c r="X361" s="26">
        <v>14</v>
      </c>
      <c r="Y361" s="26">
        <v>2</v>
      </c>
      <c r="Z361" s="26">
        <v>12</v>
      </c>
      <c r="AA361" s="26">
        <v>0</v>
      </c>
      <c r="AB361" s="5">
        <v>0</v>
      </c>
    </row>
    <row r="362" spans="1:28" s="9" customFormat="1" ht="11.35" customHeight="1">
      <c r="A362" s="6">
        <v>2016</v>
      </c>
      <c r="B362" s="26" t="s">
        <v>246</v>
      </c>
      <c r="C362" s="30">
        <v>26</v>
      </c>
      <c r="D362" s="30" t="s">
        <v>6</v>
      </c>
      <c r="E362" s="30" t="s">
        <v>294</v>
      </c>
      <c r="F362" s="70">
        <v>42730</v>
      </c>
      <c r="G362" s="53">
        <v>77636</v>
      </c>
      <c r="H362" s="54">
        <v>66553</v>
      </c>
      <c r="I362" s="101">
        <f>SUM(H337+H338+H339+H340+H341+H342+H343+H344+H345+H346+H347+H348+H349+H350+H351+H352+H353+H354+H355+H356+H357+H358+H359+H360+H361+H362)</f>
        <v>1546369</v>
      </c>
      <c r="J362" s="102">
        <f t="shared" si="28"/>
        <v>0.85724406203307746</v>
      </c>
      <c r="K362" s="103">
        <f>SUM(G337+G338+G339+G340+G341+G342+G343+G344+G345+G346+G347+G348+G349+G350+G351+G352+G353+G354+G355+G356+G357+G358+G359+G360+G361+G362)</f>
        <v>1922282</v>
      </c>
      <c r="L362" s="104">
        <f t="shared" si="26"/>
        <v>6.8009686228038539</v>
      </c>
      <c r="M362" s="105">
        <v>528</v>
      </c>
      <c r="N362" s="106">
        <v>10.4</v>
      </c>
      <c r="O362" s="42">
        <f t="shared" si="29"/>
        <v>8.0054356226492871</v>
      </c>
      <c r="P362" s="40">
        <v>621.51</v>
      </c>
      <c r="Q362" s="35">
        <f t="shared" si="30"/>
        <v>-2.3945643773507133</v>
      </c>
      <c r="R362" s="34">
        <v>1</v>
      </c>
      <c r="S362" s="107">
        <f t="shared" si="27"/>
        <v>-0.17710227272727264</v>
      </c>
      <c r="T362" s="24">
        <v>61.7</v>
      </c>
      <c r="U362" s="24">
        <v>62.2</v>
      </c>
      <c r="V362" s="30">
        <v>46</v>
      </c>
      <c r="W362" s="26">
        <v>0</v>
      </c>
      <c r="X362" s="26">
        <v>0</v>
      </c>
      <c r="Y362" s="26">
        <v>0</v>
      </c>
      <c r="Z362" s="26">
        <v>3</v>
      </c>
      <c r="AA362" s="26">
        <v>0</v>
      </c>
      <c r="AB362" s="5">
        <v>0</v>
      </c>
    </row>
    <row r="363" spans="1:28" s="9" customFormat="1" ht="11.35" customHeight="1">
      <c r="A363" s="6">
        <v>2016</v>
      </c>
      <c r="B363" s="26" t="s">
        <v>246</v>
      </c>
      <c r="C363" s="30">
        <v>27</v>
      </c>
      <c r="D363" s="30" t="s">
        <v>4</v>
      </c>
      <c r="E363" s="30" t="s">
        <v>295</v>
      </c>
      <c r="F363" s="70">
        <v>42731</v>
      </c>
      <c r="G363" s="53">
        <v>81226</v>
      </c>
      <c r="H363" s="54">
        <v>71301</v>
      </c>
      <c r="I363" s="101">
        <f>SUM(H337+H338+H339+H340+H341+H342+H343+H344+H345+H346+H347+H348+H349+H350+H351+H352+H353+H354+H355+H356+H357+H358+H359+H360+H361+H362+H363)</f>
        <v>1617670</v>
      </c>
      <c r="J363" s="102">
        <f t="shared" si="28"/>
        <v>0.87781006081796464</v>
      </c>
      <c r="K363" s="103">
        <f>SUM(G337+G338+G339+G340+G341+G342+G343+G344+G345+G346+G347+G348+G349+G350+G351+G352+G353+G354+G355+G356+G357+G358+G359+G360+G361+G362+G363)</f>
        <v>2003508</v>
      </c>
      <c r="L363" s="104">
        <f t="shared" si="26"/>
        <v>8.7041095215817599</v>
      </c>
      <c r="M363" s="105">
        <v>707</v>
      </c>
      <c r="N363" s="106">
        <v>10.4</v>
      </c>
      <c r="O363" s="42">
        <f t="shared" si="29"/>
        <v>9.937458449265014</v>
      </c>
      <c r="P363" s="40">
        <v>807.18</v>
      </c>
      <c r="Q363" s="35">
        <f t="shared" si="30"/>
        <v>-0.46254155073498637</v>
      </c>
      <c r="R363" s="34">
        <v>1</v>
      </c>
      <c r="S363" s="107">
        <f t="shared" si="27"/>
        <v>-0.14169731258840157</v>
      </c>
      <c r="T363" s="24">
        <v>66.400000000000006</v>
      </c>
      <c r="U363" s="24">
        <v>59.6</v>
      </c>
      <c r="V363" s="30">
        <v>72</v>
      </c>
      <c r="W363" s="26">
        <v>0</v>
      </c>
      <c r="X363" s="26">
        <v>7</v>
      </c>
      <c r="Y363" s="26">
        <v>0</v>
      </c>
      <c r="Z363" s="26">
        <v>7</v>
      </c>
      <c r="AA363" s="26">
        <v>0</v>
      </c>
      <c r="AB363" s="5">
        <v>0</v>
      </c>
    </row>
    <row r="364" spans="1:28" s="9" customFormat="1" ht="11.35" customHeight="1">
      <c r="A364" s="6">
        <v>2016</v>
      </c>
      <c r="B364" s="26" t="s">
        <v>246</v>
      </c>
      <c r="C364" s="30">
        <v>28</v>
      </c>
      <c r="D364" s="3" t="s">
        <v>3</v>
      </c>
      <c r="E364" s="3" t="s">
        <v>296</v>
      </c>
      <c r="F364" s="70">
        <v>42732</v>
      </c>
      <c r="G364" s="109">
        <v>79782</v>
      </c>
      <c r="H364" s="54">
        <v>70713</v>
      </c>
      <c r="I364" s="101">
        <f>SUM(H337+H338+H339+H340+H341+H342+H343+H344+H345+H346+H347+H348+H349+H350+H351+H352+H353+H354+H355+H356+H357+H358+H359+H360+H361+H362+H363+H364)</f>
        <v>1688383</v>
      </c>
      <c r="J364" s="102">
        <f t="shared" si="28"/>
        <v>0.88632774309994733</v>
      </c>
      <c r="K364" s="103">
        <f>SUM(G337+G338+G339+G340+G341+G342+G343+G344+G345+G346+G347+G348+G349+G350+G351+G352+G353+G354+G355+G356+G357+G358+G359+G360+G361+G362+G363+G364)</f>
        <v>2083290</v>
      </c>
      <c r="L364" s="104">
        <f t="shared" si="26"/>
        <v>7.7461081446942917</v>
      </c>
      <c r="M364" s="105">
        <v>618</v>
      </c>
      <c r="N364" s="106">
        <v>10.4</v>
      </c>
      <c r="O364" s="42">
        <f t="shared" si="29"/>
        <v>8.5906595472663003</v>
      </c>
      <c r="P364" s="43">
        <v>685.38</v>
      </c>
      <c r="Q364" s="35">
        <f t="shared" si="30"/>
        <v>-1.8093404527337</v>
      </c>
      <c r="R364" s="34">
        <v>1</v>
      </c>
      <c r="S364" s="107">
        <f t="shared" si="27"/>
        <v>-0.10902912621359229</v>
      </c>
      <c r="T364" s="24">
        <v>63.4</v>
      </c>
      <c r="U364" s="24">
        <v>66.7</v>
      </c>
      <c r="V364" s="30">
        <v>26</v>
      </c>
      <c r="W364" s="26">
        <v>0</v>
      </c>
      <c r="X364" s="26">
        <v>4</v>
      </c>
      <c r="Y364" s="26">
        <v>0</v>
      </c>
      <c r="Z364" s="26">
        <v>3</v>
      </c>
      <c r="AA364" s="26">
        <v>1</v>
      </c>
      <c r="AB364" s="5">
        <v>0</v>
      </c>
    </row>
    <row r="365" spans="1:28" s="9" customFormat="1" ht="11.35" customHeight="1">
      <c r="A365" s="6">
        <v>2016</v>
      </c>
      <c r="B365" s="26" t="s">
        <v>246</v>
      </c>
      <c r="C365" s="30">
        <v>29</v>
      </c>
      <c r="D365" s="30" t="s">
        <v>7</v>
      </c>
      <c r="E365" s="30" t="s">
        <v>297</v>
      </c>
      <c r="F365" s="70">
        <v>42733</v>
      </c>
      <c r="G365" s="109">
        <v>78428</v>
      </c>
      <c r="H365" s="54">
        <v>68616</v>
      </c>
      <c r="I365" s="101">
        <f>SUM(H337+H338+H339+H340+H341+H342+H343+H344+H345+H346+H347+H348+H349+H350+H351+H352+H353+H354+H355+H356+H357+H358+H359+H360+H361+H362+H364+H365+H363)</f>
        <v>1756999</v>
      </c>
      <c r="J365" s="102">
        <f t="shared" si="28"/>
        <v>0.8748916203396746</v>
      </c>
      <c r="K365" s="103">
        <f>SUM(G337+G338+G339+G340+G341+G342+G343+G344+G345+G346+G347+G348+G349+G350+G351+G352+G353+G354+G355+G356+G357+G358+G359+G360+G361+G362+G363+G364+G365)</f>
        <v>2161718</v>
      </c>
      <c r="L365" s="104">
        <f t="shared" si="26"/>
        <v>6.745040036721579</v>
      </c>
      <c r="M365" s="105">
        <v>529</v>
      </c>
      <c r="N365" s="106">
        <v>10.4</v>
      </c>
      <c r="O365" s="42">
        <f t="shared" si="29"/>
        <v>7.2678125159381857</v>
      </c>
      <c r="P365" s="43">
        <v>570</v>
      </c>
      <c r="Q365" s="35">
        <f t="shared" si="30"/>
        <v>-3.1321874840618147</v>
      </c>
      <c r="R365" s="34">
        <v>1</v>
      </c>
      <c r="S365" s="107">
        <f t="shared" si="27"/>
        <v>-7.7504725897920679E-2</v>
      </c>
      <c r="T365" s="24">
        <v>69.400000000000006</v>
      </c>
      <c r="U365" s="24">
        <v>70.599999999999994</v>
      </c>
      <c r="V365" s="30">
        <v>29</v>
      </c>
      <c r="W365" s="26">
        <v>0</v>
      </c>
      <c r="X365" s="26">
        <v>2</v>
      </c>
      <c r="Y365" s="26">
        <v>1</v>
      </c>
      <c r="Z365" s="26">
        <v>1</v>
      </c>
      <c r="AA365" s="26">
        <v>0</v>
      </c>
      <c r="AB365" s="5">
        <v>0</v>
      </c>
    </row>
    <row r="366" spans="1:28" s="9" customFormat="1" ht="11.35" customHeight="1">
      <c r="A366" s="6">
        <v>2016</v>
      </c>
      <c r="B366" s="26" t="s">
        <v>246</v>
      </c>
      <c r="C366" s="30">
        <v>30</v>
      </c>
      <c r="D366" s="30" t="s">
        <v>0</v>
      </c>
      <c r="E366" s="30" t="s">
        <v>298</v>
      </c>
      <c r="F366" s="70">
        <v>42734</v>
      </c>
      <c r="G366" s="109">
        <v>77133</v>
      </c>
      <c r="H366" s="54">
        <v>66389</v>
      </c>
      <c r="I366" s="101">
        <f>SUM(H337+H338+H339+H340+H341+H342+H343+H344+H345+H346+H347+H348+H349+H350+H351+H352+H353+H354+H355+H356+H357+H358+H359+H360+H361+H362+H363+H364+H365+H366)</f>
        <v>1823388</v>
      </c>
      <c r="J366" s="102">
        <f t="shared" si="28"/>
        <v>0.86070812751999792</v>
      </c>
      <c r="K366" s="103">
        <f>SUM(G337+G338+G339+G340+G341+G342+G343+G344+G345+G346+G347+G348+G349+G350+G351+G352+G353+G354+G355+G356+G357+G358+G359+G360+G361+G362+G363+G364+G365+G366)</f>
        <v>2238851</v>
      </c>
      <c r="L366" s="104">
        <f t="shared" si="26"/>
        <v>9.2826676001192752</v>
      </c>
      <c r="M366" s="105">
        <v>716</v>
      </c>
      <c r="N366" s="106">
        <v>10.4</v>
      </c>
      <c r="O366" s="42">
        <f t="shared" si="29"/>
        <v>10.035134118989278</v>
      </c>
      <c r="P366" s="43">
        <v>774.04</v>
      </c>
      <c r="Q366" s="35">
        <f t="shared" si="30"/>
        <v>-0.36486588101072215</v>
      </c>
      <c r="R366" s="34">
        <v>1</v>
      </c>
      <c r="S366" s="107">
        <f t="shared" si="27"/>
        <v>-8.1061452513966348E-2</v>
      </c>
      <c r="T366" s="24">
        <v>78.599999999999994</v>
      </c>
      <c r="U366" s="24">
        <v>74.099999999999994</v>
      </c>
      <c r="V366" s="30">
        <v>32</v>
      </c>
      <c r="W366" s="26">
        <v>0</v>
      </c>
      <c r="X366" s="26">
        <v>0</v>
      </c>
      <c r="Y366" s="26">
        <v>0</v>
      </c>
      <c r="Z366" s="26">
        <v>0</v>
      </c>
      <c r="AA366" s="26">
        <v>0</v>
      </c>
      <c r="AB366" s="26" t="s">
        <v>214</v>
      </c>
    </row>
    <row r="367" spans="1:28" s="9" customFormat="1" ht="11.35" customHeight="1">
      <c r="A367" s="6">
        <v>2016</v>
      </c>
      <c r="B367" s="26" t="s">
        <v>246</v>
      </c>
      <c r="C367" s="30">
        <v>31</v>
      </c>
      <c r="D367" s="30" t="s">
        <v>8</v>
      </c>
      <c r="E367" s="30" t="s">
        <v>299</v>
      </c>
      <c r="F367" s="70">
        <v>42735</v>
      </c>
      <c r="G367" s="109">
        <v>60746</v>
      </c>
      <c r="H367" s="54">
        <v>53194</v>
      </c>
      <c r="I367" s="101">
        <f>SUM(H337+H338+H339+H340+H341+H342+H343+H344+H345+H346+H347+H348+H349+H350+H351+H352+H353+H354+H355+H356+H357+H358+H359+H360+H361+H362+H363+H364+H365+H366+H367)</f>
        <v>1876582</v>
      </c>
      <c r="J367" s="102">
        <f t="shared" si="28"/>
        <v>0.87567905705725479</v>
      </c>
      <c r="K367" s="103">
        <f>SUM(G337+G338+G339+G340+G341+G342+G343+G344+G345+G346+G347+G348+G349+G350+G351+G352+G353+G354+G355+G356+G357+G358+G359+G360+G361+G362+G363+G364+G365+G366+G367)</f>
        <v>2299597</v>
      </c>
      <c r="L367" s="104">
        <f t="shared" si="26"/>
        <v>6.9140354920488587</v>
      </c>
      <c r="M367" s="105">
        <v>420</v>
      </c>
      <c r="N367" s="106">
        <v>10.4</v>
      </c>
      <c r="O367" s="42">
        <f t="shared" si="29"/>
        <v>7.6148223751358115</v>
      </c>
      <c r="P367" s="43">
        <v>462.57</v>
      </c>
      <c r="Q367" s="35">
        <f t="shared" si="30"/>
        <v>-2.7851776248641889</v>
      </c>
      <c r="R367" s="34">
        <v>1</v>
      </c>
      <c r="S367" s="107">
        <f t="shared" si="27"/>
        <v>-0.10135714285714292</v>
      </c>
      <c r="T367" s="24">
        <v>75</v>
      </c>
      <c r="U367" s="24">
        <v>77.3</v>
      </c>
      <c r="V367" s="30">
        <v>28</v>
      </c>
      <c r="W367" s="26">
        <v>1</v>
      </c>
      <c r="X367" s="26">
        <v>1</v>
      </c>
      <c r="Y367" s="26">
        <v>0</v>
      </c>
      <c r="Z367" s="26">
        <v>0</v>
      </c>
      <c r="AA367" s="26">
        <v>1</v>
      </c>
      <c r="AB367" s="5">
        <v>0</v>
      </c>
    </row>
    <row r="368" spans="1:28" s="9" customFormat="1" ht="11.35" customHeight="1">
      <c r="A368" s="6">
        <v>2017</v>
      </c>
      <c r="B368" s="6" t="s">
        <v>235</v>
      </c>
      <c r="C368" s="15">
        <v>1</v>
      </c>
      <c r="D368" s="15" t="s">
        <v>5</v>
      </c>
      <c r="E368" s="15" t="s">
        <v>300</v>
      </c>
      <c r="F368" s="70" t="s">
        <v>263</v>
      </c>
      <c r="G368" s="56">
        <v>63788</v>
      </c>
      <c r="H368" s="52">
        <v>56910</v>
      </c>
      <c r="I368" s="78">
        <f>SUM(H368+0)</f>
        <v>56910</v>
      </c>
      <c r="J368" s="79">
        <f t="shared" si="28"/>
        <v>0.89217407662883297</v>
      </c>
      <c r="K368" s="80">
        <f>SUM(G368+0)</f>
        <v>63788</v>
      </c>
      <c r="L368" s="81">
        <f t="shared" si="26"/>
        <v>12.745343951840471</v>
      </c>
      <c r="M368" s="82">
        <v>813</v>
      </c>
      <c r="N368" s="83">
        <v>9.76</v>
      </c>
      <c r="O368" s="37">
        <f t="shared" ref="O368:O398" si="31">SUM(P368*1000/G368)</f>
        <v>14.342979870822099</v>
      </c>
      <c r="P368" s="44">
        <v>914.91</v>
      </c>
      <c r="Q368" s="35">
        <f t="shared" si="30"/>
        <v>4.5829798708220988</v>
      </c>
      <c r="R368" s="34">
        <v>0</v>
      </c>
      <c r="S368" s="85">
        <f t="shared" si="27"/>
        <v>-0.12535055350553503</v>
      </c>
      <c r="T368" s="10">
        <v>63.6</v>
      </c>
      <c r="U368" s="10">
        <v>57.9</v>
      </c>
      <c r="V368" s="11">
        <v>48</v>
      </c>
      <c r="W368" s="12">
        <v>0</v>
      </c>
      <c r="X368" s="12">
        <v>9</v>
      </c>
      <c r="Y368" s="12">
        <v>4</v>
      </c>
      <c r="Z368" s="12">
        <v>3</v>
      </c>
      <c r="AA368" s="12">
        <v>2</v>
      </c>
      <c r="AB368" s="5">
        <v>0</v>
      </c>
    </row>
    <row r="369" spans="1:28" s="9" customFormat="1" ht="11.35" customHeight="1">
      <c r="A369" s="6">
        <v>2017</v>
      </c>
      <c r="B369" s="6" t="s">
        <v>235</v>
      </c>
      <c r="C369" s="15">
        <v>2</v>
      </c>
      <c r="D369" s="15" t="s">
        <v>6</v>
      </c>
      <c r="E369" s="15" t="s">
        <v>294</v>
      </c>
      <c r="F369" s="70" t="s">
        <v>264</v>
      </c>
      <c r="G369" s="56">
        <v>73598</v>
      </c>
      <c r="H369" s="52">
        <v>69396</v>
      </c>
      <c r="I369" s="78">
        <f>SUM(H368+H369)</f>
        <v>126306</v>
      </c>
      <c r="J369" s="79">
        <f t="shared" si="28"/>
        <v>0.94290605722981602</v>
      </c>
      <c r="K369" s="80">
        <f>SUM(G368+G369)</f>
        <v>137386</v>
      </c>
      <c r="L369" s="81">
        <f t="shared" si="26"/>
        <v>17.677110791054105</v>
      </c>
      <c r="M369" s="82">
        <v>1301</v>
      </c>
      <c r="N369" s="83">
        <v>9.76</v>
      </c>
      <c r="O369" s="37">
        <f t="shared" si="31"/>
        <v>20.429087746949644</v>
      </c>
      <c r="P369" s="44">
        <v>1503.54</v>
      </c>
      <c r="Q369" s="35">
        <f t="shared" si="30"/>
        <v>10.669087746949645</v>
      </c>
      <c r="R369" s="34">
        <v>0</v>
      </c>
      <c r="S369" s="85">
        <f t="shared" si="27"/>
        <v>-0.15568024596464247</v>
      </c>
      <c r="T369" s="10">
        <v>35</v>
      </c>
      <c r="U369" s="10">
        <v>35.799999999999997</v>
      </c>
      <c r="V369" s="13">
        <v>49</v>
      </c>
      <c r="W369" s="12">
        <v>0</v>
      </c>
      <c r="X369" s="12">
        <v>24</v>
      </c>
      <c r="Y369" s="12">
        <v>2</v>
      </c>
      <c r="Z369" s="12">
        <v>24</v>
      </c>
      <c r="AA369" s="12">
        <v>0</v>
      </c>
      <c r="AB369" s="86" t="s">
        <v>112</v>
      </c>
    </row>
    <row r="370" spans="1:28" s="9" customFormat="1" ht="11.35" customHeight="1">
      <c r="A370" s="6">
        <v>2017</v>
      </c>
      <c r="B370" s="6" t="s">
        <v>235</v>
      </c>
      <c r="C370" s="15">
        <v>3</v>
      </c>
      <c r="D370" s="15" t="s">
        <v>4</v>
      </c>
      <c r="E370" s="15" t="s">
        <v>295</v>
      </c>
      <c r="F370" s="70" t="s">
        <v>265</v>
      </c>
      <c r="G370" s="56">
        <v>78144</v>
      </c>
      <c r="H370" s="52">
        <v>69715</v>
      </c>
      <c r="I370" s="78">
        <f>SUM(H368+H369+H370)</f>
        <v>196021</v>
      </c>
      <c r="J370" s="79">
        <f t="shared" si="28"/>
        <v>0.89213503276003281</v>
      </c>
      <c r="K370" s="80">
        <f>SUM(G368+G369+G370)</f>
        <v>215530</v>
      </c>
      <c r="L370" s="81">
        <f t="shared" si="26"/>
        <v>10.992526617526618</v>
      </c>
      <c r="M370" s="82">
        <v>859</v>
      </c>
      <c r="N370" s="83">
        <v>9.76</v>
      </c>
      <c r="O370" s="37">
        <f t="shared" si="31"/>
        <v>12.904893529893529</v>
      </c>
      <c r="P370" s="44">
        <v>1008.44</v>
      </c>
      <c r="Q370" s="35">
        <f t="shared" si="30"/>
        <v>3.1448935298935297</v>
      </c>
      <c r="R370" s="34">
        <v>0</v>
      </c>
      <c r="S370" s="85">
        <f t="shared" si="27"/>
        <v>-0.17396973224679857</v>
      </c>
      <c r="T370" s="10">
        <v>56.5</v>
      </c>
      <c r="U370" s="10">
        <v>59.3</v>
      </c>
      <c r="V370" s="13">
        <v>49</v>
      </c>
      <c r="W370" s="12">
        <v>0</v>
      </c>
      <c r="X370" s="12">
        <v>1</v>
      </c>
      <c r="Y370" s="14">
        <v>1</v>
      </c>
      <c r="Z370" s="12">
        <v>0</v>
      </c>
      <c r="AA370" s="12">
        <v>0</v>
      </c>
      <c r="AB370" s="5">
        <v>0</v>
      </c>
    </row>
    <row r="371" spans="1:28" s="9" customFormat="1" ht="11.35" customHeight="1">
      <c r="A371" s="6">
        <v>2017</v>
      </c>
      <c r="B371" s="6" t="s">
        <v>235</v>
      </c>
      <c r="C371" s="15">
        <v>4</v>
      </c>
      <c r="D371" s="3" t="s">
        <v>3</v>
      </c>
      <c r="E371" s="3" t="s">
        <v>296</v>
      </c>
      <c r="F371" s="70" t="s">
        <v>266</v>
      </c>
      <c r="G371" s="56">
        <v>74728</v>
      </c>
      <c r="H371" s="52">
        <v>66926</v>
      </c>
      <c r="I371" s="78">
        <f>SUM(H368+H369+H370+H371)</f>
        <v>262947</v>
      </c>
      <c r="J371" s="79">
        <f t="shared" si="28"/>
        <v>0.895594690076009</v>
      </c>
      <c r="K371" s="80">
        <f>SUM(G368+G369+G370+G371)</f>
        <v>290258</v>
      </c>
      <c r="L371" s="81">
        <f t="shared" si="26"/>
        <v>14.131249330906755</v>
      </c>
      <c r="M371" s="82">
        <v>1056</v>
      </c>
      <c r="N371" s="83">
        <v>9.76</v>
      </c>
      <c r="O371" s="37">
        <f t="shared" si="31"/>
        <v>16.469596402954714</v>
      </c>
      <c r="P371" s="44">
        <v>1230.74</v>
      </c>
      <c r="Q371" s="35">
        <f t="shared" si="30"/>
        <v>6.7095964029547144</v>
      </c>
      <c r="R371" s="34">
        <v>0</v>
      </c>
      <c r="S371" s="85">
        <f t="shared" si="27"/>
        <v>-0.1654734848484849</v>
      </c>
      <c r="T371" s="10">
        <v>58.5</v>
      </c>
      <c r="U371" s="10">
        <v>56.7</v>
      </c>
      <c r="V371" s="13">
        <v>52</v>
      </c>
      <c r="W371" s="12">
        <v>0</v>
      </c>
      <c r="X371" s="12">
        <v>20</v>
      </c>
      <c r="Y371" s="12">
        <v>11</v>
      </c>
      <c r="Z371" s="12">
        <v>9</v>
      </c>
      <c r="AA371" s="12">
        <v>0</v>
      </c>
      <c r="AB371" s="5">
        <v>0</v>
      </c>
    </row>
    <row r="372" spans="1:28" s="9" customFormat="1" ht="11.35" customHeight="1">
      <c r="A372" s="6">
        <v>2017</v>
      </c>
      <c r="B372" s="6" t="s">
        <v>235</v>
      </c>
      <c r="C372" s="15">
        <v>5</v>
      </c>
      <c r="D372" s="15" t="s">
        <v>7</v>
      </c>
      <c r="E372" s="15" t="s">
        <v>297</v>
      </c>
      <c r="F372" s="70" t="s">
        <v>267</v>
      </c>
      <c r="G372" s="56">
        <v>72217</v>
      </c>
      <c r="H372" s="52">
        <v>62286</v>
      </c>
      <c r="I372" s="78">
        <f>SUM(H368+H369+H370+H371+H372)</f>
        <v>325233</v>
      </c>
      <c r="J372" s="79">
        <f t="shared" si="28"/>
        <v>0.86248390268219399</v>
      </c>
      <c r="K372" s="80">
        <f>SUM(G368+G369+G370+G371+G372)</f>
        <v>362475</v>
      </c>
      <c r="L372" s="81">
        <f t="shared" si="26"/>
        <v>13.750225016270406</v>
      </c>
      <c r="M372" s="82">
        <v>993</v>
      </c>
      <c r="N372" s="83">
        <v>9.76</v>
      </c>
      <c r="O372" s="37">
        <f t="shared" si="31"/>
        <v>15.727044878629686</v>
      </c>
      <c r="P372" s="44">
        <v>1135.76</v>
      </c>
      <c r="Q372" s="35">
        <f t="shared" si="30"/>
        <v>5.9670448786296859</v>
      </c>
      <c r="R372" s="34">
        <v>0</v>
      </c>
      <c r="S372" s="85">
        <f t="shared" si="27"/>
        <v>-0.14376636455186298</v>
      </c>
      <c r="T372" s="10">
        <v>47.9</v>
      </c>
      <c r="U372" s="10">
        <v>48.5</v>
      </c>
      <c r="V372" s="13">
        <v>59</v>
      </c>
      <c r="W372" s="12">
        <v>0</v>
      </c>
      <c r="X372" s="12">
        <v>17</v>
      </c>
      <c r="Y372" s="12">
        <v>7</v>
      </c>
      <c r="Z372" s="12">
        <v>10</v>
      </c>
      <c r="AA372" s="12">
        <v>0</v>
      </c>
      <c r="AB372" s="86" t="s">
        <v>113</v>
      </c>
    </row>
    <row r="373" spans="1:28" s="9" customFormat="1" ht="11.35" customHeight="1">
      <c r="A373" s="6">
        <v>2017</v>
      </c>
      <c r="B373" s="6" t="s">
        <v>235</v>
      </c>
      <c r="C373" s="15">
        <v>6</v>
      </c>
      <c r="D373" s="15" t="s">
        <v>0</v>
      </c>
      <c r="E373" s="15" t="s">
        <v>298</v>
      </c>
      <c r="F373" s="70" t="s">
        <v>268</v>
      </c>
      <c r="G373" s="56">
        <v>67160</v>
      </c>
      <c r="H373" s="52">
        <v>55793</v>
      </c>
      <c r="I373" s="78">
        <f>SUM(H368+H369+H370+H371+H372+H373)</f>
        <v>381026</v>
      </c>
      <c r="J373" s="79">
        <f t="shared" si="28"/>
        <v>0.83074746873138772</v>
      </c>
      <c r="K373" s="80">
        <f>SUM(G368+G369+G370+G371+G372+G373)</f>
        <v>429635</v>
      </c>
      <c r="L373" s="81">
        <f t="shared" si="26"/>
        <v>21.873138773079216</v>
      </c>
      <c r="M373" s="82">
        <v>1469</v>
      </c>
      <c r="N373" s="83">
        <v>9.76</v>
      </c>
      <c r="O373" s="37">
        <f t="shared" si="31"/>
        <v>25.820279928528887</v>
      </c>
      <c r="P373" s="44">
        <v>1734.09</v>
      </c>
      <c r="Q373" s="35">
        <f t="shared" si="30"/>
        <v>16.060279928528885</v>
      </c>
      <c r="R373" s="34">
        <v>0</v>
      </c>
      <c r="S373" s="85">
        <f t="shared" si="27"/>
        <v>-0.18045609257998629</v>
      </c>
      <c r="T373" s="10">
        <v>32</v>
      </c>
      <c r="U373" s="10">
        <v>36.299999999999997</v>
      </c>
      <c r="V373" s="13">
        <v>93</v>
      </c>
      <c r="W373" s="12">
        <v>1</v>
      </c>
      <c r="X373" s="12">
        <v>71</v>
      </c>
      <c r="Y373" s="12">
        <v>6</v>
      </c>
      <c r="Z373" s="12">
        <v>61</v>
      </c>
      <c r="AA373" s="12">
        <v>4</v>
      </c>
      <c r="AB373" s="86" t="s">
        <v>114</v>
      </c>
    </row>
    <row r="374" spans="1:28" s="9" customFormat="1" ht="11.35" customHeight="1">
      <c r="A374" s="6">
        <v>2017</v>
      </c>
      <c r="B374" s="6" t="s">
        <v>235</v>
      </c>
      <c r="C374" s="15">
        <v>7</v>
      </c>
      <c r="D374" s="15" t="s">
        <v>8</v>
      </c>
      <c r="E374" s="15" t="s">
        <v>299</v>
      </c>
      <c r="F374" s="70" t="s">
        <v>269</v>
      </c>
      <c r="G374" s="56">
        <v>66677</v>
      </c>
      <c r="H374" s="52">
        <v>61192</v>
      </c>
      <c r="I374" s="78">
        <f>SUM(H368+H369+H370+H371+H372+H373+H374)</f>
        <v>442218</v>
      </c>
      <c r="J374" s="79">
        <f t="shared" si="28"/>
        <v>0.91773775064864949</v>
      </c>
      <c r="K374" s="80">
        <f>SUM(G368+G369+G370+G371+G372+G373+G374)</f>
        <v>496312</v>
      </c>
      <c r="L374" s="81">
        <f t="shared" si="26"/>
        <v>41.993491008893621</v>
      </c>
      <c r="M374" s="82">
        <v>2800</v>
      </c>
      <c r="N374" s="83">
        <v>9.76</v>
      </c>
      <c r="O374" s="37">
        <f t="shared" si="31"/>
        <v>48.163684628882521</v>
      </c>
      <c r="P374" s="44">
        <v>3211.41</v>
      </c>
      <c r="Q374" s="35">
        <f t="shared" si="30"/>
        <v>38.403684628882523</v>
      </c>
      <c r="R374" s="34">
        <v>0</v>
      </c>
      <c r="S374" s="85">
        <f t="shared" si="27"/>
        <v>-0.14693214285714284</v>
      </c>
      <c r="T374" s="10">
        <v>46.5</v>
      </c>
      <c r="U374" s="10">
        <v>35.700000000000003</v>
      </c>
      <c r="V374" s="13">
        <v>105</v>
      </c>
      <c r="W374" s="12">
        <v>1</v>
      </c>
      <c r="X374" s="12">
        <v>32</v>
      </c>
      <c r="Y374" s="12">
        <v>2</v>
      </c>
      <c r="Z374" s="12">
        <v>30</v>
      </c>
      <c r="AA374" s="12">
        <v>0</v>
      </c>
      <c r="AB374" s="86" t="s">
        <v>115</v>
      </c>
    </row>
    <row r="375" spans="1:28" s="9" customFormat="1" ht="11.35" customHeight="1">
      <c r="A375" s="6">
        <v>2017</v>
      </c>
      <c r="B375" s="6" t="s">
        <v>235</v>
      </c>
      <c r="C375" s="15">
        <v>8</v>
      </c>
      <c r="D375" s="15" t="s">
        <v>5</v>
      </c>
      <c r="E375" s="15" t="s">
        <v>300</v>
      </c>
      <c r="F375" s="70" t="s">
        <v>270</v>
      </c>
      <c r="G375" s="56">
        <v>77995</v>
      </c>
      <c r="H375" s="52">
        <v>71832</v>
      </c>
      <c r="I375" s="78">
        <f>SUM(H368+H369+H370+H371+H372+H373+H374+H375)</f>
        <v>514050</v>
      </c>
      <c r="J375" s="79">
        <f t="shared" si="28"/>
        <v>0.92098211423809218</v>
      </c>
      <c r="K375" s="80">
        <f>SUM(G368+G369+G370+G371+G372+G373+G374+G375)</f>
        <v>574307</v>
      </c>
      <c r="L375" s="81">
        <f t="shared" si="26"/>
        <v>22.245015706135007</v>
      </c>
      <c r="M375" s="82">
        <v>1735</v>
      </c>
      <c r="N375" s="83">
        <v>9.76</v>
      </c>
      <c r="O375" s="37">
        <f t="shared" si="31"/>
        <v>25.486633758574268</v>
      </c>
      <c r="P375" s="44">
        <v>1987.83</v>
      </c>
      <c r="Q375" s="35">
        <f t="shared" si="30"/>
        <v>15.726633758574268</v>
      </c>
      <c r="R375" s="34">
        <v>0</v>
      </c>
      <c r="S375" s="85">
        <f t="shared" si="27"/>
        <v>-0.1457233429394813</v>
      </c>
      <c r="T375" s="10">
        <v>56.3</v>
      </c>
      <c r="U375" s="10">
        <v>47</v>
      </c>
      <c r="V375" s="13">
        <v>43</v>
      </c>
      <c r="W375" s="12">
        <v>0</v>
      </c>
      <c r="X375" s="12">
        <v>14</v>
      </c>
      <c r="Y375" s="12">
        <v>6</v>
      </c>
      <c r="Z375" s="12">
        <v>8</v>
      </c>
      <c r="AA375" s="12">
        <v>0</v>
      </c>
      <c r="AB375" s="86" t="s">
        <v>116</v>
      </c>
    </row>
    <row r="376" spans="1:28" s="9" customFormat="1" ht="11.35" customHeight="1">
      <c r="A376" s="6">
        <v>2017</v>
      </c>
      <c r="B376" s="6" t="s">
        <v>235</v>
      </c>
      <c r="C376" s="15">
        <v>9</v>
      </c>
      <c r="D376" s="15" t="s">
        <v>6</v>
      </c>
      <c r="E376" s="15" t="s">
        <v>294</v>
      </c>
      <c r="F376" s="70" t="s">
        <v>271</v>
      </c>
      <c r="G376" s="56">
        <v>77899</v>
      </c>
      <c r="H376" s="52">
        <v>64428</v>
      </c>
      <c r="I376" s="78">
        <f>SUM(H368+H369+H370+H371+H372+H373+H374+H375+H376)</f>
        <v>578478</v>
      </c>
      <c r="J376" s="79">
        <f t="shared" si="28"/>
        <v>0.82707095084660909</v>
      </c>
      <c r="K376" s="80">
        <f>SUM(G368+G369+G370+G371+G372+G373+G374+G375+G376)</f>
        <v>652206</v>
      </c>
      <c r="L376" s="81">
        <f t="shared" si="26"/>
        <v>11.540584603139964</v>
      </c>
      <c r="M376" s="82">
        <v>899</v>
      </c>
      <c r="N376" s="83">
        <v>9.76</v>
      </c>
      <c r="O376" s="37">
        <f t="shared" si="31"/>
        <v>13.942669353906982</v>
      </c>
      <c r="P376" s="44">
        <v>1086.1199999999999</v>
      </c>
      <c r="Q376" s="35">
        <f t="shared" si="30"/>
        <v>4.1826693539069826</v>
      </c>
      <c r="R376" s="34">
        <v>0</v>
      </c>
      <c r="S376" s="85">
        <f t="shared" si="27"/>
        <v>-0.20814238042269184</v>
      </c>
      <c r="T376" s="10">
        <v>63.9</v>
      </c>
      <c r="U376" s="10">
        <v>58.1</v>
      </c>
      <c r="V376" s="13">
        <v>77</v>
      </c>
      <c r="W376" s="12">
        <v>0</v>
      </c>
      <c r="X376" s="12">
        <v>10</v>
      </c>
      <c r="Y376" s="12">
        <v>0</v>
      </c>
      <c r="Z376" s="12">
        <v>9</v>
      </c>
      <c r="AA376" s="12">
        <v>1</v>
      </c>
      <c r="AB376" s="86" t="s">
        <v>116</v>
      </c>
    </row>
    <row r="377" spans="1:28" s="9" customFormat="1" ht="11.35" customHeight="1">
      <c r="A377" s="6">
        <v>2017</v>
      </c>
      <c r="B377" s="6" t="s">
        <v>235</v>
      </c>
      <c r="C377" s="15">
        <v>10</v>
      </c>
      <c r="D377" s="15" t="s">
        <v>4</v>
      </c>
      <c r="E377" s="15" t="s">
        <v>295</v>
      </c>
      <c r="F377" s="70" t="s">
        <v>272</v>
      </c>
      <c r="G377" s="56">
        <v>68342</v>
      </c>
      <c r="H377" s="52">
        <v>55657</v>
      </c>
      <c r="I377" s="78">
        <f>SUM(H368+H369+H370+H371+H372+H373+H374+H375+H376+H377)</f>
        <v>634135</v>
      </c>
      <c r="J377" s="79">
        <f t="shared" si="28"/>
        <v>0.81438939451581749</v>
      </c>
      <c r="K377" s="80">
        <f>SUM(G368+G369+G370+G371+G372+G373+G374+G375+G376+G377)</f>
        <v>720548</v>
      </c>
      <c r="L377" s="81">
        <f t="shared" si="26"/>
        <v>9.5109888501946092</v>
      </c>
      <c r="M377" s="82">
        <v>650</v>
      </c>
      <c r="N377" s="83">
        <v>9.76</v>
      </c>
      <c r="O377" s="37">
        <f t="shared" si="31"/>
        <v>10.473208276023529</v>
      </c>
      <c r="P377" s="44">
        <v>715.76</v>
      </c>
      <c r="Q377" s="35">
        <f t="shared" si="30"/>
        <v>0.71320827602352921</v>
      </c>
      <c r="R377" s="34">
        <v>0</v>
      </c>
      <c r="S377" s="85">
        <f t="shared" si="27"/>
        <v>-0.10116923076923068</v>
      </c>
      <c r="T377" s="10">
        <v>70</v>
      </c>
      <c r="U377" s="10">
        <v>69.7</v>
      </c>
      <c r="V377" s="13">
        <v>79</v>
      </c>
      <c r="W377" s="12">
        <v>0</v>
      </c>
      <c r="X377" s="12">
        <v>5</v>
      </c>
      <c r="Y377" s="12">
        <v>1</v>
      </c>
      <c r="Z377" s="12">
        <v>4</v>
      </c>
      <c r="AA377" s="12">
        <v>0</v>
      </c>
      <c r="AB377" s="86" t="s">
        <v>117</v>
      </c>
    </row>
    <row r="378" spans="1:28" s="9" customFormat="1" ht="11.35" customHeight="1">
      <c r="A378" s="6">
        <v>2017</v>
      </c>
      <c r="B378" s="6" t="s">
        <v>235</v>
      </c>
      <c r="C378" s="15">
        <v>11</v>
      </c>
      <c r="D378" s="3" t="s">
        <v>3</v>
      </c>
      <c r="E378" s="3" t="s">
        <v>296</v>
      </c>
      <c r="F378" s="70" t="s">
        <v>273</v>
      </c>
      <c r="G378" s="56">
        <v>69475</v>
      </c>
      <c r="H378" s="52">
        <v>54183</v>
      </c>
      <c r="I378" s="78">
        <f>SUM(H368+H369+H370+H371+H372+H373+H374+H375+H376+H377+H378)</f>
        <v>688318</v>
      </c>
      <c r="J378" s="79">
        <f t="shared" si="28"/>
        <v>0.77989204749910035</v>
      </c>
      <c r="K378" s="80">
        <f>SUM(G368+G369+G370+G371+G372+G373+G374+G375+G376+G377+G378)</f>
        <v>790023</v>
      </c>
      <c r="L378" s="81">
        <f t="shared" si="26"/>
        <v>10.910399424253328</v>
      </c>
      <c r="M378" s="82">
        <v>758</v>
      </c>
      <c r="N378" s="83">
        <v>9.76</v>
      </c>
      <c r="O378" s="37">
        <f t="shared" si="31"/>
        <v>11.994674343288953</v>
      </c>
      <c r="P378" s="44">
        <v>833.33</v>
      </c>
      <c r="Q378" s="35">
        <f t="shared" si="30"/>
        <v>2.2346743432889529</v>
      </c>
      <c r="R378" s="34">
        <v>0</v>
      </c>
      <c r="S378" s="85">
        <f t="shared" si="27"/>
        <v>-9.9379947229551568E-2</v>
      </c>
      <c r="T378" s="16">
        <v>67.7</v>
      </c>
      <c r="U378" s="16">
        <v>68.2</v>
      </c>
      <c r="V378" s="18">
        <v>80</v>
      </c>
      <c r="W378" s="17">
        <v>0</v>
      </c>
      <c r="X378" s="17">
        <v>2</v>
      </c>
      <c r="Y378" s="17">
        <v>1</v>
      </c>
      <c r="Z378" s="17">
        <v>1</v>
      </c>
      <c r="AA378" s="17">
        <v>0</v>
      </c>
      <c r="AB378" s="86" t="s">
        <v>117</v>
      </c>
    </row>
    <row r="379" spans="1:28" s="9" customFormat="1" ht="11.35" customHeight="1">
      <c r="A379" s="6">
        <v>2017</v>
      </c>
      <c r="B379" s="6" t="s">
        <v>235</v>
      </c>
      <c r="C379" s="15">
        <v>12</v>
      </c>
      <c r="D379" s="15" t="s">
        <v>7</v>
      </c>
      <c r="E379" s="15" t="s">
        <v>297</v>
      </c>
      <c r="F379" s="70" t="s">
        <v>274</v>
      </c>
      <c r="G379" s="56">
        <v>80168</v>
      </c>
      <c r="H379" s="52">
        <v>62848</v>
      </c>
      <c r="I379" s="78">
        <f>SUM(H368+H369+H370+H371+H372+H373+H374+H375+H376+H377+H378+H379)</f>
        <v>751166</v>
      </c>
      <c r="J379" s="79">
        <f t="shared" si="28"/>
        <v>0.78395369723580477</v>
      </c>
      <c r="K379" s="80">
        <f>SUM(G368+G369+G370+G371+G372+G373+G374+G375+G376+G377+G378+G379)</f>
        <v>870191</v>
      </c>
      <c r="L379" s="81">
        <f t="shared" si="26"/>
        <v>5.9749525995409645</v>
      </c>
      <c r="M379" s="82">
        <v>479</v>
      </c>
      <c r="N379" s="83">
        <v>9.76</v>
      </c>
      <c r="O379" s="37">
        <f t="shared" si="31"/>
        <v>6.7588065063366933</v>
      </c>
      <c r="P379" s="44">
        <v>541.84</v>
      </c>
      <c r="Q379" s="35">
        <f t="shared" si="30"/>
        <v>-3.0011934936633065</v>
      </c>
      <c r="R379" s="34">
        <v>1</v>
      </c>
      <c r="S379" s="85">
        <f t="shared" si="27"/>
        <v>-0.13118997912317343</v>
      </c>
      <c r="T379" s="16">
        <v>64.8</v>
      </c>
      <c r="U379" s="16">
        <v>65.099999999999994</v>
      </c>
      <c r="V379" s="18">
        <v>66</v>
      </c>
      <c r="W379" s="17">
        <v>0</v>
      </c>
      <c r="X379" s="17">
        <v>1</v>
      </c>
      <c r="Y379" s="17">
        <v>0</v>
      </c>
      <c r="Z379" s="17">
        <v>1</v>
      </c>
      <c r="AA379" s="17">
        <v>0</v>
      </c>
      <c r="AB379" s="86" t="s">
        <v>117</v>
      </c>
    </row>
    <row r="380" spans="1:28" s="9" customFormat="1" ht="11.35" customHeight="1">
      <c r="A380" s="6">
        <v>2017</v>
      </c>
      <c r="B380" s="6" t="s">
        <v>235</v>
      </c>
      <c r="C380" s="15">
        <v>13</v>
      </c>
      <c r="D380" s="15" t="s">
        <v>0</v>
      </c>
      <c r="E380" s="15" t="s">
        <v>298</v>
      </c>
      <c r="F380" s="70" t="s">
        <v>275</v>
      </c>
      <c r="G380" s="56">
        <v>82088</v>
      </c>
      <c r="H380" s="52">
        <v>63088</v>
      </c>
      <c r="I380" s="78">
        <f>SUM(H368+H369+H370+H371+H372+H373+H374+H375+H376+H377+H378+H379+H380)</f>
        <v>814254</v>
      </c>
      <c r="J380" s="79">
        <f t="shared" si="28"/>
        <v>0.76854107786765424</v>
      </c>
      <c r="K380" s="80">
        <f>SUM(G368+G369+G370+G371+G372+G373+G374+G375+G376+G377+G378+G379+G380)</f>
        <v>952279</v>
      </c>
      <c r="L380" s="81">
        <f t="shared" si="26"/>
        <v>9.2827209823603933</v>
      </c>
      <c r="M380" s="82">
        <v>762</v>
      </c>
      <c r="N380" s="83">
        <v>9.76</v>
      </c>
      <c r="O380" s="37">
        <f t="shared" si="31"/>
        <v>10.026922327258552</v>
      </c>
      <c r="P380" s="44">
        <v>823.09</v>
      </c>
      <c r="Q380" s="35">
        <f t="shared" si="30"/>
        <v>0.26692232725855192</v>
      </c>
      <c r="R380" s="34">
        <v>0</v>
      </c>
      <c r="S380" s="85">
        <f t="shared" si="27"/>
        <v>-8.0170603674540653E-2</v>
      </c>
      <c r="T380" s="16">
        <v>52.9</v>
      </c>
      <c r="U380" s="16">
        <v>54.7</v>
      </c>
      <c r="V380" s="18">
        <v>53</v>
      </c>
      <c r="W380" s="17">
        <v>0</v>
      </c>
      <c r="X380" s="17">
        <v>8</v>
      </c>
      <c r="Y380" s="17">
        <v>2</v>
      </c>
      <c r="Z380" s="17">
        <v>5</v>
      </c>
      <c r="AA380" s="17">
        <v>1</v>
      </c>
      <c r="AB380" s="86" t="s">
        <v>117</v>
      </c>
    </row>
    <row r="381" spans="1:28" s="9" customFormat="1" ht="11.35" customHeight="1">
      <c r="A381" s="6">
        <v>2017</v>
      </c>
      <c r="B381" s="6" t="s">
        <v>235</v>
      </c>
      <c r="C381" s="15">
        <v>14</v>
      </c>
      <c r="D381" s="15" t="s">
        <v>8</v>
      </c>
      <c r="E381" s="15" t="s">
        <v>299</v>
      </c>
      <c r="F381" s="70" t="s">
        <v>276</v>
      </c>
      <c r="G381" s="56">
        <v>58477</v>
      </c>
      <c r="H381" s="50">
        <v>52186</v>
      </c>
      <c r="I381" s="78">
        <f>SUM(H368+H369+H370+H371+H372+H373+H374+H375+H376+H377+H378+H379+H380+H381)</f>
        <v>866440</v>
      </c>
      <c r="J381" s="79">
        <f t="shared" si="28"/>
        <v>0.89241924175316789</v>
      </c>
      <c r="K381" s="80">
        <f>SUM(G368+G369+G370+G371+G372+G373+G374+G375+G376+G377+G378+G379+G380+G381)</f>
        <v>1010756</v>
      </c>
      <c r="L381" s="81">
        <f t="shared" si="26"/>
        <v>11.85081314020897</v>
      </c>
      <c r="M381" s="82">
        <v>693</v>
      </c>
      <c r="N381" s="83">
        <v>9.76</v>
      </c>
      <c r="O381" s="37">
        <f t="shared" si="31"/>
        <v>13.523436564803257</v>
      </c>
      <c r="P381" s="44">
        <v>790.81</v>
      </c>
      <c r="Q381" s="35">
        <f t="shared" si="30"/>
        <v>3.7634365648032571</v>
      </c>
      <c r="R381" s="34">
        <v>0</v>
      </c>
      <c r="S381" s="85">
        <f t="shared" si="27"/>
        <v>-0.14113997113997101</v>
      </c>
      <c r="T381" s="10">
        <v>63.1</v>
      </c>
      <c r="U381" s="10">
        <v>61.1</v>
      </c>
      <c r="V381" s="13">
        <v>46</v>
      </c>
      <c r="W381" s="12">
        <v>1</v>
      </c>
      <c r="X381" s="12">
        <v>3</v>
      </c>
      <c r="Y381" s="12">
        <v>0</v>
      </c>
      <c r="Z381" s="12">
        <v>3</v>
      </c>
      <c r="AA381" s="12">
        <v>0</v>
      </c>
      <c r="AB381" s="5">
        <v>0</v>
      </c>
    </row>
    <row r="382" spans="1:28" s="9" customFormat="1" ht="11.35" customHeight="1">
      <c r="A382" s="6">
        <v>2017</v>
      </c>
      <c r="B382" s="6" t="s">
        <v>235</v>
      </c>
      <c r="C382" s="15">
        <v>15</v>
      </c>
      <c r="D382" s="15" t="s">
        <v>5</v>
      </c>
      <c r="E382" s="15" t="s">
        <v>300</v>
      </c>
      <c r="F382" s="70" t="s">
        <v>277</v>
      </c>
      <c r="G382" s="56">
        <v>55453</v>
      </c>
      <c r="H382" s="50">
        <v>48537</v>
      </c>
      <c r="I382" s="78">
        <f>SUM(H368+H369+H370+H371+H372+H373+H374+H375+H376+H377+H378+H379+H380+H381+H382)</f>
        <v>914977</v>
      </c>
      <c r="J382" s="79">
        <f t="shared" si="28"/>
        <v>0.87528177014769259</v>
      </c>
      <c r="K382" s="80">
        <f>SUM(G368+G369+G370+G371+G372+G373+G374+G375+G376+G377+G378+G379+G380+G381+G382)</f>
        <v>1066209</v>
      </c>
      <c r="L382" s="81">
        <f t="shared" si="26"/>
        <v>17.726723531639404</v>
      </c>
      <c r="M382" s="82">
        <v>983</v>
      </c>
      <c r="N382" s="83">
        <v>9.76</v>
      </c>
      <c r="O382" s="37">
        <f t="shared" si="31"/>
        <v>29.41409842569383</v>
      </c>
      <c r="P382" s="44">
        <v>1631.1</v>
      </c>
      <c r="Q382" s="35">
        <f t="shared" si="30"/>
        <v>19.654098425693832</v>
      </c>
      <c r="R382" s="34">
        <v>0</v>
      </c>
      <c r="S382" s="85">
        <f t="shared" si="27"/>
        <v>-0.65930824008138345</v>
      </c>
      <c r="T382" s="10">
        <v>41.3</v>
      </c>
      <c r="U382" s="10">
        <v>51.5</v>
      </c>
      <c r="V382" s="13">
        <v>123</v>
      </c>
      <c r="W382" s="12">
        <v>37</v>
      </c>
      <c r="X382" s="12">
        <v>25</v>
      </c>
      <c r="Y382" s="12">
        <v>1</v>
      </c>
      <c r="Z382" s="12">
        <v>23</v>
      </c>
      <c r="AA382" s="12">
        <v>1</v>
      </c>
      <c r="AB382" s="86" t="s">
        <v>119</v>
      </c>
    </row>
    <row r="383" spans="1:28" s="9" customFormat="1" ht="11.35" customHeight="1">
      <c r="A383" s="6">
        <v>2017</v>
      </c>
      <c r="B383" s="6" t="s">
        <v>235</v>
      </c>
      <c r="C383" s="15">
        <v>16</v>
      </c>
      <c r="D383" s="15" t="s">
        <v>6</v>
      </c>
      <c r="E383" s="15" t="s">
        <v>294</v>
      </c>
      <c r="F383" s="70" t="s">
        <v>278</v>
      </c>
      <c r="G383" s="56">
        <v>82646</v>
      </c>
      <c r="H383" s="50">
        <v>66056</v>
      </c>
      <c r="I383" s="78">
        <f>SUM(H368+H369+H370+H371+H372+H373+H374+H375+H376+H377+H378+H379+H380+H381+H382+H383)</f>
        <v>981033</v>
      </c>
      <c r="J383" s="79">
        <f t="shared" si="28"/>
        <v>0.79926433221208526</v>
      </c>
      <c r="K383" s="80">
        <f>SUM(G368+G369+G370+G371+G372+G373+G374+G375+G376+G377+G378+G379+G380+G381+G382+G383)</f>
        <v>1148855</v>
      </c>
      <c r="L383" s="81">
        <f t="shared" si="26"/>
        <v>15.027950536021102</v>
      </c>
      <c r="M383" s="82">
        <v>1242</v>
      </c>
      <c r="N383" s="83">
        <v>9.76</v>
      </c>
      <c r="O383" s="37">
        <f t="shared" si="31"/>
        <v>17.192120610797861</v>
      </c>
      <c r="P383" s="44">
        <v>1420.86</v>
      </c>
      <c r="Q383" s="35">
        <f t="shared" si="30"/>
        <v>7.4321206107978615</v>
      </c>
      <c r="R383" s="34">
        <v>0</v>
      </c>
      <c r="S383" s="85">
        <f t="shared" si="27"/>
        <v>-0.1440096618357487</v>
      </c>
      <c r="T383" s="10">
        <v>48.6</v>
      </c>
      <c r="U383" s="10">
        <v>37.799999999999997</v>
      </c>
      <c r="V383" s="13">
        <v>74</v>
      </c>
      <c r="W383" s="12">
        <v>0</v>
      </c>
      <c r="X383" s="12">
        <v>10</v>
      </c>
      <c r="Y383" s="12">
        <v>1</v>
      </c>
      <c r="Z383" s="12">
        <v>9</v>
      </c>
      <c r="AA383" s="12">
        <v>0</v>
      </c>
      <c r="AB383" s="86" t="s">
        <v>118</v>
      </c>
    </row>
    <row r="384" spans="1:28" s="9" customFormat="1" ht="11.35" customHeight="1">
      <c r="A384" s="6">
        <v>2017</v>
      </c>
      <c r="B384" s="6" t="s">
        <v>235</v>
      </c>
      <c r="C384" s="15">
        <v>17</v>
      </c>
      <c r="D384" s="15" t="s">
        <v>4</v>
      </c>
      <c r="E384" s="15" t="s">
        <v>295</v>
      </c>
      <c r="F384" s="70" t="s">
        <v>279</v>
      </c>
      <c r="G384" s="56">
        <v>70652</v>
      </c>
      <c r="H384" s="50">
        <v>54172</v>
      </c>
      <c r="I384" s="78">
        <f>SUM(H368+H369+H370+H371+H372+H373+H374+H375+H376+H377+H378+H379+H380+H381+H382+H383+H384)</f>
        <v>1035205</v>
      </c>
      <c r="J384" s="79">
        <f t="shared" si="28"/>
        <v>0.7667440412161014</v>
      </c>
      <c r="K384" s="80">
        <f>SUM(G368+G369+G370+G371+G372+G373+G374+G375+G376+G377+G378+G379+G380+G381+G382+G383+G384)</f>
        <v>1219507</v>
      </c>
      <c r="L384" s="81">
        <f t="shared" si="26"/>
        <v>6.539093019305894</v>
      </c>
      <c r="M384" s="82">
        <v>462</v>
      </c>
      <c r="N384" s="83">
        <v>9.76</v>
      </c>
      <c r="O384" s="37">
        <f t="shared" si="31"/>
        <v>7.0424050274585293</v>
      </c>
      <c r="P384" s="44">
        <v>497.56</v>
      </c>
      <c r="Q384" s="35">
        <f t="shared" si="30"/>
        <v>-2.7175949725414705</v>
      </c>
      <c r="R384" s="34">
        <v>1</v>
      </c>
      <c r="S384" s="85">
        <f t="shared" si="27"/>
        <v>-7.696969696969691E-2</v>
      </c>
      <c r="T384" s="10">
        <v>66.8</v>
      </c>
      <c r="U384" s="10">
        <v>70</v>
      </c>
      <c r="V384" s="13">
        <v>50</v>
      </c>
      <c r="W384" s="12">
        <v>0</v>
      </c>
      <c r="X384" s="12">
        <v>2</v>
      </c>
      <c r="Y384" s="12">
        <v>1</v>
      </c>
      <c r="Z384" s="12">
        <v>1</v>
      </c>
      <c r="AA384" s="12">
        <v>0</v>
      </c>
      <c r="AB384" s="5">
        <v>0</v>
      </c>
    </row>
    <row r="385" spans="1:28" s="9" customFormat="1" ht="11.35" customHeight="1">
      <c r="A385" s="6">
        <v>2017</v>
      </c>
      <c r="B385" s="6" t="s">
        <v>235</v>
      </c>
      <c r="C385" s="15">
        <v>18</v>
      </c>
      <c r="D385" s="3" t="s">
        <v>3</v>
      </c>
      <c r="E385" s="3" t="s">
        <v>296</v>
      </c>
      <c r="F385" s="70" t="s">
        <v>280</v>
      </c>
      <c r="G385" s="56">
        <v>66499</v>
      </c>
      <c r="H385" s="50">
        <v>49928</v>
      </c>
      <c r="I385" s="78">
        <f>SUM(H368+H369+H370+H371+H372+H373+H374+H375+H376+H377+H378+H379+H380+H381+H382+H383+H384+H385)</f>
        <v>1085133</v>
      </c>
      <c r="J385" s="79">
        <f t="shared" si="28"/>
        <v>0.75080828283132073</v>
      </c>
      <c r="K385" s="80">
        <f>SUM(G368+G369+G370+G371+G372+G373+G374+G375+G376+G377+G378+G379+G380+G381+G382+G383+G384+G385)</f>
        <v>1286006</v>
      </c>
      <c r="L385" s="81">
        <f t="shared" si="26"/>
        <v>6.2256575286846418</v>
      </c>
      <c r="M385" s="82">
        <v>414</v>
      </c>
      <c r="N385" s="83">
        <v>9.76</v>
      </c>
      <c r="O385" s="37">
        <f t="shared" si="31"/>
        <v>6.8289748718025836</v>
      </c>
      <c r="P385" s="44">
        <v>454.12</v>
      </c>
      <c r="Q385" s="35">
        <f t="shared" si="30"/>
        <v>-2.9310251281974162</v>
      </c>
      <c r="R385" s="34">
        <v>1</v>
      </c>
      <c r="S385" s="85">
        <f t="shared" si="27"/>
        <v>-9.6908212560386398E-2</v>
      </c>
      <c r="T385" s="10">
        <v>59.4</v>
      </c>
      <c r="U385" s="10">
        <v>69.099999999999994</v>
      </c>
      <c r="V385" s="13">
        <v>36</v>
      </c>
      <c r="W385" s="12">
        <v>0</v>
      </c>
      <c r="X385" s="12">
        <v>2</v>
      </c>
      <c r="Y385" s="12">
        <v>0</v>
      </c>
      <c r="Z385" s="12">
        <v>2</v>
      </c>
      <c r="AA385" s="12">
        <v>0</v>
      </c>
      <c r="AB385" s="5">
        <v>0</v>
      </c>
    </row>
    <row r="386" spans="1:28" s="9" customFormat="1" ht="11.35" customHeight="1">
      <c r="A386" s="6">
        <v>2017</v>
      </c>
      <c r="B386" s="6" t="s">
        <v>235</v>
      </c>
      <c r="C386" s="15">
        <v>19</v>
      </c>
      <c r="D386" s="15" t="s">
        <v>7</v>
      </c>
      <c r="E386" s="15" t="s">
        <v>297</v>
      </c>
      <c r="F386" s="70" t="s">
        <v>281</v>
      </c>
      <c r="G386" s="56">
        <v>73478</v>
      </c>
      <c r="H386" s="50">
        <v>53451</v>
      </c>
      <c r="I386" s="78">
        <f>SUM(H368+H369+H370+H371+H372+H373+H374+H375+H376+H377+H378+H379+H380+H381+H382+H383+H384+H385+H386)</f>
        <v>1138584</v>
      </c>
      <c r="J386" s="79">
        <f t="shared" si="28"/>
        <v>0.72744222760554178</v>
      </c>
      <c r="K386" s="80">
        <f>SUM(G368+G369+G370+G371+G372+G373+G374+G375+G376+G377+G378+G379+G380+G381+G382+G383+G384+G385+G386)</f>
        <v>1359484</v>
      </c>
      <c r="L386" s="81">
        <f t="shared" ref="L386:L449" si="32">SUM(M386/G386)*1000</f>
        <v>5.1171779308092216</v>
      </c>
      <c r="M386" s="82">
        <v>376</v>
      </c>
      <c r="N386" s="83">
        <v>9.76</v>
      </c>
      <c r="O386" s="37">
        <f t="shared" si="31"/>
        <v>5.772748305615286</v>
      </c>
      <c r="P386" s="44">
        <v>424.17</v>
      </c>
      <c r="Q386" s="35">
        <f t="shared" si="30"/>
        <v>-3.9872516943847138</v>
      </c>
      <c r="R386" s="34">
        <v>1</v>
      </c>
      <c r="S386" s="85">
        <f t="shared" ref="S386:S449" si="33">SUM((P386/M386)-1)*-1</f>
        <v>-0.12811170212765965</v>
      </c>
      <c r="T386" s="10">
        <v>61.2</v>
      </c>
      <c r="U386" s="10">
        <v>66.3</v>
      </c>
      <c r="V386" s="13">
        <v>47</v>
      </c>
      <c r="W386" s="12">
        <v>0</v>
      </c>
      <c r="X386" s="12">
        <v>3</v>
      </c>
      <c r="Y386" s="12">
        <v>0</v>
      </c>
      <c r="Z386" s="12">
        <v>3</v>
      </c>
      <c r="AA386" s="12">
        <v>0</v>
      </c>
      <c r="AB386" s="5">
        <v>0</v>
      </c>
    </row>
    <row r="387" spans="1:28" s="9" customFormat="1" ht="11.35" customHeight="1">
      <c r="A387" s="6">
        <v>2017</v>
      </c>
      <c r="B387" s="6" t="s">
        <v>235</v>
      </c>
      <c r="C387" s="15">
        <v>20</v>
      </c>
      <c r="D387" s="15" t="s">
        <v>0</v>
      </c>
      <c r="E387" s="15" t="s">
        <v>298</v>
      </c>
      <c r="F387" s="70" t="s">
        <v>282</v>
      </c>
      <c r="G387" s="56">
        <v>75972</v>
      </c>
      <c r="H387" s="50">
        <v>57516</v>
      </c>
      <c r="I387" s="78">
        <f>SUM(H368+H369+H370+H371+H372+H373+H374+H375+H376+H377+H378+H379+H380+H381+H382+H383+H384+H385+H386+H387)</f>
        <v>1196100</v>
      </c>
      <c r="J387" s="79">
        <f t="shared" ref="J387:J450" si="34">SUM(H387/G387)</f>
        <v>0.7570683936187016</v>
      </c>
      <c r="K387" s="80">
        <f>SUM(G368+G369+G370+G371+G372+G373+G374+G375+G376+G377+G378+G379+G380+G381+G382+G383+G384+G385+G386+G387)</f>
        <v>1435456</v>
      </c>
      <c r="L387" s="81">
        <f t="shared" si="32"/>
        <v>6.1470015268783236</v>
      </c>
      <c r="M387" s="82">
        <v>467</v>
      </c>
      <c r="N387" s="83">
        <v>9.76</v>
      </c>
      <c r="O387" s="37">
        <f t="shared" si="31"/>
        <v>7.390354341073027</v>
      </c>
      <c r="P387" s="44">
        <v>561.46</v>
      </c>
      <c r="Q387" s="35">
        <f t="shared" si="30"/>
        <v>-2.3696456589269728</v>
      </c>
      <c r="R387" s="34">
        <v>1</v>
      </c>
      <c r="S387" s="85">
        <f t="shared" si="33"/>
        <v>-0.20226980728051402</v>
      </c>
      <c r="T387" s="10">
        <v>71</v>
      </c>
      <c r="U387" s="10">
        <v>71.2</v>
      </c>
      <c r="V387" s="13">
        <v>49</v>
      </c>
      <c r="W387" s="12">
        <v>0</v>
      </c>
      <c r="X387" s="12">
        <v>6</v>
      </c>
      <c r="Y387" s="12">
        <v>1</v>
      </c>
      <c r="Z387" s="12">
        <v>5</v>
      </c>
      <c r="AA387" s="12">
        <v>0</v>
      </c>
      <c r="AB387" s="86" t="s">
        <v>120</v>
      </c>
    </row>
    <row r="388" spans="1:28" s="9" customFormat="1" ht="11.35" customHeight="1">
      <c r="A388" s="6">
        <v>2017</v>
      </c>
      <c r="B388" s="6" t="s">
        <v>235</v>
      </c>
      <c r="C388" s="15">
        <v>21</v>
      </c>
      <c r="D388" s="15" t="s">
        <v>8</v>
      </c>
      <c r="E388" s="15" t="s">
        <v>299</v>
      </c>
      <c r="F388" s="70" t="s">
        <v>283</v>
      </c>
      <c r="G388" s="56">
        <v>56062</v>
      </c>
      <c r="H388" s="50">
        <v>51020</v>
      </c>
      <c r="I388" s="78">
        <f>SUM(H368+H369+H370+H371+H372+H373+H374+H375+H376+H377+H378+H379+H380+H381+H382+H383+H384+H385+H386+H387+H388)</f>
        <v>1247120</v>
      </c>
      <c r="J388" s="79">
        <f t="shared" si="34"/>
        <v>0.91006385787164212</v>
      </c>
      <c r="K388" s="80">
        <f>SUM(G368+G369+G370+G371+G372+G373+G374+G375+G376+G377+G378+G379+G380+G381+G382+G383+G384+G385+G386+G387+G388)</f>
        <v>1491518</v>
      </c>
      <c r="L388" s="81">
        <f t="shared" si="32"/>
        <v>9.2219328600478043</v>
      </c>
      <c r="M388" s="82">
        <v>517</v>
      </c>
      <c r="N388" s="83">
        <v>9.76</v>
      </c>
      <c r="O388" s="37">
        <f t="shared" si="31"/>
        <v>10.279155221005315</v>
      </c>
      <c r="P388" s="44">
        <v>576.27</v>
      </c>
      <c r="Q388" s="35">
        <f t="shared" si="30"/>
        <v>0.51915522100531497</v>
      </c>
      <c r="R388" s="34">
        <v>0</v>
      </c>
      <c r="S388" s="85">
        <f t="shared" si="33"/>
        <v>-0.11464216634429403</v>
      </c>
      <c r="T388" s="10">
        <v>70.8</v>
      </c>
      <c r="U388" s="10">
        <v>68.099999999999994</v>
      </c>
      <c r="V388" s="13">
        <v>57</v>
      </c>
      <c r="W388" s="12">
        <v>3</v>
      </c>
      <c r="X388" s="12">
        <v>1</v>
      </c>
      <c r="Y388" s="12">
        <v>1</v>
      </c>
      <c r="Z388" s="12">
        <v>0</v>
      </c>
      <c r="AA388" s="12">
        <v>0</v>
      </c>
      <c r="AB388" s="86" t="s">
        <v>13</v>
      </c>
    </row>
    <row r="389" spans="1:28" s="9" customFormat="1" ht="11.35" customHeight="1">
      <c r="A389" s="6">
        <v>2017</v>
      </c>
      <c r="B389" s="6" t="s">
        <v>235</v>
      </c>
      <c r="C389" s="15">
        <v>22</v>
      </c>
      <c r="D389" s="15" t="s">
        <v>5</v>
      </c>
      <c r="E389" s="15" t="s">
        <v>300</v>
      </c>
      <c r="F389" s="70" t="s">
        <v>284</v>
      </c>
      <c r="G389" s="56">
        <v>73701</v>
      </c>
      <c r="H389" s="50">
        <v>61356</v>
      </c>
      <c r="I389" s="78">
        <f>SUM(H368+H369+H370+H371+H372+H373+H374+H375+H376+H377+H378+H379+H380+H381+H382+H383+H384+H385+H386+H387+H388+H389)</f>
        <v>1308476</v>
      </c>
      <c r="J389" s="79">
        <f t="shared" si="34"/>
        <v>0.83249888061220334</v>
      </c>
      <c r="K389" s="80">
        <f>SUM(G368+G369+G370+G371+G372+G373+G374+G375+G376+G377+G378+G379+G380+G381+G382+G383+G384+G385+G386+G387+G388+G389)</f>
        <v>1565219</v>
      </c>
      <c r="L389" s="81">
        <f t="shared" si="32"/>
        <v>8.0324554619340294</v>
      </c>
      <c r="M389" s="82">
        <v>592</v>
      </c>
      <c r="N389" s="83">
        <v>9.76</v>
      </c>
      <c r="O389" s="37">
        <f t="shared" si="31"/>
        <v>8.7825131273659789</v>
      </c>
      <c r="P389" s="44">
        <v>647.28</v>
      </c>
      <c r="Q389" s="35">
        <f t="shared" si="30"/>
        <v>-0.9774868726340209</v>
      </c>
      <c r="R389" s="34">
        <v>1</v>
      </c>
      <c r="S389" s="85">
        <f t="shared" si="33"/>
        <v>-9.3378378378378368E-2</v>
      </c>
      <c r="T389" s="10">
        <v>72.099999999999994</v>
      </c>
      <c r="U389" s="10">
        <v>69.5</v>
      </c>
      <c r="V389" s="15">
        <v>63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86" t="s">
        <v>121</v>
      </c>
    </row>
    <row r="390" spans="1:28" s="9" customFormat="1" ht="11.35" customHeight="1">
      <c r="A390" s="6">
        <v>2017</v>
      </c>
      <c r="B390" s="6" t="s">
        <v>235</v>
      </c>
      <c r="C390" s="15">
        <v>23</v>
      </c>
      <c r="D390" s="15" t="s">
        <v>6</v>
      </c>
      <c r="E390" s="15" t="s">
        <v>294</v>
      </c>
      <c r="F390" s="70" t="s">
        <v>285</v>
      </c>
      <c r="G390" s="56">
        <v>75307</v>
      </c>
      <c r="H390" s="50">
        <v>56280</v>
      </c>
      <c r="I390" s="78">
        <f>SUM(H368+H369+H370+H371+H372+H373+H374+H375+H376+H377+H378+H379+H380+H381+H382+H383+H384+H385+H386+H387+H388+H389+H390)</f>
        <v>1364756</v>
      </c>
      <c r="J390" s="79">
        <f t="shared" si="34"/>
        <v>0.74734088464551773</v>
      </c>
      <c r="K390" s="80">
        <f>SUM(G368+G369+G370+G371+G372+G373+G374+G375+G376+G377+G378+G379+G380+G381+G382+G383+G384+G385+G386+G387+G388+G389+G390)</f>
        <v>1640526</v>
      </c>
      <c r="L390" s="81">
        <f t="shared" si="32"/>
        <v>6.891789607871778</v>
      </c>
      <c r="M390" s="82">
        <v>519</v>
      </c>
      <c r="N390" s="83">
        <v>9.76</v>
      </c>
      <c r="O390" s="37">
        <f t="shared" si="31"/>
        <v>7.7035335360590649</v>
      </c>
      <c r="P390" s="44">
        <v>580.13</v>
      </c>
      <c r="Q390" s="35">
        <f t="shared" si="30"/>
        <v>-2.0564664639409349</v>
      </c>
      <c r="R390" s="34">
        <v>1</v>
      </c>
      <c r="S390" s="85">
        <f t="shared" si="33"/>
        <v>-0.11778420038535642</v>
      </c>
      <c r="T390" s="10">
        <v>75.400000000000006</v>
      </c>
      <c r="U390" s="10">
        <v>72.7</v>
      </c>
      <c r="V390" s="15">
        <v>50</v>
      </c>
      <c r="W390" s="12">
        <v>0</v>
      </c>
      <c r="X390" s="12">
        <v>4</v>
      </c>
      <c r="Y390" s="12">
        <v>1</v>
      </c>
      <c r="Z390" s="12">
        <v>3</v>
      </c>
      <c r="AA390" s="12">
        <v>0</v>
      </c>
      <c r="AB390" s="5">
        <v>0</v>
      </c>
    </row>
    <row r="391" spans="1:28" s="9" customFormat="1" ht="11.35" customHeight="1">
      <c r="A391" s="6">
        <v>2017</v>
      </c>
      <c r="B391" s="6" t="s">
        <v>235</v>
      </c>
      <c r="C391" s="15">
        <v>24</v>
      </c>
      <c r="D391" s="15" t="s">
        <v>4</v>
      </c>
      <c r="E391" s="15" t="s">
        <v>295</v>
      </c>
      <c r="F391" s="70" t="s">
        <v>286</v>
      </c>
      <c r="G391" s="56">
        <v>61935</v>
      </c>
      <c r="H391" s="50">
        <v>45427</v>
      </c>
      <c r="I391" s="78">
        <f>SUM(H368+H369+H370+H371+H372+H373+H374+H375+H376+H377+H378+H379+H380+H381+H382+H383+H384+H385+H386+H387+H388+H389+H390+H391)</f>
        <v>1410183</v>
      </c>
      <c r="J391" s="79">
        <f t="shared" si="34"/>
        <v>0.73346250100912247</v>
      </c>
      <c r="K391" s="80">
        <f>SUM(G368+G369+G370+G371+G372+G373+G374+G375+G376+G377+G378+G379+G380+G381+G382+G383+G384+G385+G386+G387+G388+G389+G390+G391)</f>
        <v>1702461</v>
      </c>
      <c r="L391" s="81">
        <f t="shared" si="32"/>
        <v>3.519819165253895</v>
      </c>
      <c r="M391" s="82">
        <v>218</v>
      </c>
      <c r="N391" s="83">
        <v>9.76</v>
      </c>
      <c r="O391" s="37">
        <f t="shared" si="31"/>
        <v>3.8120610317268104</v>
      </c>
      <c r="P391" s="44">
        <v>236.1</v>
      </c>
      <c r="Q391" s="35">
        <f t="shared" si="30"/>
        <v>-5.9479389682731894</v>
      </c>
      <c r="R391" s="34">
        <v>1</v>
      </c>
      <c r="S391" s="85">
        <f t="shared" si="33"/>
        <v>-8.3027522935779752E-2</v>
      </c>
      <c r="T391" s="10">
        <v>75.400000000000006</v>
      </c>
      <c r="U391" s="10">
        <v>77.5</v>
      </c>
      <c r="V391" s="15" t="s">
        <v>122</v>
      </c>
      <c r="W391" s="12">
        <v>0</v>
      </c>
      <c r="X391" s="12">
        <v>2</v>
      </c>
      <c r="Y391" s="12">
        <v>1</v>
      </c>
      <c r="Z391" s="12">
        <v>1</v>
      </c>
      <c r="AA391" s="12">
        <v>0</v>
      </c>
      <c r="AB391" s="5">
        <v>0</v>
      </c>
    </row>
    <row r="392" spans="1:28" s="9" customFormat="1" ht="11.35" customHeight="1">
      <c r="A392" s="6">
        <v>2017</v>
      </c>
      <c r="B392" s="6" t="s">
        <v>235</v>
      </c>
      <c r="C392" s="15">
        <v>25</v>
      </c>
      <c r="D392" s="3" t="s">
        <v>3</v>
      </c>
      <c r="E392" s="3" t="s">
        <v>296</v>
      </c>
      <c r="F392" s="70" t="s">
        <v>287</v>
      </c>
      <c r="G392" s="56">
        <v>66245</v>
      </c>
      <c r="H392" s="50">
        <v>47466</v>
      </c>
      <c r="I392" s="78">
        <f>SUM(H368+H369+H370+H371+H372+H373+H374+H375+H376+H377+H378+H379+H380+H381+H382+H383+H384+H385+H386+H387+H388+H389+H390+H391+H392)</f>
        <v>1457649</v>
      </c>
      <c r="J392" s="79">
        <f t="shared" si="34"/>
        <v>0.71652200166050273</v>
      </c>
      <c r="K392" s="80">
        <f>SUM(G368+G369+G370+G371+G372+G373+G374+G375+G376+G377+G378+G379+G380+G381+G382+G383+G384+G385+G386+G387+G388+G389+G390+G391+G392)</f>
        <v>1768706</v>
      </c>
      <c r="L392" s="81">
        <f t="shared" si="32"/>
        <v>4.0908747830024907</v>
      </c>
      <c r="M392" s="82">
        <v>271</v>
      </c>
      <c r="N392" s="83">
        <v>9.76</v>
      </c>
      <c r="O392" s="37">
        <f t="shared" si="31"/>
        <v>4.1945807230734395</v>
      </c>
      <c r="P392" s="44">
        <v>277.87</v>
      </c>
      <c r="Q392" s="35">
        <f t="shared" si="30"/>
        <v>-5.5654192769265602</v>
      </c>
      <c r="R392" s="34">
        <v>1</v>
      </c>
      <c r="S392" s="85">
        <f t="shared" si="33"/>
        <v>-2.5350553505535167E-2</v>
      </c>
      <c r="T392" s="10">
        <v>66.3</v>
      </c>
      <c r="U392" s="10">
        <v>76.5</v>
      </c>
      <c r="V392" s="15" t="s">
        <v>122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5">
        <v>0</v>
      </c>
    </row>
    <row r="393" spans="1:28" s="9" customFormat="1" ht="11.35" customHeight="1">
      <c r="A393" s="6">
        <v>2017</v>
      </c>
      <c r="B393" s="6" t="s">
        <v>235</v>
      </c>
      <c r="C393" s="15">
        <v>26</v>
      </c>
      <c r="D393" s="15" t="s">
        <v>7</v>
      </c>
      <c r="E393" s="15" t="s">
        <v>297</v>
      </c>
      <c r="F393" s="70" t="s">
        <v>288</v>
      </c>
      <c r="G393" s="56">
        <v>75779</v>
      </c>
      <c r="H393" s="52">
        <v>54449</v>
      </c>
      <c r="I393" s="78">
        <f>SUM(H368+H369+H370+H371+H372+H373+H374+H375+H376+H377+H378+H379+H380+H381+H382+H383+H384+H385+H386+H387+H388+H389+H390+H391+H392+H393)</f>
        <v>1512098</v>
      </c>
      <c r="J393" s="79">
        <f t="shared" si="34"/>
        <v>0.71852360152548855</v>
      </c>
      <c r="K393" s="80">
        <f>SUM(G368+G369+G370+G371+G372+G373+G374+G375+G376+G377+G378+G379+G380+G381+G382+G383+G384+G385+G386+G387+G388+G389+G390+G391+G392+G393)</f>
        <v>1844485</v>
      </c>
      <c r="L393" s="81">
        <f t="shared" si="32"/>
        <v>3.8797028200424917</v>
      </c>
      <c r="M393" s="82">
        <v>294</v>
      </c>
      <c r="N393" s="83">
        <v>9.76</v>
      </c>
      <c r="O393" s="37">
        <f t="shared" si="31"/>
        <v>4.0880718932685838</v>
      </c>
      <c r="P393" s="44">
        <v>309.79000000000002</v>
      </c>
      <c r="Q393" s="35">
        <f t="shared" si="30"/>
        <v>-5.671928106731416</v>
      </c>
      <c r="R393" s="34">
        <v>1</v>
      </c>
      <c r="S393" s="85">
        <f t="shared" si="33"/>
        <v>-5.3707482993197386E-2</v>
      </c>
      <c r="T393" s="10">
        <v>65</v>
      </c>
      <c r="U393" s="10">
        <v>72.599999999999994</v>
      </c>
      <c r="V393" s="15" t="s">
        <v>122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5">
        <v>0</v>
      </c>
    </row>
    <row r="394" spans="1:28" s="9" customFormat="1" ht="11.35" customHeight="1">
      <c r="A394" s="6">
        <v>2017</v>
      </c>
      <c r="B394" s="6" t="s">
        <v>235</v>
      </c>
      <c r="C394" s="15">
        <v>27</v>
      </c>
      <c r="D394" s="15" t="s">
        <v>0</v>
      </c>
      <c r="E394" s="15" t="s">
        <v>298</v>
      </c>
      <c r="F394" s="70" t="s">
        <v>289</v>
      </c>
      <c r="G394" s="56">
        <v>77520</v>
      </c>
      <c r="H394" s="50">
        <v>58499</v>
      </c>
      <c r="I394" s="78">
        <f>SUM(H368+H369+H370+H371+H372+H373+H374+H375+H376+H377+H378+H379+H380+H381+H382+H383+H384+H385+H386+H387+H388+H389+H390+H391+H392+H393+H394)</f>
        <v>1570597</v>
      </c>
      <c r="J394" s="79">
        <f t="shared" si="34"/>
        <v>0.7546310629514964</v>
      </c>
      <c r="K394" s="80">
        <f>SUM(G368+G369+G370+G371+G372+G373+G374+G375+G376+G377+G378+G379+G380+G381+G382+G383+G384+G385+G386+G387+G388+G389+G390+G391+G392+G393+G394)</f>
        <v>1922005</v>
      </c>
      <c r="L394" s="81">
        <f t="shared" si="32"/>
        <v>5.817853457172343</v>
      </c>
      <c r="M394" s="82">
        <v>451</v>
      </c>
      <c r="N394" s="83">
        <v>9.76</v>
      </c>
      <c r="O394" s="37">
        <f t="shared" si="31"/>
        <v>6.295536635706914</v>
      </c>
      <c r="P394" s="44">
        <v>488.03</v>
      </c>
      <c r="Q394" s="35">
        <f t="shared" si="30"/>
        <v>-3.4644633642930858</v>
      </c>
      <c r="R394" s="34">
        <v>1</v>
      </c>
      <c r="S394" s="85">
        <f t="shared" si="33"/>
        <v>-8.2106430155210575E-2</v>
      </c>
      <c r="T394" s="10">
        <v>63.8</v>
      </c>
      <c r="U394" s="10">
        <v>71.7</v>
      </c>
      <c r="V394" s="15" t="s">
        <v>122</v>
      </c>
      <c r="W394" s="12">
        <v>0</v>
      </c>
      <c r="X394" s="12">
        <v>1</v>
      </c>
      <c r="Y394" s="12">
        <v>0</v>
      </c>
      <c r="Z394" s="12">
        <v>0</v>
      </c>
      <c r="AA394" s="12">
        <v>1</v>
      </c>
      <c r="AB394" s="86" t="s">
        <v>123</v>
      </c>
    </row>
    <row r="395" spans="1:28" s="9" customFormat="1" ht="11.35" customHeight="1">
      <c r="A395" s="6">
        <v>2017</v>
      </c>
      <c r="B395" s="6" t="s">
        <v>235</v>
      </c>
      <c r="C395" s="15">
        <v>28</v>
      </c>
      <c r="D395" s="15" t="s">
        <v>8</v>
      </c>
      <c r="E395" s="15" t="s">
        <v>299</v>
      </c>
      <c r="F395" s="70" t="s">
        <v>290</v>
      </c>
      <c r="G395" s="49">
        <v>53658</v>
      </c>
      <c r="H395" s="50">
        <v>47765</v>
      </c>
      <c r="I395" s="78">
        <f>SUM(H368+H369+H370+H371+H372+H373+H374+H375+H376+H377+H378+H379+H380+H381+H382+H383+H384+H385+H386+H387+H388+H389+H390+H391+H392+H393+H394+H395)</f>
        <v>1618362</v>
      </c>
      <c r="J395" s="79">
        <f t="shared" si="34"/>
        <v>0.89017481083901751</v>
      </c>
      <c r="K395" s="80">
        <f>SUM(G368+G369+G370+G371+G372+G373+G374+G375+G376+G377+G378+G379+G380+G381+G382+G383+G384+G385+G386+G387+G388+G389+G390+G391+G392+G393+G394+G395)</f>
        <v>1975663</v>
      </c>
      <c r="L395" s="81">
        <f t="shared" si="32"/>
        <v>6.820977300682098</v>
      </c>
      <c r="M395" s="82">
        <v>366</v>
      </c>
      <c r="N395" s="83">
        <v>9.76</v>
      </c>
      <c r="O395" s="37">
        <f t="shared" si="31"/>
        <v>7.3187595512318762</v>
      </c>
      <c r="P395" s="38">
        <v>392.71</v>
      </c>
      <c r="Q395" s="35">
        <f t="shared" si="30"/>
        <v>-2.4412404487681236</v>
      </c>
      <c r="R395" s="34">
        <v>1</v>
      </c>
      <c r="S395" s="85">
        <f t="shared" si="33"/>
        <v>-7.2978142076502772E-2</v>
      </c>
      <c r="T395" s="10">
        <v>77.2</v>
      </c>
      <c r="U395" s="10">
        <v>80.7</v>
      </c>
      <c r="V395" s="15">
        <v>56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5">
        <v>0</v>
      </c>
    </row>
    <row r="396" spans="1:28" s="9" customFormat="1" ht="11.35" customHeight="1">
      <c r="A396" s="6">
        <v>2017</v>
      </c>
      <c r="B396" s="6" t="s">
        <v>235</v>
      </c>
      <c r="C396" s="15">
        <v>29</v>
      </c>
      <c r="D396" s="15" t="s">
        <v>5</v>
      </c>
      <c r="E396" s="15" t="s">
        <v>300</v>
      </c>
      <c r="F396" s="70" t="s">
        <v>291</v>
      </c>
      <c r="G396" s="49">
        <v>72029</v>
      </c>
      <c r="H396" s="50">
        <v>57005</v>
      </c>
      <c r="I396" s="78">
        <f>SUM(H368+H369+H370+H371+H372+H373+H374+H375+H376+H377+H378+H379+H380+H381+H382+H383+H384+H385+H386+H387+H388+H389+H390+H391+H392+H393+H395+H396+H394)</f>
        <v>1675367</v>
      </c>
      <c r="J396" s="79">
        <f t="shared" si="34"/>
        <v>0.79141734579127854</v>
      </c>
      <c r="K396" s="80">
        <f>SUM(G368+G369+G370+G371+G372+G373+G374+G375+G376+G377+G378+G379+G380+G381+G382+G383+G384+G385+G386+G387+G388+G389+G390+G391+G392+G393+G394+G395+G396)</f>
        <v>2047692</v>
      </c>
      <c r="L396" s="81">
        <f t="shared" si="32"/>
        <v>5.3867192380846607</v>
      </c>
      <c r="M396" s="82">
        <v>388</v>
      </c>
      <c r="N396" s="83">
        <v>9.76</v>
      </c>
      <c r="O396" s="37">
        <f t="shared" si="31"/>
        <v>5.762123589109942</v>
      </c>
      <c r="P396" s="38">
        <v>415.04</v>
      </c>
      <c r="Q396" s="35">
        <f t="shared" si="30"/>
        <v>-3.9978764108900577</v>
      </c>
      <c r="R396" s="34">
        <v>1</v>
      </c>
      <c r="S396" s="85">
        <f t="shared" si="33"/>
        <v>-6.9690721649484644E-2</v>
      </c>
      <c r="T396" s="10">
        <v>77.5</v>
      </c>
      <c r="U396" s="10">
        <v>81.099999999999994</v>
      </c>
      <c r="V396" s="15">
        <v>30</v>
      </c>
      <c r="W396" s="12">
        <v>1</v>
      </c>
      <c r="X396" s="12">
        <v>1</v>
      </c>
      <c r="Y396" s="12">
        <v>0</v>
      </c>
      <c r="Z396" s="12">
        <v>0</v>
      </c>
      <c r="AA396" s="12">
        <v>1</v>
      </c>
      <c r="AB396" s="5">
        <v>0</v>
      </c>
    </row>
    <row r="397" spans="1:28" s="9" customFormat="1" ht="11.35" customHeight="1">
      <c r="A397" s="6">
        <v>2017</v>
      </c>
      <c r="B397" s="6" t="s">
        <v>235</v>
      </c>
      <c r="C397" s="15">
        <v>30</v>
      </c>
      <c r="D397" s="15" t="s">
        <v>6</v>
      </c>
      <c r="E397" s="15" t="s">
        <v>294</v>
      </c>
      <c r="F397" s="70" t="s">
        <v>292</v>
      </c>
      <c r="G397" s="49">
        <v>70412</v>
      </c>
      <c r="H397" s="50">
        <v>51762</v>
      </c>
      <c r="I397" s="78">
        <f>SUM(H368+H369+H370+H371+H372+H373+H374+H375+H376+H377+H378+H379+H380+H381+H382+H383+H384+H385+H386+H387+H388+H389+H390+H391+H392+H393+H394+H395+H396+H397)</f>
        <v>1727129</v>
      </c>
      <c r="J397" s="79">
        <f t="shared" si="34"/>
        <v>0.73513037550417537</v>
      </c>
      <c r="K397" s="80">
        <f>SUM(G368+G369+G370+G371+G372+G373+G374+G375+G376+G377+G378+G379+G380+G381+G382+G383+G384+G385+G386+G387+G388+G389+G390+G391+G392+G393+G394+G395+G396+G397)</f>
        <v>2118104</v>
      </c>
      <c r="L397" s="81">
        <f t="shared" si="32"/>
        <v>4.2180310174402083</v>
      </c>
      <c r="M397" s="82">
        <v>297</v>
      </c>
      <c r="N397" s="83">
        <v>9.76</v>
      </c>
      <c r="O397" s="37">
        <f t="shared" si="31"/>
        <v>4.6940862353008006</v>
      </c>
      <c r="P397" s="38">
        <v>330.52</v>
      </c>
      <c r="Q397" s="35">
        <f t="shared" si="30"/>
        <v>-5.0659137646991992</v>
      </c>
      <c r="R397" s="34">
        <v>1</v>
      </c>
      <c r="S397" s="85">
        <f t="shared" si="33"/>
        <v>-0.11286195286195277</v>
      </c>
      <c r="T397" s="10">
        <v>83.9</v>
      </c>
      <c r="U397" s="10">
        <v>83.8</v>
      </c>
      <c r="V397" s="15">
        <v>36</v>
      </c>
      <c r="W397" s="12">
        <v>1</v>
      </c>
      <c r="X397" s="12">
        <v>0</v>
      </c>
      <c r="Y397" s="12">
        <v>0</v>
      </c>
      <c r="Z397" s="12">
        <v>0</v>
      </c>
      <c r="AA397" s="12">
        <v>0</v>
      </c>
      <c r="AB397" s="5">
        <v>0</v>
      </c>
    </row>
    <row r="398" spans="1:28" s="9" customFormat="1" ht="11.35" customHeight="1">
      <c r="A398" s="6">
        <v>2017</v>
      </c>
      <c r="B398" s="6" t="s">
        <v>235</v>
      </c>
      <c r="C398" s="15">
        <v>31</v>
      </c>
      <c r="D398" s="15" t="s">
        <v>4</v>
      </c>
      <c r="E398" s="15" t="s">
        <v>295</v>
      </c>
      <c r="F398" s="70" t="s">
        <v>293</v>
      </c>
      <c r="G398" s="49">
        <v>60691</v>
      </c>
      <c r="H398" s="50">
        <v>44873</v>
      </c>
      <c r="I398" s="78">
        <f>SUM(H368+H369+H370+H371+H372+H373+H374+H375+H376+H377+H378+H379+H380+H381+H382+H383+H384+H385+H386+H387+H388+H389+H390+H391+H392+H393+H394+H395+H396+H397+H398)</f>
        <v>1772002</v>
      </c>
      <c r="J398" s="79">
        <f t="shared" si="34"/>
        <v>0.73936827536208005</v>
      </c>
      <c r="K398" s="80">
        <f>SUM(G368+G369+G370+G371+G372+G373+G374+G375+G376+G377+G378+G379+G380+G381+G382+G383+G384+G385+G386+G387+G388+G389+G390+G391+G392+G393+G394+G395+G396+G397+G398)</f>
        <v>2178795</v>
      </c>
      <c r="L398" s="81">
        <f t="shared" si="32"/>
        <v>4.0038885501968995</v>
      </c>
      <c r="M398" s="82">
        <v>243</v>
      </c>
      <c r="N398" s="83">
        <v>9.76</v>
      </c>
      <c r="O398" s="37">
        <f t="shared" si="31"/>
        <v>4.3382050056845332</v>
      </c>
      <c r="P398" s="38">
        <v>263.29000000000002</v>
      </c>
      <c r="Q398" s="35">
        <f t="shared" si="30"/>
        <v>-5.4217949943154666</v>
      </c>
      <c r="R398" s="34">
        <v>1</v>
      </c>
      <c r="S398" s="85">
        <f t="shared" si="33"/>
        <v>-8.3497942386831392E-2</v>
      </c>
      <c r="T398" s="10">
        <v>84.4</v>
      </c>
      <c r="U398" s="10">
        <v>83.9</v>
      </c>
      <c r="V398" s="15">
        <v>19</v>
      </c>
      <c r="W398" s="12">
        <v>0</v>
      </c>
      <c r="X398" s="12">
        <v>0</v>
      </c>
      <c r="Y398" s="12">
        <v>0</v>
      </c>
      <c r="Z398" s="12">
        <v>0</v>
      </c>
      <c r="AA398" s="12">
        <v>0</v>
      </c>
      <c r="AB398" s="5">
        <v>0</v>
      </c>
    </row>
    <row r="399" spans="1:28" s="9" customFormat="1" ht="11.35" customHeight="1">
      <c r="A399" s="6">
        <v>2017</v>
      </c>
      <c r="B399" s="6" t="s">
        <v>236</v>
      </c>
      <c r="C399" s="3">
        <v>1</v>
      </c>
      <c r="D399" s="3" t="s">
        <v>3</v>
      </c>
      <c r="E399" s="3" t="s">
        <v>296</v>
      </c>
      <c r="F399" s="70">
        <v>42767</v>
      </c>
      <c r="G399" s="47">
        <v>65879</v>
      </c>
      <c r="H399" s="48">
        <v>49558</v>
      </c>
      <c r="I399" s="71">
        <f>SUM(H399+0)</f>
        <v>49558</v>
      </c>
      <c r="J399" s="72">
        <f t="shared" si="34"/>
        <v>0.75225792741237729</v>
      </c>
      <c r="K399" s="3">
        <f>SUM(G399+0)</f>
        <v>65879</v>
      </c>
      <c r="L399" s="74">
        <f t="shared" si="32"/>
        <v>4.3716510572413059</v>
      </c>
      <c r="M399" s="60">
        <v>288</v>
      </c>
      <c r="N399" s="75">
        <v>7.53</v>
      </c>
      <c r="O399" s="33">
        <f t="shared" ref="O399:O462" si="35">SUM(P399*1000)/G399</f>
        <v>4.7279102597185751</v>
      </c>
      <c r="P399" s="36">
        <v>311.47000000000003</v>
      </c>
      <c r="Q399" s="35">
        <f t="shared" si="30"/>
        <v>-2.8020897402814251</v>
      </c>
      <c r="R399" s="34">
        <v>1</v>
      </c>
      <c r="S399" s="76">
        <f t="shared" si="33"/>
        <v>-8.1493055555555749E-2</v>
      </c>
      <c r="T399" s="7">
        <v>83.7</v>
      </c>
      <c r="U399" s="7">
        <v>79.900000000000006</v>
      </c>
      <c r="V399" s="2">
        <v>38</v>
      </c>
      <c r="W399" s="6">
        <v>0</v>
      </c>
      <c r="X399" s="6">
        <v>1</v>
      </c>
      <c r="Y399" s="6">
        <v>0</v>
      </c>
      <c r="Z399" s="6">
        <v>1</v>
      </c>
      <c r="AA399" s="6">
        <v>0</v>
      </c>
      <c r="AB399" s="5">
        <v>0</v>
      </c>
    </row>
    <row r="400" spans="1:28" s="9" customFormat="1" ht="11.35" customHeight="1">
      <c r="A400" s="6">
        <v>2017</v>
      </c>
      <c r="B400" s="6" t="s">
        <v>236</v>
      </c>
      <c r="C400" s="3">
        <v>2</v>
      </c>
      <c r="D400" s="3" t="s">
        <v>7</v>
      </c>
      <c r="E400" s="3" t="s">
        <v>297</v>
      </c>
      <c r="F400" s="70">
        <v>42768</v>
      </c>
      <c r="G400" s="47">
        <v>73721</v>
      </c>
      <c r="H400" s="48">
        <v>53712</v>
      </c>
      <c r="I400" s="71">
        <f>SUM(H399+H400)</f>
        <v>103270</v>
      </c>
      <c r="J400" s="72">
        <f t="shared" si="34"/>
        <v>0.72858479944656207</v>
      </c>
      <c r="K400" s="3">
        <f>SUM(G399+G400)</f>
        <v>139600</v>
      </c>
      <c r="L400" s="74">
        <f t="shared" si="32"/>
        <v>4.8968407916333199</v>
      </c>
      <c r="M400" s="60">
        <v>361</v>
      </c>
      <c r="N400" s="75">
        <v>7.53</v>
      </c>
      <c r="O400" s="33">
        <f t="shared" si="35"/>
        <v>5.2516921908275798</v>
      </c>
      <c r="P400" s="36">
        <v>387.16</v>
      </c>
      <c r="Q400" s="35">
        <f t="shared" si="30"/>
        <v>-2.2783078091724205</v>
      </c>
      <c r="R400" s="34">
        <v>1</v>
      </c>
      <c r="S400" s="76">
        <f t="shared" si="33"/>
        <v>-7.2465373961218882E-2</v>
      </c>
      <c r="T400" s="7">
        <v>70.3</v>
      </c>
      <c r="U400" s="7">
        <v>73.099999999999994</v>
      </c>
      <c r="V400" s="8">
        <v>28</v>
      </c>
      <c r="W400" s="6">
        <v>0</v>
      </c>
      <c r="X400" s="6">
        <v>1</v>
      </c>
      <c r="Y400" s="6">
        <v>0</v>
      </c>
      <c r="Z400" s="6">
        <v>1</v>
      </c>
      <c r="AA400" s="6">
        <v>0</v>
      </c>
      <c r="AB400" s="5">
        <v>0</v>
      </c>
    </row>
    <row r="401" spans="1:28" s="9" customFormat="1" ht="11.35" customHeight="1">
      <c r="A401" s="6">
        <v>2017</v>
      </c>
      <c r="B401" s="6" t="s">
        <v>236</v>
      </c>
      <c r="C401" s="3">
        <v>3</v>
      </c>
      <c r="D401" s="3" t="s">
        <v>0</v>
      </c>
      <c r="E401" s="3" t="s">
        <v>298</v>
      </c>
      <c r="F401" s="70">
        <v>42769</v>
      </c>
      <c r="G401" s="47">
        <v>75780</v>
      </c>
      <c r="H401" s="48">
        <v>57442</v>
      </c>
      <c r="I401" s="71">
        <f>SUM(H399+H400+H401)</f>
        <v>160712</v>
      </c>
      <c r="J401" s="72">
        <f t="shared" si="34"/>
        <v>0.75801002903140668</v>
      </c>
      <c r="K401" s="3">
        <f>SUM(G399+G400+G401)</f>
        <v>215380</v>
      </c>
      <c r="L401" s="74">
        <f t="shared" si="32"/>
        <v>4.2095539720242812</v>
      </c>
      <c r="M401" s="60">
        <v>319</v>
      </c>
      <c r="N401" s="75">
        <v>7.53</v>
      </c>
      <c r="O401" s="33">
        <f t="shared" si="35"/>
        <v>4.5017154922143048</v>
      </c>
      <c r="P401" s="36">
        <v>341.14</v>
      </c>
      <c r="Q401" s="35">
        <f t="shared" si="30"/>
        <v>-3.0282845077856955</v>
      </c>
      <c r="R401" s="34">
        <v>1</v>
      </c>
      <c r="S401" s="76">
        <f t="shared" si="33"/>
        <v>-6.9404388714733534E-2</v>
      </c>
      <c r="T401" s="7">
        <v>74.400000000000006</v>
      </c>
      <c r="U401" s="7">
        <v>78.3</v>
      </c>
      <c r="V401" s="8">
        <v>39</v>
      </c>
      <c r="W401" s="6">
        <v>1</v>
      </c>
      <c r="X401" s="6">
        <v>1</v>
      </c>
      <c r="Y401" s="6">
        <v>0</v>
      </c>
      <c r="Z401" s="6">
        <v>1</v>
      </c>
      <c r="AA401" s="6">
        <v>0</v>
      </c>
      <c r="AB401" s="5">
        <v>0</v>
      </c>
    </row>
    <row r="402" spans="1:28" s="9" customFormat="1" ht="11.35" customHeight="1">
      <c r="A402" s="6">
        <v>2017</v>
      </c>
      <c r="B402" s="6" t="s">
        <v>236</v>
      </c>
      <c r="C402" s="3">
        <v>4</v>
      </c>
      <c r="D402" s="3" t="s">
        <v>8</v>
      </c>
      <c r="E402" s="3" t="s">
        <v>299</v>
      </c>
      <c r="F402" s="70">
        <v>42770</v>
      </c>
      <c r="G402" s="47">
        <v>56034</v>
      </c>
      <c r="H402" s="48">
        <v>49207</v>
      </c>
      <c r="I402" s="71">
        <f>SUM(H399+H400+H401+H402)</f>
        <v>209919</v>
      </c>
      <c r="J402" s="72">
        <f t="shared" si="34"/>
        <v>0.87816325802191531</v>
      </c>
      <c r="K402" s="3">
        <f>SUM(G399+G400+G401+G402)</f>
        <v>271414</v>
      </c>
      <c r="L402" s="74">
        <f t="shared" si="32"/>
        <v>4.6757325909269367</v>
      </c>
      <c r="M402" s="60">
        <v>262</v>
      </c>
      <c r="N402" s="75">
        <v>7.53</v>
      </c>
      <c r="O402" s="33">
        <f t="shared" si="35"/>
        <v>5.5514509048077949</v>
      </c>
      <c r="P402" s="36">
        <v>311.07</v>
      </c>
      <c r="Q402" s="35">
        <f t="shared" si="30"/>
        <v>-1.9785490951922053</v>
      </c>
      <c r="R402" s="34">
        <v>1</v>
      </c>
      <c r="S402" s="76">
        <f t="shared" si="33"/>
        <v>-0.1872900763358778</v>
      </c>
      <c r="T402" s="7">
        <v>80.3</v>
      </c>
      <c r="U402" s="7">
        <v>80.900000000000006</v>
      </c>
      <c r="V402" s="8">
        <v>39</v>
      </c>
      <c r="W402" s="6">
        <v>1</v>
      </c>
      <c r="X402" s="6">
        <v>0</v>
      </c>
      <c r="Y402" s="6">
        <v>0</v>
      </c>
      <c r="Z402" s="6">
        <v>0</v>
      </c>
      <c r="AA402" s="6">
        <v>0</v>
      </c>
      <c r="AB402" s="5">
        <v>0</v>
      </c>
    </row>
    <row r="403" spans="1:28" s="9" customFormat="1" ht="11.35" customHeight="1">
      <c r="A403" s="6">
        <v>2017</v>
      </c>
      <c r="B403" s="6" t="s">
        <v>236</v>
      </c>
      <c r="C403" s="3">
        <v>5</v>
      </c>
      <c r="D403" s="3" t="s">
        <v>5</v>
      </c>
      <c r="E403" s="3" t="s">
        <v>300</v>
      </c>
      <c r="F403" s="70">
        <v>42771</v>
      </c>
      <c r="G403" s="47">
        <v>68609</v>
      </c>
      <c r="H403" s="48">
        <v>56356</v>
      </c>
      <c r="I403" s="71">
        <f>SUM(H399+H400+H401+H402+H403)</f>
        <v>266275</v>
      </c>
      <c r="J403" s="72">
        <f t="shared" si="34"/>
        <v>0.82140827005203398</v>
      </c>
      <c r="K403" s="3">
        <f>SUM(G399+G400+G401+G402+G403)</f>
        <v>340023</v>
      </c>
      <c r="L403" s="74">
        <f t="shared" si="32"/>
        <v>6.1070705009546851</v>
      </c>
      <c r="M403" s="60">
        <v>419</v>
      </c>
      <c r="N403" s="75">
        <v>7.53</v>
      </c>
      <c r="O403" s="33">
        <f t="shared" si="35"/>
        <v>6.4000349808334187</v>
      </c>
      <c r="P403" s="36">
        <v>439.1</v>
      </c>
      <c r="Q403" s="35">
        <f t="shared" si="30"/>
        <v>-1.1299650191665815</v>
      </c>
      <c r="R403" s="34">
        <v>1</v>
      </c>
      <c r="S403" s="76">
        <f t="shared" si="33"/>
        <v>-4.7971360381861672E-2</v>
      </c>
      <c r="T403" s="7">
        <v>81.099999999999994</v>
      </c>
      <c r="U403" s="7">
        <v>81.099999999999994</v>
      </c>
      <c r="V403" s="8">
        <v>34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5">
        <v>0</v>
      </c>
    </row>
    <row r="404" spans="1:28" s="9" customFormat="1" ht="11.35" customHeight="1">
      <c r="A404" s="6">
        <v>2017</v>
      </c>
      <c r="B404" s="6" t="s">
        <v>236</v>
      </c>
      <c r="C404" s="3">
        <v>6</v>
      </c>
      <c r="D404" s="3" t="s">
        <v>6</v>
      </c>
      <c r="E404" s="3" t="s">
        <v>294</v>
      </c>
      <c r="F404" s="70">
        <v>42772</v>
      </c>
      <c r="G404" s="47">
        <v>78179</v>
      </c>
      <c r="H404" s="48">
        <v>57737</v>
      </c>
      <c r="I404" s="71">
        <f>SUM(H399+H400+H401+H402+H403+H404)</f>
        <v>324012</v>
      </c>
      <c r="J404" s="72">
        <f t="shared" si="34"/>
        <v>0.73852313281060133</v>
      </c>
      <c r="K404" s="3">
        <f>SUM(G399+G400+G401+G402+G403+G404)</f>
        <v>418202</v>
      </c>
      <c r="L404" s="74">
        <f t="shared" si="32"/>
        <v>5.5641540567159984</v>
      </c>
      <c r="M404" s="60">
        <v>435</v>
      </c>
      <c r="N404" s="75">
        <v>7.53</v>
      </c>
      <c r="O404" s="33">
        <f t="shared" si="35"/>
        <v>6.127092953350644</v>
      </c>
      <c r="P404" s="36">
        <v>479.01</v>
      </c>
      <c r="Q404" s="35">
        <f t="shared" si="30"/>
        <v>-1.4029070466493563</v>
      </c>
      <c r="R404" s="34">
        <v>1</v>
      </c>
      <c r="S404" s="76">
        <f t="shared" si="33"/>
        <v>-0.10117241379310338</v>
      </c>
      <c r="T404" s="7">
        <v>71.3</v>
      </c>
      <c r="U404" s="7">
        <v>72.900000000000006</v>
      </c>
      <c r="V404" s="8">
        <v>48</v>
      </c>
      <c r="W404" s="6">
        <v>0</v>
      </c>
      <c r="X404" s="6">
        <v>1</v>
      </c>
      <c r="Y404" s="6">
        <v>0</v>
      </c>
      <c r="Z404" s="6">
        <v>1</v>
      </c>
      <c r="AA404" s="6">
        <v>0</v>
      </c>
      <c r="AB404" s="5">
        <v>0</v>
      </c>
    </row>
    <row r="405" spans="1:28" s="9" customFormat="1" ht="11.35" customHeight="1">
      <c r="A405" s="6">
        <v>2017</v>
      </c>
      <c r="B405" s="6" t="s">
        <v>236</v>
      </c>
      <c r="C405" s="3">
        <v>7</v>
      </c>
      <c r="D405" s="3" t="s">
        <v>4</v>
      </c>
      <c r="E405" s="3" t="s">
        <v>295</v>
      </c>
      <c r="F405" s="70">
        <v>42773</v>
      </c>
      <c r="G405" s="47">
        <v>64732</v>
      </c>
      <c r="H405" s="48">
        <v>47313</v>
      </c>
      <c r="I405" s="71">
        <f>SUM(H399+H400+H401+H402+H403+H404+H405)</f>
        <v>371325</v>
      </c>
      <c r="J405" s="72">
        <f t="shared" si="34"/>
        <v>0.73090588889575481</v>
      </c>
      <c r="K405" s="3">
        <f>SUM(G399+G400+G401+G402+G403+G404+G405)</f>
        <v>482934</v>
      </c>
      <c r="L405" s="74">
        <f t="shared" si="32"/>
        <v>3.8311808688129516</v>
      </c>
      <c r="M405" s="60">
        <v>248</v>
      </c>
      <c r="N405" s="75">
        <v>7.53</v>
      </c>
      <c r="O405" s="33">
        <f t="shared" si="35"/>
        <v>3.9558487301489218</v>
      </c>
      <c r="P405" s="36">
        <v>256.07</v>
      </c>
      <c r="Q405" s="35">
        <f t="shared" si="30"/>
        <v>-3.5741512698510784</v>
      </c>
      <c r="R405" s="34">
        <v>1</v>
      </c>
      <c r="S405" s="76">
        <f t="shared" si="33"/>
        <v>-3.2540322580645098E-2</v>
      </c>
      <c r="T405" s="7">
        <v>78.5</v>
      </c>
      <c r="U405" s="7">
        <v>81.8</v>
      </c>
      <c r="V405" s="8">
        <v>21</v>
      </c>
      <c r="W405" s="6">
        <v>0</v>
      </c>
      <c r="X405" s="6">
        <v>1</v>
      </c>
      <c r="Y405" s="6">
        <v>0</v>
      </c>
      <c r="Z405" s="6">
        <v>1</v>
      </c>
      <c r="AA405" s="6">
        <v>0</v>
      </c>
      <c r="AB405" s="5">
        <v>0</v>
      </c>
    </row>
    <row r="406" spans="1:28" s="9" customFormat="1" ht="11.35" customHeight="1">
      <c r="A406" s="6">
        <v>2017</v>
      </c>
      <c r="B406" s="6" t="s">
        <v>236</v>
      </c>
      <c r="C406" s="3">
        <v>8</v>
      </c>
      <c r="D406" s="3" t="s">
        <v>3</v>
      </c>
      <c r="E406" s="3" t="s">
        <v>296</v>
      </c>
      <c r="F406" s="70">
        <v>42774</v>
      </c>
      <c r="G406" s="47">
        <v>67713</v>
      </c>
      <c r="H406" s="48">
        <v>50027</v>
      </c>
      <c r="I406" s="71">
        <f>SUM(H399+H400+H401+H402+H403+H404+H405+H406)</f>
        <v>421352</v>
      </c>
      <c r="J406" s="72">
        <f t="shared" si="34"/>
        <v>0.73880938667611828</v>
      </c>
      <c r="K406" s="3">
        <f>SUM(G399+G400+G401+G402+G403+G404+G405+G406)</f>
        <v>550647</v>
      </c>
      <c r="L406" s="74">
        <f t="shared" si="32"/>
        <v>4.2975499534801296</v>
      </c>
      <c r="M406" s="60">
        <v>291</v>
      </c>
      <c r="N406" s="75">
        <v>7.53</v>
      </c>
      <c r="O406" s="33">
        <f t="shared" si="35"/>
        <v>4.7493095860469925</v>
      </c>
      <c r="P406" s="36">
        <v>321.58999999999997</v>
      </c>
      <c r="Q406" s="35">
        <f t="shared" si="30"/>
        <v>-2.7806904139530078</v>
      </c>
      <c r="R406" s="34">
        <v>1</v>
      </c>
      <c r="S406" s="76">
        <f t="shared" si="33"/>
        <v>-0.10512027491408915</v>
      </c>
      <c r="T406" s="7">
        <v>74.2</v>
      </c>
      <c r="U406" s="7">
        <v>75</v>
      </c>
      <c r="V406" s="8">
        <v>29</v>
      </c>
      <c r="W406" s="6">
        <v>0</v>
      </c>
      <c r="X406" s="6">
        <v>8</v>
      </c>
      <c r="Y406" s="6">
        <v>0</v>
      </c>
      <c r="Z406" s="6">
        <v>8</v>
      </c>
      <c r="AA406" s="6">
        <v>0</v>
      </c>
      <c r="AB406" s="6" t="s">
        <v>10</v>
      </c>
    </row>
    <row r="407" spans="1:28" s="9" customFormat="1" ht="11.35" customHeight="1">
      <c r="A407" s="6">
        <v>2017</v>
      </c>
      <c r="B407" s="6" t="s">
        <v>236</v>
      </c>
      <c r="C407" s="3">
        <v>9</v>
      </c>
      <c r="D407" s="3" t="s">
        <v>7</v>
      </c>
      <c r="E407" s="3" t="s">
        <v>297</v>
      </c>
      <c r="F407" s="70">
        <v>42775</v>
      </c>
      <c r="G407" s="47">
        <v>76253</v>
      </c>
      <c r="H407" s="48">
        <v>55904</v>
      </c>
      <c r="I407" s="71">
        <f>SUM(H399+H400+H401+H402+H403+H404+H405+H406+H407)</f>
        <v>477256</v>
      </c>
      <c r="J407" s="72">
        <f t="shared" si="34"/>
        <v>0.73313836832649204</v>
      </c>
      <c r="K407" s="3">
        <f>SUM(G399+G400+G401+G402+G403+G404+G405+G406+G407)</f>
        <v>626900</v>
      </c>
      <c r="L407" s="74">
        <f t="shared" si="32"/>
        <v>3.9998426291424605</v>
      </c>
      <c r="M407" s="60">
        <v>305</v>
      </c>
      <c r="N407" s="75">
        <v>7.53</v>
      </c>
      <c r="O407" s="33">
        <f t="shared" si="35"/>
        <v>5.2148767917327845</v>
      </c>
      <c r="P407" s="36">
        <v>397.65</v>
      </c>
      <c r="Q407" s="35">
        <f t="shared" si="30"/>
        <v>-2.3151232082672157</v>
      </c>
      <c r="R407" s="34">
        <v>1</v>
      </c>
      <c r="S407" s="76">
        <f t="shared" si="33"/>
        <v>-0.30377049180327864</v>
      </c>
      <c r="T407" s="7">
        <v>79.2</v>
      </c>
      <c r="U407" s="7">
        <v>75.900000000000006</v>
      </c>
      <c r="V407" s="8">
        <v>36</v>
      </c>
      <c r="W407" s="6">
        <v>0</v>
      </c>
      <c r="X407" s="6">
        <v>17</v>
      </c>
      <c r="Y407" s="6">
        <v>0</v>
      </c>
      <c r="Z407" s="6">
        <v>16</v>
      </c>
      <c r="AA407" s="6">
        <v>1</v>
      </c>
      <c r="AB407" s="6" t="s">
        <v>125</v>
      </c>
    </row>
    <row r="408" spans="1:28" s="9" customFormat="1" ht="11.35" customHeight="1">
      <c r="A408" s="6">
        <v>2017</v>
      </c>
      <c r="B408" s="6" t="s">
        <v>236</v>
      </c>
      <c r="C408" s="3">
        <v>10</v>
      </c>
      <c r="D408" s="3" t="s">
        <v>0</v>
      </c>
      <c r="E408" s="3" t="s">
        <v>298</v>
      </c>
      <c r="F408" s="70">
        <v>42776</v>
      </c>
      <c r="G408" s="47">
        <v>83268</v>
      </c>
      <c r="H408" s="48">
        <v>64963</v>
      </c>
      <c r="I408" s="71">
        <f>SUM(H399+H400+H401+H402+H403+H404+H405+H406+H407+H408)</f>
        <v>542219</v>
      </c>
      <c r="J408" s="72">
        <f t="shared" si="34"/>
        <v>0.78016765143872802</v>
      </c>
      <c r="K408" s="3">
        <f>SUM(G399+G400+G401+G402+G403+G404+G405+G406+G407+G408)</f>
        <v>710168</v>
      </c>
      <c r="L408" s="74">
        <f t="shared" si="32"/>
        <v>5.1040015372051686</v>
      </c>
      <c r="M408" s="60">
        <v>425</v>
      </c>
      <c r="N408" s="75">
        <v>7.53</v>
      </c>
      <c r="O408" s="33">
        <f t="shared" si="35"/>
        <v>5.4790555795743865</v>
      </c>
      <c r="P408" s="36">
        <v>456.23</v>
      </c>
      <c r="Q408" s="35">
        <f t="shared" si="30"/>
        <v>-2.0509444204256138</v>
      </c>
      <c r="R408" s="34">
        <v>1</v>
      </c>
      <c r="S408" s="76">
        <f t="shared" si="33"/>
        <v>-7.3482352941176554E-2</v>
      </c>
      <c r="T408" s="7">
        <v>79.599999999999994</v>
      </c>
      <c r="U408" s="7">
        <v>73.900000000000006</v>
      </c>
      <c r="V408" s="8">
        <v>27</v>
      </c>
      <c r="W408" s="6">
        <v>1</v>
      </c>
      <c r="X408" s="6">
        <v>1</v>
      </c>
      <c r="Y408" s="6">
        <v>1</v>
      </c>
      <c r="Z408" s="6">
        <v>0</v>
      </c>
      <c r="AA408" s="6">
        <v>0</v>
      </c>
      <c r="AB408" s="6" t="s">
        <v>124</v>
      </c>
    </row>
    <row r="409" spans="1:28" s="9" customFormat="1" ht="11.35" customHeight="1">
      <c r="A409" s="6">
        <v>2017</v>
      </c>
      <c r="B409" s="6" t="s">
        <v>236</v>
      </c>
      <c r="C409" s="3">
        <v>11</v>
      </c>
      <c r="D409" s="3" t="s">
        <v>8</v>
      </c>
      <c r="E409" s="3" t="s">
        <v>299</v>
      </c>
      <c r="F409" s="70">
        <v>42777</v>
      </c>
      <c r="G409" s="47">
        <v>59975</v>
      </c>
      <c r="H409" s="48">
        <v>53453</v>
      </c>
      <c r="I409" s="71">
        <f>SUM(H399+H400+H401+H402+H403+H404+H405+H406+H407+H408+H409)</f>
        <v>595672</v>
      </c>
      <c r="J409" s="72">
        <f t="shared" si="34"/>
        <v>0.89125468945393915</v>
      </c>
      <c r="K409" s="3">
        <f>SUM(G399+G400+G401+G402+G403+G404+G405+G406+G407+G408+G409)</f>
        <v>770143</v>
      </c>
      <c r="L409" s="74">
        <f t="shared" si="32"/>
        <v>9.1704877032096714</v>
      </c>
      <c r="M409" s="60">
        <v>550</v>
      </c>
      <c r="N409" s="75">
        <v>7.53</v>
      </c>
      <c r="O409" s="33">
        <f t="shared" si="35"/>
        <v>9.4209253855773234</v>
      </c>
      <c r="P409" s="36">
        <v>565.02</v>
      </c>
      <c r="Q409" s="35">
        <f t="shared" si="30"/>
        <v>1.8909253855773231</v>
      </c>
      <c r="R409" s="34">
        <v>0</v>
      </c>
      <c r="S409" s="76">
        <f t="shared" si="33"/>
        <v>-2.7309090909090949E-2</v>
      </c>
      <c r="T409" s="7">
        <v>81.900000000000006</v>
      </c>
      <c r="U409" s="7">
        <v>72.099999999999994</v>
      </c>
      <c r="V409" s="8">
        <v>42</v>
      </c>
      <c r="W409" s="6">
        <v>0</v>
      </c>
      <c r="X409" s="6">
        <v>1</v>
      </c>
      <c r="Y409" s="6">
        <v>0</v>
      </c>
      <c r="Z409" s="6">
        <v>0</v>
      </c>
      <c r="AA409" s="6">
        <v>1</v>
      </c>
      <c r="AB409" s="5">
        <v>0</v>
      </c>
    </row>
    <row r="410" spans="1:28" s="9" customFormat="1" ht="11.35" customHeight="1">
      <c r="A410" s="6">
        <v>2017</v>
      </c>
      <c r="B410" s="6" t="s">
        <v>236</v>
      </c>
      <c r="C410" s="3">
        <v>12</v>
      </c>
      <c r="D410" s="3" t="s">
        <v>5</v>
      </c>
      <c r="E410" s="3" t="s">
        <v>300</v>
      </c>
      <c r="F410" s="70">
        <v>42778</v>
      </c>
      <c r="G410" s="47">
        <v>73743</v>
      </c>
      <c r="H410" s="48">
        <v>59413</v>
      </c>
      <c r="I410" s="71">
        <f>SUM(H399+H400+H401+H402+H403+H404+H405+H406+H407+H408+H409+H410)</f>
        <v>655085</v>
      </c>
      <c r="J410" s="72">
        <f t="shared" si="34"/>
        <v>0.80567647098707673</v>
      </c>
      <c r="K410" s="3">
        <f>SUM(G399+G400+G401+G402+G403+G404+G405+G406+G407+G408+G409+G410)</f>
        <v>843886</v>
      </c>
      <c r="L410" s="74">
        <f t="shared" si="32"/>
        <v>6.7667439621387793</v>
      </c>
      <c r="M410" s="60">
        <v>499</v>
      </c>
      <c r="N410" s="75">
        <v>7.53</v>
      </c>
      <c r="O410" s="33">
        <f t="shared" si="35"/>
        <v>7.2770296841734128</v>
      </c>
      <c r="P410" s="36">
        <v>536.63</v>
      </c>
      <c r="Q410" s="35">
        <f t="shared" si="30"/>
        <v>-0.25297031582658747</v>
      </c>
      <c r="R410" s="34">
        <v>1</v>
      </c>
      <c r="S410" s="76">
        <f t="shared" si="33"/>
        <v>-7.5410821643286496E-2</v>
      </c>
      <c r="T410" s="7">
        <v>72.3</v>
      </c>
      <c r="U410" s="7">
        <v>60.6</v>
      </c>
      <c r="V410" s="8">
        <v>22</v>
      </c>
      <c r="W410" s="6">
        <v>0</v>
      </c>
      <c r="X410" s="6">
        <v>4</v>
      </c>
      <c r="Y410" s="6">
        <v>0</v>
      </c>
      <c r="Z410" s="6">
        <v>4</v>
      </c>
      <c r="AA410" s="6">
        <v>0</v>
      </c>
      <c r="AB410" s="5">
        <v>0</v>
      </c>
    </row>
    <row r="411" spans="1:28" s="9" customFormat="1" ht="11.35" customHeight="1">
      <c r="A411" s="6">
        <v>2017</v>
      </c>
      <c r="B411" s="6" t="s">
        <v>236</v>
      </c>
      <c r="C411" s="3">
        <v>13</v>
      </c>
      <c r="D411" s="3" t="s">
        <v>6</v>
      </c>
      <c r="E411" s="3" t="s">
        <v>294</v>
      </c>
      <c r="F411" s="70">
        <v>42779</v>
      </c>
      <c r="G411" s="47">
        <v>69466</v>
      </c>
      <c r="H411" s="48">
        <v>51115</v>
      </c>
      <c r="I411" s="71">
        <f>SUM(H399+H400+H401+H402+H403+H404+H405+H406+H407+H408+H409+H410+H411)</f>
        <v>706200</v>
      </c>
      <c r="J411" s="72">
        <f t="shared" si="34"/>
        <v>0.73582759911323525</v>
      </c>
      <c r="K411" s="3">
        <f>SUM(G399+G400+G401+G402+G403+G404+G405+G406+G407+G408+G409+G410+G411)</f>
        <v>913352</v>
      </c>
      <c r="L411" s="74">
        <f t="shared" si="32"/>
        <v>5.470302018253534</v>
      </c>
      <c r="M411" s="60">
        <v>380</v>
      </c>
      <c r="N411" s="75">
        <v>7.53</v>
      </c>
      <c r="O411" s="33">
        <f t="shared" si="35"/>
        <v>6.9196441424581812</v>
      </c>
      <c r="P411" s="36">
        <v>480.68</v>
      </c>
      <c r="Q411" s="35">
        <f t="shared" si="30"/>
        <v>-0.61035585754181909</v>
      </c>
      <c r="R411" s="34">
        <v>1</v>
      </c>
      <c r="S411" s="76">
        <f t="shared" si="33"/>
        <v>-0.2649473684210526</v>
      </c>
      <c r="T411" s="7">
        <v>77.2</v>
      </c>
      <c r="U411" s="7">
        <v>79.400000000000006</v>
      </c>
      <c r="V411" s="8">
        <v>42</v>
      </c>
      <c r="W411" s="6">
        <v>0</v>
      </c>
      <c r="X411" s="6">
        <v>2</v>
      </c>
      <c r="Y411" s="6">
        <v>1</v>
      </c>
      <c r="Z411" s="6">
        <v>1</v>
      </c>
      <c r="AA411" s="6">
        <v>0</v>
      </c>
      <c r="AB411" s="6" t="s">
        <v>126</v>
      </c>
    </row>
    <row r="412" spans="1:28" s="9" customFormat="1" ht="11.35" customHeight="1">
      <c r="A412" s="6">
        <v>2017</v>
      </c>
      <c r="B412" s="6" t="s">
        <v>236</v>
      </c>
      <c r="C412" s="3">
        <v>14</v>
      </c>
      <c r="D412" s="3" t="s">
        <v>4</v>
      </c>
      <c r="E412" s="3" t="s">
        <v>295</v>
      </c>
      <c r="F412" s="70">
        <v>42780</v>
      </c>
      <c r="G412" s="47">
        <v>59463</v>
      </c>
      <c r="H412" s="48">
        <v>43676</v>
      </c>
      <c r="I412" s="71">
        <f>SUM(H399+H400+H401+H402+H403+H404+H405+H406+H407+H408+H409+H410+H411+H412)</f>
        <v>749876</v>
      </c>
      <c r="J412" s="72">
        <f t="shared" si="34"/>
        <v>0.73450717252745401</v>
      </c>
      <c r="K412" s="3">
        <f>SUM(G399+G400+G401+G402+G403+G404+G405+G406+G407+G408+G409+G410+G411+G412)</f>
        <v>972815</v>
      </c>
      <c r="L412" s="74">
        <f t="shared" si="32"/>
        <v>3.9015858601146931</v>
      </c>
      <c r="M412" s="60">
        <v>232</v>
      </c>
      <c r="N412" s="75">
        <v>7.53</v>
      </c>
      <c r="O412" s="33">
        <f t="shared" si="35"/>
        <v>6.0735247128466439</v>
      </c>
      <c r="P412" s="36">
        <v>361.15</v>
      </c>
      <c r="Q412" s="35">
        <f t="shared" si="30"/>
        <v>-1.4564752871533564</v>
      </c>
      <c r="R412" s="34">
        <v>1</v>
      </c>
      <c r="S412" s="76">
        <f t="shared" si="33"/>
        <v>-0.55668103448275863</v>
      </c>
      <c r="T412" s="7">
        <v>64.400000000000006</v>
      </c>
      <c r="U412" s="7">
        <v>77.3</v>
      </c>
      <c r="V412" s="8">
        <v>26</v>
      </c>
      <c r="W412" s="6">
        <v>0</v>
      </c>
      <c r="X412" s="6">
        <v>1</v>
      </c>
      <c r="Y412" s="6">
        <v>1</v>
      </c>
      <c r="Z412" s="6">
        <v>0</v>
      </c>
      <c r="AA412" s="6">
        <v>0</v>
      </c>
      <c r="AB412" s="6" t="s">
        <v>127</v>
      </c>
    </row>
    <row r="413" spans="1:28" s="9" customFormat="1" ht="11.35" customHeight="1">
      <c r="A413" s="6">
        <v>2017</v>
      </c>
      <c r="B413" s="6" t="s">
        <v>236</v>
      </c>
      <c r="C413" s="3">
        <v>15</v>
      </c>
      <c r="D413" s="3" t="s">
        <v>3</v>
      </c>
      <c r="E413" s="3" t="s">
        <v>296</v>
      </c>
      <c r="F413" s="70">
        <v>42781</v>
      </c>
      <c r="G413" s="47">
        <v>75050</v>
      </c>
      <c r="H413" s="48">
        <v>55964</v>
      </c>
      <c r="I413" s="71">
        <f>SUM(H399+H400+H401+H402+H403+H404+H405+H406+H407+H408+H409+H410+H411+H412+H413)</f>
        <v>805840</v>
      </c>
      <c r="J413" s="72">
        <f t="shared" si="34"/>
        <v>0.7456895403064624</v>
      </c>
      <c r="K413" s="3">
        <f>SUM(G399+G400+G401+G402+G403+G404+G405+G406+G407+G408+G409+G410+G411+G412+G413)</f>
        <v>1047865</v>
      </c>
      <c r="L413" s="74">
        <f t="shared" si="32"/>
        <v>4.397068620919387</v>
      </c>
      <c r="M413" s="60">
        <v>330</v>
      </c>
      <c r="N413" s="75">
        <v>7.53</v>
      </c>
      <c r="O413" s="33">
        <f t="shared" si="35"/>
        <v>5.5103264490339772</v>
      </c>
      <c r="P413" s="36">
        <v>413.55</v>
      </c>
      <c r="Q413" s="35">
        <f t="shared" si="30"/>
        <v>-2.0196735509660231</v>
      </c>
      <c r="R413" s="34">
        <v>1</v>
      </c>
      <c r="S413" s="76">
        <f t="shared" si="33"/>
        <v>-0.25318181818181817</v>
      </c>
      <c r="T413" s="7">
        <v>77.2</v>
      </c>
      <c r="U413" s="7">
        <v>79.099999999999994</v>
      </c>
      <c r="V413" s="8">
        <v>20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 t="s">
        <v>129</v>
      </c>
    </row>
    <row r="414" spans="1:28" s="9" customFormat="1" ht="11.35" customHeight="1">
      <c r="A414" s="6">
        <v>2017</v>
      </c>
      <c r="B414" s="6" t="s">
        <v>236</v>
      </c>
      <c r="C414" s="3">
        <v>16</v>
      </c>
      <c r="D414" s="3" t="s">
        <v>7</v>
      </c>
      <c r="E414" s="3" t="s">
        <v>297</v>
      </c>
      <c r="F414" s="70">
        <v>42782</v>
      </c>
      <c r="G414" s="47">
        <v>81934</v>
      </c>
      <c r="H414" s="48">
        <v>61387</v>
      </c>
      <c r="I414" s="71">
        <f>SUM(H399+H400+H401+H402+H403+H404+H405+H406+H407+H408+H409+H410+H411+H412+H413+H414)</f>
        <v>867227</v>
      </c>
      <c r="J414" s="72">
        <f t="shared" si="34"/>
        <v>0.74922498596431275</v>
      </c>
      <c r="K414" s="3">
        <f>SUM(G399+G400+G401+G402+G403+G404+G405+G406+G407+G408+G409+G410+G411+G412+G413+G414)</f>
        <v>1129799</v>
      </c>
      <c r="L414" s="74">
        <f t="shared" si="32"/>
        <v>3.9788122147094005</v>
      </c>
      <c r="M414" s="60">
        <v>326</v>
      </c>
      <c r="N414" s="75">
        <v>7.53</v>
      </c>
      <c r="O414" s="33">
        <f t="shared" si="35"/>
        <v>4.2102179803256279</v>
      </c>
      <c r="P414" s="36">
        <v>344.96</v>
      </c>
      <c r="Q414" s="35">
        <f t="shared" si="30"/>
        <v>-3.3197820196743724</v>
      </c>
      <c r="R414" s="34">
        <v>1</v>
      </c>
      <c r="S414" s="76">
        <f t="shared" si="33"/>
        <v>-5.815950920245383E-2</v>
      </c>
      <c r="T414" s="7">
        <v>72.400000000000006</v>
      </c>
      <c r="U414" s="7">
        <v>74.2</v>
      </c>
      <c r="V414" s="8">
        <v>42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5">
        <v>0</v>
      </c>
    </row>
    <row r="415" spans="1:28" s="9" customFormat="1" ht="11.35" customHeight="1">
      <c r="A415" s="6">
        <v>2017</v>
      </c>
      <c r="B415" s="6" t="s">
        <v>236</v>
      </c>
      <c r="C415" s="3">
        <v>17</v>
      </c>
      <c r="D415" s="3" t="s">
        <v>0</v>
      </c>
      <c r="E415" s="3" t="s">
        <v>298</v>
      </c>
      <c r="F415" s="70">
        <v>42783</v>
      </c>
      <c r="G415" s="47">
        <v>84179</v>
      </c>
      <c r="H415" s="48">
        <v>63629</v>
      </c>
      <c r="I415" s="71">
        <f>SUM(H399+H400+H401+H402+H403+H404+H405+H406+H407+H408+H409+H410+H411+H412+H413+H414+H415)</f>
        <v>930856</v>
      </c>
      <c r="J415" s="72">
        <f t="shared" si="34"/>
        <v>0.7558773565853717</v>
      </c>
      <c r="K415" s="3">
        <f>SUM(G399+G400+G401+G402+G403+G404+G405+G406+G407+G408+G409+G410+G411+G412+G413+G414+G415)</f>
        <v>1213978</v>
      </c>
      <c r="L415" s="74">
        <f t="shared" si="32"/>
        <v>6.5930932893001817</v>
      </c>
      <c r="M415" s="60">
        <v>555</v>
      </c>
      <c r="N415" s="75">
        <v>7.53</v>
      </c>
      <c r="O415" s="33">
        <f t="shared" si="35"/>
        <v>7.3553974269116997</v>
      </c>
      <c r="P415" s="36">
        <v>619.16999999999996</v>
      </c>
      <c r="Q415" s="35">
        <f t="shared" si="30"/>
        <v>-0.17460257308830052</v>
      </c>
      <c r="R415" s="34">
        <v>1</v>
      </c>
      <c r="S415" s="76">
        <f t="shared" si="33"/>
        <v>-0.11562162162162148</v>
      </c>
      <c r="T415" s="7">
        <v>76.8</v>
      </c>
      <c r="U415" s="7">
        <v>71.099999999999994</v>
      </c>
      <c r="V415" s="8">
        <v>36</v>
      </c>
      <c r="W415" s="6">
        <v>0</v>
      </c>
      <c r="X415" s="6">
        <v>11</v>
      </c>
      <c r="Y415" s="6">
        <v>1</v>
      </c>
      <c r="Z415" s="6">
        <v>10</v>
      </c>
      <c r="AA415" s="6">
        <v>0</v>
      </c>
      <c r="AB415" s="6" t="s">
        <v>128</v>
      </c>
    </row>
    <row r="416" spans="1:28" s="9" customFormat="1" ht="11.35" customHeight="1">
      <c r="A416" s="6">
        <v>2017</v>
      </c>
      <c r="B416" s="6" t="s">
        <v>236</v>
      </c>
      <c r="C416" s="3">
        <v>18</v>
      </c>
      <c r="D416" s="3" t="s">
        <v>8</v>
      </c>
      <c r="E416" s="3" t="s">
        <v>299</v>
      </c>
      <c r="F416" s="70">
        <v>42784</v>
      </c>
      <c r="G416" s="47">
        <v>68372</v>
      </c>
      <c r="H416" s="48">
        <v>59893</v>
      </c>
      <c r="I416" s="71">
        <f>SUM(H399+H400+H401+H402+H403+H404+H405+H406+H407+H408+H409+H410+H411+H412+H413+H414+H415+H416)</f>
        <v>990749</v>
      </c>
      <c r="J416" s="72">
        <f t="shared" si="34"/>
        <v>0.87598724624115132</v>
      </c>
      <c r="K416" s="3">
        <f>SUM(G399+G400+G401+G402+G403+G404+G405+G406+G407+G408+G409+G410+G411+G412+G413+G414+G415+G416)</f>
        <v>1282350</v>
      </c>
      <c r="L416" s="74">
        <f t="shared" si="32"/>
        <v>7.7809629672965546</v>
      </c>
      <c r="M416" s="60">
        <v>532</v>
      </c>
      <c r="N416" s="75">
        <v>7.53</v>
      </c>
      <c r="O416" s="33">
        <f t="shared" si="35"/>
        <v>8.6291171824723563</v>
      </c>
      <c r="P416" s="36">
        <v>589.99</v>
      </c>
      <c r="Q416" s="35">
        <f t="shared" si="30"/>
        <v>1.099117182472356</v>
      </c>
      <c r="R416" s="34">
        <v>0</v>
      </c>
      <c r="S416" s="76">
        <f t="shared" si="33"/>
        <v>-0.10900375939849627</v>
      </c>
      <c r="T416" s="7">
        <v>75</v>
      </c>
      <c r="U416" s="7">
        <v>69.5</v>
      </c>
      <c r="V416" s="8">
        <v>70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5">
        <v>0</v>
      </c>
    </row>
    <row r="417" spans="1:28" s="9" customFormat="1" ht="11.35" customHeight="1">
      <c r="A417" s="6">
        <v>2017</v>
      </c>
      <c r="B417" s="6" t="s">
        <v>236</v>
      </c>
      <c r="C417" s="3">
        <v>19</v>
      </c>
      <c r="D417" s="3" t="s">
        <v>5</v>
      </c>
      <c r="E417" s="3" t="s">
        <v>300</v>
      </c>
      <c r="F417" s="70">
        <v>42785</v>
      </c>
      <c r="G417" s="47">
        <v>73654</v>
      </c>
      <c r="H417" s="48">
        <v>59311</v>
      </c>
      <c r="I417" s="71">
        <f>SUM(H399+H400+H401+H402+H403+H404+H405+H406+H407+H408+H409+H410+H411+H412+H413+H414+H415+H416+H417)</f>
        <v>1050060</v>
      </c>
      <c r="J417" s="72">
        <f t="shared" si="34"/>
        <v>0.8052651587150732</v>
      </c>
      <c r="K417" s="3">
        <f>SUM(G399+G400+G401+G402+G403+G404+G405+G406+G407+G408+G409+G410+G411+G412+G413+G414+G415+G416+G417)</f>
        <v>1356004</v>
      </c>
      <c r="L417" s="74">
        <f t="shared" si="32"/>
        <v>6.5712656474868982</v>
      </c>
      <c r="M417" s="60">
        <v>484</v>
      </c>
      <c r="N417" s="75">
        <v>7.53</v>
      </c>
      <c r="O417" s="33">
        <f t="shared" si="35"/>
        <v>7.1914627854563227</v>
      </c>
      <c r="P417" s="36">
        <v>529.67999999999995</v>
      </c>
      <c r="Q417" s="35">
        <f t="shared" si="30"/>
        <v>-0.33853721454367758</v>
      </c>
      <c r="R417" s="34">
        <v>1</v>
      </c>
      <c r="S417" s="76">
        <f t="shared" si="33"/>
        <v>-9.438016528925619E-2</v>
      </c>
      <c r="T417" s="7">
        <v>69.5</v>
      </c>
      <c r="U417" s="7">
        <v>74.099999999999994</v>
      </c>
      <c r="V417" s="8">
        <v>16</v>
      </c>
      <c r="W417" s="6">
        <v>1</v>
      </c>
      <c r="X417" s="6">
        <v>5</v>
      </c>
      <c r="Y417" s="6">
        <v>1</v>
      </c>
      <c r="Z417" s="6">
        <v>4</v>
      </c>
      <c r="AA417" s="6">
        <v>0</v>
      </c>
      <c r="AB417" s="5">
        <v>0</v>
      </c>
    </row>
    <row r="418" spans="1:28" s="9" customFormat="1" ht="11.35" customHeight="1">
      <c r="A418" s="6">
        <v>2017</v>
      </c>
      <c r="B418" s="6" t="s">
        <v>236</v>
      </c>
      <c r="C418" s="3">
        <v>20</v>
      </c>
      <c r="D418" s="3" t="s">
        <v>6</v>
      </c>
      <c r="E418" s="3" t="s">
        <v>294</v>
      </c>
      <c r="F418" s="70">
        <v>42786</v>
      </c>
      <c r="G418" s="47">
        <v>81750</v>
      </c>
      <c r="H418" s="48">
        <v>59958</v>
      </c>
      <c r="I418" s="71">
        <f>SUM(H399+H400+H401+H402+H403+H404+H405+H406+H407+H408+H409+H410+H411+H412+H413+H414+H415+H416+H417+H418)</f>
        <v>1110018</v>
      </c>
      <c r="J418" s="72">
        <f t="shared" si="34"/>
        <v>0.73343119266055046</v>
      </c>
      <c r="K418" s="3">
        <f>SUM(G399+G400+G401+G402+G403+G404+G405+G406+G407+G408+G409+G410+G411+G412+G413+G414+G415+G416+G417+G418)</f>
        <v>1437754</v>
      </c>
      <c r="L418" s="74">
        <f t="shared" si="32"/>
        <v>5.0642201834862384</v>
      </c>
      <c r="M418" s="60">
        <v>414</v>
      </c>
      <c r="N418" s="75">
        <v>7.53</v>
      </c>
      <c r="O418" s="33">
        <f t="shared" si="35"/>
        <v>5.6797553516819574</v>
      </c>
      <c r="P418" s="36">
        <v>464.32</v>
      </c>
      <c r="Q418" s="35">
        <f t="shared" si="30"/>
        <v>-1.8502446483180428</v>
      </c>
      <c r="R418" s="34">
        <v>1</v>
      </c>
      <c r="S418" s="76">
        <f t="shared" si="33"/>
        <v>-0.12154589371980684</v>
      </c>
      <c r="T418" s="7">
        <v>68.7</v>
      </c>
      <c r="U418" s="7">
        <v>73.099999999999994</v>
      </c>
      <c r="V418" s="8">
        <v>16</v>
      </c>
      <c r="W418" s="6">
        <v>1</v>
      </c>
      <c r="X418" s="6">
        <v>2</v>
      </c>
      <c r="Y418" s="6">
        <v>0</v>
      </c>
      <c r="Z418" s="6">
        <v>2</v>
      </c>
      <c r="AA418" s="6">
        <v>0</v>
      </c>
      <c r="AB418" s="5">
        <v>0</v>
      </c>
    </row>
    <row r="419" spans="1:28" s="9" customFormat="1" ht="11.35" customHeight="1">
      <c r="A419" s="6">
        <v>2017</v>
      </c>
      <c r="B419" s="6" t="s">
        <v>236</v>
      </c>
      <c r="C419" s="3">
        <v>21</v>
      </c>
      <c r="D419" s="3" t="s">
        <v>4</v>
      </c>
      <c r="E419" s="3" t="s">
        <v>295</v>
      </c>
      <c r="F419" s="70">
        <v>42787</v>
      </c>
      <c r="G419" s="47">
        <v>75506</v>
      </c>
      <c r="H419" s="48">
        <v>56194</v>
      </c>
      <c r="I419" s="71">
        <f>SUM(H399+H400+H401+H402+H403+H404+H405+H406+H407+H408+H409+H410+H411+H412+H413+H414+H415+H416+H417+H418+H419)</f>
        <v>1166212</v>
      </c>
      <c r="J419" s="72">
        <f t="shared" si="34"/>
        <v>0.74423224644399122</v>
      </c>
      <c r="K419" s="3">
        <f>SUM(G399+G400+G401+G402+G403+G404+G405+G406+G407+G408+G409+G410+G411+G412+G413+G414+G415+G416+G417+G418+G419)</f>
        <v>1513260</v>
      </c>
      <c r="L419" s="74">
        <f t="shared" si="32"/>
        <v>3.959950202632903</v>
      </c>
      <c r="M419" s="60">
        <v>299</v>
      </c>
      <c r="N419" s="75">
        <v>7.53</v>
      </c>
      <c r="O419" s="33">
        <f t="shared" si="35"/>
        <v>4.222578338145313</v>
      </c>
      <c r="P419" s="36">
        <v>318.83</v>
      </c>
      <c r="Q419" s="35">
        <f t="shared" si="30"/>
        <v>-3.3074216618546872</v>
      </c>
      <c r="R419" s="34">
        <v>1</v>
      </c>
      <c r="S419" s="76">
        <f t="shared" si="33"/>
        <v>-6.632107023411371E-2</v>
      </c>
      <c r="T419" s="7">
        <v>79.5</v>
      </c>
      <c r="U419" s="7">
        <v>79.5</v>
      </c>
      <c r="V419" s="8">
        <v>33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5">
        <v>0</v>
      </c>
    </row>
    <row r="420" spans="1:28" s="9" customFormat="1" ht="11.35" customHeight="1">
      <c r="A420" s="6">
        <v>2017</v>
      </c>
      <c r="B420" s="6" t="s">
        <v>236</v>
      </c>
      <c r="C420" s="3">
        <v>22</v>
      </c>
      <c r="D420" s="3" t="s">
        <v>3</v>
      </c>
      <c r="E420" s="3" t="s">
        <v>296</v>
      </c>
      <c r="F420" s="70">
        <v>42788</v>
      </c>
      <c r="G420" s="47">
        <v>74687</v>
      </c>
      <c r="H420" s="48">
        <v>55379</v>
      </c>
      <c r="I420" s="71">
        <f>SUM(H399+H400+H401+H402+H403+H404+H405+H406+H407+H408+H409+H410+H411+H412+H413+H414+H415+H416+H417+H418+H419+H420)</f>
        <v>1221591</v>
      </c>
      <c r="J420" s="72">
        <f t="shared" si="34"/>
        <v>0.74148111451792142</v>
      </c>
      <c r="K420" s="3">
        <f>SUM(G399+G400+G401+G402+G403+G404+G405+G406+G407+G408+G409+G410+G411+G412+G413+G414+G415+G416+G417+G418+G419+G420)</f>
        <v>1587947</v>
      </c>
      <c r="L420" s="74">
        <f t="shared" si="32"/>
        <v>3.8962603933750182</v>
      </c>
      <c r="M420" s="64">
        <v>291</v>
      </c>
      <c r="N420" s="75">
        <v>7.53</v>
      </c>
      <c r="O420" s="33">
        <f t="shared" si="35"/>
        <v>3.957716871744748</v>
      </c>
      <c r="P420" s="36">
        <v>295.58999999999997</v>
      </c>
      <c r="Q420" s="35">
        <f t="shared" si="30"/>
        <v>-3.5722831282552523</v>
      </c>
      <c r="R420" s="34">
        <v>1</v>
      </c>
      <c r="S420" s="76">
        <f t="shared" si="33"/>
        <v>-1.5773195876288559E-2</v>
      </c>
      <c r="T420" s="7">
        <v>80.3</v>
      </c>
      <c r="U420" s="7">
        <v>78.400000000000006</v>
      </c>
      <c r="V420" s="3">
        <v>35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5">
        <v>0</v>
      </c>
    </row>
    <row r="421" spans="1:28" s="9" customFormat="1" ht="11.35" customHeight="1">
      <c r="A421" s="6">
        <v>2017</v>
      </c>
      <c r="B421" s="6" t="s">
        <v>236</v>
      </c>
      <c r="C421" s="3">
        <v>23</v>
      </c>
      <c r="D421" s="3" t="s">
        <v>7</v>
      </c>
      <c r="E421" s="3" t="s">
        <v>297</v>
      </c>
      <c r="F421" s="70">
        <v>42789</v>
      </c>
      <c r="G421" s="47">
        <v>80298</v>
      </c>
      <c r="H421" s="48">
        <v>58104</v>
      </c>
      <c r="I421" s="71">
        <f>SUM(H399+H400+H401+H402+H403+H404+H405+H406+H407+H408+H409+H410+H411+H412+H413+H414+H415+H416+H417+H418+H419+H420+H421)</f>
        <v>1279695</v>
      </c>
      <c r="J421" s="72">
        <f t="shared" si="34"/>
        <v>0.7236045729657028</v>
      </c>
      <c r="K421" s="3">
        <f>SUM(G399+G400+G401+G402+G403+G404+G405+G406+G407+G408+G409+G410+G411+G412+G413+G414+G415+G416+G417+G418+G419+G420+G421)</f>
        <v>1668245</v>
      </c>
      <c r="L421" s="74">
        <f t="shared" si="32"/>
        <v>4.1844130613464836</v>
      </c>
      <c r="M421" s="60">
        <v>336</v>
      </c>
      <c r="N421" s="75">
        <v>7.53</v>
      </c>
      <c r="O421" s="33">
        <f t="shared" si="35"/>
        <v>4.3248897855488302</v>
      </c>
      <c r="P421" s="36">
        <v>347.28</v>
      </c>
      <c r="Q421" s="35">
        <f t="shared" si="30"/>
        <v>-3.2051102144511701</v>
      </c>
      <c r="R421" s="34">
        <v>1</v>
      </c>
      <c r="S421" s="76">
        <f t="shared" si="33"/>
        <v>-3.3571428571428585E-2</v>
      </c>
      <c r="T421" s="7">
        <v>78.8</v>
      </c>
      <c r="U421" s="7">
        <v>79.900000000000006</v>
      </c>
      <c r="V421" s="3">
        <v>13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5">
        <v>0</v>
      </c>
    </row>
    <row r="422" spans="1:28" s="9" customFormat="1" ht="11.35" customHeight="1">
      <c r="A422" s="6">
        <v>2017</v>
      </c>
      <c r="B422" s="6" t="s">
        <v>236</v>
      </c>
      <c r="C422" s="3">
        <v>24</v>
      </c>
      <c r="D422" s="3" t="s">
        <v>0</v>
      </c>
      <c r="E422" s="3" t="s">
        <v>298</v>
      </c>
      <c r="F422" s="70">
        <v>42790</v>
      </c>
      <c r="G422" s="47">
        <v>82480</v>
      </c>
      <c r="H422" s="48">
        <v>62860</v>
      </c>
      <c r="I422" s="71">
        <f>SUM(H399+H400+H401+H402+H403+H404+H405+H406+H407+H408+H409+H410+H411+H412+H413+H414+H415+H416+H417+H418+H419+H420+H421+H422)</f>
        <v>1342555</v>
      </c>
      <c r="J422" s="72">
        <f t="shared" si="34"/>
        <v>0.76212415130940836</v>
      </c>
      <c r="K422" s="3">
        <f>SUM(G399+G400+G401+G402+G403+G404+G405+G406+G407+G408+G409+G410+G411+G412+G413+G414+G415+G416+G417+G418+G419+G420+G421+G422)</f>
        <v>1750725</v>
      </c>
      <c r="L422" s="74">
        <f t="shared" si="32"/>
        <v>6.0863239573229873</v>
      </c>
      <c r="M422" s="60">
        <v>502</v>
      </c>
      <c r="N422" s="75">
        <v>7.53</v>
      </c>
      <c r="O422" s="33">
        <f t="shared" si="35"/>
        <v>6.5665615906886519</v>
      </c>
      <c r="P422" s="36">
        <v>541.61</v>
      </c>
      <c r="Q422" s="35">
        <f t="shared" ref="Q422:Q485" si="36">O422-N422</f>
        <v>-0.96343840931134839</v>
      </c>
      <c r="R422" s="34">
        <v>1</v>
      </c>
      <c r="S422" s="76">
        <f t="shared" si="33"/>
        <v>-7.8904382470119439E-2</v>
      </c>
      <c r="T422" s="7">
        <v>68.099999999999994</v>
      </c>
      <c r="U422" s="7">
        <v>70.7</v>
      </c>
      <c r="V422" s="3">
        <v>40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5">
        <v>0</v>
      </c>
    </row>
    <row r="423" spans="1:28" s="9" customFormat="1" ht="11.35" customHeight="1">
      <c r="A423" s="6">
        <v>2017</v>
      </c>
      <c r="B423" s="6" t="s">
        <v>236</v>
      </c>
      <c r="C423" s="3">
        <v>25</v>
      </c>
      <c r="D423" s="3" t="s">
        <v>8</v>
      </c>
      <c r="E423" s="3" t="s">
        <v>299</v>
      </c>
      <c r="F423" s="70">
        <v>42791</v>
      </c>
      <c r="G423" s="47">
        <v>66336</v>
      </c>
      <c r="H423" s="48">
        <v>58194</v>
      </c>
      <c r="I423" s="71">
        <f>SUM(H399+H400+H401+H402+H403+H404+H405+H406+H407+H408+H409+H410+H411+H412+H413+H414+H415+H416+H417+H418+H419+H420+H421+H422+H423)</f>
        <v>1400749</v>
      </c>
      <c r="J423" s="72">
        <f t="shared" si="34"/>
        <v>0.87726121562952242</v>
      </c>
      <c r="K423" s="3">
        <f>SUM(G399+G400+G401+G402+G403+G404+G405+G406+G407+G408+G409+G410+G411+G412+G413+G414+G415+G416+G417+G418+G419+G420+G421+G422+G423)</f>
        <v>1817061</v>
      </c>
      <c r="L423" s="74">
        <f t="shared" si="32"/>
        <v>10.416666666666666</v>
      </c>
      <c r="M423" s="60">
        <v>691</v>
      </c>
      <c r="N423" s="75">
        <v>7.53</v>
      </c>
      <c r="O423" s="33">
        <f t="shared" si="35"/>
        <v>11.219850458273035</v>
      </c>
      <c r="P423" s="36">
        <v>744.28</v>
      </c>
      <c r="Q423" s="35">
        <f t="shared" si="36"/>
        <v>3.6898504582730345</v>
      </c>
      <c r="R423" s="34">
        <v>0</v>
      </c>
      <c r="S423" s="76">
        <f t="shared" si="33"/>
        <v>-7.710564399421127E-2</v>
      </c>
      <c r="T423" s="7">
        <v>75.8</v>
      </c>
      <c r="U423" s="7">
        <v>73.599999999999994</v>
      </c>
      <c r="V423" s="3">
        <v>31</v>
      </c>
      <c r="W423" s="6">
        <v>0</v>
      </c>
      <c r="X423" s="6">
        <v>1</v>
      </c>
      <c r="Y423" s="6">
        <v>0</v>
      </c>
      <c r="Z423" s="6">
        <v>1</v>
      </c>
      <c r="AA423" s="6">
        <v>0</v>
      </c>
      <c r="AB423" s="6" t="s">
        <v>130</v>
      </c>
    </row>
    <row r="424" spans="1:28" s="9" customFormat="1" ht="11.35" customHeight="1">
      <c r="A424" s="6">
        <v>2017</v>
      </c>
      <c r="B424" s="6" t="s">
        <v>236</v>
      </c>
      <c r="C424" s="3">
        <v>26</v>
      </c>
      <c r="D424" s="3" t="s">
        <v>5</v>
      </c>
      <c r="E424" s="3" t="s">
        <v>300</v>
      </c>
      <c r="F424" s="70">
        <v>42792</v>
      </c>
      <c r="G424" s="47">
        <v>80171</v>
      </c>
      <c r="H424" s="48">
        <v>65356</v>
      </c>
      <c r="I424" s="71">
        <f>SUM(H399+H400+H401+H402+H403+H404+H405+H406+H407+H408+H409+H410+H411+H412+H413+H414+H415+H416+H417+H418+H419+H420+H421+H422+H423+H424)</f>
        <v>1466105</v>
      </c>
      <c r="J424" s="72">
        <f t="shared" si="34"/>
        <v>0.8152074939816143</v>
      </c>
      <c r="K424" s="3">
        <f>SUM(G399+G400+G401+G402+G403+G404+G405+G406+G407+G408+G409+G410+G411+G412+G413+G414+G415+G416+G417+G418+G419+G420+G421+G422+G423+G424)</f>
        <v>1897232</v>
      </c>
      <c r="L424" s="74">
        <f t="shared" si="32"/>
        <v>7.2220628406780509</v>
      </c>
      <c r="M424" s="60">
        <v>579</v>
      </c>
      <c r="N424" s="75">
        <v>7.53</v>
      </c>
      <c r="O424" s="33">
        <f t="shared" si="35"/>
        <v>7.693804492896434</v>
      </c>
      <c r="P424" s="36">
        <v>616.82000000000005</v>
      </c>
      <c r="Q424" s="35">
        <f t="shared" si="36"/>
        <v>0.16380449289643373</v>
      </c>
      <c r="R424" s="34">
        <v>0</v>
      </c>
      <c r="S424" s="76">
        <f t="shared" si="33"/>
        <v>-6.5319516407599476E-2</v>
      </c>
      <c r="T424" s="7">
        <v>63.9</v>
      </c>
      <c r="U424" s="7">
        <v>66.400000000000006</v>
      </c>
      <c r="V424" s="3">
        <v>42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 t="s">
        <v>131</v>
      </c>
    </row>
    <row r="425" spans="1:28" s="9" customFormat="1" ht="11.35" customHeight="1">
      <c r="A425" s="6">
        <v>2017</v>
      </c>
      <c r="B425" s="6" t="s">
        <v>236</v>
      </c>
      <c r="C425" s="3">
        <v>27</v>
      </c>
      <c r="D425" s="3" t="s">
        <v>6</v>
      </c>
      <c r="E425" s="3" t="s">
        <v>294</v>
      </c>
      <c r="F425" s="70">
        <v>42793</v>
      </c>
      <c r="G425" s="47">
        <v>76634</v>
      </c>
      <c r="H425" s="48">
        <v>56858</v>
      </c>
      <c r="I425" s="71">
        <f>SUM(H399+H400+H401+H402+H403+H404+H405+H406+H407+H408+H409+H410+H411+H412+H413+H414+H415+H416+H417+H418+H419+H420+H421+H422+H423+H424+H425)</f>
        <v>1522963</v>
      </c>
      <c r="J425" s="72">
        <f t="shared" si="34"/>
        <v>0.74194221885847011</v>
      </c>
      <c r="K425" s="3">
        <f>SUM(G399+G400+G401+G402+G403+G404+G405+G406+G407+G408+G409+G410+G411+G412+G413+G414+G415+G416+G417+G418+G419+G420+G421+G422+G423+G424+G425)</f>
        <v>1973866</v>
      </c>
      <c r="L425" s="74">
        <f t="shared" si="32"/>
        <v>7.9207662395281462</v>
      </c>
      <c r="M425" s="60">
        <v>607</v>
      </c>
      <c r="N425" s="75">
        <v>7.53</v>
      </c>
      <c r="O425" s="33">
        <f t="shared" si="35"/>
        <v>8.4287652999973908</v>
      </c>
      <c r="P425" s="36">
        <v>645.92999999999995</v>
      </c>
      <c r="Q425" s="35">
        <f t="shared" si="36"/>
        <v>0.89876529999739052</v>
      </c>
      <c r="R425" s="34">
        <v>0</v>
      </c>
      <c r="S425" s="76">
        <f t="shared" si="33"/>
        <v>-6.4135090609555023E-2</v>
      </c>
      <c r="T425" s="7">
        <v>62.4</v>
      </c>
      <c r="U425" s="7">
        <v>71.7</v>
      </c>
      <c r="V425" s="3">
        <v>38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 t="s">
        <v>132</v>
      </c>
    </row>
    <row r="426" spans="1:28" s="9" customFormat="1" ht="11.35" customHeight="1">
      <c r="A426" s="6">
        <v>2017</v>
      </c>
      <c r="B426" s="6" t="s">
        <v>236</v>
      </c>
      <c r="C426" s="3">
        <v>28</v>
      </c>
      <c r="D426" s="3" t="s">
        <v>4</v>
      </c>
      <c r="E426" s="3" t="s">
        <v>295</v>
      </c>
      <c r="F426" s="70">
        <v>42794</v>
      </c>
      <c r="G426" s="48">
        <v>71302</v>
      </c>
      <c r="H426" s="48">
        <v>54026</v>
      </c>
      <c r="I426" s="71">
        <f>SUM(H399+H400+H401+H402+H403+H404+H405+H406+H407+H408+H409+H410+H411+H412+H413+H414+H415+H416+H417+H418+H419+H420+H421+H422+H423+H424+H425+H426)</f>
        <v>1576989</v>
      </c>
      <c r="J426" s="72">
        <f t="shared" si="34"/>
        <v>0.75770665619477717</v>
      </c>
      <c r="K426" s="3">
        <f>SUM(G399+G400+G401+G402+G403+G404+G405+G406+G407+G408+G409+G410+G411+G412+G413+G414+G415+G416+G417+G418+G419+G420+G421+G422+G423+G424+G425+G426)</f>
        <v>2045168</v>
      </c>
      <c r="L426" s="74">
        <f t="shared" si="32"/>
        <v>6.9423017587164448</v>
      </c>
      <c r="M426" s="60">
        <v>495</v>
      </c>
      <c r="N426" s="75">
        <v>7.53</v>
      </c>
      <c r="O426" s="33">
        <f t="shared" si="35"/>
        <v>7.5393397099660602</v>
      </c>
      <c r="P426" s="36">
        <v>537.57000000000005</v>
      </c>
      <c r="Q426" s="35">
        <f t="shared" si="36"/>
        <v>9.3397099660599281E-3</v>
      </c>
      <c r="R426" s="34">
        <v>0</v>
      </c>
      <c r="S426" s="76">
        <f t="shared" si="33"/>
        <v>-8.6000000000000076E-2</v>
      </c>
      <c r="T426" s="7">
        <v>63.7</v>
      </c>
      <c r="U426" s="7">
        <v>72.3</v>
      </c>
      <c r="V426" s="3">
        <v>32</v>
      </c>
      <c r="W426" s="6">
        <v>0</v>
      </c>
      <c r="X426" s="6">
        <v>2</v>
      </c>
      <c r="Y426" s="6">
        <v>0</v>
      </c>
      <c r="Z426" s="6">
        <v>2</v>
      </c>
      <c r="AA426" s="6">
        <v>0</v>
      </c>
      <c r="AB426" s="6" t="s">
        <v>133</v>
      </c>
    </row>
    <row r="427" spans="1:28" s="9" customFormat="1" ht="11.35" customHeight="1">
      <c r="A427" s="6">
        <v>2017</v>
      </c>
      <c r="B427" s="6" t="s">
        <v>237</v>
      </c>
      <c r="C427" s="3">
        <v>1</v>
      </c>
      <c r="D427" s="3" t="s">
        <v>3</v>
      </c>
      <c r="E427" s="3" t="s">
        <v>296</v>
      </c>
      <c r="F427" s="70">
        <v>42795</v>
      </c>
      <c r="G427" s="47">
        <v>76204</v>
      </c>
      <c r="H427" s="48">
        <v>58727</v>
      </c>
      <c r="I427" s="71">
        <f>SUM(H427+0)</f>
        <v>58727</v>
      </c>
      <c r="J427" s="72">
        <f t="shared" si="34"/>
        <v>0.77065508372263924</v>
      </c>
      <c r="K427" s="73">
        <f>SUM(G427+0)</f>
        <v>76204</v>
      </c>
      <c r="L427" s="74">
        <f t="shared" si="32"/>
        <v>5.6296257414308961</v>
      </c>
      <c r="M427" s="64">
        <v>429</v>
      </c>
      <c r="N427" s="75">
        <v>7.4</v>
      </c>
      <c r="O427" s="33">
        <f t="shared" si="35"/>
        <v>6.0876069497664167</v>
      </c>
      <c r="P427" s="34">
        <v>463.9</v>
      </c>
      <c r="Q427" s="35">
        <f t="shared" si="36"/>
        <v>-1.3123930502335837</v>
      </c>
      <c r="R427" s="34">
        <v>1</v>
      </c>
      <c r="S427" s="76">
        <f t="shared" si="33"/>
        <v>-8.1351981351981406E-2</v>
      </c>
      <c r="T427" s="7">
        <v>57.2</v>
      </c>
      <c r="U427" s="7">
        <v>63.4</v>
      </c>
      <c r="V427" s="2">
        <v>29</v>
      </c>
      <c r="W427" s="6">
        <v>0</v>
      </c>
      <c r="X427" s="6">
        <v>2</v>
      </c>
      <c r="Y427" s="6">
        <v>0</v>
      </c>
      <c r="Z427" s="6">
        <v>2</v>
      </c>
      <c r="AA427" s="6">
        <v>0</v>
      </c>
      <c r="AB427" s="5">
        <v>0</v>
      </c>
    </row>
    <row r="428" spans="1:28" s="9" customFormat="1" ht="11.35" customHeight="1">
      <c r="A428" s="6">
        <v>2017</v>
      </c>
      <c r="B428" s="6" t="s">
        <v>237</v>
      </c>
      <c r="C428" s="3">
        <v>2</v>
      </c>
      <c r="D428" s="3" t="s">
        <v>7</v>
      </c>
      <c r="E428" s="3" t="s">
        <v>297</v>
      </c>
      <c r="F428" s="70">
        <v>42796</v>
      </c>
      <c r="G428" s="47">
        <v>81249</v>
      </c>
      <c r="H428" s="48">
        <v>61948</v>
      </c>
      <c r="I428" s="71">
        <f>SUM(H427+H428)</f>
        <v>120675</v>
      </c>
      <c r="J428" s="72">
        <f t="shared" si="34"/>
        <v>0.7624463070314712</v>
      </c>
      <c r="K428" s="73">
        <f>SUM(G427+G428)</f>
        <v>157453</v>
      </c>
      <c r="L428" s="74">
        <f t="shared" si="32"/>
        <v>5.2185257664709717</v>
      </c>
      <c r="M428" s="64">
        <v>424</v>
      </c>
      <c r="N428" s="75">
        <v>7.4</v>
      </c>
      <c r="O428" s="33">
        <f t="shared" si="35"/>
        <v>5.5179756058536107</v>
      </c>
      <c r="P428" s="34">
        <v>448.33</v>
      </c>
      <c r="Q428" s="35">
        <f t="shared" si="36"/>
        <v>-1.8820243941463897</v>
      </c>
      <c r="R428" s="34">
        <v>1</v>
      </c>
      <c r="S428" s="76">
        <f t="shared" si="33"/>
        <v>-5.7382075471698046E-2</v>
      </c>
      <c r="T428" s="7">
        <v>64.8</v>
      </c>
      <c r="U428" s="7">
        <v>63.2</v>
      </c>
      <c r="V428" s="8">
        <v>43</v>
      </c>
      <c r="W428" s="6">
        <v>1</v>
      </c>
      <c r="X428" s="6">
        <v>1</v>
      </c>
      <c r="Y428" s="6">
        <v>1</v>
      </c>
      <c r="Z428" s="6">
        <v>0</v>
      </c>
      <c r="AA428" s="6">
        <v>0</v>
      </c>
      <c r="AB428" s="5">
        <v>0</v>
      </c>
    </row>
    <row r="429" spans="1:28" s="9" customFormat="1" ht="11.35" customHeight="1">
      <c r="A429" s="6">
        <v>2017</v>
      </c>
      <c r="B429" s="6" t="s">
        <v>237</v>
      </c>
      <c r="C429" s="3">
        <v>3</v>
      </c>
      <c r="D429" s="3" t="s">
        <v>0</v>
      </c>
      <c r="E429" s="3" t="s">
        <v>298</v>
      </c>
      <c r="F429" s="70">
        <v>42797</v>
      </c>
      <c r="G429" s="47">
        <v>83433</v>
      </c>
      <c r="H429" s="48">
        <v>63054</v>
      </c>
      <c r="I429" s="71">
        <f>SUM(H427+H428+H429)</f>
        <v>183729</v>
      </c>
      <c r="J429" s="72">
        <f t="shared" si="34"/>
        <v>0.75574413002049545</v>
      </c>
      <c r="K429" s="73">
        <f>SUM(G427+G428+G429)</f>
        <v>240886</v>
      </c>
      <c r="L429" s="74">
        <f t="shared" si="32"/>
        <v>5.7051766087759042</v>
      </c>
      <c r="M429" s="64">
        <v>476</v>
      </c>
      <c r="N429" s="75">
        <v>7.4</v>
      </c>
      <c r="O429" s="33">
        <f t="shared" si="35"/>
        <v>6.0464084954394544</v>
      </c>
      <c r="P429" s="34">
        <v>504.47</v>
      </c>
      <c r="Q429" s="35">
        <f t="shared" si="36"/>
        <v>-1.353591504560546</v>
      </c>
      <c r="R429" s="34">
        <v>1</v>
      </c>
      <c r="S429" s="76">
        <f t="shared" si="33"/>
        <v>-5.9810924369747998E-2</v>
      </c>
      <c r="T429" s="7">
        <v>71.3</v>
      </c>
      <c r="U429" s="7">
        <v>69.7</v>
      </c>
      <c r="V429" s="8">
        <v>49</v>
      </c>
      <c r="W429" s="6">
        <v>0</v>
      </c>
      <c r="X429" s="6">
        <v>0</v>
      </c>
      <c r="Y429" s="1">
        <v>0</v>
      </c>
      <c r="Z429" s="6">
        <v>0</v>
      </c>
      <c r="AA429" s="6">
        <v>0</v>
      </c>
      <c r="AB429" s="5">
        <v>0</v>
      </c>
    </row>
    <row r="430" spans="1:28" s="9" customFormat="1" ht="11.35" customHeight="1">
      <c r="A430" s="6">
        <v>2017</v>
      </c>
      <c r="B430" s="6" t="s">
        <v>237</v>
      </c>
      <c r="C430" s="3">
        <v>4</v>
      </c>
      <c r="D430" s="3" t="s">
        <v>8</v>
      </c>
      <c r="E430" s="3" t="s">
        <v>299</v>
      </c>
      <c r="F430" s="70">
        <v>42798</v>
      </c>
      <c r="G430" s="47">
        <v>70672</v>
      </c>
      <c r="H430" s="48">
        <v>61083</v>
      </c>
      <c r="I430" s="71">
        <f>SUM(H427+H428+H429+H430)</f>
        <v>244812</v>
      </c>
      <c r="J430" s="72">
        <f t="shared" si="34"/>
        <v>0.86431684401177267</v>
      </c>
      <c r="K430" s="73">
        <f>SUM(G427+G428+G429+G430)</f>
        <v>311558</v>
      </c>
      <c r="L430" s="74">
        <f t="shared" si="32"/>
        <v>7.9097803939325342</v>
      </c>
      <c r="M430" s="64">
        <v>559</v>
      </c>
      <c r="N430" s="75">
        <v>7.4</v>
      </c>
      <c r="O430" s="33">
        <f t="shared" si="35"/>
        <v>8.7364161195381485</v>
      </c>
      <c r="P430" s="34">
        <v>617.41999999999996</v>
      </c>
      <c r="Q430" s="35">
        <f t="shared" si="36"/>
        <v>1.3364161195381481</v>
      </c>
      <c r="R430" s="34">
        <v>0</v>
      </c>
      <c r="S430" s="76">
        <f t="shared" si="33"/>
        <v>-0.1045080500894453</v>
      </c>
      <c r="T430" s="7">
        <v>74.7</v>
      </c>
      <c r="U430" s="7">
        <v>74.3</v>
      </c>
      <c r="V430" s="8">
        <v>33</v>
      </c>
      <c r="W430" s="6">
        <v>0</v>
      </c>
      <c r="X430" s="6">
        <v>4</v>
      </c>
      <c r="Y430" s="6">
        <v>4</v>
      </c>
      <c r="Z430" s="6">
        <v>0</v>
      </c>
      <c r="AA430" s="6">
        <v>0</v>
      </c>
      <c r="AB430" s="5">
        <v>0</v>
      </c>
    </row>
    <row r="431" spans="1:28" s="9" customFormat="1" ht="11.35" customHeight="1">
      <c r="A431" s="6">
        <v>2017</v>
      </c>
      <c r="B431" s="6" t="s">
        <v>237</v>
      </c>
      <c r="C431" s="3">
        <v>5</v>
      </c>
      <c r="D431" s="3" t="s">
        <v>5</v>
      </c>
      <c r="E431" s="3" t="s">
        <v>300</v>
      </c>
      <c r="F431" s="70">
        <v>42799</v>
      </c>
      <c r="G431" s="47">
        <v>80641</v>
      </c>
      <c r="H431" s="48">
        <v>64519</v>
      </c>
      <c r="I431" s="71">
        <f>SUM(H427+H428+H429+H430+H431)</f>
        <v>309331</v>
      </c>
      <c r="J431" s="72">
        <f t="shared" si="34"/>
        <v>0.80007688396721266</v>
      </c>
      <c r="K431" s="73">
        <f>SUM(G427+G428+G429+G430+G431)</f>
        <v>392199</v>
      </c>
      <c r="L431" s="74">
        <f t="shared" si="32"/>
        <v>7.8248037598740092</v>
      </c>
      <c r="M431" s="64">
        <v>631</v>
      </c>
      <c r="N431" s="75">
        <v>7.4</v>
      </c>
      <c r="O431" s="33">
        <f t="shared" si="35"/>
        <v>8.4667848861001236</v>
      </c>
      <c r="P431" s="34">
        <v>682.77</v>
      </c>
      <c r="Q431" s="35">
        <f t="shared" si="36"/>
        <v>1.0667848861001232</v>
      </c>
      <c r="R431" s="34">
        <v>0</v>
      </c>
      <c r="S431" s="76">
        <f t="shared" si="33"/>
        <v>-8.2044374009508703E-2</v>
      </c>
      <c r="T431" s="7">
        <v>66.099999999999994</v>
      </c>
      <c r="U431" s="7">
        <v>64.400000000000006</v>
      </c>
      <c r="V431" s="8">
        <v>32</v>
      </c>
      <c r="W431" s="6">
        <v>0</v>
      </c>
      <c r="X431" s="6">
        <v>3</v>
      </c>
      <c r="Y431" s="6">
        <v>2</v>
      </c>
      <c r="Z431" s="6">
        <v>1</v>
      </c>
      <c r="AA431" s="6">
        <v>0</v>
      </c>
      <c r="AB431" s="5">
        <v>0</v>
      </c>
    </row>
    <row r="432" spans="1:28" s="9" customFormat="1" ht="11.35" customHeight="1">
      <c r="A432" s="6">
        <v>2017</v>
      </c>
      <c r="B432" s="6" t="s">
        <v>237</v>
      </c>
      <c r="C432" s="3">
        <v>6</v>
      </c>
      <c r="D432" s="3" t="s">
        <v>6</v>
      </c>
      <c r="E432" s="3" t="s">
        <v>294</v>
      </c>
      <c r="F432" s="70">
        <v>42800</v>
      </c>
      <c r="G432" s="47">
        <v>77523</v>
      </c>
      <c r="H432" s="48">
        <v>58336</v>
      </c>
      <c r="I432" s="71">
        <f>SUM(H427+H428+H429+H430+H431+H432)</f>
        <v>367667</v>
      </c>
      <c r="J432" s="72">
        <f t="shared" si="34"/>
        <v>0.75249925828463815</v>
      </c>
      <c r="K432" s="73">
        <f>SUM(G427+G428+G429+G430+G431+G432)</f>
        <v>469722</v>
      </c>
      <c r="L432" s="74">
        <f t="shared" si="32"/>
        <v>5.3403506056267167</v>
      </c>
      <c r="M432" s="64">
        <v>414</v>
      </c>
      <c r="N432" s="75">
        <v>7.4</v>
      </c>
      <c r="O432" s="33">
        <f t="shared" si="35"/>
        <v>5.9347548469486471</v>
      </c>
      <c r="P432" s="34">
        <v>460.08</v>
      </c>
      <c r="Q432" s="35">
        <f t="shared" si="36"/>
        <v>-1.4652451530513533</v>
      </c>
      <c r="R432" s="34">
        <v>1</v>
      </c>
      <c r="S432" s="76">
        <f t="shared" si="33"/>
        <v>-0.11130434782608689</v>
      </c>
      <c r="T432" s="7">
        <v>76.599999999999994</v>
      </c>
      <c r="U432" s="7">
        <v>71.7</v>
      </c>
      <c r="V432" s="8">
        <v>19</v>
      </c>
      <c r="W432" s="6">
        <v>0</v>
      </c>
      <c r="X432" s="6">
        <v>5</v>
      </c>
      <c r="Y432" s="6">
        <v>2</v>
      </c>
      <c r="Z432" s="6">
        <v>3</v>
      </c>
      <c r="AA432" s="6">
        <v>0</v>
      </c>
      <c r="AB432" s="5">
        <v>0</v>
      </c>
    </row>
    <row r="433" spans="1:28" s="9" customFormat="1" ht="11.35" customHeight="1">
      <c r="A433" s="6">
        <v>2017</v>
      </c>
      <c r="B433" s="6" t="s">
        <v>237</v>
      </c>
      <c r="C433" s="3">
        <v>7</v>
      </c>
      <c r="D433" s="3" t="s">
        <v>4</v>
      </c>
      <c r="E433" s="3" t="s">
        <v>295</v>
      </c>
      <c r="F433" s="70">
        <v>42801</v>
      </c>
      <c r="G433" s="47">
        <v>70170</v>
      </c>
      <c r="H433" s="48">
        <v>51255</v>
      </c>
      <c r="I433" s="71">
        <f>SUM(H427+H428+H429+H430+H431+H432+H433)</f>
        <v>418922</v>
      </c>
      <c r="J433" s="72">
        <f t="shared" si="34"/>
        <v>0.73044035912783245</v>
      </c>
      <c r="K433" s="73">
        <f>SUM(G427+G428+G429+G430+G431+G432+G433)</f>
        <v>539892</v>
      </c>
      <c r="L433" s="74">
        <f t="shared" si="32"/>
        <v>5.144648710275046</v>
      </c>
      <c r="M433" s="64">
        <v>361</v>
      </c>
      <c r="N433" s="75">
        <v>7.4</v>
      </c>
      <c r="O433" s="33">
        <f t="shared" si="35"/>
        <v>5.5299985748895537</v>
      </c>
      <c r="P433" s="34">
        <v>388.04</v>
      </c>
      <c r="Q433" s="35">
        <f t="shared" si="36"/>
        <v>-1.8700014251104466</v>
      </c>
      <c r="R433" s="34">
        <v>1</v>
      </c>
      <c r="S433" s="76">
        <f t="shared" si="33"/>
        <v>-7.4903047091412711E-2</v>
      </c>
      <c r="T433" s="7">
        <v>61.2</v>
      </c>
      <c r="U433" s="7">
        <v>70.400000000000006</v>
      </c>
      <c r="V433" s="8">
        <v>26</v>
      </c>
      <c r="W433" s="6">
        <v>2</v>
      </c>
      <c r="X433" s="6">
        <v>6</v>
      </c>
      <c r="Y433" s="6">
        <v>6</v>
      </c>
      <c r="Z433" s="6">
        <v>0</v>
      </c>
      <c r="AA433" s="6">
        <v>0</v>
      </c>
      <c r="AB433" s="5">
        <v>0</v>
      </c>
    </row>
    <row r="434" spans="1:28" s="9" customFormat="1" ht="11.35" customHeight="1">
      <c r="A434" s="6">
        <v>2017</v>
      </c>
      <c r="B434" s="6" t="s">
        <v>237</v>
      </c>
      <c r="C434" s="3">
        <v>8</v>
      </c>
      <c r="D434" s="3" t="s">
        <v>3</v>
      </c>
      <c r="E434" s="3" t="s">
        <v>296</v>
      </c>
      <c r="F434" s="70">
        <v>42802</v>
      </c>
      <c r="G434" s="47">
        <v>78641</v>
      </c>
      <c r="H434" s="48">
        <v>58495</v>
      </c>
      <c r="I434" s="71">
        <f>SUM(H427+H428+H429+H430+H431+H432+H433+H434)</f>
        <v>477417</v>
      </c>
      <c r="J434" s="72">
        <f t="shared" si="34"/>
        <v>0.74382319655141715</v>
      </c>
      <c r="K434" s="73">
        <f>SUM(G427+G428+G429+G430+G431+G432+G433+G434)</f>
        <v>618533</v>
      </c>
      <c r="L434" s="74">
        <f t="shared" si="32"/>
        <v>2.9755471064711791</v>
      </c>
      <c r="M434" s="64">
        <v>234</v>
      </c>
      <c r="N434" s="75">
        <v>7.4</v>
      </c>
      <c r="O434" s="33">
        <f t="shared" si="35"/>
        <v>3.747917752826134</v>
      </c>
      <c r="P434" s="34">
        <v>294.74</v>
      </c>
      <c r="Q434" s="35">
        <f t="shared" si="36"/>
        <v>-3.6520822471738663</v>
      </c>
      <c r="R434" s="34">
        <v>1</v>
      </c>
      <c r="S434" s="76">
        <f t="shared" si="33"/>
        <v>-0.25957264957264958</v>
      </c>
      <c r="T434" s="7">
        <v>80.599999999999994</v>
      </c>
      <c r="U434" s="7">
        <v>78.2</v>
      </c>
      <c r="V434" s="8">
        <v>25</v>
      </c>
      <c r="W434" s="6">
        <v>0</v>
      </c>
      <c r="X434" s="6">
        <v>1</v>
      </c>
      <c r="Y434" s="6">
        <v>1</v>
      </c>
      <c r="Z434" s="6">
        <v>0</v>
      </c>
      <c r="AA434" s="6">
        <v>0</v>
      </c>
      <c r="AB434" s="5" t="s">
        <v>134</v>
      </c>
    </row>
    <row r="435" spans="1:28" s="9" customFormat="1" ht="11.35" customHeight="1">
      <c r="A435" s="6">
        <v>2017</v>
      </c>
      <c r="B435" s="6" t="s">
        <v>237</v>
      </c>
      <c r="C435" s="3">
        <v>9</v>
      </c>
      <c r="D435" s="3" t="s">
        <v>7</v>
      </c>
      <c r="E435" s="3" t="s">
        <v>297</v>
      </c>
      <c r="F435" s="70">
        <v>42803</v>
      </c>
      <c r="G435" s="47">
        <v>86828</v>
      </c>
      <c r="H435" s="48">
        <v>65515</v>
      </c>
      <c r="I435" s="71">
        <f>SUM(H427+H428+H429+H430+H431+H432+H433+H434+H435)</f>
        <v>542932</v>
      </c>
      <c r="J435" s="72">
        <f t="shared" si="34"/>
        <v>0.75453770673054776</v>
      </c>
      <c r="K435" s="73">
        <f>SUM(G427+G428+G429+G430+G431+G432+G433+G434+G435)</f>
        <v>705361</v>
      </c>
      <c r="L435" s="74">
        <f t="shared" si="32"/>
        <v>3.961855622610218</v>
      </c>
      <c r="M435" s="64">
        <v>344</v>
      </c>
      <c r="N435" s="75">
        <v>7.4</v>
      </c>
      <c r="O435" s="33">
        <f t="shared" si="35"/>
        <v>4.5667296263878008</v>
      </c>
      <c r="P435" s="34">
        <v>396.52</v>
      </c>
      <c r="Q435" s="35">
        <f t="shared" si="36"/>
        <v>-2.8332703736121996</v>
      </c>
      <c r="R435" s="34">
        <v>1</v>
      </c>
      <c r="S435" s="76">
        <f t="shared" si="33"/>
        <v>-0.15267441860465114</v>
      </c>
      <c r="T435" s="7">
        <v>69</v>
      </c>
      <c r="U435" s="7">
        <v>67.900000000000006</v>
      </c>
      <c r="V435" s="8">
        <v>29</v>
      </c>
      <c r="W435" s="6">
        <v>0</v>
      </c>
      <c r="X435" s="6">
        <v>3</v>
      </c>
      <c r="Y435" s="6">
        <v>2</v>
      </c>
      <c r="Z435" s="6">
        <v>0</v>
      </c>
      <c r="AA435" s="6">
        <v>1</v>
      </c>
      <c r="AB435" s="5">
        <v>0</v>
      </c>
    </row>
    <row r="436" spans="1:28" s="9" customFormat="1" ht="11.35" customHeight="1">
      <c r="A436" s="6">
        <v>2017</v>
      </c>
      <c r="B436" s="6" t="s">
        <v>237</v>
      </c>
      <c r="C436" s="3">
        <v>10</v>
      </c>
      <c r="D436" s="3" t="s">
        <v>0</v>
      </c>
      <c r="E436" s="3" t="s">
        <v>298</v>
      </c>
      <c r="F436" s="70">
        <v>42804</v>
      </c>
      <c r="G436" s="47">
        <v>89807</v>
      </c>
      <c r="H436" s="48">
        <v>70241</v>
      </c>
      <c r="I436" s="71">
        <f>SUM(H427+H428+H429+H430+H431+H432+H433+H434+H435+H436)</f>
        <v>613173</v>
      </c>
      <c r="J436" s="72">
        <f t="shared" si="34"/>
        <v>0.7821327958845079</v>
      </c>
      <c r="K436" s="73">
        <f>SUM(G427+G428+G429+G430+G431+G432+G433+G434+G435+G436)</f>
        <v>795168</v>
      </c>
      <c r="L436" s="74">
        <f t="shared" si="32"/>
        <v>5.7679245493113012</v>
      </c>
      <c r="M436" s="64">
        <v>518</v>
      </c>
      <c r="N436" s="75">
        <v>7.4</v>
      </c>
      <c r="O436" s="33">
        <f t="shared" si="35"/>
        <v>6.4405892636431457</v>
      </c>
      <c r="P436" s="34">
        <v>578.41</v>
      </c>
      <c r="Q436" s="35">
        <f t="shared" si="36"/>
        <v>-0.9594107363568547</v>
      </c>
      <c r="R436" s="34">
        <v>1</v>
      </c>
      <c r="S436" s="76">
        <f t="shared" si="33"/>
        <v>-0.1166216216216216</v>
      </c>
      <c r="T436" s="7">
        <v>60.6</v>
      </c>
      <c r="U436" s="7">
        <v>57.4</v>
      </c>
      <c r="V436" s="8">
        <v>43</v>
      </c>
      <c r="W436" s="6">
        <v>0</v>
      </c>
      <c r="X436" s="6">
        <v>5</v>
      </c>
      <c r="Y436" s="6">
        <v>4</v>
      </c>
      <c r="Z436" s="6">
        <v>0</v>
      </c>
      <c r="AA436" s="6">
        <v>1</v>
      </c>
      <c r="AB436" s="5">
        <v>0</v>
      </c>
    </row>
    <row r="437" spans="1:28" s="9" customFormat="1" ht="11.35" customHeight="1">
      <c r="A437" s="6">
        <v>2017</v>
      </c>
      <c r="B437" s="6" t="s">
        <v>237</v>
      </c>
      <c r="C437" s="3">
        <v>11</v>
      </c>
      <c r="D437" s="3" t="s">
        <v>8</v>
      </c>
      <c r="E437" s="3" t="s">
        <v>299</v>
      </c>
      <c r="F437" s="70">
        <v>42805</v>
      </c>
      <c r="G437" s="47">
        <v>79050</v>
      </c>
      <c r="H437" s="48">
        <v>68429</v>
      </c>
      <c r="I437" s="71">
        <f>SUM(H427+H428+H429+H430+H431+H432+H433+H434+H435+H436+H437)</f>
        <v>681602</v>
      </c>
      <c r="J437" s="72">
        <f t="shared" si="34"/>
        <v>0.86564199873497782</v>
      </c>
      <c r="K437" s="73">
        <f>SUM(G427+G428+G429+G430+G431+G432+G433+G434+G435+G436+G437)</f>
        <v>874218</v>
      </c>
      <c r="L437" s="74">
        <f t="shared" si="32"/>
        <v>8.7413029728020248</v>
      </c>
      <c r="M437" s="64">
        <v>691</v>
      </c>
      <c r="N437" s="75">
        <v>7.4</v>
      </c>
      <c r="O437" s="33">
        <f t="shared" si="35"/>
        <v>9.8094876660341548</v>
      </c>
      <c r="P437" s="34">
        <v>775.44</v>
      </c>
      <c r="Q437" s="35">
        <f t="shared" si="36"/>
        <v>2.4094876660341544</v>
      </c>
      <c r="R437" s="34">
        <v>0</v>
      </c>
      <c r="S437" s="76">
        <f t="shared" si="33"/>
        <v>-0.12219971056439949</v>
      </c>
      <c r="T437" s="7">
        <v>66.3</v>
      </c>
      <c r="U437" s="7">
        <v>55</v>
      </c>
      <c r="V437" s="8">
        <v>25</v>
      </c>
      <c r="W437" s="6">
        <v>1</v>
      </c>
      <c r="X437" s="6">
        <v>6</v>
      </c>
      <c r="Y437" s="6">
        <v>1</v>
      </c>
      <c r="Z437" s="6">
        <v>4</v>
      </c>
      <c r="AA437" s="6">
        <v>1</v>
      </c>
      <c r="AB437" s="5" t="s">
        <v>135</v>
      </c>
    </row>
    <row r="438" spans="1:28" s="9" customFormat="1" ht="11.35" customHeight="1">
      <c r="A438" s="6">
        <v>2017</v>
      </c>
      <c r="B438" s="6" t="s">
        <v>237</v>
      </c>
      <c r="C438" s="3">
        <v>12</v>
      </c>
      <c r="D438" s="3" t="s">
        <v>5</v>
      </c>
      <c r="E438" s="3" t="s">
        <v>300</v>
      </c>
      <c r="F438" s="70">
        <v>42806</v>
      </c>
      <c r="G438" s="47">
        <v>91186</v>
      </c>
      <c r="H438" s="48">
        <v>71550</v>
      </c>
      <c r="I438" s="71">
        <f>SUM(H427+H428+H429+H430+H431+H432+H433+H434+H435+H436+H437+H438)</f>
        <v>753152</v>
      </c>
      <c r="J438" s="72">
        <f t="shared" si="34"/>
        <v>0.78465992586581268</v>
      </c>
      <c r="K438" s="73">
        <f>SUM(G427+G428+G429+G430+G431+G432+G433+G434+G435+G436+G437+G438)</f>
        <v>965404</v>
      </c>
      <c r="L438" s="74">
        <f t="shared" si="32"/>
        <v>6.0206610663917708</v>
      </c>
      <c r="M438" s="64">
        <v>549</v>
      </c>
      <c r="N438" s="75">
        <v>7.4</v>
      </c>
      <c r="O438" s="33">
        <f t="shared" si="35"/>
        <v>6.803347005022701</v>
      </c>
      <c r="P438" s="34">
        <v>620.37</v>
      </c>
      <c r="Q438" s="35">
        <f t="shared" si="36"/>
        <v>-0.5966529949772994</v>
      </c>
      <c r="R438" s="34">
        <v>1</v>
      </c>
      <c r="S438" s="76">
        <f t="shared" si="33"/>
        <v>-0.13000000000000012</v>
      </c>
      <c r="T438" s="7">
        <v>64.5</v>
      </c>
      <c r="U438" s="7">
        <v>61.4</v>
      </c>
      <c r="V438" s="8">
        <v>44</v>
      </c>
      <c r="W438" s="6">
        <v>0</v>
      </c>
      <c r="X438" s="6">
        <v>6</v>
      </c>
      <c r="Y438" s="6">
        <v>1</v>
      </c>
      <c r="Z438" s="6">
        <v>5</v>
      </c>
      <c r="AA438" s="6">
        <v>0</v>
      </c>
      <c r="AB438" s="5">
        <v>0</v>
      </c>
    </row>
    <row r="439" spans="1:28" s="9" customFormat="1" ht="11.35" customHeight="1">
      <c r="A439" s="6">
        <v>2017</v>
      </c>
      <c r="B439" s="6" t="s">
        <v>237</v>
      </c>
      <c r="C439" s="3">
        <v>13</v>
      </c>
      <c r="D439" s="3" t="s">
        <v>6</v>
      </c>
      <c r="E439" s="3" t="s">
        <v>294</v>
      </c>
      <c r="F439" s="70">
        <v>42807</v>
      </c>
      <c r="G439" s="47">
        <v>84773</v>
      </c>
      <c r="H439" s="48">
        <v>67006</v>
      </c>
      <c r="I439" s="71">
        <f>SUM(H427+H428+H429+H430+H431+H432+H433+H434+H435+H436+H437+H438+H439)</f>
        <v>820158</v>
      </c>
      <c r="J439" s="72">
        <f t="shared" si="34"/>
        <v>0.79041676005331885</v>
      </c>
      <c r="K439" s="73">
        <f>SUM(G427+G428+G429+G430+G431+G432+G433+G434+G435+G436+G437+G438+G439)</f>
        <v>1050177</v>
      </c>
      <c r="L439" s="74">
        <f t="shared" si="32"/>
        <v>6.2755830276149247</v>
      </c>
      <c r="M439" s="64">
        <v>532</v>
      </c>
      <c r="N439" s="75">
        <v>7.4</v>
      </c>
      <c r="O439" s="33">
        <f t="shared" si="35"/>
        <v>7.3673221426633484</v>
      </c>
      <c r="P439" s="34">
        <v>624.54999999999995</v>
      </c>
      <c r="Q439" s="35">
        <f t="shared" si="36"/>
        <v>-3.2677857336651961E-2</v>
      </c>
      <c r="R439" s="34">
        <v>1</v>
      </c>
      <c r="S439" s="76">
        <f t="shared" si="33"/>
        <v>-0.17396616541353382</v>
      </c>
      <c r="T439" s="7">
        <v>56.6</v>
      </c>
      <c r="U439" s="7">
        <v>52.6</v>
      </c>
      <c r="V439" s="8">
        <v>54</v>
      </c>
      <c r="W439" s="6">
        <v>1</v>
      </c>
      <c r="X439" s="6">
        <v>17</v>
      </c>
      <c r="Y439" s="6">
        <v>1</v>
      </c>
      <c r="Z439" s="6">
        <v>16</v>
      </c>
      <c r="AA439" s="6">
        <v>0</v>
      </c>
      <c r="AB439" s="5">
        <v>0</v>
      </c>
    </row>
    <row r="440" spans="1:28" s="9" customFormat="1" ht="11.35" customHeight="1">
      <c r="A440" s="6">
        <v>2017</v>
      </c>
      <c r="B440" s="6" t="s">
        <v>237</v>
      </c>
      <c r="C440" s="3">
        <v>14</v>
      </c>
      <c r="D440" s="3" t="s">
        <v>4</v>
      </c>
      <c r="E440" s="3" t="s">
        <v>295</v>
      </c>
      <c r="F440" s="70">
        <v>42808</v>
      </c>
      <c r="G440" s="47">
        <v>74923</v>
      </c>
      <c r="H440" s="48">
        <v>57328</v>
      </c>
      <c r="I440" s="71">
        <f>SUM(H427+H428+H429+H430+H431+H432+H433+H434+H435+H436+H437+H438+H439+H440)</f>
        <v>877486</v>
      </c>
      <c r="J440" s="72">
        <f t="shared" si="34"/>
        <v>0.7651588964670395</v>
      </c>
      <c r="K440" s="73">
        <f>SUM(G427+G428+G429+G430+G431+G432+G433+G434+G435+G436+G437+G438+G439+G440)</f>
        <v>1125100</v>
      </c>
      <c r="L440" s="74">
        <f t="shared" si="32"/>
        <v>5.3121204436554867</v>
      </c>
      <c r="M440" s="64">
        <v>398</v>
      </c>
      <c r="N440" s="75">
        <v>7.4</v>
      </c>
      <c r="O440" s="33">
        <f t="shared" si="35"/>
        <v>5.8305193331820666</v>
      </c>
      <c r="P440" s="34">
        <v>436.84</v>
      </c>
      <c r="Q440" s="35">
        <f t="shared" si="36"/>
        <v>-1.5694806668179337</v>
      </c>
      <c r="R440" s="34">
        <v>1</v>
      </c>
      <c r="S440" s="76">
        <f t="shared" si="33"/>
        <v>-9.7587939698492443E-2</v>
      </c>
      <c r="T440" s="7">
        <v>68.7</v>
      </c>
      <c r="U440" s="7">
        <v>66.900000000000006</v>
      </c>
      <c r="V440" s="8">
        <v>33</v>
      </c>
      <c r="W440" s="6">
        <v>0</v>
      </c>
      <c r="X440" s="6">
        <v>31</v>
      </c>
      <c r="Y440" s="6">
        <v>0</v>
      </c>
      <c r="Z440" s="6">
        <v>31</v>
      </c>
      <c r="AA440" s="6">
        <v>0</v>
      </c>
      <c r="AB440" s="5" t="s">
        <v>136</v>
      </c>
    </row>
    <row r="441" spans="1:28" s="9" customFormat="1" ht="11.35" customHeight="1">
      <c r="A441" s="6">
        <v>2017</v>
      </c>
      <c r="B441" s="6" t="s">
        <v>237</v>
      </c>
      <c r="C441" s="3">
        <v>15</v>
      </c>
      <c r="D441" s="3" t="s">
        <v>3</v>
      </c>
      <c r="E441" s="3" t="s">
        <v>296</v>
      </c>
      <c r="F441" s="70">
        <v>42809</v>
      </c>
      <c r="G441" s="47">
        <v>79414</v>
      </c>
      <c r="H441" s="48">
        <v>60943</v>
      </c>
      <c r="I441" s="71">
        <f>SUM(H427+H428+H429+H430+H431+H432+H433+H434+H435+H436+H437+H438+H439+H440+H441)</f>
        <v>938429</v>
      </c>
      <c r="J441" s="72">
        <f t="shared" si="34"/>
        <v>0.76740876923464374</v>
      </c>
      <c r="K441" s="73">
        <f>SUM(G427+G428+G429+G430+G431+G432+G433+G434+G435+G436+G437+G438+G439+G440+G441)</f>
        <v>1204514</v>
      </c>
      <c r="L441" s="74">
        <f t="shared" si="32"/>
        <v>5.8679829752940282</v>
      </c>
      <c r="M441" s="64">
        <v>466</v>
      </c>
      <c r="N441" s="75">
        <v>7.4</v>
      </c>
      <c r="O441" s="33">
        <f t="shared" si="35"/>
        <v>6.1198277381821846</v>
      </c>
      <c r="P441" s="34">
        <v>486</v>
      </c>
      <c r="Q441" s="35">
        <f t="shared" si="36"/>
        <v>-1.2801722618178157</v>
      </c>
      <c r="R441" s="34">
        <v>1</v>
      </c>
      <c r="S441" s="76">
        <f t="shared" si="33"/>
        <v>-4.2918454935622297E-2</v>
      </c>
      <c r="T441" s="7">
        <v>73.099999999999994</v>
      </c>
      <c r="U441" s="7">
        <v>64.599999999999994</v>
      </c>
      <c r="V441" s="8">
        <v>40</v>
      </c>
      <c r="W441" s="6">
        <v>1</v>
      </c>
      <c r="X441" s="6">
        <v>5</v>
      </c>
      <c r="Y441" s="6">
        <v>1</v>
      </c>
      <c r="Z441" s="6">
        <v>4</v>
      </c>
      <c r="AA441" s="6">
        <v>0</v>
      </c>
      <c r="AB441" s="5">
        <v>0</v>
      </c>
    </row>
    <row r="442" spans="1:28" s="9" customFormat="1" ht="11.35" customHeight="1">
      <c r="A442" s="6">
        <v>2017</v>
      </c>
      <c r="B442" s="6" t="s">
        <v>237</v>
      </c>
      <c r="C442" s="3">
        <v>16</v>
      </c>
      <c r="D442" s="3" t="s">
        <v>7</v>
      </c>
      <c r="E442" s="3" t="s">
        <v>297</v>
      </c>
      <c r="F442" s="70">
        <v>42810</v>
      </c>
      <c r="G442" s="47">
        <v>80116</v>
      </c>
      <c r="H442" s="48">
        <v>60785</v>
      </c>
      <c r="I442" s="71">
        <f>SUM(H427+H428+H429+H430+H431+H432+H433+H434+H435+H436+H437+H438+H439+H440+H441+H442)</f>
        <v>999214</v>
      </c>
      <c r="J442" s="72">
        <f t="shared" si="34"/>
        <v>0.7587123670677518</v>
      </c>
      <c r="K442" s="73">
        <f>SUM(G427+G428+G429+G430+G431+G432+G433+G434+G435+G436+G437+G438+G439+G440+G441+G442)</f>
        <v>1284630</v>
      </c>
      <c r="L442" s="74">
        <f t="shared" si="32"/>
        <v>4.5434120525238404</v>
      </c>
      <c r="M442" s="64">
        <v>364</v>
      </c>
      <c r="N442" s="75">
        <v>7.4</v>
      </c>
      <c r="O442" s="33">
        <f t="shared" si="35"/>
        <v>5.8642468420789857</v>
      </c>
      <c r="P442" s="34">
        <v>469.82</v>
      </c>
      <c r="Q442" s="35">
        <f t="shared" si="36"/>
        <v>-1.5357531579210146</v>
      </c>
      <c r="R442" s="34">
        <v>1</v>
      </c>
      <c r="S442" s="76">
        <f t="shared" si="33"/>
        <v>-0.2907142857142857</v>
      </c>
      <c r="T442" s="7">
        <v>65.900000000000006</v>
      </c>
      <c r="U442" s="7">
        <v>67.400000000000006</v>
      </c>
      <c r="V442" s="8">
        <v>27</v>
      </c>
      <c r="W442" s="6">
        <v>1</v>
      </c>
      <c r="X442" s="6">
        <v>2</v>
      </c>
      <c r="Y442" s="6">
        <v>2</v>
      </c>
      <c r="Z442" s="6">
        <v>0</v>
      </c>
      <c r="AA442" s="6">
        <v>0</v>
      </c>
      <c r="AB442" s="5">
        <v>0</v>
      </c>
    </row>
    <row r="443" spans="1:28" s="9" customFormat="1" ht="11.35" customHeight="1">
      <c r="A443" s="6">
        <v>2017</v>
      </c>
      <c r="B443" s="6" t="s">
        <v>237</v>
      </c>
      <c r="C443" s="3">
        <v>17</v>
      </c>
      <c r="D443" s="3" t="s">
        <v>0</v>
      </c>
      <c r="E443" s="3" t="s">
        <v>298</v>
      </c>
      <c r="F443" s="70">
        <v>42811</v>
      </c>
      <c r="G443" s="47">
        <v>73701</v>
      </c>
      <c r="H443" s="48">
        <v>57200</v>
      </c>
      <c r="I443" s="71">
        <f>SUM(H427+H428+H429+H430+H431+H432+H433+H434+H435+H436+H437+H438+H439+H440+H441+H442+H443)</f>
        <v>1056414</v>
      </c>
      <c r="J443" s="72">
        <f t="shared" si="34"/>
        <v>0.77610887233551784</v>
      </c>
      <c r="K443" s="73">
        <f>SUM(G427+G428+G429+G430+G431+G432+G433+G434+G435+G436+G437+G438+G439+G440+G441+G442+G443)</f>
        <v>1358331</v>
      </c>
      <c r="L443" s="74">
        <f t="shared" si="32"/>
        <v>6.499233388963515</v>
      </c>
      <c r="M443" s="64">
        <v>479</v>
      </c>
      <c r="N443" s="75">
        <v>7.4</v>
      </c>
      <c r="O443" s="33">
        <f t="shared" si="35"/>
        <v>7.0899987788496759</v>
      </c>
      <c r="P443" s="34">
        <v>522.54</v>
      </c>
      <c r="Q443" s="35">
        <f t="shared" si="36"/>
        <v>-0.31000122115032447</v>
      </c>
      <c r="R443" s="34">
        <v>1</v>
      </c>
      <c r="S443" s="76">
        <f t="shared" si="33"/>
        <v>-9.0897703549060571E-2</v>
      </c>
      <c r="T443" s="7">
        <v>64.2</v>
      </c>
      <c r="U443" s="7">
        <v>67.599999999999994</v>
      </c>
      <c r="V443" s="8">
        <v>37</v>
      </c>
      <c r="W443" s="6">
        <v>0</v>
      </c>
      <c r="X443" s="6">
        <v>7</v>
      </c>
      <c r="Y443" s="6">
        <v>7</v>
      </c>
      <c r="Z443" s="6">
        <v>0</v>
      </c>
      <c r="AA443" s="6">
        <v>0</v>
      </c>
      <c r="AB443" s="5">
        <v>0</v>
      </c>
    </row>
    <row r="444" spans="1:28" s="9" customFormat="1" ht="11.35" customHeight="1">
      <c r="A444" s="6">
        <v>2017</v>
      </c>
      <c r="B444" s="6" t="s">
        <v>237</v>
      </c>
      <c r="C444" s="3">
        <v>18</v>
      </c>
      <c r="D444" s="3" t="s">
        <v>8</v>
      </c>
      <c r="E444" s="3" t="s">
        <v>299</v>
      </c>
      <c r="F444" s="70">
        <v>42812</v>
      </c>
      <c r="G444" s="47">
        <v>62918</v>
      </c>
      <c r="H444" s="48">
        <v>54602</v>
      </c>
      <c r="I444" s="71">
        <f>SUM(H427+H428+H429+H430+H431+H432+H433+H434+H435+H436+H437+H438+H439+H440+H441+H442+H443+H444)</f>
        <v>1111016</v>
      </c>
      <c r="J444" s="72">
        <f t="shared" si="34"/>
        <v>0.86782796655964911</v>
      </c>
      <c r="K444" s="73">
        <f>SUM(G427+G428+G429+G430+G431+G432+G433+G434+G435+G436+G437+G438+G439+G440+G441+G442+G443+G444)</f>
        <v>1421249</v>
      </c>
      <c r="L444" s="74">
        <f t="shared" si="32"/>
        <v>6.4369496805365713</v>
      </c>
      <c r="M444" s="64">
        <v>405</v>
      </c>
      <c r="N444" s="75">
        <v>7.4</v>
      </c>
      <c r="O444" s="33">
        <f t="shared" si="35"/>
        <v>7.4794176547251983</v>
      </c>
      <c r="P444" s="34">
        <v>470.59</v>
      </c>
      <c r="Q444" s="35">
        <f t="shared" si="36"/>
        <v>7.9417654725197906E-2</v>
      </c>
      <c r="R444" s="34">
        <v>0</v>
      </c>
      <c r="S444" s="76">
        <f t="shared" si="33"/>
        <v>-0.16195061728395066</v>
      </c>
      <c r="T444" s="7">
        <v>75.099999999999994</v>
      </c>
      <c r="U444" s="7">
        <v>72.599999999999994</v>
      </c>
      <c r="V444" s="8">
        <v>19</v>
      </c>
      <c r="W444" s="6">
        <v>0</v>
      </c>
      <c r="X444" s="6">
        <v>1</v>
      </c>
      <c r="Y444" s="6">
        <v>0</v>
      </c>
      <c r="Z444" s="6">
        <v>0</v>
      </c>
      <c r="AA444" s="6">
        <v>1</v>
      </c>
      <c r="AB444" s="5">
        <v>0</v>
      </c>
    </row>
    <row r="445" spans="1:28" s="9" customFormat="1" ht="11.35" customHeight="1">
      <c r="A445" s="6">
        <v>2017</v>
      </c>
      <c r="B445" s="6" t="s">
        <v>237</v>
      </c>
      <c r="C445" s="3">
        <v>19</v>
      </c>
      <c r="D445" s="3" t="s">
        <v>5</v>
      </c>
      <c r="E445" s="3" t="s">
        <v>300</v>
      </c>
      <c r="F445" s="70">
        <v>42813</v>
      </c>
      <c r="G445" s="47">
        <v>77339</v>
      </c>
      <c r="H445" s="48">
        <v>59607</v>
      </c>
      <c r="I445" s="71">
        <f>SUM(H427+H428+H429+H430+H431+H432+H433+H434+H435+H436+H437+H438+H439+H440+H441+H442+H443+H444+H445)</f>
        <v>1170623</v>
      </c>
      <c r="J445" s="72">
        <f t="shared" si="34"/>
        <v>0.7707236969704806</v>
      </c>
      <c r="K445" s="73">
        <f>SUM(G427+G428+G429+G430+G431+G432+G433+G434+G435+G436+G437+G438+G439+G440+G441+G442+G443+G444+G445)</f>
        <v>1498588</v>
      </c>
      <c r="L445" s="74">
        <f t="shared" si="32"/>
        <v>5.5082170703008835</v>
      </c>
      <c r="M445" s="64">
        <v>426</v>
      </c>
      <c r="N445" s="75">
        <v>7.4</v>
      </c>
      <c r="O445" s="33">
        <f t="shared" si="35"/>
        <v>6.052832335561618</v>
      </c>
      <c r="P445" s="34">
        <v>468.12</v>
      </c>
      <c r="Q445" s="35">
        <f t="shared" si="36"/>
        <v>-1.3471676644383823</v>
      </c>
      <c r="R445" s="34">
        <v>1</v>
      </c>
      <c r="S445" s="76">
        <f t="shared" si="33"/>
        <v>-9.8873239436619631E-2</v>
      </c>
      <c r="T445" s="7">
        <v>76.900000000000006</v>
      </c>
      <c r="U445" s="7">
        <v>74.2</v>
      </c>
      <c r="V445" s="8">
        <v>33</v>
      </c>
      <c r="W445" s="6">
        <v>0</v>
      </c>
      <c r="X445" s="6">
        <v>7</v>
      </c>
      <c r="Y445" s="6">
        <v>4</v>
      </c>
      <c r="Z445" s="6">
        <v>0</v>
      </c>
      <c r="AA445" s="6">
        <v>3</v>
      </c>
      <c r="AB445" s="5">
        <v>0</v>
      </c>
    </row>
    <row r="446" spans="1:28" s="9" customFormat="1" ht="11.35" customHeight="1">
      <c r="A446" s="6">
        <v>2017</v>
      </c>
      <c r="B446" s="6" t="s">
        <v>237</v>
      </c>
      <c r="C446" s="3">
        <v>20</v>
      </c>
      <c r="D446" s="3" t="s">
        <v>6</v>
      </c>
      <c r="E446" s="3" t="s">
        <v>294</v>
      </c>
      <c r="F446" s="70">
        <v>42814</v>
      </c>
      <c r="G446" s="47">
        <v>77752</v>
      </c>
      <c r="H446" s="48">
        <v>59376</v>
      </c>
      <c r="I446" s="71">
        <f>SUM(H427+H428+H429+H430+H431+H432+H433+H434+H435+H436+H437+H438+H439+H440+H441+H442+H443+H444+H445+H446)</f>
        <v>1229999</v>
      </c>
      <c r="J446" s="72">
        <f t="shared" si="34"/>
        <v>0.76365881263504476</v>
      </c>
      <c r="K446" s="73">
        <f>SUM(G427+G428+G429+G430+G431+G432+G433+G434+G435+G436+G437+G438+G439+G440+G441+G442+G443+G444+G445+G446)</f>
        <v>1576340</v>
      </c>
      <c r="L446" s="74">
        <f t="shared" si="32"/>
        <v>4.7973042494083753</v>
      </c>
      <c r="M446" s="64">
        <v>373</v>
      </c>
      <c r="N446" s="75">
        <v>7.4</v>
      </c>
      <c r="O446" s="33">
        <f t="shared" si="35"/>
        <v>5.1825033439654282</v>
      </c>
      <c r="P446" s="34">
        <v>402.95</v>
      </c>
      <c r="Q446" s="35">
        <f t="shared" si="36"/>
        <v>-2.2174966560345721</v>
      </c>
      <c r="R446" s="34">
        <v>1</v>
      </c>
      <c r="S446" s="76">
        <f t="shared" si="33"/>
        <v>-8.0294906166219704E-2</v>
      </c>
      <c r="T446" s="7">
        <v>73.099999999999994</v>
      </c>
      <c r="U446" s="7">
        <v>68.900000000000006</v>
      </c>
      <c r="V446" s="8">
        <v>37</v>
      </c>
      <c r="W446" s="6">
        <v>0</v>
      </c>
      <c r="X446" s="6">
        <v>3</v>
      </c>
      <c r="Y446" s="6">
        <v>1</v>
      </c>
      <c r="Z446" s="6">
        <v>0</v>
      </c>
      <c r="AA446" s="6">
        <v>2</v>
      </c>
      <c r="AB446" s="5" t="s">
        <v>137</v>
      </c>
    </row>
    <row r="447" spans="1:28" s="9" customFormat="1" ht="11.35" customHeight="1">
      <c r="A447" s="6">
        <v>2017</v>
      </c>
      <c r="B447" s="6" t="s">
        <v>237</v>
      </c>
      <c r="C447" s="3">
        <v>21</v>
      </c>
      <c r="D447" s="3" t="s">
        <v>4</v>
      </c>
      <c r="E447" s="3" t="s">
        <v>295</v>
      </c>
      <c r="F447" s="70">
        <v>42815</v>
      </c>
      <c r="G447" s="47">
        <v>72406</v>
      </c>
      <c r="H447" s="48">
        <v>52761</v>
      </c>
      <c r="I447" s="71">
        <f>SUM(H427+H428+H429+H430+H431+H432+H433+H434+H435+H436+H437+H438+H439+H440+H441+H442+H443+H444+H445+H446+H447)</f>
        <v>1282760</v>
      </c>
      <c r="J447" s="72">
        <f t="shared" si="34"/>
        <v>0.72868270585310613</v>
      </c>
      <c r="K447" s="73">
        <f>SUM(G427+G428+G429+G430+G431+G432+G433+G434+G435+G436+G437+G438+G439+G440+G441+G442+G443+G444+G445+G446+G447)</f>
        <v>1648746</v>
      </c>
      <c r="L447" s="74">
        <f t="shared" si="32"/>
        <v>4.6128773858520011</v>
      </c>
      <c r="M447" s="64">
        <v>334</v>
      </c>
      <c r="N447" s="75">
        <v>7.4</v>
      </c>
      <c r="O447" s="33">
        <f t="shared" si="35"/>
        <v>5.036184846559677</v>
      </c>
      <c r="P447" s="34">
        <v>364.65</v>
      </c>
      <c r="Q447" s="35">
        <f t="shared" si="36"/>
        <v>-2.3638151534403233</v>
      </c>
      <c r="R447" s="34">
        <v>1</v>
      </c>
      <c r="S447" s="76">
        <f t="shared" si="33"/>
        <v>-9.1766467065868218E-2</v>
      </c>
      <c r="T447" s="7">
        <v>79.599999999999994</v>
      </c>
      <c r="U447" s="7">
        <v>73.3</v>
      </c>
      <c r="V447" s="8">
        <v>34</v>
      </c>
      <c r="W447" s="6">
        <v>1</v>
      </c>
      <c r="X447" s="6">
        <v>1</v>
      </c>
      <c r="Y447" s="6">
        <v>0</v>
      </c>
      <c r="Z447" s="6">
        <v>1</v>
      </c>
      <c r="AA447" s="6">
        <v>0</v>
      </c>
      <c r="AB447" s="5">
        <v>0</v>
      </c>
    </row>
    <row r="448" spans="1:28" s="9" customFormat="1" ht="11.35" customHeight="1">
      <c r="A448" s="6">
        <v>2017</v>
      </c>
      <c r="B448" s="6" t="s">
        <v>237</v>
      </c>
      <c r="C448" s="3">
        <v>22</v>
      </c>
      <c r="D448" s="3" t="s">
        <v>3</v>
      </c>
      <c r="E448" s="3" t="s">
        <v>296</v>
      </c>
      <c r="F448" s="70">
        <v>42816</v>
      </c>
      <c r="G448" s="47">
        <v>76536</v>
      </c>
      <c r="H448" s="48">
        <v>56396</v>
      </c>
      <c r="I448" s="71">
        <f>SUM(H427+H428+H429+H430+H431+H432+H433+H434+H435+H436+H437+H438+H439+H440+H441+H442+H443+H444+H445+H446+H447+H448)</f>
        <v>1339156</v>
      </c>
      <c r="J448" s="72">
        <f t="shared" si="34"/>
        <v>0.73685585868088221</v>
      </c>
      <c r="K448" s="73">
        <f>SUM(G427+G428+G429+G430+G431+G432+G433+G434+G435+G436+G437+G438+G439+G440+G441+G442+G443+G444+G445+G446+G447+G448)</f>
        <v>1725282</v>
      </c>
      <c r="L448" s="74">
        <f t="shared" si="32"/>
        <v>5.4484164314832233</v>
      </c>
      <c r="M448" s="64">
        <v>417</v>
      </c>
      <c r="N448" s="75">
        <v>7.4</v>
      </c>
      <c r="O448" s="33">
        <f t="shared" si="35"/>
        <v>5.748667293822515</v>
      </c>
      <c r="P448" s="34">
        <v>439.98</v>
      </c>
      <c r="Q448" s="35">
        <f t="shared" si="36"/>
        <v>-1.6513327061774854</v>
      </c>
      <c r="R448" s="34">
        <v>1</v>
      </c>
      <c r="S448" s="76">
        <f t="shared" si="33"/>
        <v>-5.5107913669064867E-2</v>
      </c>
      <c r="T448" s="7">
        <v>77.599999999999994</v>
      </c>
      <c r="U448" s="7">
        <v>74</v>
      </c>
      <c r="V448" s="3">
        <v>23</v>
      </c>
      <c r="W448" s="6">
        <v>0</v>
      </c>
      <c r="X448" s="6">
        <v>1</v>
      </c>
      <c r="Y448" s="6">
        <v>1</v>
      </c>
      <c r="Z448" s="6">
        <v>0</v>
      </c>
      <c r="AA448" s="6">
        <v>0</v>
      </c>
      <c r="AB448" s="5">
        <v>0</v>
      </c>
    </row>
    <row r="449" spans="1:28" s="9" customFormat="1" ht="11.35" customHeight="1">
      <c r="A449" s="6">
        <v>2017</v>
      </c>
      <c r="B449" s="6" t="s">
        <v>237</v>
      </c>
      <c r="C449" s="3">
        <v>23</v>
      </c>
      <c r="D449" s="3" t="s">
        <v>7</v>
      </c>
      <c r="E449" s="3" t="s">
        <v>297</v>
      </c>
      <c r="F449" s="70">
        <v>42817</v>
      </c>
      <c r="G449" s="47">
        <v>80897</v>
      </c>
      <c r="H449" s="48">
        <v>58135</v>
      </c>
      <c r="I449" s="71">
        <f>SUM(H427+H428+H429+H430+H431+H432+H433+H434+H435+H436+H437+H438+H439+H440+H441+H442+H443+H444+H445+H446+H447+H448+H449)</f>
        <v>1397291</v>
      </c>
      <c r="J449" s="72">
        <f t="shared" si="34"/>
        <v>0.71862986266487017</v>
      </c>
      <c r="K449" s="73">
        <f>SUM(G427+G428+G429+G430+G431+G432+G433+G434+G435+G436+G437+G438+G439+G440+G441+G442+G443+G444+G445+G446+G447+G448+G449)</f>
        <v>1806179</v>
      </c>
      <c r="L449" s="74">
        <f t="shared" si="32"/>
        <v>4.474826013325587</v>
      </c>
      <c r="M449" s="64">
        <v>362</v>
      </c>
      <c r="N449" s="75">
        <v>7.4</v>
      </c>
      <c r="O449" s="33">
        <f t="shared" si="35"/>
        <v>4.5106740670234986</v>
      </c>
      <c r="P449" s="34">
        <v>364.9</v>
      </c>
      <c r="Q449" s="35">
        <f t="shared" si="36"/>
        <v>-2.8893259329765018</v>
      </c>
      <c r="R449" s="34">
        <v>1</v>
      </c>
      <c r="S449" s="76">
        <f t="shared" si="33"/>
        <v>-8.0110497237568801E-3</v>
      </c>
      <c r="T449" s="7">
        <v>70.8</v>
      </c>
      <c r="U449" s="7">
        <v>73.7</v>
      </c>
      <c r="V449" s="3">
        <v>36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5">
        <v>0</v>
      </c>
    </row>
    <row r="450" spans="1:28" s="9" customFormat="1" ht="11.35" customHeight="1">
      <c r="A450" s="6">
        <v>2017</v>
      </c>
      <c r="B450" s="6" t="s">
        <v>237</v>
      </c>
      <c r="C450" s="3">
        <v>24</v>
      </c>
      <c r="D450" s="3" t="s">
        <v>0</v>
      </c>
      <c r="E450" s="3" t="s">
        <v>298</v>
      </c>
      <c r="F450" s="70">
        <v>42818</v>
      </c>
      <c r="G450" s="47">
        <v>81927</v>
      </c>
      <c r="H450" s="48">
        <v>60899</v>
      </c>
      <c r="I450" s="71">
        <f>SUM(H427+H428+H429+H430+H431+H432+H433+H434+H435+H436+H437+H438+H439+H440+H441+H442+H443+H444+H445+H446+H447+H448+H449+H450)</f>
        <v>1458190</v>
      </c>
      <c r="J450" s="72">
        <f t="shared" si="34"/>
        <v>0.74333247891415533</v>
      </c>
      <c r="K450" s="73">
        <f>SUM(G427+G428+G429+G430+G431+G432+G433+G434+G435+G436+G437+G438+G439+G440+G441+G442+G443+G444+G445+G446+G447+G448+G449+G450)</f>
        <v>1888106</v>
      </c>
      <c r="L450" s="74">
        <f t="shared" ref="L450:L513" si="37">SUM(M450/G450)*1000</f>
        <v>8.4221318979091144</v>
      </c>
      <c r="M450" s="64">
        <v>690</v>
      </c>
      <c r="N450" s="75">
        <v>7.4</v>
      </c>
      <c r="O450" s="33">
        <f t="shared" si="35"/>
        <v>9.0911421143212863</v>
      </c>
      <c r="P450" s="34">
        <v>744.81</v>
      </c>
      <c r="Q450" s="35">
        <f t="shared" si="36"/>
        <v>1.6911421143212859</v>
      </c>
      <c r="R450" s="34">
        <v>0</v>
      </c>
      <c r="S450" s="76">
        <f t="shared" ref="S450:S513" si="38">SUM((P450/M450)-1)*-1</f>
        <v>-7.9434782608695631E-2</v>
      </c>
      <c r="T450" s="7">
        <v>42.4</v>
      </c>
      <c r="U450" s="7">
        <v>45.6</v>
      </c>
      <c r="V450" s="3">
        <v>45</v>
      </c>
      <c r="W450" s="6">
        <v>3</v>
      </c>
      <c r="X450" s="6">
        <v>2</v>
      </c>
      <c r="Y450" s="6">
        <v>2</v>
      </c>
      <c r="Z450" s="6">
        <v>0</v>
      </c>
      <c r="AA450" s="6">
        <v>0</v>
      </c>
      <c r="AB450" s="5" t="s">
        <v>138</v>
      </c>
    </row>
    <row r="451" spans="1:28" s="9" customFormat="1" ht="11.35" customHeight="1">
      <c r="A451" s="6">
        <v>2017</v>
      </c>
      <c r="B451" s="6" t="s">
        <v>237</v>
      </c>
      <c r="C451" s="3">
        <v>25</v>
      </c>
      <c r="D451" s="3" t="s">
        <v>8</v>
      </c>
      <c r="E451" s="3" t="s">
        <v>299</v>
      </c>
      <c r="F451" s="70">
        <v>42819</v>
      </c>
      <c r="G451" s="47">
        <v>72399</v>
      </c>
      <c r="H451" s="48">
        <v>62663</v>
      </c>
      <c r="I451" s="71">
        <f>SUM(H427+H428+H429+H430+H431+H432+H433+H434+H435+H436+H437+H438+H439+H440+H441+H442+H443+H444+H445+H446+H447+H448+H449+H450+H451)</f>
        <v>1520853</v>
      </c>
      <c r="J451" s="72">
        <f t="shared" ref="J451:J514" si="39">SUM(H451/G451)</f>
        <v>0.86552300446138764</v>
      </c>
      <c r="K451" s="73">
        <f>SUM(G427+G428+G429+G430+G431+G432+G433+G434+G435+G436+G437+G438+G439+G440+G441+G442+G443+G444+G445+G446+G447+G448+G449+G450+G451)</f>
        <v>1960505</v>
      </c>
      <c r="L451" s="74">
        <f t="shared" si="37"/>
        <v>7.2514813740521271</v>
      </c>
      <c r="M451" s="64">
        <v>525</v>
      </c>
      <c r="N451" s="75">
        <v>7.4</v>
      </c>
      <c r="O451" s="33">
        <f t="shared" si="35"/>
        <v>8.0514924239285079</v>
      </c>
      <c r="P451" s="34">
        <v>582.91999999999996</v>
      </c>
      <c r="Q451" s="35">
        <f t="shared" si="36"/>
        <v>0.65149242392850759</v>
      </c>
      <c r="R451" s="34">
        <v>0</v>
      </c>
      <c r="S451" s="76">
        <f t="shared" si="38"/>
        <v>-0.11032380952380949</v>
      </c>
      <c r="T451" s="7">
        <v>72.599999999999994</v>
      </c>
      <c r="U451" s="7">
        <v>66.099999999999994</v>
      </c>
      <c r="V451" s="3">
        <v>31</v>
      </c>
      <c r="W451" s="6">
        <v>1</v>
      </c>
      <c r="X451" s="6">
        <v>1</v>
      </c>
      <c r="Y451" s="6">
        <v>1</v>
      </c>
      <c r="Z451" s="6">
        <v>0</v>
      </c>
      <c r="AA451" s="6">
        <v>0</v>
      </c>
      <c r="AB451" s="5">
        <v>0</v>
      </c>
    </row>
    <row r="452" spans="1:28" s="9" customFormat="1" ht="11.35" customHeight="1">
      <c r="A452" s="6">
        <v>2017</v>
      </c>
      <c r="B452" s="6" t="s">
        <v>237</v>
      </c>
      <c r="C452" s="3">
        <v>26</v>
      </c>
      <c r="D452" s="3" t="s">
        <v>5</v>
      </c>
      <c r="E452" s="3" t="s">
        <v>300</v>
      </c>
      <c r="F452" s="70">
        <v>42820</v>
      </c>
      <c r="G452" s="47">
        <v>78764</v>
      </c>
      <c r="H452" s="48">
        <v>61778</v>
      </c>
      <c r="I452" s="71">
        <f>SUM(H427+H428+H429+H430+H431+H432+H433+H434+H435+H436+H437+H438+H439+H440+H441+H442+H443+H444+H445+H446+H447+H448+H449+H450+H451+H452)</f>
        <v>1582631</v>
      </c>
      <c r="J452" s="72">
        <f t="shared" si="39"/>
        <v>0.78434310090904469</v>
      </c>
      <c r="K452" s="73">
        <f>SUM(G427+G428+G429+G430+G431+G432+G433+G434+G435+G436+G437+G438+G439+G440+G441+G442+G443+G444+G445+G446+G447+G448+G449+G450+G451+G452)</f>
        <v>2039269</v>
      </c>
      <c r="L452" s="74">
        <f t="shared" si="37"/>
        <v>7.8843126301355957</v>
      </c>
      <c r="M452" s="64">
        <v>621</v>
      </c>
      <c r="N452" s="75">
        <v>7.4</v>
      </c>
      <c r="O452" s="33">
        <f t="shared" si="35"/>
        <v>9.4615560408308372</v>
      </c>
      <c r="P452" s="34">
        <v>745.23</v>
      </c>
      <c r="Q452" s="35">
        <f t="shared" si="36"/>
        <v>2.0615560408308369</v>
      </c>
      <c r="R452" s="34">
        <v>0</v>
      </c>
      <c r="S452" s="76">
        <f t="shared" si="38"/>
        <v>-0.20004830917874394</v>
      </c>
      <c r="T452" s="7">
        <v>62.2</v>
      </c>
      <c r="U452" s="7">
        <v>61.3</v>
      </c>
      <c r="V452" s="3">
        <v>34</v>
      </c>
      <c r="W452" s="6">
        <v>19</v>
      </c>
      <c r="X452" s="6">
        <v>10</v>
      </c>
      <c r="Y452" s="6">
        <v>3</v>
      </c>
      <c r="Z452" s="6">
        <v>5</v>
      </c>
      <c r="AA452" s="6">
        <v>2</v>
      </c>
      <c r="AB452" s="5" t="s">
        <v>13</v>
      </c>
    </row>
    <row r="453" spans="1:28" s="9" customFormat="1" ht="11.35" customHeight="1">
      <c r="A453" s="6">
        <v>2017</v>
      </c>
      <c r="B453" s="6" t="s">
        <v>237</v>
      </c>
      <c r="C453" s="3">
        <v>27</v>
      </c>
      <c r="D453" s="3" t="s">
        <v>6</v>
      </c>
      <c r="E453" s="3" t="s">
        <v>294</v>
      </c>
      <c r="F453" s="70">
        <v>42821</v>
      </c>
      <c r="G453" s="47">
        <v>80655</v>
      </c>
      <c r="H453" s="48">
        <v>60973</v>
      </c>
      <c r="I453" s="71">
        <f>SUM(H427+H428+H429+H430+H431+H432+H433+H434+H435+H436+H437+H438+H439+H440+H441+H442+H443+H444+H445+H446+H447+H448+H449+H450+H451+H452+H453)</f>
        <v>1643604</v>
      </c>
      <c r="J453" s="72">
        <f t="shared" si="39"/>
        <v>0.75597297129750174</v>
      </c>
      <c r="K453" s="73">
        <f>SUM(G427+G428+G429+G430+G431+G432+G433+G434+G435+G436+G437+G438+G439+G440+G441+G442+G443+G444+G445+G446+G447+G448+G449+G450+G451+G452+G453)</f>
        <v>2119924</v>
      </c>
      <c r="L453" s="74">
        <f t="shared" si="37"/>
        <v>5.8148905833488316</v>
      </c>
      <c r="M453" s="64">
        <v>469</v>
      </c>
      <c r="N453" s="75">
        <v>7.4</v>
      </c>
      <c r="O453" s="33">
        <f t="shared" si="35"/>
        <v>6.2957039241212573</v>
      </c>
      <c r="P453" s="34">
        <v>507.78</v>
      </c>
      <c r="Q453" s="35">
        <f t="shared" si="36"/>
        <v>-1.104296075878743</v>
      </c>
      <c r="R453" s="34">
        <v>1</v>
      </c>
      <c r="S453" s="76">
        <f t="shared" si="38"/>
        <v>-8.2686567164178992E-2</v>
      </c>
      <c r="T453" s="7">
        <v>74.599999999999994</v>
      </c>
      <c r="U453" s="7">
        <v>74</v>
      </c>
      <c r="V453" s="3">
        <v>41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5" t="s">
        <v>139</v>
      </c>
    </row>
    <row r="454" spans="1:28" s="9" customFormat="1" ht="11.35" customHeight="1">
      <c r="A454" s="6">
        <v>2017</v>
      </c>
      <c r="B454" s="6" t="s">
        <v>237</v>
      </c>
      <c r="C454" s="3">
        <v>28</v>
      </c>
      <c r="D454" s="3" t="s">
        <v>4</v>
      </c>
      <c r="E454" s="3" t="s">
        <v>295</v>
      </c>
      <c r="F454" s="70">
        <v>42822</v>
      </c>
      <c r="G454" s="47">
        <v>71363</v>
      </c>
      <c r="H454" s="48">
        <v>51570</v>
      </c>
      <c r="I454" s="71">
        <f>SUM(H427+H428+H429+H430+H431+H432+H433+H434+H435+H436+H437+H438+H439+H440+H441+H442+H443+H444+H445+H446+H447+H448+H449+H450+H451+H452+H453+H454)</f>
        <v>1695174</v>
      </c>
      <c r="J454" s="72">
        <f t="shared" si="39"/>
        <v>0.72264338662892535</v>
      </c>
      <c r="K454" s="73">
        <f>SUM(G427+G428+G429+G430+G431+G432+G433+G434+G435+G436+G437+G438+G439+G440+G441+G442+G443+G444+G445+G446+G447+G448+G449+G450+G451+G452+G453+G454)</f>
        <v>2191287</v>
      </c>
      <c r="L454" s="74">
        <f t="shared" si="37"/>
        <v>5.3389011112200997</v>
      </c>
      <c r="M454" s="64">
        <v>381</v>
      </c>
      <c r="N454" s="75">
        <v>7.4</v>
      </c>
      <c r="O454" s="33">
        <f t="shared" si="35"/>
        <v>5.4018188697224048</v>
      </c>
      <c r="P454" s="34">
        <v>385.49</v>
      </c>
      <c r="Q454" s="35">
        <f t="shared" si="36"/>
        <v>-1.9981811302775956</v>
      </c>
      <c r="R454" s="34">
        <v>1</v>
      </c>
      <c r="S454" s="76">
        <f t="shared" si="38"/>
        <v>-1.1784776902887151E-2</v>
      </c>
      <c r="T454" s="7">
        <v>67.599999999999994</v>
      </c>
      <c r="U454" s="7">
        <v>68.8</v>
      </c>
      <c r="V454" s="3">
        <v>39</v>
      </c>
      <c r="W454" s="6">
        <v>1</v>
      </c>
      <c r="X454" s="6">
        <v>7</v>
      </c>
      <c r="Y454" s="6">
        <v>0</v>
      </c>
      <c r="Z454" s="6">
        <v>7</v>
      </c>
      <c r="AA454" s="6">
        <v>0</v>
      </c>
      <c r="AB454" s="5">
        <v>0</v>
      </c>
    </row>
    <row r="455" spans="1:28" s="9" customFormat="1" ht="11.35" customHeight="1">
      <c r="A455" s="6">
        <v>2017</v>
      </c>
      <c r="B455" s="6" t="s">
        <v>237</v>
      </c>
      <c r="C455" s="3">
        <v>29</v>
      </c>
      <c r="D455" s="3" t="s">
        <v>3</v>
      </c>
      <c r="E455" s="3" t="s">
        <v>296</v>
      </c>
      <c r="F455" s="70">
        <v>42823</v>
      </c>
      <c r="G455" s="47">
        <v>74198</v>
      </c>
      <c r="H455" s="48">
        <v>54227</v>
      </c>
      <c r="I455" s="71">
        <f>SUM(H427+H428+H429+H430+H431+H432+H433+H434+H435+H436+H437+H438+H439+H440+H441+H442+H443+H444+H445+H446+H447+H448+H449+H450+H451+H452+H454+H455+H453)</f>
        <v>1749401</v>
      </c>
      <c r="J455" s="72">
        <f t="shared" si="39"/>
        <v>0.73084180166581314</v>
      </c>
      <c r="K455" s="73">
        <f>SUM(G427+G428+G429+G430+G431+G432+G433+G434+G435+G436+G437+G438+G439+G440+G441+G442+G443+G444+G445+G446+G447+G448+G449+G450+G451+G452+G453+G454+G455)</f>
        <v>2265485</v>
      </c>
      <c r="L455" s="74">
        <f t="shared" si="37"/>
        <v>5.5527103156419306</v>
      </c>
      <c r="M455" s="64">
        <v>412</v>
      </c>
      <c r="N455" s="75">
        <v>7.4</v>
      </c>
      <c r="O455" s="33">
        <f t="shared" si="35"/>
        <v>6.0896520121836168</v>
      </c>
      <c r="P455" s="34">
        <v>451.84</v>
      </c>
      <c r="Q455" s="35">
        <f t="shared" si="36"/>
        <v>-1.3103479878163835</v>
      </c>
      <c r="R455" s="34">
        <v>1</v>
      </c>
      <c r="S455" s="76">
        <f t="shared" si="38"/>
        <v>-9.6699029126213532E-2</v>
      </c>
      <c r="T455" s="7">
        <v>62</v>
      </c>
      <c r="U455" s="7">
        <v>65.099999999999994</v>
      </c>
      <c r="V455" s="3">
        <v>42</v>
      </c>
      <c r="W455" s="6">
        <v>0</v>
      </c>
      <c r="X455" s="6">
        <v>3</v>
      </c>
      <c r="Y455" s="6">
        <v>0</v>
      </c>
      <c r="Z455" s="6">
        <v>3</v>
      </c>
      <c r="AA455" s="6">
        <v>0</v>
      </c>
      <c r="AB455" s="5">
        <v>0</v>
      </c>
    </row>
    <row r="456" spans="1:28" s="9" customFormat="1" ht="11.35" customHeight="1">
      <c r="A456" s="6">
        <v>2017</v>
      </c>
      <c r="B456" s="6" t="s">
        <v>237</v>
      </c>
      <c r="C456" s="3">
        <v>30</v>
      </c>
      <c r="D456" s="3" t="s">
        <v>7</v>
      </c>
      <c r="E456" s="3" t="s">
        <v>297</v>
      </c>
      <c r="F456" s="70">
        <v>42824</v>
      </c>
      <c r="G456" s="47">
        <v>80140</v>
      </c>
      <c r="H456" s="48">
        <v>58615</v>
      </c>
      <c r="I456" s="71">
        <f>SUM(H427+H428+H429+H430+H431+H432+H433+H434+H435+H436+H437+H438+H439+H440+H441+H442+H443+H444+H445+H446+H447+H448+H449+H450+H451+H452+H453+H454+H455+H456)</f>
        <v>1808016</v>
      </c>
      <c r="J456" s="72">
        <f t="shared" si="39"/>
        <v>0.73140753681058146</v>
      </c>
      <c r="K456" s="73">
        <f>SUM(G427+G428+G429+G430+G431+G432+G433+G434+G435+G436+G437+G438+G439+G440+G441+G442+G443+G444+G445+G446+G447+G448+G449+G450+G451+G452+G453+G454+G455+G456)</f>
        <v>2345625</v>
      </c>
      <c r="L456" s="74">
        <f t="shared" si="37"/>
        <v>3.9430995757424503</v>
      </c>
      <c r="M456" s="64">
        <v>316</v>
      </c>
      <c r="N456" s="75">
        <v>7.4</v>
      </c>
      <c r="O456" s="33">
        <f t="shared" si="35"/>
        <v>4.5717494384826551</v>
      </c>
      <c r="P456" s="34">
        <v>366.38</v>
      </c>
      <c r="Q456" s="35">
        <f t="shared" si="36"/>
        <v>-2.8282505615173452</v>
      </c>
      <c r="R456" s="34">
        <v>1</v>
      </c>
      <c r="S456" s="76">
        <f t="shared" si="38"/>
        <v>-0.15943037974683549</v>
      </c>
      <c r="T456" s="7">
        <v>66.599999999999994</v>
      </c>
      <c r="U456" s="7">
        <v>64.7</v>
      </c>
      <c r="V456" s="3">
        <v>44</v>
      </c>
      <c r="W456" s="6">
        <v>0</v>
      </c>
      <c r="X456" s="6">
        <v>4</v>
      </c>
      <c r="Y456" s="6">
        <v>4</v>
      </c>
      <c r="Z456" s="6">
        <v>0</v>
      </c>
      <c r="AA456" s="6">
        <v>0</v>
      </c>
      <c r="AB456" s="5">
        <v>0</v>
      </c>
    </row>
    <row r="457" spans="1:28" s="9" customFormat="1" ht="11.35" customHeight="1">
      <c r="A457" s="6">
        <v>2017</v>
      </c>
      <c r="B457" s="6" t="s">
        <v>237</v>
      </c>
      <c r="C457" s="3">
        <v>31</v>
      </c>
      <c r="D457" s="3" t="s">
        <v>0</v>
      </c>
      <c r="E457" s="3" t="s">
        <v>298</v>
      </c>
      <c r="F457" s="70">
        <v>42825</v>
      </c>
      <c r="G457" s="47">
        <v>83336</v>
      </c>
      <c r="H457" s="48">
        <v>64069</v>
      </c>
      <c r="I457" s="71">
        <f>SUM(H427+H428+H429+H430+H431+H432+H433+H434+H435+H436+H437+H438+H439+H440+H441+H442+H443+H444+H445+H446+H447+H448+H449+H450+H451+H452+H453+H454+H455+H456+H457)</f>
        <v>1872085</v>
      </c>
      <c r="J457" s="72">
        <f t="shared" si="39"/>
        <v>0.76880339829125466</v>
      </c>
      <c r="K457" s="73">
        <f>SUM(G427+G428+G429+G430+G431+G432+G433+G434+G435+G436+G437+G438+G439+G440+G441+G442+G443+G444+G445+G446+G447+G448+G449+G450+G451+G452+G453+G454+G455+G456+G457)</f>
        <v>2428961</v>
      </c>
      <c r="L457" s="74">
        <f t="shared" si="37"/>
        <v>7.4997600076797539</v>
      </c>
      <c r="M457" s="64">
        <v>625</v>
      </c>
      <c r="N457" s="75">
        <v>7.4</v>
      </c>
      <c r="O457" s="33">
        <f t="shared" si="35"/>
        <v>7.4271623308054142</v>
      </c>
      <c r="P457" s="34">
        <v>618.95000000000005</v>
      </c>
      <c r="Q457" s="35">
        <f t="shared" si="36"/>
        <v>2.7162330805413859E-2</v>
      </c>
      <c r="R457" s="34">
        <v>0</v>
      </c>
      <c r="S457" s="76">
        <f t="shared" si="38"/>
        <v>9.6799999999999109E-3</v>
      </c>
      <c r="T457" s="7">
        <v>70.2</v>
      </c>
      <c r="U457" s="7">
        <v>66</v>
      </c>
      <c r="V457" s="3">
        <v>30</v>
      </c>
      <c r="W457" s="6">
        <v>1</v>
      </c>
      <c r="X457" s="6">
        <v>4</v>
      </c>
      <c r="Y457" s="6">
        <v>2</v>
      </c>
      <c r="Z457" s="6">
        <v>1</v>
      </c>
      <c r="AA457" s="6">
        <v>1</v>
      </c>
      <c r="AB457" s="5">
        <v>0</v>
      </c>
    </row>
    <row r="458" spans="1:28" s="9" customFormat="1" ht="11.35" customHeight="1">
      <c r="A458" s="6">
        <v>2017</v>
      </c>
      <c r="B458" s="6" t="s">
        <v>238</v>
      </c>
      <c r="C458" s="3">
        <v>1</v>
      </c>
      <c r="D458" s="3" t="s">
        <v>8</v>
      </c>
      <c r="E458" s="3" t="s">
        <v>299</v>
      </c>
      <c r="F458" s="70">
        <v>42826</v>
      </c>
      <c r="G458" s="47">
        <v>70517</v>
      </c>
      <c r="H458" s="48">
        <v>62248</v>
      </c>
      <c r="I458" s="71">
        <f>SUM(H458+0)</f>
        <v>62248</v>
      </c>
      <c r="J458" s="72">
        <f t="shared" si="39"/>
        <v>0.88273749592296891</v>
      </c>
      <c r="K458" s="3">
        <f>SUM(G458+0)</f>
        <v>70517</v>
      </c>
      <c r="L458" s="74">
        <f t="shared" si="37"/>
        <v>7.4308322815774925</v>
      </c>
      <c r="M458" s="60">
        <v>524</v>
      </c>
      <c r="N458" s="75">
        <v>6.7</v>
      </c>
      <c r="O458" s="33">
        <f t="shared" si="35"/>
        <v>8.2171674915268653</v>
      </c>
      <c r="P458" s="34">
        <v>579.45000000000005</v>
      </c>
      <c r="Q458" s="35">
        <f t="shared" si="36"/>
        <v>1.5171674915268651</v>
      </c>
      <c r="R458" s="34">
        <v>0</v>
      </c>
      <c r="S458" s="76">
        <f t="shared" si="38"/>
        <v>-0.10582061068702298</v>
      </c>
      <c r="T458" s="7">
        <v>71.3</v>
      </c>
      <c r="U458" s="7">
        <v>68.8</v>
      </c>
      <c r="V458" s="2">
        <v>29</v>
      </c>
      <c r="W458" s="6">
        <v>0</v>
      </c>
      <c r="X458" s="6">
        <v>4</v>
      </c>
      <c r="Y458" s="6">
        <v>3</v>
      </c>
      <c r="Z458" s="6">
        <v>0</v>
      </c>
      <c r="AA458" s="6">
        <v>1</v>
      </c>
      <c r="AB458" s="5">
        <v>0</v>
      </c>
    </row>
    <row r="459" spans="1:28" s="9" customFormat="1" ht="11.35" customHeight="1">
      <c r="A459" s="6">
        <v>2017</v>
      </c>
      <c r="B459" s="6" t="s">
        <v>238</v>
      </c>
      <c r="C459" s="3">
        <v>2</v>
      </c>
      <c r="D459" s="3" t="s">
        <v>5</v>
      </c>
      <c r="E459" s="3" t="s">
        <v>300</v>
      </c>
      <c r="F459" s="70">
        <v>42827</v>
      </c>
      <c r="G459" s="47">
        <v>74696</v>
      </c>
      <c r="H459" s="48">
        <v>59094</v>
      </c>
      <c r="I459" s="71">
        <f>SUM(H458+H459)</f>
        <v>121342</v>
      </c>
      <c r="J459" s="72">
        <f t="shared" si="39"/>
        <v>0.79112670022491161</v>
      </c>
      <c r="K459" s="3">
        <f>SUM(G458+G459)</f>
        <v>145213</v>
      </c>
      <c r="L459" s="74">
        <f t="shared" si="37"/>
        <v>19.5458926850166</v>
      </c>
      <c r="M459" s="60">
        <v>1460</v>
      </c>
      <c r="N459" s="75">
        <v>6.7</v>
      </c>
      <c r="O459" s="33">
        <f t="shared" si="35"/>
        <v>22.570418764056978</v>
      </c>
      <c r="P459" s="34">
        <v>1685.92</v>
      </c>
      <c r="Q459" s="35">
        <f t="shared" si="36"/>
        <v>15.870418764056978</v>
      </c>
      <c r="R459" s="34">
        <v>0</v>
      </c>
      <c r="S459" s="76">
        <f t="shared" si="38"/>
        <v>-0.15473972602739727</v>
      </c>
      <c r="T459" s="7">
        <v>21.1</v>
      </c>
      <c r="U459" s="7">
        <v>15.9</v>
      </c>
      <c r="V459" s="8">
        <v>82</v>
      </c>
      <c r="W459" s="6">
        <v>2</v>
      </c>
      <c r="X459" s="6">
        <v>48</v>
      </c>
      <c r="Y459" s="6">
        <v>8</v>
      </c>
      <c r="Z459" s="6">
        <v>37</v>
      </c>
      <c r="AA459" s="6">
        <v>3</v>
      </c>
      <c r="AB459" s="6" t="s">
        <v>140</v>
      </c>
    </row>
    <row r="460" spans="1:28" s="9" customFormat="1" ht="11.35" customHeight="1">
      <c r="A460" s="6">
        <v>2017</v>
      </c>
      <c r="B460" s="6" t="s">
        <v>238</v>
      </c>
      <c r="C460" s="3">
        <v>3</v>
      </c>
      <c r="D460" s="3" t="s">
        <v>6</v>
      </c>
      <c r="E460" s="3" t="s">
        <v>294</v>
      </c>
      <c r="F460" s="70">
        <v>42828</v>
      </c>
      <c r="G460" s="47">
        <v>79381</v>
      </c>
      <c r="H460" s="48">
        <v>60780</v>
      </c>
      <c r="I460" s="71">
        <f>SUM(H458+H459+H460)</f>
        <v>182122</v>
      </c>
      <c r="J460" s="72">
        <f t="shared" si="39"/>
        <v>0.76567440571421375</v>
      </c>
      <c r="K460" s="3">
        <f>SUM(G458+G459+G460)</f>
        <v>224594</v>
      </c>
      <c r="L460" s="74">
        <f t="shared" si="37"/>
        <v>7.74744586236001</v>
      </c>
      <c r="M460" s="60">
        <v>615</v>
      </c>
      <c r="N460" s="75">
        <v>6.7</v>
      </c>
      <c r="O460" s="33">
        <f t="shared" si="35"/>
        <v>8.7508345825827334</v>
      </c>
      <c r="P460" s="34">
        <v>694.65</v>
      </c>
      <c r="Q460" s="35">
        <f t="shared" si="36"/>
        <v>2.0508345825827332</v>
      </c>
      <c r="R460" s="34">
        <v>0</v>
      </c>
      <c r="S460" s="76">
        <f t="shared" si="38"/>
        <v>-0.12951219512195111</v>
      </c>
      <c r="T460" s="7">
        <v>65</v>
      </c>
      <c r="U460" s="7">
        <v>58.8</v>
      </c>
      <c r="V460" s="8">
        <v>40</v>
      </c>
      <c r="W460" s="6">
        <v>0</v>
      </c>
      <c r="X460" s="6">
        <v>9</v>
      </c>
      <c r="Y460" s="6">
        <v>5</v>
      </c>
      <c r="Z460" s="6">
        <v>1</v>
      </c>
      <c r="AA460" s="6">
        <v>3</v>
      </c>
      <c r="AB460" s="6" t="s">
        <v>21</v>
      </c>
    </row>
    <row r="461" spans="1:28" s="9" customFormat="1" ht="11.35" customHeight="1">
      <c r="A461" s="6">
        <v>2017</v>
      </c>
      <c r="B461" s="6" t="s">
        <v>238</v>
      </c>
      <c r="C461" s="3">
        <v>4</v>
      </c>
      <c r="D461" s="3" t="s">
        <v>4</v>
      </c>
      <c r="E461" s="3" t="s">
        <v>295</v>
      </c>
      <c r="F461" s="70">
        <v>42829</v>
      </c>
      <c r="G461" s="47">
        <v>71228</v>
      </c>
      <c r="H461" s="48">
        <v>52846</v>
      </c>
      <c r="I461" s="71">
        <f>SUM(H458+H459+H460+H461)</f>
        <v>234968</v>
      </c>
      <c r="J461" s="72">
        <f t="shared" si="39"/>
        <v>0.74192733194811034</v>
      </c>
      <c r="K461" s="3">
        <f>SUM(G458+G459+G460+G461)</f>
        <v>295822</v>
      </c>
      <c r="L461" s="74">
        <f t="shared" si="37"/>
        <v>5.8684786881563431</v>
      </c>
      <c r="M461" s="60">
        <v>418</v>
      </c>
      <c r="N461" s="75">
        <v>6.7</v>
      </c>
      <c r="O461" s="33">
        <f t="shared" si="35"/>
        <v>6.1760824394900879</v>
      </c>
      <c r="P461" s="34">
        <v>439.91</v>
      </c>
      <c r="Q461" s="35">
        <f t="shared" si="36"/>
        <v>-0.52391756050991223</v>
      </c>
      <c r="R461" s="34">
        <v>1</v>
      </c>
      <c r="S461" s="76">
        <f t="shared" si="38"/>
        <v>-5.2416267942583694E-2</v>
      </c>
      <c r="T461" s="7">
        <v>64.900000000000006</v>
      </c>
      <c r="U461" s="7">
        <v>70.099999999999994</v>
      </c>
      <c r="V461" s="8">
        <v>34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5">
        <v>0</v>
      </c>
    </row>
    <row r="462" spans="1:28" s="9" customFormat="1" ht="11.35" customHeight="1">
      <c r="A462" s="6">
        <v>2017</v>
      </c>
      <c r="B462" s="6" t="s">
        <v>238</v>
      </c>
      <c r="C462" s="3">
        <v>5</v>
      </c>
      <c r="D462" s="3" t="s">
        <v>3</v>
      </c>
      <c r="E462" s="3" t="s">
        <v>296</v>
      </c>
      <c r="F462" s="70">
        <v>42830</v>
      </c>
      <c r="G462" s="47">
        <v>75160</v>
      </c>
      <c r="H462" s="48">
        <v>55335</v>
      </c>
      <c r="I462" s="71">
        <f>SUM(H458+H459+H460+H461+H462)</f>
        <v>290303</v>
      </c>
      <c r="J462" s="72">
        <f t="shared" si="39"/>
        <v>0.73622937732836613</v>
      </c>
      <c r="K462" s="3">
        <f>SUM(G458+G459+G460+G461+G462)</f>
        <v>370982</v>
      </c>
      <c r="L462" s="74">
        <f t="shared" si="37"/>
        <v>5.1224055348589683</v>
      </c>
      <c r="M462" s="60">
        <v>385</v>
      </c>
      <c r="N462" s="75">
        <v>6.7</v>
      </c>
      <c r="O462" s="33">
        <f t="shared" si="35"/>
        <v>5.870143693453965</v>
      </c>
      <c r="P462" s="34">
        <v>441.2</v>
      </c>
      <c r="Q462" s="35">
        <f t="shared" si="36"/>
        <v>-0.82985630654603515</v>
      </c>
      <c r="R462" s="34">
        <v>1</v>
      </c>
      <c r="S462" s="76">
        <f t="shared" si="38"/>
        <v>-0.14597402597402587</v>
      </c>
      <c r="T462" s="7">
        <v>67.400000000000006</v>
      </c>
      <c r="U462" s="7">
        <v>63.5</v>
      </c>
      <c r="V462" s="8">
        <v>30</v>
      </c>
      <c r="W462" s="6">
        <v>0</v>
      </c>
      <c r="X462" s="6">
        <v>2</v>
      </c>
      <c r="Y462" s="6">
        <v>0</v>
      </c>
      <c r="Z462" s="6">
        <v>1</v>
      </c>
      <c r="AA462" s="6">
        <v>1</v>
      </c>
      <c r="AB462" s="5">
        <v>0</v>
      </c>
    </row>
    <row r="463" spans="1:28" s="9" customFormat="1" ht="11.35" customHeight="1">
      <c r="A463" s="6">
        <v>2017</v>
      </c>
      <c r="B463" s="6" t="s">
        <v>238</v>
      </c>
      <c r="C463" s="3">
        <v>6</v>
      </c>
      <c r="D463" s="3" t="s">
        <v>7</v>
      </c>
      <c r="E463" s="3" t="s">
        <v>297</v>
      </c>
      <c r="F463" s="70">
        <v>42831</v>
      </c>
      <c r="G463" s="47">
        <v>80557</v>
      </c>
      <c r="H463" s="48">
        <v>59110</v>
      </c>
      <c r="I463" s="71">
        <f>SUM(H458+H459+H460+H461+H462+H463)</f>
        <v>349413</v>
      </c>
      <c r="J463" s="72">
        <f t="shared" si="39"/>
        <v>0.73376615315863303</v>
      </c>
      <c r="K463" s="3">
        <f>SUM(G458+G459+G460+G461+G462+G463)</f>
        <v>451539</v>
      </c>
      <c r="L463" s="74">
        <f t="shared" si="37"/>
        <v>5.4619710267264177</v>
      </c>
      <c r="M463" s="60">
        <v>440</v>
      </c>
      <c r="N463" s="75">
        <v>6.7</v>
      </c>
      <c r="O463" s="33">
        <f t="shared" ref="O463:O526" si="40">SUM(P463*1000)/G463</f>
        <v>5.961244832851273</v>
      </c>
      <c r="P463" s="34">
        <v>480.22</v>
      </c>
      <c r="Q463" s="35">
        <f t="shared" si="36"/>
        <v>-0.73875516714872713</v>
      </c>
      <c r="R463" s="34">
        <v>1</v>
      </c>
      <c r="S463" s="76">
        <f t="shared" si="38"/>
        <v>-9.1409090909090995E-2</v>
      </c>
      <c r="T463" s="7">
        <v>65.400000000000006</v>
      </c>
      <c r="U463" s="7">
        <v>57.8</v>
      </c>
      <c r="V463" s="8">
        <v>51</v>
      </c>
      <c r="W463" s="6">
        <v>0</v>
      </c>
      <c r="X463" s="6">
        <v>12</v>
      </c>
      <c r="Y463" s="6">
        <v>7</v>
      </c>
      <c r="Z463" s="6">
        <v>4</v>
      </c>
      <c r="AA463" s="6">
        <v>1</v>
      </c>
      <c r="AB463" s="5">
        <v>0</v>
      </c>
    </row>
    <row r="464" spans="1:28" s="9" customFormat="1" ht="11.35" customHeight="1">
      <c r="A464" s="6">
        <v>2017</v>
      </c>
      <c r="B464" s="6" t="s">
        <v>238</v>
      </c>
      <c r="C464" s="3">
        <v>7</v>
      </c>
      <c r="D464" s="3" t="s">
        <v>0</v>
      </c>
      <c r="E464" s="3" t="s">
        <v>298</v>
      </c>
      <c r="F464" s="70">
        <v>42832</v>
      </c>
      <c r="G464" s="47">
        <v>84337</v>
      </c>
      <c r="H464" s="48">
        <v>63348</v>
      </c>
      <c r="I464" s="71">
        <f>SUM(H458+H459+H460+H461+H462+H463+H464)</f>
        <v>412761</v>
      </c>
      <c r="J464" s="72">
        <f t="shared" si="39"/>
        <v>0.75112939753607555</v>
      </c>
      <c r="K464" s="3">
        <f>SUM(G458+G459+G460+G461+G462+G463+G464)</f>
        <v>535876</v>
      </c>
      <c r="L464" s="74">
        <f t="shared" si="37"/>
        <v>6.2131685974127606</v>
      </c>
      <c r="M464" s="60">
        <v>524</v>
      </c>
      <c r="N464" s="75">
        <v>6.7</v>
      </c>
      <c r="O464" s="33">
        <f t="shared" si="40"/>
        <v>6.8997000130429109</v>
      </c>
      <c r="P464" s="34">
        <v>581.9</v>
      </c>
      <c r="Q464" s="35">
        <f t="shared" si="36"/>
        <v>0.19970001304291074</v>
      </c>
      <c r="R464" s="34">
        <v>0</v>
      </c>
      <c r="S464" s="76">
        <f t="shared" si="38"/>
        <v>-0.11049618320610688</v>
      </c>
      <c r="T464" s="7">
        <v>73.400000000000006</v>
      </c>
      <c r="U464" s="7">
        <v>63.8</v>
      </c>
      <c r="V464" s="8">
        <v>33</v>
      </c>
      <c r="W464" s="6">
        <v>0</v>
      </c>
      <c r="X464" s="6">
        <v>4</v>
      </c>
      <c r="Y464" s="6">
        <v>3</v>
      </c>
      <c r="Z464" s="6">
        <v>1</v>
      </c>
      <c r="AA464" s="6">
        <v>0</v>
      </c>
      <c r="AB464" s="5">
        <v>0</v>
      </c>
    </row>
    <row r="465" spans="1:28" s="9" customFormat="1" ht="11.35" customHeight="1">
      <c r="A465" s="6">
        <v>2017</v>
      </c>
      <c r="B465" s="6" t="s">
        <v>238</v>
      </c>
      <c r="C465" s="3">
        <v>8</v>
      </c>
      <c r="D465" s="3" t="s">
        <v>8</v>
      </c>
      <c r="E465" s="3" t="s">
        <v>299</v>
      </c>
      <c r="F465" s="70">
        <v>42833</v>
      </c>
      <c r="G465" s="47">
        <v>67328</v>
      </c>
      <c r="H465" s="48">
        <v>57846</v>
      </c>
      <c r="I465" s="71">
        <f>SUM(H458+H459+H460+H461+H462+H463+H464+H465)</f>
        <v>470607</v>
      </c>
      <c r="J465" s="72">
        <f t="shared" si="39"/>
        <v>0.85916706273764254</v>
      </c>
      <c r="K465" s="3">
        <f>SUM(G458+G459+G460+G461+G462+G463+G464+G465)</f>
        <v>603204</v>
      </c>
      <c r="L465" s="74">
        <f t="shared" si="37"/>
        <v>6.2826758555133084</v>
      </c>
      <c r="M465" s="60">
        <v>423</v>
      </c>
      <c r="N465" s="75">
        <v>6.7</v>
      </c>
      <c r="O465" s="33">
        <f t="shared" si="40"/>
        <v>6.9054479562737638</v>
      </c>
      <c r="P465" s="34">
        <v>464.93</v>
      </c>
      <c r="Q465" s="35">
        <f t="shared" si="36"/>
        <v>0.20544795627376367</v>
      </c>
      <c r="R465" s="34">
        <v>0</v>
      </c>
      <c r="S465" s="76">
        <f t="shared" si="38"/>
        <v>-9.9125295508274203E-2</v>
      </c>
      <c r="T465" s="7">
        <v>85</v>
      </c>
      <c r="U465" s="7">
        <v>78</v>
      </c>
      <c r="V465" s="8">
        <v>44</v>
      </c>
      <c r="W465" s="6">
        <v>0</v>
      </c>
      <c r="X465" s="6">
        <v>1</v>
      </c>
      <c r="Y465" s="6">
        <v>1</v>
      </c>
      <c r="Z465" s="6">
        <v>0</v>
      </c>
      <c r="AA465" s="6">
        <v>0</v>
      </c>
      <c r="AB465" s="5">
        <v>0</v>
      </c>
    </row>
    <row r="466" spans="1:28" s="9" customFormat="1" ht="11.35" customHeight="1">
      <c r="A466" s="6">
        <v>2017</v>
      </c>
      <c r="B466" s="6" t="s">
        <v>238</v>
      </c>
      <c r="C466" s="3">
        <v>9</v>
      </c>
      <c r="D466" s="3" t="s">
        <v>5</v>
      </c>
      <c r="E466" s="3" t="s">
        <v>300</v>
      </c>
      <c r="F466" s="70">
        <v>42834</v>
      </c>
      <c r="G466" s="47">
        <v>78876</v>
      </c>
      <c r="H466" s="48">
        <v>61945</v>
      </c>
      <c r="I466" s="71">
        <f>SUM(H458+H459+H460+H461+H462+H463+H464+H465+H466)</f>
        <v>532552</v>
      </c>
      <c r="J466" s="72">
        <f t="shared" si="39"/>
        <v>0.78534662001115674</v>
      </c>
      <c r="K466" s="3">
        <f>SUM(G458+G459+G460+G461+G462+G463+G464+G465+G466)</f>
        <v>682080</v>
      </c>
      <c r="L466" s="74">
        <f t="shared" si="37"/>
        <v>5.1473198438054668</v>
      </c>
      <c r="M466" s="60">
        <v>406</v>
      </c>
      <c r="N466" s="75">
        <v>6.7</v>
      </c>
      <c r="O466" s="33">
        <f t="shared" si="40"/>
        <v>5.6424007302601549</v>
      </c>
      <c r="P466" s="34">
        <v>445.05</v>
      </c>
      <c r="Q466" s="35">
        <f t="shared" si="36"/>
        <v>-1.0575992697398453</v>
      </c>
      <c r="R466" s="34">
        <v>1</v>
      </c>
      <c r="S466" s="76">
        <f t="shared" si="38"/>
        <v>-9.6182266009852135E-2</v>
      </c>
      <c r="T466" s="7">
        <v>86</v>
      </c>
      <c r="U466" s="7">
        <v>77.8</v>
      </c>
      <c r="V466" s="8">
        <v>37</v>
      </c>
      <c r="W466" s="6">
        <v>0</v>
      </c>
      <c r="X466" s="6">
        <v>5</v>
      </c>
      <c r="Y466" s="6">
        <v>1</v>
      </c>
      <c r="Z466" s="6">
        <v>0</v>
      </c>
      <c r="AA466" s="6">
        <v>4</v>
      </c>
      <c r="AB466" s="5">
        <v>0</v>
      </c>
    </row>
    <row r="467" spans="1:28" s="9" customFormat="1" ht="11.35" customHeight="1">
      <c r="A467" s="6">
        <v>2017</v>
      </c>
      <c r="B467" s="6" t="s">
        <v>238</v>
      </c>
      <c r="C467" s="3">
        <v>10</v>
      </c>
      <c r="D467" s="3" t="s">
        <v>6</v>
      </c>
      <c r="E467" s="3" t="s">
        <v>294</v>
      </c>
      <c r="F467" s="70">
        <v>42835</v>
      </c>
      <c r="G467" s="47">
        <v>76450</v>
      </c>
      <c r="H467" s="48">
        <v>54509</v>
      </c>
      <c r="I467" s="71">
        <f>SUM(H458+H459+H460+H461+H462+H463+H464+H465+H466+H467)</f>
        <v>587061</v>
      </c>
      <c r="J467" s="72">
        <f t="shared" si="39"/>
        <v>0.71300196206671029</v>
      </c>
      <c r="K467" s="3">
        <f>SUM(G458+G459+G460+G461+G462+G463+G464+G465+G466+G467)</f>
        <v>758530</v>
      </c>
      <c r="L467" s="74">
        <f t="shared" si="37"/>
        <v>8.7508175277959452</v>
      </c>
      <c r="M467" s="60">
        <v>669</v>
      </c>
      <c r="N467" s="75">
        <v>6.7</v>
      </c>
      <c r="O467" s="33">
        <f t="shared" si="40"/>
        <v>10.168999345977763</v>
      </c>
      <c r="P467" s="34">
        <v>777.42</v>
      </c>
      <c r="Q467" s="35">
        <f t="shared" si="36"/>
        <v>3.468999345977763</v>
      </c>
      <c r="R467" s="34">
        <v>0</v>
      </c>
      <c r="S467" s="76">
        <f t="shared" si="38"/>
        <v>-0.16206278026905818</v>
      </c>
      <c r="T467" s="7">
        <v>51.3</v>
      </c>
      <c r="U467" s="7">
        <v>48.5</v>
      </c>
      <c r="V467" s="8">
        <v>60</v>
      </c>
      <c r="W467" s="6">
        <v>4</v>
      </c>
      <c r="X467" s="6">
        <v>20</v>
      </c>
      <c r="Y467" s="6">
        <v>2</v>
      </c>
      <c r="Z467" s="6">
        <v>18</v>
      </c>
      <c r="AA467" s="6">
        <v>0</v>
      </c>
      <c r="AB467" s="6" t="s">
        <v>141</v>
      </c>
    </row>
    <row r="468" spans="1:28" s="9" customFormat="1" ht="11.35" customHeight="1">
      <c r="A468" s="6">
        <v>2017</v>
      </c>
      <c r="B468" s="6" t="s">
        <v>238</v>
      </c>
      <c r="C468" s="3">
        <v>11</v>
      </c>
      <c r="D468" s="3" t="s">
        <v>4</v>
      </c>
      <c r="E468" s="3" t="s">
        <v>295</v>
      </c>
      <c r="F468" s="70">
        <v>42836</v>
      </c>
      <c r="G468" s="47">
        <v>70615</v>
      </c>
      <c r="H468" s="48">
        <v>52260</v>
      </c>
      <c r="I468" s="71">
        <f>SUM(H458+H459+H460+H461+H462+H463+H464+H465+H466+H467+H468)</f>
        <v>639321</v>
      </c>
      <c r="J468" s="72">
        <f t="shared" si="39"/>
        <v>0.7400693903561566</v>
      </c>
      <c r="K468" s="3">
        <f>SUM(G458+G459+G460+G461+G462+G463+G464+G465+G466+G467+G468)</f>
        <v>829145</v>
      </c>
      <c r="L468" s="74">
        <f t="shared" si="37"/>
        <v>5.9052609219004468</v>
      </c>
      <c r="M468" s="60">
        <v>417</v>
      </c>
      <c r="N468" s="75">
        <v>6.7</v>
      </c>
      <c r="O468" s="33">
        <f t="shared" si="40"/>
        <v>6.4252637541598814</v>
      </c>
      <c r="P468" s="34">
        <v>453.72</v>
      </c>
      <c r="Q468" s="35">
        <f t="shared" si="36"/>
        <v>-0.2747362458401188</v>
      </c>
      <c r="R468" s="34">
        <v>1</v>
      </c>
      <c r="S468" s="76">
        <f t="shared" si="38"/>
        <v>-8.8057553956834678E-2</v>
      </c>
      <c r="T468" s="7">
        <v>59.7</v>
      </c>
      <c r="U468" s="7">
        <v>63.1</v>
      </c>
      <c r="V468" s="8">
        <v>45</v>
      </c>
      <c r="W468" s="6">
        <v>2</v>
      </c>
      <c r="X468" s="6">
        <v>6</v>
      </c>
      <c r="Y468" s="6">
        <v>2</v>
      </c>
      <c r="Z468" s="6">
        <v>4</v>
      </c>
      <c r="AA468" s="6">
        <v>0</v>
      </c>
      <c r="AB468" s="6" t="s">
        <v>142</v>
      </c>
    </row>
    <row r="469" spans="1:28" s="9" customFormat="1" ht="11.35" customHeight="1">
      <c r="A469" s="6">
        <v>2017</v>
      </c>
      <c r="B469" s="6" t="s">
        <v>238</v>
      </c>
      <c r="C469" s="3">
        <v>12</v>
      </c>
      <c r="D469" s="3" t="s">
        <v>3</v>
      </c>
      <c r="E469" s="3" t="s">
        <v>296</v>
      </c>
      <c r="F469" s="70">
        <v>42837</v>
      </c>
      <c r="G469" s="47">
        <v>75481</v>
      </c>
      <c r="H469" s="48">
        <v>54199</v>
      </c>
      <c r="I469" s="71">
        <f>SUM(H458+H459+H460+H461+H462+H463+H464+H465+H466+H467+H468+H469)</f>
        <v>693520</v>
      </c>
      <c r="J469" s="72">
        <f t="shared" si="39"/>
        <v>0.71804825055311938</v>
      </c>
      <c r="K469" s="3">
        <f>SUM(G458+G459+G460+G461+G462+G463+G464+G465+G466+G467+G468+G469)</f>
        <v>904626</v>
      </c>
      <c r="L469" s="74">
        <f t="shared" si="37"/>
        <v>3.6035558617400403</v>
      </c>
      <c r="M469" s="60">
        <v>272</v>
      </c>
      <c r="N469" s="75">
        <v>6.7</v>
      </c>
      <c r="O469" s="33">
        <f t="shared" si="40"/>
        <v>3.7593566592917425</v>
      </c>
      <c r="P469" s="34">
        <v>283.76</v>
      </c>
      <c r="Q469" s="35">
        <f t="shared" si="36"/>
        <v>-2.9406433407082577</v>
      </c>
      <c r="R469" s="34">
        <v>1</v>
      </c>
      <c r="S469" s="76">
        <f t="shared" si="38"/>
        <v>-4.3235294117647038E-2</v>
      </c>
      <c r="T469" s="7">
        <v>79.400000000000006</v>
      </c>
      <c r="U469" s="7">
        <v>73.5</v>
      </c>
      <c r="V469" s="8">
        <v>43</v>
      </c>
      <c r="W469" s="6">
        <v>0</v>
      </c>
      <c r="X469" s="6">
        <v>3</v>
      </c>
      <c r="Y469" s="6">
        <v>0</v>
      </c>
      <c r="Z469" s="6">
        <v>0</v>
      </c>
      <c r="AA469" s="6">
        <v>0</v>
      </c>
      <c r="AB469" s="5">
        <v>0</v>
      </c>
    </row>
    <row r="470" spans="1:28" s="9" customFormat="1" ht="11.35" customHeight="1">
      <c r="A470" s="6">
        <v>2017</v>
      </c>
      <c r="B470" s="6" t="s">
        <v>238</v>
      </c>
      <c r="C470" s="3">
        <v>13</v>
      </c>
      <c r="D470" s="3" t="s">
        <v>7</v>
      </c>
      <c r="E470" s="3" t="s">
        <v>297</v>
      </c>
      <c r="F470" s="70">
        <v>42838</v>
      </c>
      <c r="G470" s="47">
        <v>83142</v>
      </c>
      <c r="H470" s="48">
        <v>57526</v>
      </c>
      <c r="I470" s="71">
        <f>SUM(H458+H459+H460+H461+H462+H463+H464+H465+H466+H467+H468+H469+H470)</f>
        <v>751046</v>
      </c>
      <c r="J470" s="72">
        <f t="shared" si="39"/>
        <v>0.69190060378629337</v>
      </c>
      <c r="K470" s="3">
        <f>SUM(G458+G459+G460+G461+G462+G463+G464+G465+G466+G467+G468+G469+G470)</f>
        <v>987768</v>
      </c>
      <c r="L470" s="74">
        <f t="shared" si="37"/>
        <v>3.0670419282673014</v>
      </c>
      <c r="M470" s="60">
        <v>255</v>
      </c>
      <c r="N470" s="75">
        <v>6.7</v>
      </c>
      <c r="O470" s="33">
        <f t="shared" si="40"/>
        <v>3.3718217026292367</v>
      </c>
      <c r="P470" s="34">
        <v>280.33999999999997</v>
      </c>
      <c r="Q470" s="35">
        <f t="shared" si="36"/>
        <v>-3.3281782973707634</v>
      </c>
      <c r="R470" s="34">
        <v>1</v>
      </c>
      <c r="S470" s="76">
        <f t="shared" si="38"/>
        <v>-9.9372549019607792E-2</v>
      </c>
      <c r="T470" s="7">
        <v>80.400000000000006</v>
      </c>
      <c r="U470" s="7">
        <v>74.5</v>
      </c>
      <c r="V470" s="8">
        <v>32</v>
      </c>
      <c r="W470" s="6">
        <v>0</v>
      </c>
      <c r="X470" s="6">
        <v>1</v>
      </c>
      <c r="Y470" s="6">
        <v>1</v>
      </c>
      <c r="Z470" s="6">
        <v>0</v>
      </c>
      <c r="AA470" s="6">
        <v>0</v>
      </c>
      <c r="AB470" s="5">
        <v>0</v>
      </c>
    </row>
    <row r="471" spans="1:28" s="9" customFormat="1" ht="11.35" customHeight="1">
      <c r="A471" s="6">
        <v>2017</v>
      </c>
      <c r="B471" s="6" t="s">
        <v>238</v>
      </c>
      <c r="C471" s="3">
        <v>14</v>
      </c>
      <c r="D471" s="3" t="s">
        <v>0</v>
      </c>
      <c r="E471" s="3" t="s">
        <v>298</v>
      </c>
      <c r="F471" s="70">
        <v>42839</v>
      </c>
      <c r="G471" s="47">
        <v>77902</v>
      </c>
      <c r="H471" s="48">
        <v>56871</v>
      </c>
      <c r="I471" s="71">
        <f>SUM(H458+H459+H460+H461+H462+H463+H464+H465+H466+H467+H468+H469+H470+H471)</f>
        <v>807917</v>
      </c>
      <c r="J471" s="72">
        <f t="shared" si="39"/>
        <v>0.73003260506790579</v>
      </c>
      <c r="K471" s="3">
        <f>SUM(G458+G459+G460+G461+G462+G463+G464+G465+G466+G467+G468+G469+G470+G471)</f>
        <v>1065670</v>
      </c>
      <c r="L471" s="74">
        <f t="shared" si="37"/>
        <v>4.14623501322174</v>
      </c>
      <c r="M471" s="60">
        <v>323</v>
      </c>
      <c r="N471" s="75">
        <v>6.7</v>
      </c>
      <c r="O471" s="33">
        <f t="shared" si="40"/>
        <v>4.4937228825960824</v>
      </c>
      <c r="P471" s="34">
        <v>350.07</v>
      </c>
      <c r="Q471" s="35">
        <f t="shared" si="36"/>
        <v>-2.2062771174039177</v>
      </c>
      <c r="R471" s="34">
        <v>1</v>
      </c>
      <c r="S471" s="76">
        <f t="shared" si="38"/>
        <v>-8.3808049535603724E-2</v>
      </c>
      <c r="T471" s="7">
        <v>85.3</v>
      </c>
      <c r="U471" s="7">
        <v>78.3</v>
      </c>
      <c r="V471" s="8">
        <v>38</v>
      </c>
      <c r="W471" s="6">
        <v>0</v>
      </c>
      <c r="X471" s="6">
        <v>5</v>
      </c>
      <c r="Y471" s="6">
        <v>4</v>
      </c>
      <c r="Z471" s="6">
        <v>0</v>
      </c>
      <c r="AA471" s="6">
        <v>1</v>
      </c>
      <c r="AB471" s="5">
        <v>0</v>
      </c>
    </row>
    <row r="472" spans="1:28" s="9" customFormat="1" ht="11.35" customHeight="1">
      <c r="A472" s="6">
        <v>2017</v>
      </c>
      <c r="B472" s="6" t="s">
        <v>238</v>
      </c>
      <c r="C472" s="3">
        <v>15</v>
      </c>
      <c r="D472" s="3" t="s">
        <v>8</v>
      </c>
      <c r="E472" s="3" t="s">
        <v>299</v>
      </c>
      <c r="F472" s="70">
        <v>42840</v>
      </c>
      <c r="G472" s="47">
        <v>58506</v>
      </c>
      <c r="H472" s="48">
        <v>48895</v>
      </c>
      <c r="I472" s="71">
        <f>SUM(H458+H459+H460+H461+H462+H463+H464+H465+H466+H467+H468+H469+H470+H471+H472)</f>
        <v>856812</v>
      </c>
      <c r="J472" s="72">
        <f t="shared" si="39"/>
        <v>0.83572625029911463</v>
      </c>
      <c r="K472" s="3">
        <f>SUM(G458+G459+G460+G461+G462+G463+G464+G465+G466+G467+G468+G469+G470+G471+G472)</f>
        <v>1124176</v>
      </c>
      <c r="L472" s="74">
        <f t="shared" si="37"/>
        <v>4.478173178819266</v>
      </c>
      <c r="M472" s="60">
        <v>262</v>
      </c>
      <c r="N472" s="75">
        <v>6.7</v>
      </c>
      <c r="O472" s="33">
        <f t="shared" si="40"/>
        <v>5.1189621577274123</v>
      </c>
      <c r="P472" s="34">
        <v>299.49</v>
      </c>
      <c r="Q472" s="35">
        <f t="shared" si="36"/>
        <v>-1.5810378422725879</v>
      </c>
      <c r="R472" s="34">
        <v>1</v>
      </c>
      <c r="S472" s="76">
        <f t="shared" si="38"/>
        <v>-0.14309160305343505</v>
      </c>
      <c r="T472" s="7">
        <v>87.8</v>
      </c>
      <c r="U472" s="7">
        <v>86.5</v>
      </c>
      <c r="V472" s="8">
        <v>10</v>
      </c>
      <c r="W472" s="6">
        <v>1</v>
      </c>
      <c r="X472" s="6">
        <v>0</v>
      </c>
      <c r="Y472" s="6">
        <v>0</v>
      </c>
      <c r="Z472" s="6">
        <v>0</v>
      </c>
      <c r="AA472" s="6">
        <v>0</v>
      </c>
      <c r="AB472" s="5">
        <v>0</v>
      </c>
    </row>
    <row r="473" spans="1:28" s="9" customFormat="1" ht="11.35" customHeight="1">
      <c r="A473" s="6">
        <v>2017</v>
      </c>
      <c r="B473" s="6" t="s">
        <v>238</v>
      </c>
      <c r="C473" s="3">
        <v>16</v>
      </c>
      <c r="D473" s="3" t="s">
        <v>5</v>
      </c>
      <c r="E473" s="3" t="s">
        <v>300</v>
      </c>
      <c r="F473" s="70">
        <v>42841</v>
      </c>
      <c r="G473" s="47">
        <v>69580</v>
      </c>
      <c r="H473" s="48">
        <v>51168</v>
      </c>
      <c r="I473" s="71">
        <f>SUM(H458+H459+H460+H461+H462+H463+H464+H465+H466+H467+H468+H469+H470+H471+H472+H473)</f>
        <v>907980</v>
      </c>
      <c r="J473" s="72">
        <f t="shared" si="39"/>
        <v>0.73538373095717158</v>
      </c>
      <c r="K473" s="3">
        <f>SUM(G458+G459+G460+G461+G462+G463+G464+G465+G466+G467+G468+G469+G470+G471+G472+G473)</f>
        <v>1193756</v>
      </c>
      <c r="L473" s="74">
        <f t="shared" si="37"/>
        <v>4.0097729232538084</v>
      </c>
      <c r="M473" s="60">
        <v>279</v>
      </c>
      <c r="N473" s="75">
        <v>6.7</v>
      </c>
      <c r="O473" s="33">
        <f t="shared" si="40"/>
        <v>4.3932164415061798</v>
      </c>
      <c r="P473" s="34">
        <v>305.68</v>
      </c>
      <c r="Q473" s="35">
        <f t="shared" si="36"/>
        <v>-2.3067835584938203</v>
      </c>
      <c r="R473" s="34">
        <v>1</v>
      </c>
      <c r="S473" s="76">
        <f t="shared" si="38"/>
        <v>-9.5627240143369097E-2</v>
      </c>
      <c r="T473" s="7">
        <v>83.5</v>
      </c>
      <c r="U473" s="7">
        <v>78.7</v>
      </c>
      <c r="V473" s="8">
        <v>30</v>
      </c>
      <c r="W473" s="6">
        <v>0</v>
      </c>
      <c r="X473" s="6">
        <v>3</v>
      </c>
      <c r="Y473" s="6">
        <v>3</v>
      </c>
      <c r="Z473" s="6">
        <v>0</v>
      </c>
      <c r="AA473" s="6">
        <v>0</v>
      </c>
      <c r="AB473" s="5">
        <v>0</v>
      </c>
    </row>
    <row r="474" spans="1:28" s="9" customFormat="1" ht="11.35" customHeight="1">
      <c r="A474" s="6">
        <v>2017</v>
      </c>
      <c r="B474" s="6" t="s">
        <v>238</v>
      </c>
      <c r="C474" s="3">
        <v>17</v>
      </c>
      <c r="D474" s="3" t="s">
        <v>6</v>
      </c>
      <c r="E474" s="3" t="s">
        <v>294</v>
      </c>
      <c r="F474" s="70">
        <v>42842</v>
      </c>
      <c r="G474" s="47">
        <v>70139</v>
      </c>
      <c r="H474" s="48">
        <v>50280</v>
      </c>
      <c r="I474" s="71">
        <f>SUM(H458+H459+H460+H461+H462+H463+H464+H465+H466+H467+H468+H469+H470+H471+H472+H473+H474)</f>
        <v>958260</v>
      </c>
      <c r="J474" s="72">
        <f t="shared" si="39"/>
        <v>0.71686223071329791</v>
      </c>
      <c r="K474" s="3">
        <f>SUM(G458+G459+G460+G461+G462+G463+G464+G465+G466+G467+G468+G469+G470+G471+G472+G473+G474)</f>
        <v>1263895</v>
      </c>
      <c r="L474" s="74">
        <f t="shared" si="37"/>
        <v>13.516018192446428</v>
      </c>
      <c r="M474" s="60">
        <v>948</v>
      </c>
      <c r="N474" s="75">
        <v>6.7</v>
      </c>
      <c r="O474" s="33">
        <f t="shared" si="40"/>
        <v>16.371776044711215</v>
      </c>
      <c r="P474" s="34">
        <v>1148.3</v>
      </c>
      <c r="Q474" s="35">
        <f t="shared" si="36"/>
        <v>9.6717760447112155</v>
      </c>
      <c r="R474" s="34">
        <v>0</v>
      </c>
      <c r="S474" s="76">
        <f t="shared" si="38"/>
        <v>-0.2112869198312235</v>
      </c>
      <c r="T474" s="7">
        <v>27.3</v>
      </c>
      <c r="U474" s="7">
        <v>34.1</v>
      </c>
      <c r="V474" s="8">
        <v>67</v>
      </c>
      <c r="W474" s="6">
        <v>28</v>
      </c>
      <c r="X474" s="6">
        <v>89</v>
      </c>
      <c r="Y474" s="6">
        <v>3</v>
      </c>
      <c r="Z474" s="6">
        <v>84</v>
      </c>
      <c r="AA474" s="6">
        <v>2</v>
      </c>
      <c r="AB474" s="6" t="s">
        <v>141</v>
      </c>
    </row>
    <row r="475" spans="1:28" s="9" customFormat="1" ht="11.35" customHeight="1">
      <c r="A475" s="6">
        <v>2017</v>
      </c>
      <c r="B475" s="6" t="s">
        <v>238</v>
      </c>
      <c r="C475" s="3">
        <v>18</v>
      </c>
      <c r="D475" s="3" t="s">
        <v>4</v>
      </c>
      <c r="E475" s="3" t="s">
        <v>295</v>
      </c>
      <c r="F475" s="70">
        <v>42843</v>
      </c>
      <c r="G475" s="47">
        <v>79855</v>
      </c>
      <c r="H475" s="48">
        <v>60920</v>
      </c>
      <c r="I475" s="71">
        <f>SUM(H458+H459+H460+H461+H462+H463+H464+H465+H466+H467+H468+H469+H470+H471+H472+H473+H474+H475)</f>
        <v>1019180</v>
      </c>
      <c r="J475" s="72">
        <f t="shared" si="39"/>
        <v>0.76288272493895182</v>
      </c>
      <c r="K475" s="3">
        <f>SUM(G458+G459+G460+G461+G462+G463+G464+G465+G466+G467+G468+G469+G470+G471+G472+G473+G474+G475)</f>
        <v>1343750</v>
      </c>
      <c r="L475" s="74">
        <f t="shared" si="37"/>
        <v>5.1343059294972138</v>
      </c>
      <c r="M475" s="60">
        <v>410</v>
      </c>
      <c r="N475" s="75">
        <v>6.7</v>
      </c>
      <c r="O475" s="33">
        <f t="shared" si="40"/>
        <v>5.6625133053659757</v>
      </c>
      <c r="P475" s="34">
        <v>452.18</v>
      </c>
      <c r="Q475" s="35">
        <f t="shared" si="36"/>
        <v>-1.0374866946340244</v>
      </c>
      <c r="R475" s="34">
        <v>1</v>
      </c>
      <c r="S475" s="76">
        <f t="shared" si="38"/>
        <v>-0.1028780487804879</v>
      </c>
      <c r="T475" s="7">
        <v>74.599999999999994</v>
      </c>
      <c r="U475" s="7">
        <v>71.2</v>
      </c>
      <c r="V475" s="8">
        <v>35</v>
      </c>
      <c r="W475" s="6">
        <v>0</v>
      </c>
      <c r="X475" s="6">
        <v>2</v>
      </c>
      <c r="Y475" s="6">
        <v>2</v>
      </c>
      <c r="Z475" s="6">
        <v>0</v>
      </c>
      <c r="AA475" s="6">
        <v>0</v>
      </c>
      <c r="AB475" s="5">
        <v>0</v>
      </c>
    </row>
    <row r="476" spans="1:28" s="9" customFormat="1" ht="11.35" customHeight="1">
      <c r="A476" s="6">
        <v>2017</v>
      </c>
      <c r="B476" s="6" t="s">
        <v>238</v>
      </c>
      <c r="C476" s="3">
        <v>19</v>
      </c>
      <c r="D476" s="3" t="s">
        <v>3</v>
      </c>
      <c r="E476" s="3" t="s">
        <v>296</v>
      </c>
      <c r="F476" s="70">
        <v>42844</v>
      </c>
      <c r="G476" s="47">
        <v>78354</v>
      </c>
      <c r="H476" s="48">
        <v>56757</v>
      </c>
      <c r="I476" s="71">
        <f>SUM(H458+H459+H460+H461+H462+H463+H464+H465+H466+H467+H468+H469+H470+H471+H472+H473+H474+H475+H476)</f>
        <v>1075937</v>
      </c>
      <c r="J476" s="72">
        <f t="shared" si="39"/>
        <v>0.72436633739183709</v>
      </c>
      <c r="K476" s="3">
        <f>SUM(G458+G459+G460+G461+G462+G463+G464+G465+G466+G467+G468+G469+G470+G471+G472+G473+G474+G475+G476)</f>
        <v>1422104</v>
      </c>
      <c r="L476" s="74">
        <f t="shared" si="37"/>
        <v>3.4841871506240905</v>
      </c>
      <c r="M476" s="60">
        <v>273</v>
      </c>
      <c r="N476" s="75">
        <v>6.7</v>
      </c>
      <c r="O476" s="33">
        <f t="shared" si="40"/>
        <v>3.9606146463486227</v>
      </c>
      <c r="P476" s="34">
        <v>310.33</v>
      </c>
      <c r="Q476" s="35">
        <f t="shared" si="36"/>
        <v>-2.7393853536513775</v>
      </c>
      <c r="R476" s="34">
        <v>1</v>
      </c>
      <c r="S476" s="76">
        <f t="shared" si="38"/>
        <v>-0.13673992673992674</v>
      </c>
      <c r="T476" s="7">
        <v>79.8</v>
      </c>
      <c r="U476" s="7">
        <v>73.7</v>
      </c>
      <c r="V476" s="8">
        <v>30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 t="s">
        <v>143</v>
      </c>
    </row>
    <row r="477" spans="1:28" s="9" customFormat="1" ht="11.35" customHeight="1">
      <c r="A477" s="6">
        <v>2017</v>
      </c>
      <c r="B477" s="6" t="s">
        <v>238</v>
      </c>
      <c r="C477" s="3">
        <v>20</v>
      </c>
      <c r="D477" s="3" t="s">
        <v>7</v>
      </c>
      <c r="E477" s="3" t="s">
        <v>297</v>
      </c>
      <c r="F477" s="70">
        <v>42845</v>
      </c>
      <c r="G477" s="47">
        <v>81198</v>
      </c>
      <c r="H477" s="48">
        <v>56970</v>
      </c>
      <c r="I477" s="71">
        <f>SUM(H458+H459+H460+H461+H462+H463+H464+H465+H466+H467+H468+H469+H470+H471+H472+H473+H474+H475+H476+H477)</f>
        <v>1132907</v>
      </c>
      <c r="J477" s="72">
        <f t="shared" si="39"/>
        <v>0.70161826645976499</v>
      </c>
      <c r="K477" s="3">
        <f>SUM(G458+G459+G460+G461+G462+G463+G464+G465+G466+G467+G468+G469+G470+G471+G472+G473+G474+G475+G476+G477)</f>
        <v>1503302</v>
      </c>
      <c r="L477" s="74">
        <f t="shared" si="37"/>
        <v>6.404098623118796</v>
      </c>
      <c r="M477" s="60">
        <v>520</v>
      </c>
      <c r="N477" s="75">
        <v>6.7</v>
      </c>
      <c r="O477" s="33">
        <f t="shared" si="40"/>
        <v>6.9016478238380259</v>
      </c>
      <c r="P477" s="34">
        <v>560.4</v>
      </c>
      <c r="Q477" s="35">
        <f t="shared" si="36"/>
        <v>0.20164782383802571</v>
      </c>
      <c r="R477" s="34">
        <v>0</v>
      </c>
      <c r="S477" s="76">
        <f t="shared" si="38"/>
        <v>-7.7692307692307727E-2</v>
      </c>
      <c r="T477" s="7">
        <v>49.6</v>
      </c>
      <c r="U477" s="7">
        <v>71.3</v>
      </c>
      <c r="V477" s="8">
        <v>26</v>
      </c>
      <c r="W477" s="6">
        <v>0</v>
      </c>
      <c r="X477" s="6">
        <v>5</v>
      </c>
      <c r="Y477" s="6">
        <v>2</v>
      </c>
      <c r="Z477" s="6">
        <v>2</v>
      </c>
      <c r="AA477" s="6">
        <v>1</v>
      </c>
      <c r="AB477" s="6" t="s">
        <v>144</v>
      </c>
    </row>
    <row r="478" spans="1:28" s="9" customFormat="1" ht="11.35" customHeight="1">
      <c r="A478" s="6">
        <v>2017</v>
      </c>
      <c r="B478" s="6" t="s">
        <v>238</v>
      </c>
      <c r="C478" s="3">
        <v>21</v>
      </c>
      <c r="D478" s="3" t="s">
        <v>0</v>
      </c>
      <c r="E478" s="3" t="s">
        <v>298</v>
      </c>
      <c r="F478" s="70">
        <v>42846</v>
      </c>
      <c r="G478" s="47">
        <v>81661</v>
      </c>
      <c r="H478" s="48">
        <v>59999</v>
      </c>
      <c r="I478" s="71">
        <f>SUM(H458+H459+H460+H461+H462+H463+H464+H465+H466+H467+H468+H469+H470+H471+H472+H473+H474+H475+H476+H477+H478)</f>
        <v>1192906</v>
      </c>
      <c r="J478" s="72">
        <f t="shared" si="39"/>
        <v>0.73473261409975388</v>
      </c>
      <c r="K478" s="3">
        <f>SUM(G458+G459+G460+G461+G462+G463+G464+G465+G466+G467+G468+G469+G470+G471+G472+G473+G474+G475+G476+G477+G478)</f>
        <v>1584963</v>
      </c>
      <c r="L478" s="74">
        <f t="shared" si="37"/>
        <v>7.469906075115416</v>
      </c>
      <c r="M478" s="60">
        <v>610</v>
      </c>
      <c r="N478" s="75">
        <v>6.7</v>
      </c>
      <c r="O478" s="33">
        <f t="shared" si="40"/>
        <v>8.150647187764049</v>
      </c>
      <c r="P478" s="34">
        <v>665.59</v>
      </c>
      <c r="Q478" s="35">
        <f t="shared" si="36"/>
        <v>1.4506471877640488</v>
      </c>
      <c r="R478" s="34">
        <v>0</v>
      </c>
      <c r="S478" s="76">
        <f t="shared" si="38"/>
        <v>-9.1131147540983726E-2</v>
      </c>
      <c r="T478" s="7">
        <v>62.6</v>
      </c>
      <c r="U478" s="7">
        <v>66</v>
      </c>
      <c r="V478" s="8">
        <v>48</v>
      </c>
      <c r="W478" s="6">
        <v>1</v>
      </c>
      <c r="X478" s="6">
        <v>3</v>
      </c>
      <c r="Y478" s="6">
        <v>2</v>
      </c>
      <c r="Z478" s="6">
        <v>0</v>
      </c>
      <c r="AA478" s="6">
        <v>1</v>
      </c>
      <c r="AB478" s="6" t="s">
        <v>145</v>
      </c>
    </row>
    <row r="479" spans="1:28" s="9" customFormat="1" ht="11.35" customHeight="1">
      <c r="A479" s="6">
        <v>2017</v>
      </c>
      <c r="B479" s="6" t="s">
        <v>238</v>
      </c>
      <c r="C479" s="3">
        <v>22</v>
      </c>
      <c r="D479" s="3" t="s">
        <v>8</v>
      </c>
      <c r="E479" s="3" t="s">
        <v>299</v>
      </c>
      <c r="F479" s="70">
        <v>42847</v>
      </c>
      <c r="G479" s="47">
        <v>69258</v>
      </c>
      <c r="H479" s="48">
        <v>58339</v>
      </c>
      <c r="I479" s="71">
        <f>SUM(H458+H459+H460+H461+H462+H463+H464+H465+H466+H467+H468+H469+H470+H471+H472+H473+H474+H475+H476+H477+H478+H479)</f>
        <v>1251245</v>
      </c>
      <c r="J479" s="72">
        <f t="shared" si="39"/>
        <v>0.84234312281613677</v>
      </c>
      <c r="K479" s="3">
        <f>SUM(G458+G459+G460+G461+G462+G463+G464+G465+G466+G467+G468+G469+G470+G471+G472+G473+G474+G475+G476+G477+G478+G479)</f>
        <v>1654221</v>
      </c>
      <c r="L479" s="74">
        <f t="shared" si="37"/>
        <v>6.0931589130497557</v>
      </c>
      <c r="M479" s="60">
        <v>422</v>
      </c>
      <c r="N479" s="75">
        <v>6.7</v>
      </c>
      <c r="O479" s="33">
        <f t="shared" si="40"/>
        <v>6.5946172283346325</v>
      </c>
      <c r="P479" s="34">
        <v>456.73</v>
      </c>
      <c r="Q479" s="35">
        <f t="shared" si="36"/>
        <v>-0.10538277166536769</v>
      </c>
      <c r="R479" s="34">
        <v>1</v>
      </c>
      <c r="S479" s="76">
        <f t="shared" si="38"/>
        <v>-8.2298578199052175E-2</v>
      </c>
      <c r="T479" s="7">
        <v>77.5</v>
      </c>
      <c r="U479" s="7">
        <v>73.099999999999994</v>
      </c>
      <c r="V479" s="3">
        <v>27</v>
      </c>
      <c r="W479" s="6">
        <v>1</v>
      </c>
      <c r="X479" s="6">
        <v>1</v>
      </c>
      <c r="Y479" s="6">
        <v>0</v>
      </c>
      <c r="Z479" s="6">
        <v>0</v>
      </c>
      <c r="AA479" s="6">
        <v>1</v>
      </c>
      <c r="AB479" s="5">
        <v>0</v>
      </c>
    </row>
    <row r="480" spans="1:28" s="9" customFormat="1" ht="11.35" customHeight="1">
      <c r="A480" s="6">
        <v>2017</v>
      </c>
      <c r="B480" s="6" t="s">
        <v>238</v>
      </c>
      <c r="C480" s="3">
        <v>23</v>
      </c>
      <c r="D480" s="3" t="s">
        <v>5</v>
      </c>
      <c r="E480" s="3" t="s">
        <v>300</v>
      </c>
      <c r="F480" s="70">
        <v>42848</v>
      </c>
      <c r="G480" s="47">
        <v>81372</v>
      </c>
      <c r="H480" s="48">
        <v>62496</v>
      </c>
      <c r="I480" s="71">
        <f>SUM(H458+H459+H460+H461+H462+H463+H464+H465+H466+H467+H468+H469+H470+H471+H472+H473+H474+H475+H476+H477+H478+H479+H480)</f>
        <v>1313741</v>
      </c>
      <c r="J480" s="72">
        <f t="shared" si="39"/>
        <v>0.76802831440790442</v>
      </c>
      <c r="K480" s="3">
        <f>SUM(G458+G459+G460+G461+G462+G463+G464+G465+G466+G467+G468+G469+G470+G471+G472+G473+G474+G475+G476+G477+G478+G479+G480)</f>
        <v>1735593</v>
      </c>
      <c r="L480" s="74">
        <f t="shared" si="37"/>
        <v>4.7436464631568596</v>
      </c>
      <c r="M480" s="60">
        <v>386</v>
      </c>
      <c r="N480" s="75">
        <v>6.7</v>
      </c>
      <c r="O480" s="33">
        <f t="shared" si="40"/>
        <v>5.2514378410263971</v>
      </c>
      <c r="P480" s="34">
        <v>427.32</v>
      </c>
      <c r="Q480" s="35">
        <f t="shared" si="36"/>
        <v>-1.4485621589736031</v>
      </c>
      <c r="R480" s="34">
        <v>1</v>
      </c>
      <c r="S480" s="76">
        <f t="shared" si="38"/>
        <v>-0.10704663212435239</v>
      </c>
      <c r="T480" s="7">
        <v>83.1</v>
      </c>
      <c r="U480" s="7">
        <v>73.5</v>
      </c>
      <c r="V480" s="3">
        <v>33</v>
      </c>
      <c r="W480" s="6">
        <v>0</v>
      </c>
      <c r="X480" s="6">
        <v>1</v>
      </c>
      <c r="Y480" s="6">
        <v>0</v>
      </c>
      <c r="Z480" s="6">
        <v>1</v>
      </c>
      <c r="AA480" s="6">
        <v>0</v>
      </c>
      <c r="AB480" s="5">
        <v>0</v>
      </c>
    </row>
    <row r="481" spans="1:28" s="9" customFormat="1" ht="11.35" customHeight="1">
      <c r="A481" s="6">
        <v>2017</v>
      </c>
      <c r="B481" s="6" t="s">
        <v>238</v>
      </c>
      <c r="C481" s="3">
        <v>24</v>
      </c>
      <c r="D481" s="3" t="s">
        <v>6</v>
      </c>
      <c r="E481" s="3" t="s">
        <v>294</v>
      </c>
      <c r="F481" s="70">
        <v>42849</v>
      </c>
      <c r="G481" s="47">
        <v>81226</v>
      </c>
      <c r="H481" s="48">
        <v>59463</v>
      </c>
      <c r="I481" s="71">
        <f>SUM(H458+H459+H460+H461+H462+H463+H464+H465+H466+H467+H468+H469+H470+H471+H472+H473+H474+H475+H476+H477+H478+H479+H480+H481)</f>
        <v>1373204</v>
      </c>
      <c r="J481" s="72">
        <f t="shared" si="39"/>
        <v>0.73206854947923083</v>
      </c>
      <c r="K481" s="3">
        <f>SUM(G458+G459+G460+G461+G462+G463+G464+G465+G466+G467+G468+G469+G470+G471+G472+G473+G474+G475+G476+G477+G478+G479+G480+G481)</f>
        <v>1816819</v>
      </c>
      <c r="L481" s="74">
        <f t="shared" si="37"/>
        <v>4.247408465269741</v>
      </c>
      <c r="M481" s="60">
        <v>345</v>
      </c>
      <c r="N481" s="75">
        <v>6.7</v>
      </c>
      <c r="O481" s="33">
        <f t="shared" si="40"/>
        <v>4.56725678969788</v>
      </c>
      <c r="P481" s="34">
        <v>370.98</v>
      </c>
      <c r="Q481" s="35">
        <f t="shared" si="36"/>
        <v>-2.1327432103021202</v>
      </c>
      <c r="R481" s="34">
        <v>1</v>
      </c>
      <c r="S481" s="76">
        <f t="shared" si="38"/>
        <v>-7.5304347826087081E-2</v>
      </c>
      <c r="T481" s="7">
        <v>80.099999999999994</v>
      </c>
      <c r="U481" s="7">
        <v>70.7</v>
      </c>
      <c r="V481" s="3">
        <v>40</v>
      </c>
      <c r="W481" s="6">
        <v>0</v>
      </c>
      <c r="X481" s="6">
        <v>1</v>
      </c>
      <c r="Y481" s="6">
        <v>0</v>
      </c>
      <c r="Z481" s="6">
        <v>1</v>
      </c>
      <c r="AA481" s="6">
        <v>0</v>
      </c>
      <c r="AB481" s="5">
        <v>0</v>
      </c>
    </row>
    <row r="482" spans="1:28" s="9" customFormat="1" ht="11.35" customHeight="1">
      <c r="A482" s="6">
        <v>2017</v>
      </c>
      <c r="B482" s="6" t="s">
        <v>238</v>
      </c>
      <c r="C482" s="3">
        <v>25</v>
      </c>
      <c r="D482" s="3" t="s">
        <v>4</v>
      </c>
      <c r="E482" s="3" t="s">
        <v>295</v>
      </c>
      <c r="F482" s="70">
        <v>42850</v>
      </c>
      <c r="G482" s="47">
        <v>73194</v>
      </c>
      <c r="H482" s="48">
        <v>53096</v>
      </c>
      <c r="I482" s="71">
        <f>SUM(H458+H459+H460+H461+H462+H463+H464+H465+H466+H467+H468+H469+H470+H471+H472+H473+H474+H475+H476+H477+H478+H479+H480+H481+H482)</f>
        <v>1426300</v>
      </c>
      <c r="J482" s="72">
        <f t="shared" si="39"/>
        <v>0.72541465147416451</v>
      </c>
      <c r="K482" s="3">
        <f>SUM(G458+G459+G460+G461+G462+G463+G464+G465+G466+G467+G468+G469+G470+G471+G472+G473+G474+G475+G476+G477+G478+G479+G480+G481+G482)</f>
        <v>1890013</v>
      </c>
      <c r="L482" s="74">
        <f t="shared" si="37"/>
        <v>3.4155805120638303</v>
      </c>
      <c r="M482" s="60">
        <v>250</v>
      </c>
      <c r="N482" s="75">
        <v>6.7</v>
      </c>
      <c r="O482" s="33">
        <f t="shared" si="40"/>
        <v>3.6429215509467987</v>
      </c>
      <c r="P482" s="34">
        <v>266.64</v>
      </c>
      <c r="Q482" s="35">
        <f t="shared" si="36"/>
        <v>-3.0570784490532015</v>
      </c>
      <c r="R482" s="34">
        <v>1</v>
      </c>
      <c r="S482" s="76">
        <f t="shared" si="38"/>
        <v>-6.6559999999999953E-2</v>
      </c>
      <c r="T482" s="7">
        <v>86.5</v>
      </c>
      <c r="U482" s="7">
        <v>77.599999999999994</v>
      </c>
      <c r="V482" s="3">
        <v>71</v>
      </c>
      <c r="W482" s="6">
        <v>0</v>
      </c>
      <c r="X482" s="6">
        <v>1</v>
      </c>
      <c r="Y482" s="6">
        <v>1</v>
      </c>
      <c r="Z482" s="6">
        <v>0</v>
      </c>
      <c r="AA482" s="6">
        <v>0</v>
      </c>
      <c r="AB482" s="5">
        <v>0</v>
      </c>
    </row>
    <row r="483" spans="1:28" s="9" customFormat="1" ht="11.35" customHeight="1">
      <c r="A483" s="6">
        <v>2017</v>
      </c>
      <c r="B483" s="6" t="s">
        <v>238</v>
      </c>
      <c r="C483" s="3">
        <v>26</v>
      </c>
      <c r="D483" s="3" t="s">
        <v>3</v>
      </c>
      <c r="E483" s="3" t="s">
        <v>296</v>
      </c>
      <c r="F483" s="70">
        <v>42851</v>
      </c>
      <c r="G483" s="47">
        <v>73555</v>
      </c>
      <c r="H483" s="48">
        <v>53312</v>
      </c>
      <c r="I483" s="71">
        <f>SUM(H458+H459+H460+H461+H462+H463+H464+H465+H466+H467+H468+H469+H470+H471+H472+H473+H474+H475+H476+H477+H478+H479+H480+H481+H482+H483)</f>
        <v>1479612</v>
      </c>
      <c r="J483" s="72">
        <f t="shared" si="39"/>
        <v>0.72479097274148596</v>
      </c>
      <c r="K483" s="3">
        <f>SUM(G458+G459+G460+G461+G462+G463+G464+G465+G466+G467+G468+G469+G470+G471+G472+G473+G474+G475+G476+G477+G478+G479+G480+G481+G482+G483)</f>
        <v>1963568</v>
      </c>
      <c r="L483" s="74">
        <f t="shared" si="37"/>
        <v>8.4290666847936908</v>
      </c>
      <c r="M483" s="60">
        <v>620</v>
      </c>
      <c r="N483" s="75">
        <v>6.7</v>
      </c>
      <c r="O483" s="33">
        <f t="shared" si="40"/>
        <v>9.5854802528720011</v>
      </c>
      <c r="P483" s="34">
        <v>705.06</v>
      </c>
      <c r="Q483" s="35">
        <f t="shared" si="36"/>
        <v>2.8854802528720009</v>
      </c>
      <c r="R483" s="34">
        <v>0</v>
      </c>
      <c r="S483" s="76">
        <f t="shared" si="38"/>
        <v>-0.13719354838709674</v>
      </c>
      <c r="T483" s="7">
        <v>25.7</v>
      </c>
      <c r="U483" s="7">
        <v>27.9</v>
      </c>
      <c r="V483" s="3">
        <v>225</v>
      </c>
      <c r="W483" s="6">
        <v>8</v>
      </c>
      <c r="X483" s="6">
        <v>17</v>
      </c>
      <c r="Y483" s="6">
        <v>5</v>
      </c>
      <c r="Z483" s="6">
        <v>12</v>
      </c>
      <c r="AA483" s="6">
        <v>0</v>
      </c>
      <c r="AB483" s="6" t="s">
        <v>146</v>
      </c>
    </row>
    <row r="484" spans="1:28" s="9" customFormat="1" ht="11.35" customHeight="1">
      <c r="A484" s="6">
        <v>2017</v>
      </c>
      <c r="B484" s="6" t="s">
        <v>238</v>
      </c>
      <c r="C484" s="3">
        <v>27</v>
      </c>
      <c r="D484" s="3" t="s">
        <v>7</v>
      </c>
      <c r="E484" s="3" t="s">
        <v>297</v>
      </c>
      <c r="F484" s="70">
        <v>42852</v>
      </c>
      <c r="G484" s="47">
        <v>82783</v>
      </c>
      <c r="H484" s="48">
        <v>60200</v>
      </c>
      <c r="I484" s="71">
        <f>SUM(H458+H459+H460+H461+H462+H463+H464+H465+H466+H467+H468+H469+H470+H471+H472+H473+H474+H475+H476+H477+H478+H479+H480+H481+H482+H483+H484)</f>
        <v>1539812</v>
      </c>
      <c r="J484" s="72">
        <f t="shared" si="39"/>
        <v>0.72720244494642616</v>
      </c>
      <c r="K484" s="3">
        <f>SUM(G458+G459+G460+G461+G462+G463+G464+G465+G466+G467+G468+G469+G470+G471+G472+G473+G474+G475+G476+G477+G478+G479+G480+G481+G482+G483+G484)</f>
        <v>2046351</v>
      </c>
      <c r="L484" s="74">
        <f t="shared" si="37"/>
        <v>5.0131065556938017</v>
      </c>
      <c r="M484" s="60">
        <v>415</v>
      </c>
      <c r="N484" s="75">
        <v>6.7</v>
      </c>
      <c r="O484" s="33">
        <f t="shared" si="40"/>
        <v>5.2653322542067817</v>
      </c>
      <c r="P484" s="34">
        <v>435.88</v>
      </c>
      <c r="Q484" s="35">
        <f t="shared" si="36"/>
        <v>-1.4346677457932184</v>
      </c>
      <c r="R484" s="34">
        <v>1</v>
      </c>
      <c r="S484" s="76">
        <f t="shared" si="38"/>
        <v>-5.0313253012048254E-2</v>
      </c>
      <c r="T484" s="7">
        <v>69.7</v>
      </c>
      <c r="U484" s="7">
        <v>67.599999999999994</v>
      </c>
      <c r="V484" s="3">
        <v>20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5">
        <v>0</v>
      </c>
    </row>
    <row r="485" spans="1:28" s="9" customFormat="1" ht="11.35" customHeight="1">
      <c r="A485" s="6">
        <v>2017</v>
      </c>
      <c r="B485" s="6" t="s">
        <v>238</v>
      </c>
      <c r="C485" s="3">
        <v>28</v>
      </c>
      <c r="D485" s="3" t="s">
        <v>0</v>
      </c>
      <c r="E485" s="3" t="s">
        <v>298</v>
      </c>
      <c r="F485" s="70">
        <v>42853</v>
      </c>
      <c r="G485" s="48">
        <v>82874</v>
      </c>
      <c r="H485" s="48">
        <v>62442</v>
      </c>
      <c r="I485" s="71">
        <f>SUM(H458+H459+H460+H461+H462+H463+H464+H465+H466+H467+H468+H469+H470+H471+H472+H473+H474+H475+H476+H477+H478+H479+H480+H481+H482+H483+H484+H485)</f>
        <v>1602254</v>
      </c>
      <c r="J485" s="72">
        <f t="shared" si="39"/>
        <v>0.75345705528875162</v>
      </c>
      <c r="K485" s="3">
        <f>SUM(G458+G459+G460+G461+G462+G463+G464+G465+G466+G467+G468+G469+G470+G471+G472+G473+G474+G475+G476+G477+G478+G479+G480+G481+G482+G483+G484+G485)</f>
        <v>2129225</v>
      </c>
      <c r="L485" s="74">
        <f t="shared" si="37"/>
        <v>4.2594782440813761</v>
      </c>
      <c r="M485" s="60">
        <v>353</v>
      </c>
      <c r="N485" s="75">
        <v>6.7</v>
      </c>
      <c r="O485" s="33">
        <f t="shared" si="40"/>
        <v>4.8898327581629948</v>
      </c>
      <c r="P485" s="34">
        <v>405.24</v>
      </c>
      <c r="Q485" s="35">
        <f t="shared" si="36"/>
        <v>-1.8101672418370054</v>
      </c>
      <c r="R485" s="34">
        <v>1</v>
      </c>
      <c r="S485" s="76">
        <f t="shared" si="38"/>
        <v>-0.14798866855524073</v>
      </c>
      <c r="T485" s="7">
        <v>66.7</v>
      </c>
      <c r="U485" s="7">
        <v>69.099999999999994</v>
      </c>
      <c r="V485" s="3">
        <v>44</v>
      </c>
      <c r="W485" s="6">
        <v>0</v>
      </c>
      <c r="X485" s="6">
        <v>2</v>
      </c>
      <c r="Y485" s="6">
        <v>2</v>
      </c>
      <c r="Z485" s="6">
        <v>0</v>
      </c>
      <c r="AA485" s="6">
        <v>0</v>
      </c>
      <c r="AB485" s="5">
        <v>0</v>
      </c>
    </row>
    <row r="486" spans="1:28" s="9" customFormat="1" ht="11.35" customHeight="1">
      <c r="A486" s="6">
        <v>2017</v>
      </c>
      <c r="B486" s="6" t="s">
        <v>238</v>
      </c>
      <c r="C486" s="3">
        <v>29</v>
      </c>
      <c r="D486" s="3" t="s">
        <v>8</v>
      </c>
      <c r="E486" s="3" t="s">
        <v>299</v>
      </c>
      <c r="F486" s="70">
        <v>42854</v>
      </c>
      <c r="G486" s="48">
        <v>53780</v>
      </c>
      <c r="H486" s="48">
        <v>46050</v>
      </c>
      <c r="I486" s="71">
        <f>SUM(H458+H459+H460+H461+H462+H463+H464+H465+H466+H467+H468+H469+H470+H471+H472+H473+H474+H475+H476+H477+H478+H479+H480+H481+H482+H483+H484+H485+H486)</f>
        <v>1648304</v>
      </c>
      <c r="J486" s="72">
        <f t="shared" si="39"/>
        <v>0.85626626998884348</v>
      </c>
      <c r="K486" s="3">
        <f>SUM(G458+G459+G460+G461+G462+G463+G464+G465+G466+G467+G468+G469+G470+G471+G472+G473+G474+G475+G476+G477+G478+G479+G480+G481+G482+G483+G484+G485+G486)</f>
        <v>2183005</v>
      </c>
      <c r="L486" s="74">
        <f t="shared" si="37"/>
        <v>10.096690219412421</v>
      </c>
      <c r="M486" s="60">
        <v>543</v>
      </c>
      <c r="N486" s="75">
        <v>6.7</v>
      </c>
      <c r="O486" s="33">
        <f t="shared" si="40"/>
        <v>13.126069170695425</v>
      </c>
      <c r="P486" s="34">
        <v>705.92</v>
      </c>
      <c r="Q486" s="35">
        <f t="shared" ref="Q486:Q549" si="41">O486-N486</f>
        <v>6.4260691706954249</v>
      </c>
      <c r="R486" s="34">
        <v>0</v>
      </c>
      <c r="S486" s="76">
        <f t="shared" si="38"/>
        <v>-0.30003683241252288</v>
      </c>
      <c r="T486" s="7">
        <v>47.5</v>
      </c>
      <c r="U486" s="7">
        <v>49.1</v>
      </c>
      <c r="V486" s="3">
        <v>30</v>
      </c>
      <c r="W486" s="6">
        <v>2</v>
      </c>
      <c r="X486" s="6">
        <v>121</v>
      </c>
      <c r="Y486" s="6">
        <v>0</v>
      </c>
      <c r="Z486" s="6">
        <v>91</v>
      </c>
      <c r="AA486" s="6">
        <v>29</v>
      </c>
      <c r="AB486" s="6" t="s">
        <v>58</v>
      </c>
    </row>
    <row r="487" spans="1:28" s="9" customFormat="1" ht="11.35" customHeight="1">
      <c r="A487" s="6">
        <v>2017</v>
      </c>
      <c r="B487" s="6" t="s">
        <v>238</v>
      </c>
      <c r="C487" s="3">
        <v>30</v>
      </c>
      <c r="D487" s="3" t="s">
        <v>5</v>
      </c>
      <c r="E487" s="3" t="s">
        <v>300</v>
      </c>
      <c r="F487" s="70">
        <v>42855</v>
      </c>
      <c r="G487" s="48">
        <v>72147</v>
      </c>
      <c r="H487" s="48">
        <v>55924</v>
      </c>
      <c r="I487" s="71">
        <f>SUM(H458+H459+H460+H461+H462+H463+H464+H465+H466+H467+H468+H469+H470+H471+H472+H473+H474+H475+H476+H477+H478+H479+H480+H481+H482+H483+H484+H485+H486+H487)</f>
        <v>1704228</v>
      </c>
      <c r="J487" s="72">
        <f t="shared" si="39"/>
        <v>0.77513964544610314</v>
      </c>
      <c r="K487" s="3">
        <f>SUM(G458+G459+G460+G461+G462+G463+G464+G465+G466+G467+G468+G469+G470+G471+G472+G473+G474+G475+G476+G477+G478+G479+G480+G481+G482+G483+G484+G485+G486+G487)</f>
        <v>2255152</v>
      </c>
      <c r="L487" s="74">
        <f t="shared" si="37"/>
        <v>16.840617073474988</v>
      </c>
      <c r="M487" s="60">
        <v>1215</v>
      </c>
      <c r="N487" s="75">
        <v>6.7</v>
      </c>
      <c r="O487" s="33">
        <f t="shared" si="40"/>
        <v>23.007748069912818</v>
      </c>
      <c r="P487" s="34">
        <v>1659.94</v>
      </c>
      <c r="Q487" s="35">
        <f t="shared" si="41"/>
        <v>16.307748069912819</v>
      </c>
      <c r="R487" s="34">
        <v>0</v>
      </c>
      <c r="S487" s="76">
        <f t="shared" si="38"/>
        <v>-0.36620576131687255</v>
      </c>
      <c r="T487" s="7">
        <v>19.899999999999999</v>
      </c>
      <c r="U487" s="7">
        <v>26.9</v>
      </c>
      <c r="V487" s="3">
        <v>84</v>
      </c>
      <c r="W487" s="6">
        <v>1</v>
      </c>
      <c r="X487" s="6">
        <v>88</v>
      </c>
      <c r="Y487" s="4">
        <v>0</v>
      </c>
      <c r="Z487" s="6">
        <v>56</v>
      </c>
      <c r="AA487" s="6">
        <v>32</v>
      </c>
      <c r="AB487" s="6" t="s">
        <v>147</v>
      </c>
    </row>
    <row r="488" spans="1:28" s="9" customFormat="1" ht="11.35" customHeight="1">
      <c r="A488" s="6">
        <v>2017</v>
      </c>
      <c r="B488" s="6" t="s">
        <v>239</v>
      </c>
      <c r="C488" s="3">
        <v>1</v>
      </c>
      <c r="D488" s="3" t="s">
        <v>6</v>
      </c>
      <c r="E488" s="3" t="s">
        <v>294</v>
      </c>
      <c r="F488" s="70">
        <v>42856</v>
      </c>
      <c r="G488" s="47">
        <v>79709</v>
      </c>
      <c r="H488" s="48">
        <v>63329</v>
      </c>
      <c r="I488" s="71">
        <f>SUM(H488+0)</f>
        <v>63329</v>
      </c>
      <c r="J488" s="72">
        <f t="shared" si="39"/>
        <v>0.79450250285413193</v>
      </c>
      <c r="K488" s="73">
        <f>SUM(G488+0)</f>
        <v>79709</v>
      </c>
      <c r="L488" s="74">
        <f t="shared" si="37"/>
        <v>7.3517419613845361</v>
      </c>
      <c r="M488" s="64">
        <v>586</v>
      </c>
      <c r="N488" s="75">
        <v>7.25</v>
      </c>
      <c r="O488" s="33">
        <f t="shared" si="40"/>
        <v>8.3277923446536786</v>
      </c>
      <c r="P488" s="77">
        <v>663.8</v>
      </c>
      <c r="Q488" s="35">
        <f t="shared" si="41"/>
        <v>1.0777923446536786</v>
      </c>
      <c r="R488" s="34">
        <v>0</v>
      </c>
      <c r="S488" s="76">
        <f t="shared" si="38"/>
        <v>-0.13276450511945392</v>
      </c>
      <c r="T488" s="7">
        <v>66.5</v>
      </c>
      <c r="U488" s="7">
        <v>61.8</v>
      </c>
      <c r="V488" s="2">
        <v>44</v>
      </c>
      <c r="W488" s="6">
        <v>0</v>
      </c>
      <c r="X488" s="6">
        <v>10</v>
      </c>
      <c r="Y488" s="6">
        <v>2</v>
      </c>
      <c r="Z488" s="6">
        <v>4</v>
      </c>
      <c r="AA488" s="6">
        <v>4</v>
      </c>
      <c r="AB488" s="5">
        <v>0</v>
      </c>
    </row>
    <row r="489" spans="1:28" s="9" customFormat="1" ht="11.35" customHeight="1">
      <c r="A489" s="6">
        <v>2017</v>
      </c>
      <c r="B489" s="6" t="s">
        <v>239</v>
      </c>
      <c r="C489" s="3">
        <v>2</v>
      </c>
      <c r="D489" s="3" t="s">
        <v>4</v>
      </c>
      <c r="E489" s="3" t="s">
        <v>295</v>
      </c>
      <c r="F489" s="70">
        <v>42857</v>
      </c>
      <c r="G489" s="47">
        <v>69256</v>
      </c>
      <c r="H489" s="48">
        <v>51979</v>
      </c>
      <c r="I489" s="71">
        <f>SUM(H488+H489)</f>
        <v>115308</v>
      </c>
      <c r="J489" s="72">
        <f t="shared" si="39"/>
        <v>0.75053424974009475</v>
      </c>
      <c r="K489" s="73">
        <f>SUM(G488+G489)</f>
        <v>148965</v>
      </c>
      <c r="L489" s="74">
        <f t="shared" si="37"/>
        <v>4.5627815640522122</v>
      </c>
      <c r="M489" s="64">
        <v>316</v>
      </c>
      <c r="N489" s="75">
        <v>7.25</v>
      </c>
      <c r="O489" s="33">
        <f t="shared" si="40"/>
        <v>4.9085999768973085</v>
      </c>
      <c r="P489" s="77">
        <v>339.95</v>
      </c>
      <c r="Q489" s="35">
        <f t="shared" si="41"/>
        <v>-2.3414000231026915</v>
      </c>
      <c r="R489" s="34">
        <v>1</v>
      </c>
      <c r="S489" s="76">
        <f t="shared" si="38"/>
        <v>-7.57911392405064E-2</v>
      </c>
      <c r="T489" s="7">
        <v>79.2</v>
      </c>
      <c r="U489" s="7">
        <v>77.599999999999994</v>
      </c>
      <c r="V489" s="8">
        <v>28</v>
      </c>
      <c r="W489" s="6">
        <v>0</v>
      </c>
      <c r="X489" s="6">
        <v>5</v>
      </c>
      <c r="Y489" s="6">
        <v>1</v>
      </c>
      <c r="Z489" s="6">
        <v>0</v>
      </c>
      <c r="AA489" s="6">
        <v>4</v>
      </c>
      <c r="AB489" s="5">
        <v>0</v>
      </c>
    </row>
    <row r="490" spans="1:28" s="9" customFormat="1" ht="11.35" customHeight="1">
      <c r="A490" s="6">
        <v>2017</v>
      </c>
      <c r="B490" s="6" t="s">
        <v>239</v>
      </c>
      <c r="C490" s="3">
        <v>3</v>
      </c>
      <c r="D490" s="3" t="s">
        <v>3</v>
      </c>
      <c r="E490" s="3" t="s">
        <v>296</v>
      </c>
      <c r="F490" s="70">
        <v>42858</v>
      </c>
      <c r="G490" s="47">
        <v>71160</v>
      </c>
      <c r="H490" s="48">
        <v>52172</v>
      </c>
      <c r="I490" s="71">
        <f>SUM(H488+H489+H490)</f>
        <v>167480</v>
      </c>
      <c r="J490" s="72">
        <f t="shared" si="39"/>
        <v>0.73316469926925243</v>
      </c>
      <c r="K490" s="73">
        <f>SUM(G488+G489+G490)</f>
        <v>220125</v>
      </c>
      <c r="L490" s="74">
        <f t="shared" si="37"/>
        <v>8.0382237211916792</v>
      </c>
      <c r="M490" s="64">
        <v>572</v>
      </c>
      <c r="N490" s="75">
        <v>7.25</v>
      </c>
      <c r="O490" s="33">
        <f t="shared" si="40"/>
        <v>9.0251545812254079</v>
      </c>
      <c r="P490" s="34">
        <v>642.23</v>
      </c>
      <c r="Q490" s="35">
        <f t="shared" si="41"/>
        <v>1.7751545812254079</v>
      </c>
      <c r="R490" s="34">
        <v>0</v>
      </c>
      <c r="S490" s="76">
        <f t="shared" si="38"/>
        <v>-0.12277972027972028</v>
      </c>
      <c r="T490" s="7">
        <v>37.5</v>
      </c>
      <c r="U490" s="7">
        <v>46.3</v>
      </c>
      <c r="V490" s="8">
        <v>42</v>
      </c>
      <c r="W490" s="6">
        <v>0</v>
      </c>
      <c r="X490" s="6">
        <v>21</v>
      </c>
      <c r="Y490" s="1">
        <v>1</v>
      </c>
      <c r="Z490" s="6">
        <v>17</v>
      </c>
      <c r="AA490" s="6">
        <v>3</v>
      </c>
      <c r="AB490" s="5" t="s">
        <v>148</v>
      </c>
    </row>
    <row r="491" spans="1:28" s="9" customFormat="1" ht="11.35" customHeight="1">
      <c r="A491" s="6">
        <v>2017</v>
      </c>
      <c r="B491" s="6" t="s">
        <v>239</v>
      </c>
      <c r="C491" s="3">
        <v>4</v>
      </c>
      <c r="D491" s="3" t="s">
        <v>7</v>
      </c>
      <c r="E491" s="3" t="s">
        <v>297</v>
      </c>
      <c r="F491" s="70">
        <v>42859</v>
      </c>
      <c r="G491" s="47">
        <v>80963</v>
      </c>
      <c r="H491" s="48">
        <v>58451</v>
      </c>
      <c r="I491" s="71">
        <f>SUM(H488+H489+H490+H491)</f>
        <v>225931</v>
      </c>
      <c r="J491" s="72">
        <f t="shared" si="39"/>
        <v>0.7219470622383064</v>
      </c>
      <c r="K491" s="73">
        <f>SUM(G488+G489+G490+G491)</f>
        <v>301088</v>
      </c>
      <c r="L491" s="74">
        <f t="shared" si="37"/>
        <v>6.5956053999975301</v>
      </c>
      <c r="M491" s="64">
        <v>534</v>
      </c>
      <c r="N491" s="75">
        <v>7.25</v>
      </c>
      <c r="O491" s="33">
        <f t="shared" si="40"/>
        <v>7.3182811901732894</v>
      </c>
      <c r="P491" s="34">
        <v>592.51</v>
      </c>
      <c r="Q491" s="35">
        <f t="shared" si="41"/>
        <v>6.8281190173289374E-2</v>
      </c>
      <c r="R491" s="34">
        <v>0</v>
      </c>
      <c r="S491" s="76">
        <f t="shared" si="38"/>
        <v>-0.10956928838951319</v>
      </c>
      <c r="T491" s="7">
        <v>69.099999999999994</v>
      </c>
      <c r="U491" s="7">
        <v>67.8</v>
      </c>
      <c r="V491" s="8">
        <v>43</v>
      </c>
      <c r="W491" s="6">
        <v>1</v>
      </c>
      <c r="X491" s="6">
        <v>2</v>
      </c>
      <c r="Y491" s="6">
        <v>1</v>
      </c>
      <c r="Z491" s="6">
        <v>1</v>
      </c>
      <c r="AA491" s="6">
        <v>0</v>
      </c>
      <c r="AB491" s="5" t="s">
        <v>149</v>
      </c>
    </row>
    <row r="492" spans="1:28" s="9" customFormat="1" ht="11.35" customHeight="1">
      <c r="A492" s="6">
        <v>2017</v>
      </c>
      <c r="B492" s="6" t="s">
        <v>239</v>
      </c>
      <c r="C492" s="3">
        <v>5</v>
      </c>
      <c r="D492" s="3" t="s">
        <v>0</v>
      </c>
      <c r="E492" s="3" t="s">
        <v>298</v>
      </c>
      <c r="F492" s="70">
        <v>42860</v>
      </c>
      <c r="G492" s="47">
        <v>82333</v>
      </c>
      <c r="H492" s="48">
        <v>59711</v>
      </c>
      <c r="I492" s="71">
        <f>SUM(H488+H489+H490+H491+H492)</f>
        <v>285642</v>
      </c>
      <c r="J492" s="72">
        <f t="shared" si="39"/>
        <v>0.72523775399900403</v>
      </c>
      <c r="K492" s="73">
        <f>SUM(G488+G489+G490+G491+G492)</f>
        <v>383421</v>
      </c>
      <c r="L492" s="74">
        <f t="shared" si="37"/>
        <v>5.1741100166397436</v>
      </c>
      <c r="M492" s="64">
        <v>426</v>
      </c>
      <c r="N492" s="75">
        <v>7.25</v>
      </c>
      <c r="O492" s="33">
        <f t="shared" si="40"/>
        <v>5.8183231511058748</v>
      </c>
      <c r="P492" s="34">
        <v>479.04</v>
      </c>
      <c r="Q492" s="35">
        <f t="shared" si="41"/>
        <v>-1.4316768488941252</v>
      </c>
      <c r="R492" s="34">
        <v>1</v>
      </c>
      <c r="S492" s="76">
        <f t="shared" si="38"/>
        <v>-0.12450704225352127</v>
      </c>
      <c r="T492" s="7">
        <v>72.7</v>
      </c>
      <c r="U492" s="7">
        <v>67.3</v>
      </c>
      <c r="V492" s="8">
        <v>28</v>
      </c>
      <c r="W492" s="6">
        <v>0</v>
      </c>
      <c r="X492" s="6">
        <v>7</v>
      </c>
      <c r="Y492" s="6">
        <v>6</v>
      </c>
      <c r="Z492" s="6">
        <v>0</v>
      </c>
      <c r="AA492" s="6">
        <v>1</v>
      </c>
      <c r="AB492" s="5">
        <v>0</v>
      </c>
    </row>
    <row r="493" spans="1:28" s="9" customFormat="1" ht="11.35" customHeight="1">
      <c r="A493" s="6">
        <v>2017</v>
      </c>
      <c r="B493" s="6" t="s">
        <v>239</v>
      </c>
      <c r="C493" s="3">
        <v>6</v>
      </c>
      <c r="D493" s="3" t="s">
        <v>8</v>
      </c>
      <c r="E493" s="3" t="s">
        <v>299</v>
      </c>
      <c r="F493" s="70">
        <v>42861</v>
      </c>
      <c r="G493" s="47">
        <v>66541</v>
      </c>
      <c r="H493" s="48">
        <v>57066</v>
      </c>
      <c r="I493" s="71">
        <f>SUM(H488+H489+H490+H491+H492+H493)</f>
        <v>342708</v>
      </c>
      <c r="J493" s="72">
        <f t="shared" si="39"/>
        <v>0.85760658841917015</v>
      </c>
      <c r="K493" s="73">
        <f>SUM(G488+G489+G490+G491+G492+G493)</f>
        <v>449962</v>
      </c>
      <c r="L493" s="74">
        <f t="shared" si="37"/>
        <v>6.0864730016080308</v>
      </c>
      <c r="M493" s="64">
        <v>405</v>
      </c>
      <c r="N493" s="75">
        <v>7.25</v>
      </c>
      <c r="O493" s="33">
        <f t="shared" si="40"/>
        <v>6.7732676094438018</v>
      </c>
      <c r="P493" s="34">
        <v>450.7</v>
      </c>
      <c r="Q493" s="35">
        <f t="shared" si="41"/>
        <v>-0.4767323905561982</v>
      </c>
      <c r="R493" s="34">
        <v>1</v>
      </c>
      <c r="S493" s="76">
        <f t="shared" si="38"/>
        <v>-0.11283950617283955</v>
      </c>
      <c r="T493" s="7">
        <v>82.9</v>
      </c>
      <c r="U493" s="7">
        <v>73.5</v>
      </c>
      <c r="V493" s="8">
        <v>41</v>
      </c>
      <c r="W493" s="6">
        <v>0</v>
      </c>
      <c r="X493" s="6">
        <v>2</v>
      </c>
      <c r="Y493" s="6">
        <v>0</v>
      </c>
      <c r="Z493" s="6">
        <v>0</v>
      </c>
      <c r="AA493" s="6">
        <v>2</v>
      </c>
      <c r="AB493" s="5" t="s">
        <v>150</v>
      </c>
    </row>
    <row r="494" spans="1:28" s="9" customFormat="1" ht="11.35" customHeight="1">
      <c r="A494" s="6">
        <v>2017</v>
      </c>
      <c r="B494" s="6" t="s">
        <v>239</v>
      </c>
      <c r="C494" s="3">
        <v>7</v>
      </c>
      <c r="D494" s="3" t="s">
        <v>5</v>
      </c>
      <c r="E494" s="3" t="s">
        <v>300</v>
      </c>
      <c r="F494" s="70">
        <v>42862</v>
      </c>
      <c r="G494" s="47">
        <v>80429</v>
      </c>
      <c r="H494" s="48">
        <v>62594</v>
      </c>
      <c r="I494" s="71">
        <f>SUM(H488+H489+H490+H491+H492+H493+H494)</f>
        <v>405302</v>
      </c>
      <c r="J494" s="72">
        <f t="shared" si="39"/>
        <v>0.77825162565741213</v>
      </c>
      <c r="K494" s="73">
        <f>SUM(G488+G489+G490+G491+G492+G493+G494)</f>
        <v>530391</v>
      </c>
      <c r="L494" s="74">
        <f t="shared" si="37"/>
        <v>4.674930684205945</v>
      </c>
      <c r="M494" s="64">
        <v>376</v>
      </c>
      <c r="N494" s="75">
        <v>7.25</v>
      </c>
      <c r="O494" s="33">
        <f t="shared" si="40"/>
        <v>5.2951049994405004</v>
      </c>
      <c r="P494" s="34">
        <v>425.88</v>
      </c>
      <c r="Q494" s="35">
        <f t="shared" si="41"/>
        <v>-1.9548950005594996</v>
      </c>
      <c r="R494" s="34">
        <v>1</v>
      </c>
      <c r="S494" s="76">
        <f t="shared" si="38"/>
        <v>-0.13265957446808518</v>
      </c>
      <c r="T494" s="7">
        <v>77.3</v>
      </c>
      <c r="U494" s="7">
        <v>72.5</v>
      </c>
      <c r="V494" s="8">
        <v>37</v>
      </c>
      <c r="W494" s="6">
        <v>0</v>
      </c>
      <c r="X494" s="6">
        <v>3</v>
      </c>
      <c r="Y494" s="6">
        <v>0</v>
      </c>
      <c r="Z494" s="6">
        <v>0</v>
      </c>
      <c r="AA494" s="6">
        <v>3</v>
      </c>
      <c r="AB494" s="5">
        <v>0</v>
      </c>
    </row>
    <row r="495" spans="1:28" s="9" customFormat="1" ht="11.35" customHeight="1">
      <c r="A495" s="6">
        <v>2017</v>
      </c>
      <c r="B495" s="6" t="s">
        <v>239</v>
      </c>
      <c r="C495" s="3">
        <v>8</v>
      </c>
      <c r="D495" s="3" t="s">
        <v>6</v>
      </c>
      <c r="E495" s="3" t="s">
        <v>294</v>
      </c>
      <c r="F495" s="70">
        <v>42863</v>
      </c>
      <c r="G495" s="47">
        <v>78507</v>
      </c>
      <c r="H495" s="48">
        <v>51322</v>
      </c>
      <c r="I495" s="71">
        <f>SUM(H488+H489+H490+H491+H492+H493+H494+H495)</f>
        <v>456624</v>
      </c>
      <c r="J495" s="72">
        <f t="shared" si="39"/>
        <v>0.6537251455284242</v>
      </c>
      <c r="K495" s="73">
        <f>SUM(G488+G489+G490+G491+G492+G493+G494+G495)</f>
        <v>608898</v>
      </c>
      <c r="L495" s="74">
        <f t="shared" si="37"/>
        <v>3.6684626848561273</v>
      </c>
      <c r="M495" s="64">
        <v>288</v>
      </c>
      <c r="N495" s="75">
        <v>7.25</v>
      </c>
      <c r="O495" s="33">
        <f t="shared" si="40"/>
        <v>3.9583731387010075</v>
      </c>
      <c r="P495" s="34">
        <v>310.76</v>
      </c>
      <c r="Q495" s="35">
        <f t="shared" si="41"/>
        <v>-3.2916268612989925</v>
      </c>
      <c r="R495" s="34">
        <v>1</v>
      </c>
      <c r="S495" s="76">
        <f t="shared" si="38"/>
        <v>-7.9027777777777697E-2</v>
      </c>
      <c r="T495" s="7">
        <v>83.6</v>
      </c>
      <c r="U495" s="7">
        <v>77.5</v>
      </c>
      <c r="V495" s="8">
        <v>32</v>
      </c>
      <c r="W495" s="6">
        <v>0</v>
      </c>
      <c r="X495" s="6">
        <v>2</v>
      </c>
      <c r="Y495" s="6">
        <v>1</v>
      </c>
      <c r="Z495" s="6">
        <v>0</v>
      </c>
      <c r="AA495" s="6">
        <v>1</v>
      </c>
      <c r="AB495" s="5">
        <v>0</v>
      </c>
    </row>
    <row r="496" spans="1:28" s="9" customFormat="1" ht="11.35" customHeight="1">
      <c r="A496" s="6">
        <v>2017</v>
      </c>
      <c r="B496" s="6" t="s">
        <v>239</v>
      </c>
      <c r="C496" s="3">
        <v>9</v>
      </c>
      <c r="D496" s="3" t="s">
        <v>4</v>
      </c>
      <c r="E496" s="3" t="s">
        <v>295</v>
      </c>
      <c r="F496" s="70">
        <v>42864</v>
      </c>
      <c r="G496" s="47">
        <v>72769</v>
      </c>
      <c r="H496" s="48">
        <v>52913</v>
      </c>
      <c r="I496" s="71">
        <f>SUM(H488+H489+H490+H491+H492+H493+H494+H495+H496)</f>
        <v>509537</v>
      </c>
      <c r="J496" s="72">
        <f t="shared" si="39"/>
        <v>0.72713655540133848</v>
      </c>
      <c r="K496" s="73">
        <f>SUM(G488+G489+G490+G491+G492+G493+G494+G495+G496)</f>
        <v>681667</v>
      </c>
      <c r="L496" s="74">
        <f t="shared" si="37"/>
        <v>3.5592079044648135</v>
      </c>
      <c r="M496" s="64">
        <v>259</v>
      </c>
      <c r="N496" s="75">
        <v>7.25</v>
      </c>
      <c r="O496" s="33">
        <f t="shared" si="40"/>
        <v>4.8784509887452074</v>
      </c>
      <c r="P496" s="34">
        <v>355</v>
      </c>
      <c r="Q496" s="35">
        <f t="shared" si="41"/>
        <v>-2.3715490112547926</v>
      </c>
      <c r="R496" s="34">
        <v>1</v>
      </c>
      <c r="S496" s="76">
        <f t="shared" si="38"/>
        <v>-0.37065637065637058</v>
      </c>
      <c r="T496" s="7">
        <v>79.5</v>
      </c>
      <c r="U496" s="7">
        <v>79</v>
      </c>
      <c r="V496" s="8">
        <v>38</v>
      </c>
      <c r="W496" s="6">
        <v>0</v>
      </c>
      <c r="X496" s="6">
        <v>1</v>
      </c>
      <c r="Y496" s="6">
        <v>1</v>
      </c>
      <c r="Z496" s="6">
        <v>0</v>
      </c>
      <c r="AA496" s="6">
        <v>0</v>
      </c>
      <c r="AB496" s="5">
        <v>0</v>
      </c>
    </row>
    <row r="497" spans="1:28" s="9" customFormat="1" ht="11.35" customHeight="1">
      <c r="A497" s="6">
        <v>2017</v>
      </c>
      <c r="B497" s="6" t="s">
        <v>239</v>
      </c>
      <c r="C497" s="3">
        <v>10</v>
      </c>
      <c r="D497" s="3" t="s">
        <v>3</v>
      </c>
      <c r="E497" s="3" t="s">
        <v>296</v>
      </c>
      <c r="F497" s="70">
        <v>42865</v>
      </c>
      <c r="G497" s="47">
        <v>76938</v>
      </c>
      <c r="H497" s="48">
        <v>56487</v>
      </c>
      <c r="I497" s="71">
        <f>SUM(H488+H489+H490+H491+H492+H493+H494+H495+H496+H497)</f>
        <v>566024</v>
      </c>
      <c r="J497" s="72">
        <f t="shared" si="39"/>
        <v>0.73418856741792093</v>
      </c>
      <c r="K497" s="73">
        <f>SUM(G488+G489+G490+G491+G492+G493+G494+G495+G496+G497)</f>
        <v>758605</v>
      </c>
      <c r="L497" s="74">
        <f t="shared" si="37"/>
        <v>4.3281603368946424</v>
      </c>
      <c r="M497" s="64">
        <v>333</v>
      </c>
      <c r="N497" s="75">
        <v>7.25</v>
      </c>
      <c r="O497" s="33">
        <f t="shared" si="40"/>
        <v>4.6962489277080248</v>
      </c>
      <c r="P497" s="34">
        <v>361.32</v>
      </c>
      <c r="Q497" s="35">
        <f t="shared" si="41"/>
        <v>-2.5537510722919752</v>
      </c>
      <c r="R497" s="34">
        <v>1</v>
      </c>
      <c r="S497" s="76">
        <f t="shared" si="38"/>
        <v>-8.5045045045045065E-2</v>
      </c>
      <c r="T497" s="7">
        <v>59.3</v>
      </c>
      <c r="U497" s="7">
        <v>67</v>
      </c>
      <c r="V497" s="8">
        <v>25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5">
        <v>0</v>
      </c>
    </row>
    <row r="498" spans="1:28" s="9" customFormat="1" ht="11.35" customHeight="1">
      <c r="A498" s="6">
        <v>2017</v>
      </c>
      <c r="B498" s="6" t="s">
        <v>239</v>
      </c>
      <c r="C498" s="3">
        <v>11</v>
      </c>
      <c r="D498" s="3" t="s">
        <v>7</v>
      </c>
      <c r="E498" s="3" t="s">
        <v>297</v>
      </c>
      <c r="F498" s="70">
        <v>42866</v>
      </c>
      <c r="G498" s="47">
        <v>82392</v>
      </c>
      <c r="H498" s="48">
        <v>58711</v>
      </c>
      <c r="I498" s="71">
        <f>SUM(H488+H489+H490+H491+H492+H493+H494+H495+H496+H497+H498)</f>
        <v>624735</v>
      </c>
      <c r="J498" s="72">
        <f t="shared" si="39"/>
        <v>0.71258131857461893</v>
      </c>
      <c r="K498" s="73">
        <f>SUM(G488+G489+G490+G491+G492+G493+G494+G495+G496+G497+G498)</f>
        <v>840997</v>
      </c>
      <c r="L498" s="74">
        <f t="shared" si="37"/>
        <v>4.9640741819594139</v>
      </c>
      <c r="M498" s="64">
        <v>409</v>
      </c>
      <c r="N498" s="75">
        <v>7.25</v>
      </c>
      <c r="O498" s="33">
        <f t="shared" si="40"/>
        <v>5.7262841052529367</v>
      </c>
      <c r="P498" s="34">
        <v>471.8</v>
      </c>
      <c r="Q498" s="35">
        <f t="shared" si="41"/>
        <v>-1.5237158947470633</v>
      </c>
      <c r="R498" s="34">
        <v>1</v>
      </c>
      <c r="S498" s="76">
        <f t="shared" si="38"/>
        <v>-0.15354523227383865</v>
      </c>
      <c r="T498" s="7">
        <v>48</v>
      </c>
      <c r="U498" s="7">
        <v>52.8</v>
      </c>
      <c r="V498" s="8">
        <v>47</v>
      </c>
      <c r="W498" s="6">
        <v>0</v>
      </c>
      <c r="X498" s="6">
        <v>7</v>
      </c>
      <c r="Y498" s="6">
        <v>1</v>
      </c>
      <c r="Z498" s="6">
        <v>5</v>
      </c>
      <c r="AA498" s="6">
        <v>1</v>
      </c>
      <c r="AB498" s="5" t="s">
        <v>151</v>
      </c>
    </row>
    <row r="499" spans="1:28" s="9" customFormat="1" ht="11.35" customHeight="1">
      <c r="A499" s="6">
        <v>2017</v>
      </c>
      <c r="B499" s="6" t="s">
        <v>239</v>
      </c>
      <c r="C499" s="3">
        <v>12</v>
      </c>
      <c r="D499" s="3" t="s">
        <v>0</v>
      </c>
      <c r="E499" s="3" t="s">
        <v>298</v>
      </c>
      <c r="F499" s="70">
        <v>42867</v>
      </c>
      <c r="G499" s="47">
        <v>86635</v>
      </c>
      <c r="H499" s="48">
        <v>65487</v>
      </c>
      <c r="I499" s="71">
        <f>SUM(H488+H489+H490+H491+H492+H493+H494+H495+H496+H497+H498+H499)</f>
        <v>690222</v>
      </c>
      <c r="J499" s="72">
        <f t="shared" si="39"/>
        <v>0.75589542332775439</v>
      </c>
      <c r="K499" s="73">
        <f>SUM(G488+G489+G490+G491+G492+G493+G494+G495+G496+G497+G498+G499)</f>
        <v>927632</v>
      </c>
      <c r="L499" s="74">
        <f t="shared" si="37"/>
        <v>5.6443700582905301</v>
      </c>
      <c r="M499" s="64">
        <v>489</v>
      </c>
      <c r="N499" s="75">
        <v>7.25</v>
      </c>
      <c r="O499" s="33">
        <f t="shared" si="40"/>
        <v>6.4255785767876725</v>
      </c>
      <c r="P499" s="34">
        <v>556.67999999999995</v>
      </c>
      <c r="Q499" s="35">
        <f t="shared" si="41"/>
        <v>-0.82442142321232748</v>
      </c>
      <c r="R499" s="34">
        <v>1</v>
      </c>
      <c r="S499" s="76">
        <f t="shared" si="38"/>
        <v>-0.13840490797546012</v>
      </c>
      <c r="T499" s="7">
        <v>69</v>
      </c>
      <c r="U499" s="7">
        <v>65.900000000000006</v>
      </c>
      <c r="V499" s="8">
        <v>45</v>
      </c>
      <c r="W499" s="6">
        <v>0</v>
      </c>
      <c r="X499" s="6">
        <v>5</v>
      </c>
      <c r="Y499" s="6">
        <v>5</v>
      </c>
      <c r="Z499" s="6">
        <v>0</v>
      </c>
      <c r="AA499" s="6">
        <v>0</v>
      </c>
      <c r="AB499" s="5">
        <v>0</v>
      </c>
    </row>
    <row r="500" spans="1:28" s="9" customFormat="1" ht="11.35" customHeight="1">
      <c r="A500" s="6">
        <v>2017</v>
      </c>
      <c r="B500" s="6" t="s">
        <v>239</v>
      </c>
      <c r="C500" s="3">
        <v>13</v>
      </c>
      <c r="D500" s="3" t="s">
        <v>8</v>
      </c>
      <c r="E500" s="3" t="s">
        <v>299</v>
      </c>
      <c r="F500" s="70">
        <v>42868</v>
      </c>
      <c r="G500" s="47">
        <v>70732</v>
      </c>
      <c r="H500" s="48">
        <v>60977</v>
      </c>
      <c r="I500" s="71">
        <f>SUM(H488+H489+H490+H491+H492+H493+H494+H495+H496+H497+H498+H499+H500)</f>
        <v>751199</v>
      </c>
      <c r="J500" s="72">
        <f t="shared" si="39"/>
        <v>0.86208505344115816</v>
      </c>
      <c r="K500" s="73">
        <f>SUM(G488+G489+G490+G491+G492+G493+G494+G495+G496+G497+G498+G499+G500)</f>
        <v>998364</v>
      </c>
      <c r="L500" s="74">
        <f t="shared" si="37"/>
        <v>4.9906690041282591</v>
      </c>
      <c r="M500" s="64">
        <v>353</v>
      </c>
      <c r="N500" s="75">
        <v>7.25</v>
      </c>
      <c r="O500" s="33">
        <f t="shared" si="40"/>
        <v>5.5584459650511793</v>
      </c>
      <c r="P500" s="34">
        <v>393.16</v>
      </c>
      <c r="Q500" s="35">
        <f t="shared" si="41"/>
        <v>-1.6915540349488207</v>
      </c>
      <c r="R500" s="34">
        <v>1</v>
      </c>
      <c r="S500" s="76">
        <f t="shared" si="38"/>
        <v>-0.11376770538243641</v>
      </c>
      <c r="T500" s="7">
        <v>85.8</v>
      </c>
      <c r="U500" s="7">
        <v>79.2</v>
      </c>
      <c r="V500" s="8">
        <v>30</v>
      </c>
      <c r="W500" s="6">
        <v>1</v>
      </c>
      <c r="X500" s="6">
        <v>1</v>
      </c>
      <c r="Y500" s="6">
        <v>1</v>
      </c>
      <c r="Z500" s="6">
        <v>0</v>
      </c>
      <c r="AA500" s="6">
        <v>0</v>
      </c>
      <c r="AB500" s="5">
        <v>0</v>
      </c>
    </row>
    <row r="501" spans="1:28" s="9" customFormat="1" ht="11.35" customHeight="1">
      <c r="A501" s="6">
        <v>2017</v>
      </c>
      <c r="B501" s="6" t="s">
        <v>239</v>
      </c>
      <c r="C501" s="3">
        <v>14</v>
      </c>
      <c r="D501" s="3" t="s">
        <v>5</v>
      </c>
      <c r="E501" s="3" t="s">
        <v>300</v>
      </c>
      <c r="F501" s="70">
        <v>42869</v>
      </c>
      <c r="G501" s="47">
        <v>80531</v>
      </c>
      <c r="H501" s="48">
        <v>62373</v>
      </c>
      <c r="I501" s="71">
        <f>SUM(H488+H489+H490+H491+H492+H493+H494+H495+H496+H497+H498+H499+H500+H501)</f>
        <v>813572</v>
      </c>
      <c r="J501" s="72">
        <f t="shared" si="39"/>
        <v>0.7745216127950727</v>
      </c>
      <c r="K501" s="73">
        <f>SUM(G488+G489+G490+G491+G492+G493+G494+G495+G496+G497+G498+G499+G500+G501)</f>
        <v>1078895</v>
      </c>
      <c r="L501" s="74">
        <f t="shared" si="37"/>
        <v>3.9363723286684627</v>
      </c>
      <c r="M501" s="64">
        <v>317</v>
      </c>
      <c r="N501" s="75">
        <v>7.25</v>
      </c>
      <c r="O501" s="33">
        <f t="shared" si="40"/>
        <v>4.3981820665333844</v>
      </c>
      <c r="P501" s="34">
        <v>354.19</v>
      </c>
      <c r="Q501" s="35">
        <f t="shared" si="41"/>
        <v>-2.8518179334666156</v>
      </c>
      <c r="R501" s="34">
        <v>1</v>
      </c>
      <c r="S501" s="76">
        <f t="shared" si="38"/>
        <v>-0.11731861198738169</v>
      </c>
      <c r="T501" s="7">
        <v>85.4</v>
      </c>
      <c r="U501" s="7">
        <v>76</v>
      </c>
      <c r="V501" s="8">
        <v>27</v>
      </c>
      <c r="W501" s="6">
        <v>0</v>
      </c>
      <c r="X501" s="6">
        <v>2</v>
      </c>
      <c r="Y501" s="6">
        <v>2</v>
      </c>
      <c r="Z501" s="6">
        <v>0</v>
      </c>
      <c r="AA501" s="6">
        <v>0</v>
      </c>
      <c r="AB501" s="5">
        <v>0</v>
      </c>
    </row>
    <row r="502" spans="1:28" s="9" customFormat="1" ht="11.35" customHeight="1">
      <c r="A502" s="6">
        <v>2017</v>
      </c>
      <c r="B502" s="6" t="s">
        <v>239</v>
      </c>
      <c r="C502" s="3">
        <v>15</v>
      </c>
      <c r="D502" s="3" t="s">
        <v>6</v>
      </c>
      <c r="E502" s="3" t="s">
        <v>294</v>
      </c>
      <c r="F502" s="70">
        <v>42870</v>
      </c>
      <c r="G502" s="47">
        <v>84718</v>
      </c>
      <c r="H502" s="48">
        <v>63156</v>
      </c>
      <c r="I502" s="71">
        <f>SUM(H488+H489+H490+H491+H492+H493+H494+H495+H496+H497+H498+H499+H500+H501+H502)</f>
        <v>876728</v>
      </c>
      <c r="J502" s="72">
        <f t="shared" si="39"/>
        <v>0.74548502089284452</v>
      </c>
      <c r="K502" s="73">
        <f>SUM(G488+G489+G490+G491+G492+G493+G494+G495+G496+G497+G498+G499+G500+G501+G502)</f>
        <v>1163613</v>
      </c>
      <c r="L502" s="74">
        <f t="shared" si="37"/>
        <v>3.5647678179371565</v>
      </c>
      <c r="M502" s="64">
        <v>302</v>
      </c>
      <c r="N502" s="75">
        <v>7.25</v>
      </c>
      <c r="O502" s="33">
        <f t="shared" si="40"/>
        <v>3.8178427252768006</v>
      </c>
      <c r="P502" s="34">
        <v>323.44</v>
      </c>
      <c r="Q502" s="35">
        <f t="shared" si="41"/>
        <v>-3.4321572747231994</v>
      </c>
      <c r="R502" s="34">
        <v>1</v>
      </c>
      <c r="S502" s="76">
        <f t="shared" si="38"/>
        <v>-7.0993377483443698E-2</v>
      </c>
      <c r="T502" s="7">
        <v>82.3</v>
      </c>
      <c r="U502" s="7">
        <v>75.099999999999994</v>
      </c>
      <c r="V502" s="8">
        <v>35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5">
        <v>0</v>
      </c>
    </row>
    <row r="503" spans="1:28" s="9" customFormat="1" ht="11.35" customHeight="1">
      <c r="A503" s="6">
        <v>2017</v>
      </c>
      <c r="B503" s="6" t="s">
        <v>239</v>
      </c>
      <c r="C503" s="3">
        <v>16</v>
      </c>
      <c r="D503" s="3" t="s">
        <v>4</v>
      </c>
      <c r="E503" s="3" t="s">
        <v>295</v>
      </c>
      <c r="F503" s="70">
        <v>42871</v>
      </c>
      <c r="G503" s="47">
        <v>75648</v>
      </c>
      <c r="H503" s="48">
        <v>55033</v>
      </c>
      <c r="I503" s="71">
        <f>SUM(H488+H489+H490+H491+H492+H493+H494+H495+H496+H497+H498+H499+H500+H501+H502+H503)</f>
        <v>931761</v>
      </c>
      <c r="J503" s="72">
        <f t="shared" si="39"/>
        <v>0.72748783840947551</v>
      </c>
      <c r="K503" s="73">
        <f>SUM(G488+G489+G490+G491+G492+G493+G494+G495+G496+G497+G498+G499+G500+G501+G502+G503)</f>
        <v>1239261</v>
      </c>
      <c r="L503" s="74">
        <f t="shared" si="37"/>
        <v>3.146150592216582</v>
      </c>
      <c r="M503" s="64">
        <v>238</v>
      </c>
      <c r="N503" s="75">
        <v>7.25</v>
      </c>
      <c r="O503" s="33">
        <f t="shared" si="40"/>
        <v>3.3658523688663284</v>
      </c>
      <c r="P503" s="34">
        <v>254.62</v>
      </c>
      <c r="Q503" s="35">
        <f t="shared" si="41"/>
        <v>-3.8841476311336716</v>
      </c>
      <c r="R503" s="34">
        <v>1</v>
      </c>
      <c r="S503" s="76">
        <f t="shared" si="38"/>
        <v>-6.9831932773109173E-2</v>
      </c>
      <c r="T503" s="7">
        <v>80.3</v>
      </c>
      <c r="U503" s="7">
        <v>77.400000000000006</v>
      </c>
      <c r="V503" s="8">
        <v>25</v>
      </c>
      <c r="W503" s="6">
        <v>1</v>
      </c>
      <c r="X503" s="6">
        <v>1</v>
      </c>
      <c r="Y503" s="6">
        <v>0</v>
      </c>
      <c r="Z503" s="6">
        <v>1</v>
      </c>
      <c r="AA503" s="6">
        <v>0</v>
      </c>
      <c r="AB503" s="5">
        <v>0</v>
      </c>
    </row>
    <row r="504" spans="1:28" s="9" customFormat="1" ht="11.35" customHeight="1">
      <c r="A504" s="6">
        <v>2017</v>
      </c>
      <c r="B504" s="6" t="s">
        <v>239</v>
      </c>
      <c r="C504" s="3">
        <v>17</v>
      </c>
      <c r="D504" s="3" t="s">
        <v>3</v>
      </c>
      <c r="E504" s="3" t="s">
        <v>296</v>
      </c>
      <c r="F504" s="70">
        <v>42872</v>
      </c>
      <c r="G504" s="47">
        <v>80563</v>
      </c>
      <c r="H504" s="48">
        <v>59671</v>
      </c>
      <c r="I504" s="71">
        <f>SUM(H488+H489+H490+H491+H492+H493+H494+H495+H496+H497+H498+H499+H500+H501+H502+H503+H504)</f>
        <v>991432</v>
      </c>
      <c r="J504" s="72">
        <f t="shared" si="39"/>
        <v>0.74067499968968387</v>
      </c>
      <c r="K504" s="73">
        <f>SUM(G488+G489+G490+G491+G492+G493+G494+G495+G496+G497+G498+G499+G500+G501+G502+G503+G504)</f>
        <v>1319824</v>
      </c>
      <c r="L504" s="74">
        <f t="shared" si="37"/>
        <v>4.9278204634882021</v>
      </c>
      <c r="M504" s="64">
        <v>397</v>
      </c>
      <c r="N504" s="75">
        <v>7.25</v>
      </c>
      <c r="O504" s="33">
        <f t="shared" si="40"/>
        <v>5.6564427839082461</v>
      </c>
      <c r="P504" s="34">
        <v>455.7</v>
      </c>
      <c r="Q504" s="35">
        <f t="shared" si="41"/>
        <v>-1.5935572160917539</v>
      </c>
      <c r="R504" s="34">
        <v>1</v>
      </c>
      <c r="S504" s="76">
        <f t="shared" si="38"/>
        <v>-0.14785894206549122</v>
      </c>
      <c r="T504" s="7">
        <v>71.400000000000006</v>
      </c>
      <c r="U504" s="7">
        <v>70.900000000000006</v>
      </c>
      <c r="V504" s="8">
        <v>20</v>
      </c>
      <c r="W504" s="6">
        <v>0</v>
      </c>
      <c r="X504" s="6">
        <v>1</v>
      </c>
      <c r="Y504" s="6">
        <v>1</v>
      </c>
      <c r="Z504" s="6">
        <v>0</v>
      </c>
      <c r="AA504" s="6">
        <v>0</v>
      </c>
      <c r="AB504" s="5">
        <v>0</v>
      </c>
    </row>
    <row r="505" spans="1:28" s="9" customFormat="1" ht="11.35" customHeight="1">
      <c r="A505" s="6">
        <v>2017</v>
      </c>
      <c r="B505" s="6" t="s">
        <v>239</v>
      </c>
      <c r="C505" s="3">
        <v>18</v>
      </c>
      <c r="D505" s="3" t="s">
        <v>7</v>
      </c>
      <c r="E505" s="3" t="s">
        <v>297</v>
      </c>
      <c r="F505" s="70">
        <v>42873</v>
      </c>
      <c r="G505" s="47">
        <v>76298</v>
      </c>
      <c r="H505" s="48">
        <v>55454</v>
      </c>
      <c r="I505" s="71">
        <f>SUM(H488+H489+H490+H491+H492+H493+H494+H495+H496+H497+H498+H499+H500+H501+H502+H503+H504+H505)</f>
        <v>1046886</v>
      </c>
      <c r="J505" s="72">
        <f t="shared" si="39"/>
        <v>0.72680804215051509</v>
      </c>
      <c r="K505" s="73">
        <f>SUM(G488+G489+G490+G491+G492+G493+G494+G495+G496+G497+G498+G499+G500+G501+G502+G503+G504+G505)</f>
        <v>1396122</v>
      </c>
      <c r="L505" s="74">
        <f t="shared" si="37"/>
        <v>4.2596136202783823</v>
      </c>
      <c r="M505" s="64">
        <v>325</v>
      </c>
      <c r="N505" s="75">
        <v>7.25</v>
      </c>
      <c r="O505" s="33">
        <f t="shared" si="40"/>
        <v>5.8829851372250914</v>
      </c>
      <c r="P505" s="34">
        <v>448.86</v>
      </c>
      <c r="Q505" s="35">
        <f t="shared" si="41"/>
        <v>-1.3670148627749086</v>
      </c>
      <c r="R505" s="34">
        <v>1</v>
      </c>
      <c r="S505" s="76">
        <f t="shared" si="38"/>
        <v>-0.38110769230769237</v>
      </c>
      <c r="T505" s="7">
        <v>67.099999999999994</v>
      </c>
      <c r="U505" s="7">
        <v>68.099999999999994</v>
      </c>
      <c r="V505" s="8">
        <v>37</v>
      </c>
      <c r="W505" s="6">
        <v>1</v>
      </c>
      <c r="X505" s="6">
        <v>93</v>
      </c>
      <c r="Y505" s="6">
        <v>0</v>
      </c>
      <c r="Z505" s="6">
        <v>73</v>
      </c>
      <c r="AA505" s="6">
        <v>20</v>
      </c>
      <c r="AB505" s="5" t="s">
        <v>152</v>
      </c>
    </row>
    <row r="506" spans="1:28" s="9" customFormat="1" ht="11.35" customHeight="1">
      <c r="A506" s="6">
        <v>2017</v>
      </c>
      <c r="B506" s="6" t="s">
        <v>239</v>
      </c>
      <c r="C506" s="3">
        <v>19</v>
      </c>
      <c r="D506" s="3" t="s">
        <v>0</v>
      </c>
      <c r="E506" s="3" t="s">
        <v>298</v>
      </c>
      <c r="F506" s="70">
        <v>42874</v>
      </c>
      <c r="G506" s="47">
        <v>85890</v>
      </c>
      <c r="H506" s="48">
        <v>65655</v>
      </c>
      <c r="I506" s="71">
        <f>SUM(H488+H489+H490+H491+H492+H493+H494+H495+H496+H497+H498+H499+H500+H501+H502+H503+H504+H505+H506)</f>
        <v>1112541</v>
      </c>
      <c r="J506" s="72">
        <f t="shared" si="39"/>
        <v>0.76440796367446739</v>
      </c>
      <c r="K506" s="73">
        <f>SUM(G488+G489+G490+G491+G492+G493+G494+G495+G496+G497+G498+G499+G500+G501+G502+G503+G504+G505+G506)</f>
        <v>1482012</v>
      </c>
      <c r="L506" s="74">
        <f t="shared" si="37"/>
        <v>7.6027477005472113</v>
      </c>
      <c r="M506" s="64">
        <v>653</v>
      </c>
      <c r="N506" s="75">
        <v>7.25</v>
      </c>
      <c r="O506" s="33">
        <f t="shared" si="40"/>
        <v>9.1108394458027711</v>
      </c>
      <c r="P506" s="34">
        <v>782.53</v>
      </c>
      <c r="Q506" s="35">
        <f t="shared" si="41"/>
        <v>1.8608394458027711</v>
      </c>
      <c r="R506" s="34">
        <v>0</v>
      </c>
      <c r="S506" s="76">
        <f t="shared" si="38"/>
        <v>-0.19836140888208265</v>
      </c>
      <c r="T506" s="7">
        <v>46.1</v>
      </c>
      <c r="U506" s="7">
        <v>44.8</v>
      </c>
      <c r="V506" s="8">
        <v>35</v>
      </c>
      <c r="W506" s="6">
        <v>1</v>
      </c>
      <c r="X506" s="6">
        <v>7</v>
      </c>
      <c r="Y506" s="6">
        <v>4</v>
      </c>
      <c r="Z506" s="6">
        <v>3</v>
      </c>
      <c r="AA506" s="6">
        <v>0</v>
      </c>
      <c r="AB506" s="5" t="s">
        <v>153</v>
      </c>
    </row>
    <row r="507" spans="1:28" s="9" customFormat="1" ht="11.35" customHeight="1">
      <c r="A507" s="6">
        <v>2017</v>
      </c>
      <c r="B507" s="6" t="s">
        <v>239</v>
      </c>
      <c r="C507" s="3">
        <v>20</v>
      </c>
      <c r="D507" s="3" t="s">
        <v>8</v>
      </c>
      <c r="E507" s="3" t="s">
        <v>299</v>
      </c>
      <c r="F507" s="70">
        <v>42875</v>
      </c>
      <c r="G507" s="47">
        <v>73606</v>
      </c>
      <c r="H507" s="48">
        <v>63427</v>
      </c>
      <c r="I507" s="71">
        <f>SUM(H488+H489+H490+H491+H492+H493+H494+H495+H496+H497+H498+H499+H500+H501+H502+H503+H504+H505+H506+H507)</f>
        <v>1175968</v>
      </c>
      <c r="J507" s="72">
        <f t="shared" si="39"/>
        <v>0.86170964323560584</v>
      </c>
      <c r="K507" s="73">
        <f>SUM(G488+G489+G490+G491+G492+G493+G494+G495+G496+G497+G498+G499+G500+G501+G502+G503+G504+G505+G506+G507)</f>
        <v>1555618</v>
      </c>
      <c r="L507" s="74">
        <f t="shared" si="37"/>
        <v>5.2169660082058522</v>
      </c>
      <c r="M507" s="64">
        <v>384</v>
      </c>
      <c r="N507" s="75">
        <v>7.25</v>
      </c>
      <c r="O507" s="45">
        <f t="shared" si="40"/>
        <v>7.4885199576121515</v>
      </c>
      <c r="P507" s="46">
        <v>551.20000000000005</v>
      </c>
      <c r="Q507" s="35">
        <f t="shared" si="41"/>
        <v>0.2385199576121515</v>
      </c>
      <c r="R507" s="34">
        <v>0</v>
      </c>
      <c r="S507" s="76">
        <f t="shared" si="38"/>
        <v>-0.43541666666666679</v>
      </c>
      <c r="T507" s="7">
        <v>54.3</v>
      </c>
      <c r="U507" s="7">
        <v>55.7</v>
      </c>
      <c r="V507" s="8">
        <v>39</v>
      </c>
      <c r="W507" s="6">
        <v>1</v>
      </c>
      <c r="X507" s="6">
        <v>1</v>
      </c>
      <c r="Y507" s="6">
        <v>0</v>
      </c>
      <c r="Z507" s="6">
        <v>0</v>
      </c>
      <c r="AA507" s="6">
        <v>2</v>
      </c>
      <c r="AB507" s="5" t="s">
        <v>154</v>
      </c>
    </row>
    <row r="508" spans="1:28" s="9" customFormat="1" ht="11.35" customHeight="1">
      <c r="A508" s="6">
        <v>2017</v>
      </c>
      <c r="B508" s="6" t="s">
        <v>239</v>
      </c>
      <c r="C508" s="3">
        <v>21</v>
      </c>
      <c r="D508" s="3" t="s">
        <v>5</v>
      </c>
      <c r="E508" s="3" t="s">
        <v>300</v>
      </c>
      <c r="F508" s="70">
        <v>42876</v>
      </c>
      <c r="G508" s="47">
        <v>80593</v>
      </c>
      <c r="H508" s="48">
        <v>62897</v>
      </c>
      <c r="I508" s="71">
        <f>SUM(H488+H489+H490+H491+H492+H493+H494+H495+H496+H497+H498+H499+H500+H501+H502+H503+H504+H505+H506+H507+H508)</f>
        <v>1238865</v>
      </c>
      <c r="J508" s="72">
        <f t="shared" si="39"/>
        <v>0.78042758055910566</v>
      </c>
      <c r="K508" s="73">
        <f>SUM(G488+G489+G490+G491+G492+G493+G494+G495+G496+G497+G498+G499+G500+G501+G502+G503+G504+G505+G506+G507+G508)</f>
        <v>1636211</v>
      </c>
      <c r="L508" s="74">
        <f t="shared" si="37"/>
        <v>8.127256709639795</v>
      </c>
      <c r="M508" s="64">
        <v>655</v>
      </c>
      <c r="N508" s="75">
        <v>7.25</v>
      </c>
      <c r="O508" s="33">
        <f t="shared" si="40"/>
        <v>9.7107689253409113</v>
      </c>
      <c r="P508" s="34">
        <v>782.62</v>
      </c>
      <c r="Q508" s="35">
        <f t="shared" si="41"/>
        <v>2.4607689253409113</v>
      </c>
      <c r="R508" s="34">
        <v>0</v>
      </c>
      <c r="S508" s="76">
        <f t="shared" si="38"/>
        <v>-0.19483969465648854</v>
      </c>
      <c r="T508" s="7">
        <v>46.7</v>
      </c>
      <c r="U508" s="7">
        <v>44.5</v>
      </c>
      <c r="V508" s="8">
        <v>55</v>
      </c>
      <c r="W508" s="6">
        <v>4</v>
      </c>
      <c r="X508" s="6">
        <v>3</v>
      </c>
      <c r="Y508" s="6">
        <v>1</v>
      </c>
      <c r="Z508" s="6">
        <v>0</v>
      </c>
      <c r="AA508" s="6">
        <v>2</v>
      </c>
      <c r="AB508" s="5" t="s">
        <v>9</v>
      </c>
    </row>
    <row r="509" spans="1:28" s="9" customFormat="1" ht="11.35" customHeight="1">
      <c r="A509" s="6">
        <v>2017</v>
      </c>
      <c r="B509" s="6" t="s">
        <v>239</v>
      </c>
      <c r="C509" s="3">
        <v>22</v>
      </c>
      <c r="D509" s="3" t="s">
        <v>6</v>
      </c>
      <c r="E509" s="3" t="s">
        <v>294</v>
      </c>
      <c r="F509" s="70">
        <v>42877</v>
      </c>
      <c r="G509" s="47">
        <v>83212</v>
      </c>
      <c r="H509" s="48">
        <v>61775</v>
      </c>
      <c r="I509" s="71">
        <f>SUM(H488+H489+H490+H491+H492+H493+H494+H495+H496+H497+H498+H499+H500+H501+H502+H503+H504+H505+H506+H507+H508+H509)</f>
        <v>1300640</v>
      </c>
      <c r="J509" s="72">
        <f t="shared" si="39"/>
        <v>0.74238090660000966</v>
      </c>
      <c r="K509" s="73">
        <f>SUM(G488+G489+G490+G491+G492+G493+G494+G495+G496+G497+G498+G499+G500+G501+G502+G503+G504+G505+G506+G507+G508+G509)</f>
        <v>1719423</v>
      </c>
      <c r="L509" s="74">
        <f t="shared" si="37"/>
        <v>4.0619141469980287</v>
      </c>
      <c r="M509" s="64">
        <v>338</v>
      </c>
      <c r="N509" s="75">
        <v>7.25</v>
      </c>
      <c r="O509" s="33">
        <f t="shared" si="40"/>
        <v>4.4846897082151616</v>
      </c>
      <c r="P509" s="34">
        <v>373.18</v>
      </c>
      <c r="Q509" s="35">
        <f t="shared" si="41"/>
        <v>-2.7653102917848384</v>
      </c>
      <c r="R509" s="34">
        <v>1</v>
      </c>
      <c r="S509" s="76">
        <f t="shared" si="38"/>
        <v>-0.10408284023668646</v>
      </c>
      <c r="T509" s="7">
        <v>65.099999999999994</v>
      </c>
      <c r="U509" s="7">
        <v>59.6</v>
      </c>
      <c r="V509" s="3">
        <v>27</v>
      </c>
      <c r="W509" s="6">
        <v>0</v>
      </c>
      <c r="X509" s="6">
        <v>2</v>
      </c>
      <c r="Y509" s="6">
        <v>0</v>
      </c>
      <c r="Z509" s="6">
        <v>0</v>
      </c>
      <c r="AA509" s="6">
        <v>2</v>
      </c>
      <c r="AB509" s="5">
        <v>0</v>
      </c>
    </row>
    <row r="510" spans="1:28" s="9" customFormat="1" ht="11.35" customHeight="1">
      <c r="A510" s="6">
        <v>2017</v>
      </c>
      <c r="B510" s="6" t="s">
        <v>239</v>
      </c>
      <c r="C510" s="3">
        <v>23</v>
      </c>
      <c r="D510" s="3" t="s">
        <v>4</v>
      </c>
      <c r="E510" s="3" t="s">
        <v>295</v>
      </c>
      <c r="F510" s="70">
        <v>42878</v>
      </c>
      <c r="G510" s="47">
        <v>78006</v>
      </c>
      <c r="H510" s="48">
        <v>57392</v>
      </c>
      <c r="I510" s="71">
        <f>SUM(H488+H489+H490+H491+H492+H493+H494+H495+H496+H497+H498+H499+H500+H501+H502+H503+H504+H505+H506+H507+H508+H509+H510)</f>
        <v>1358032</v>
      </c>
      <c r="J510" s="72">
        <f t="shared" si="39"/>
        <v>0.73573827654283008</v>
      </c>
      <c r="K510" s="73">
        <f>SUM(G488+G489+G490+G491+G492+G493+G494+G495+G496+G497+G498+G499+G500+G501+G502+G503+G504+G505+G506+G507+G508+G509+G510)</f>
        <v>1797429</v>
      </c>
      <c r="L510" s="74">
        <f t="shared" si="37"/>
        <v>4.1150680716867933</v>
      </c>
      <c r="M510" s="64">
        <v>321</v>
      </c>
      <c r="N510" s="75">
        <v>7.25</v>
      </c>
      <c r="O510" s="33">
        <f t="shared" si="40"/>
        <v>4.5342665948773169</v>
      </c>
      <c r="P510" s="34">
        <v>353.7</v>
      </c>
      <c r="Q510" s="35">
        <f t="shared" si="41"/>
        <v>-2.7157334051226831</v>
      </c>
      <c r="R510" s="34">
        <v>1</v>
      </c>
      <c r="S510" s="76">
        <f t="shared" si="38"/>
        <v>-0.10186915887850456</v>
      </c>
      <c r="T510" s="7">
        <v>54.2</v>
      </c>
      <c r="U510" s="7">
        <v>63.4</v>
      </c>
      <c r="V510" s="3">
        <v>27</v>
      </c>
      <c r="W510" s="6">
        <v>2</v>
      </c>
      <c r="X510" s="6">
        <v>0</v>
      </c>
      <c r="Y510" s="6">
        <v>0</v>
      </c>
      <c r="Z510" s="6">
        <v>0</v>
      </c>
      <c r="AA510" s="6">
        <v>0</v>
      </c>
      <c r="AB510" s="5" t="s">
        <v>155</v>
      </c>
    </row>
    <row r="511" spans="1:28" s="9" customFormat="1" ht="11.35" customHeight="1">
      <c r="A511" s="6">
        <v>2017</v>
      </c>
      <c r="B511" s="6" t="s">
        <v>239</v>
      </c>
      <c r="C511" s="3">
        <v>24</v>
      </c>
      <c r="D511" s="3" t="s">
        <v>3</v>
      </c>
      <c r="E511" s="3" t="s">
        <v>296</v>
      </c>
      <c r="F511" s="70">
        <v>42879</v>
      </c>
      <c r="G511" s="47">
        <v>83131</v>
      </c>
      <c r="H511" s="48">
        <v>62161</v>
      </c>
      <c r="I511" s="71">
        <f>SUM(H488+H489+H490+H491+H492+H493+H494+H495+H496+H497+H498+H499+H500+H501+H502+H503+H504+H505+H506+H507+H508+H509+H510+H511)</f>
        <v>1420193</v>
      </c>
      <c r="J511" s="72">
        <f t="shared" si="39"/>
        <v>0.7477475310052808</v>
      </c>
      <c r="K511" s="73">
        <f>SUM(G488+G489+G490+G491+G492+G493+G494+G495+G496+G497+G498+G499+G500+G501+G502+G503+G504+G505+G506+G507+G508+G509+G510+G511)</f>
        <v>1880560</v>
      </c>
      <c r="L511" s="74">
        <f t="shared" si="37"/>
        <v>4.2944268684365632</v>
      </c>
      <c r="M511" s="64">
        <v>357</v>
      </c>
      <c r="N511" s="75">
        <v>7.25</v>
      </c>
      <c r="O511" s="33">
        <f t="shared" si="40"/>
        <v>4.735417593918033</v>
      </c>
      <c r="P511" s="34">
        <v>393.66</v>
      </c>
      <c r="Q511" s="35">
        <f t="shared" si="41"/>
        <v>-2.514582406081967</v>
      </c>
      <c r="R511" s="34">
        <v>1</v>
      </c>
      <c r="S511" s="76">
        <f t="shared" si="38"/>
        <v>-0.10268907563025209</v>
      </c>
      <c r="T511" s="7">
        <v>66.8</v>
      </c>
      <c r="U511" s="7">
        <v>66.2</v>
      </c>
      <c r="V511" s="3">
        <v>30</v>
      </c>
      <c r="W511" s="6">
        <v>0</v>
      </c>
      <c r="X511" s="6">
        <v>1</v>
      </c>
      <c r="Y511" s="6">
        <v>0</v>
      </c>
      <c r="Z511" s="6">
        <v>1</v>
      </c>
      <c r="AA511" s="6">
        <v>0</v>
      </c>
      <c r="AB511" s="5">
        <v>0</v>
      </c>
    </row>
    <row r="512" spans="1:28" s="9" customFormat="1" ht="11.35" customHeight="1">
      <c r="A512" s="6">
        <v>2017</v>
      </c>
      <c r="B512" s="6" t="s">
        <v>239</v>
      </c>
      <c r="C512" s="3">
        <v>25</v>
      </c>
      <c r="D512" s="3" t="s">
        <v>7</v>
      </c>
      <c r="E512" s="3" t="s">
        <v>297</v>
      </c>
      <c r="F512" s="70">
        <v>42880</v>
      </c>
      <c r="G512" s="47">
        <v>88346</v>
      </c>
      <c r="H512" s="48">
        <v>63964</v>
      </c>
      <c r="I512" s="71">
        <f>SUM(H488+H489+H490+H491+H492+H493+H494+H495+H496+H497+H498+H499+H500+H501+H502+H503+H504+H505+H506+H507+H508+H509+H510+H511+H512)</f>
        <v>1484157</v>
      </c>
      <c r="J512" s="72">
        <f t="shared" si="39"/>
        <v>0.72401693342086793</v>
      </c>
      <c r="K512" s="73">
        <f>SUM(G488+G489+G490+G491+G492+G493+G494+G495+G496+G497+G498+G499+G500+G501+G502+G503+G504+G505+G506+G507+G508+G509+G510+G511+G512)</f>
        <v>1968906</v>
      </c>
      <c r="L512" s="74">
        <f t="shared" si="37"/>
        <v>4.2673126117764246</v>
      </c>
      <c r="M512" s="64">
        <v>377</v>
      </c>
      <c r="N512" s="75">
        <v>7.25</v>
      </c>
      <c r="O512" s="33">
        <f t="shared" si="40"/>
        <v>4.9566477259864623</v>
      </c>
      <c r="P512" s="34">
        <v>437.9</v>
      </c>
      <c r="Q512" s="35">
        <f t="shared" si="41"/>
        <v>-2.2933522740135377</v>
      </c>
      <c r="R512" s="34">
        <v>1</v>
      </c>
      <c r="S512" s="76">
        <f t="shared" si="38"/>
        <v>-0.16153846153846141</v>
      </c>
      <c r="T512" s="7">
        <v>69.2</v>
      </c>
      <c r="U512" s="7">
        <v>63.5</v>
      </c>
      <c r="V512" s="3">
        <v>36</v>
      </c>
      <c r="W512" s="6">
        <v>0</v>
      </c>
      <c r="X512" s="6">
        <v>2</v>
      </c>
      <c r="Y512" s="6">
        <v>0</v>
      </c>
      <c r="Z512" s="6">
        <v>2</v>
      </c>
      <c r="AA512" s="6">
        <v>0</v>
      </c>
      <c r="AB512" s="5">
        <v>0</v>
      </c>
    </row>
    <row r="513" spans="1:28" s="9" customFormat="1" ht="11.35" customHeight="1">
      <c r="A513" s="6">
        <v>2017</v>
      </c>
      <c r="B513" s="6" t="s">
        <v>239</v>
      </c>
      <c r="C513" s="3">
        <v>26</v>
      </c>
      <c r="D513" s="3" t="s">
        <v>0</v>
      </c>
      <c r="E513" s="3" t="s">
        <v>298</v>
      </c>
      <c r="F513" s="70">
        <v>42881</v>
      </c>
      <c r="G513" s="47">
        <v>91640</v>
      </c>
      <c r="H513" s="48">
        <v>69915</v>
      </c>
      <c r="I513" s="71">
        <f>SUM(H488+H489+H490+H491+H492+H493+H494+H495+H496+H497+H498+H499+H500+H501+H502+H503+H504+H505+H506+H507+H508+H509+H510+H511+H512+H513)</f>
        <v>1554072</v>
      </c>
      <c r="J513" s="72">
        <f t="shared" si="39"/>
        <v>0.76293103448275867</v>
      </c>
      <c r="K513" s="73">
        <f>SUM(G488+G489+G490+G491+G492+G493+G494+G495+G496+G497+G498+G499+G500+G501+G502+G503+G504+G505+G506+G507+G508+G509+G510+G511+G512+G513)</f>
        <v>2060546</v>
      </c>
      <c r="L513" s="74">
        <f t="shared" si="37"/>
        <v>5.0305543430816231</v>
      </c>
      <c r="M513" s="64">
        <v>461</v>
      </c>
      <c r="N513" s="75">
        <v>7.25</v>
      </c>
      <c r="O513" s="33">
        <f t="shared" si="40"/>
        <v>5.4489305979921427</v>
      </c>
      <c r="P513" s="34">
        <v>499.34</v>
      </c>
      <c r="Q513" s="35">
        <f t="shared" si="41"/>
        <v>-1.8010694020078573</v>
      </c>
      <c r="R513" s="34">
        <v>1</v>
      </c>
      <c r="S513" s="76">
        <f t="shared" si="38"/>
        <v>-8.3167028199566007E-2</v>
      </c>
      <c r="T513" s="7">
        <v>71.400000000000006</v>
      </c>
      <c r="U513" s="7">
        <v>66.400000000000006</v>
      </c>
      <c r="V513" s="3">
        <v>29</v>
      </c>
      <c r="W513" s="6">
        <v>0</v>
      </c>
      <c r="X513" s="6">
        <v>5</v>
      </c>
      <c r="Y513" s="6">
        <v>0</v>
      </c>
      <c r="Z513" s="6">
        <v>5</v>
      </c>
      <c r="AA513" s="6">
        <v>0</v>
      </c>
      <c r="AB513" s="5">
        <v>0</v>
      </c>
    </row>
    <row r="514" spans="1:28" s="9" customFormat="1" ht="11.35" customHeight="1">
      <c r="A514" s="6">
        <v>2017</v>
      </c>
      <c r="B514" s="6" t="s">
        <v>239</v>
      </c>
      <c r="C514" s="3">
        <v>27</v>
      </c>
      <c r="D514" s="3" t="s">
        <v>8</v>
      </c>
      <c r="E514" s="3" t="s">
        <v>299</v>
      </c>
      <c r="F514" s="70">
        <v>42882</v>
      </c>
      <c r="G514" s="47">
        <v>73567</v>
      </c>
      <c r="H514" s="48">
        <v>59999</v>
      </c>
      <c r="I514" s="71">
        <f>SUM(H488+H489+H490+H491+H492+H493+H494+H495+H496+H497+H498+H499+H500+H501+H502+H503+H504+H505+H506+H507+H508+H509+H510+H511+H512+H513+H514)</f>
        <v>1614071</v>
      </c>
      <c r="J514" s="72">
        <f t="shared" si="39"/>
        <v>0.81556948088137349</v>
      </c>
      <c r="K514" s="73">
        <f>SUM(G488+G489+G490+G491+G492+G493+G494+G495+G496+G497+G498+G499+G500+G501+G502+G503+G504+G505+G506+G507+G508+G509+G510+G511+G512+G513+G514)</f>
        <v>2134113</v>
      </c>
      <c r="L514" s="74">
        <f t="shared" ref="L514:L577" si="42">SUM(M514/G514)*1000</f>
        <v>5.2333247244008865</v>
      </c>
      <c r="M514" s="64">
        <v>385</v>
      </c>
      <c r="N514" s="75">
        <v>7.25</v>
      </c>
      <c r="O514" s="33">
        <f t="shared" si="40"/>
        <v>5.6725162097135948</v>
      </c>
      <c r="P514" s="34">
        <v>417.31</v>
      </c>
      <c r="Q514" s="35">
        <f t="shared" si="41"/>
        <v>-1.5774837902864052</v>
      </c>
      <c r="R514" s="34">
        <v>1</v>
      </c>
      <c r="S514" s="76">
        <f t="shared" ref="S514:S577" si="43">SUM((P514/M514)-1)*-1</f>
        <v>-8.3922077922077953E-2</v>
      </c>
      <c r="T514" s="7">
        <v>77.2</v>
      </c>
      <c r="U514" s="7">
        <v>73</v>
      </c>
      <c r="V514" s="3">
        <v>37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5">
        <v>0</v>
      </c>
    </row>
    <row r="515" spans="1:28" s="9" customFormat="1" ht="11.35" customHeight="1">
      <c r="A515" s="6">
        <v>2017</v>
      </c>
      <c r="B515" s="6" t="s">
        <v>239</v>
      </c>
      <c r="C515" s="3">
        <v>28</v>
      </c>
      <c r="D515" s="3" t="s">
        <v>5</v>
      </c>
      <c r="E515" s="3" t="s">
        <v>300</v>
      </c>
      <c r="F515" s="70">
        <v>42883</v>
      </c>
      <c r="G515" s="47">
        <v>66326</v>
      </c>
      <c r="H515" s="48">
        <v>52765</v>
      </c>
      <c r="I515" s="71">
        <f>SUM(H488+H489+H490+H491+H492+H493+H494+H495+H496+H497+H498+H499+H500+H501+H502+H503+H504+H505+H506+H507+H508+H509+H510+H511+H512+H513+H514+H515)</f>
        <v>1666836</v>
      </c>
      <c r="J515" s="72">
        <f t="shared" ref="J515:J578" si="44">SUM(H515/G515)</f>
        <v>0.79554021047552992</v>
      </c>
      <c r="K515" s="73">
        <f>SUM(G488+G489+G490+G491+G492+G493+G494+G495+G496+G497+G498+G499+G500+G501+G502+G503+G504+G505+G506+G507+G508+G509+G510+G511+G512+G513+G514+G515)</f>
        <v>2200439</v>
      </c>
      <c r="L515" s="74">
        <f t="shared" si="42"/>
        <v>6.6037451376534086</v>
      </c>
      <c r="M515" s="64">
        <v>438</v>
      </c>
      <c r="N515" s="75">
        <v>7.25</v>
      </c>
      <c r="O515" s="33">
        <f t="shared" si="40"/>
        <v>7.1701896692096616</v>
      </c>
      <c r="P515" s="34">
        <v>475.57</v>
      </c>
      <c r="Q515" s="35">
        <f t="shared" si="41"/>
        <v>-7.9810330790338391E-2</v>
      </c>
      <c r="R515" s="34">
        <v>1</v>
      </c>
      <c r="S515" s="76">
        <f t="shared" si="43"/>
        <v>-8.5776255707762594E-2</v>
      </c>
      <c r="T515" s="7">
        <v>65.5</v>
      </c>
      <c r="U515" s="7">
        <v>66.099999999999994</v>
      </c>
      <c r="V515" s="3">
        <v>34</v>
      </c>
      <c r="W515" s="6">
        <v>2</v>
      </c>
      <c r="X515" s="6">
        <v>3</v>
      </c>
      <c r="Y515" s="6">
        <v>0</v>
      </c>
      <c r="Z515" s="6">
        <v>2</v>
      </c>
      <c r="AA515" s="6">
        <v>1</v>
      </c>
      <c r="AB515" s="5" t="s">
        <v>156</v>
      </c>
    </row>
    <row r="516" spans="1:28" s="9" customFormat="1" ht="11.35" customHeight="1">
      <c r="A516" s="6">
        <v>2017</v>
      </c>
      <c r="B516" s="6" t="s">
        <v>239</v>
      </c>
      <c r="C516" s="3">
        <v>29</v>
      </c>
      <c r="D516" s="3" t="s">
        <v>6</v>
      </c>
      <c r="E516" s="3" t="s">
        <v>294</v>
      </c>
      <c r="F516" s="70">
        <v>42884</v>
      </c>
      <c r="G516" s="47">
        <v>76598</v>
      </c>
      <c r="H516" s="48">
        <v>57878</v>
      </c>
      <c r="I516" s="71">
        <f>SUM(H488+H489+H490+H491+H492+H493+H494+H495+H496+H497+H498+H499+H500+H501+H502+H503+H504+H505+H506+H507+H508+H509+H510+H511+H512+H513+H515+H516+H514)</f>
        <v>1724714</v>
      </c>
      <c r="J516" s="72">
        <f t="shared" si="44"/>
        <v>0.75560719601033965</v>
      </c>
      <c r="K516" s="73">
        <f>SUM(G488+G489+G490+G491+G492+G493+G494+G495+G496+G497+G498+G499+G500+G501+G502+G503+G504+G505+G506+G507+G508+G509+G510+G511+G512+G513+G514+G515+G516)</f>
        <v>2277037</v>
      </c>
      <c r="L516" s="74">
        <f t="shared" si="42"/>
        <v>5.5353925689965804</v>
      </c>
      <c r="M516" s="64">
        <v>424</v>
      </c>
      <c r="N516" s="75">
        <v>7.25</v>
      </c>
      <c r="O516" s="33">
        <f t="shared" si="40"/>
        <v>5.9782239745163057</v>
      </c>
      <c r="P516" s="34">
        <v>457.92</v>
      </c>
      <c r="Q516" s="35">
        <f t="shared" si="41"/>
        <v>-1.2717760254836943</v>
      </c>
      <c r="R516" s="34">
        <v>1</v>
      </c>
      <c r="S516" s="76">
        <f t="shared" si="43"/>
        <v>-8.0000000000000071E-2</v>
      </c>
      <c r="T516" s="7">
        <v>76.7</v>
      </c>
      <c r="U516" s="7">
        <v>72.7</v>
      </c>
      <c r="V516" s="3">
        <v>19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5">
        <v>0</v>
      </c>
    </row>
    <row r="517" spans="1:28" s="9" customFormat="1" ht="11.35" customHeight="1">
      <c r="A517" s="6">
        <v>2017</v>
      </c>
      <c r="B517" s="6" t="s">
        <v>239</v>
      </c>
      <c r="C517" s="3">
        <v>30</v>
      </c>
      <c r="D517" s="3" t="s">
        <v>4</v>
      </c>
      <c r="E517" s="3" t="s">
        <v>295</v>
      </c>
      <c r="F517" s="70">
        <v>42885</v>
      </c>
      <c r="G517" s="47">
        <v>79692</v>
      </c>
      <c r="H517" s="48">
        <v>59036</v>
      </c>
      <c r="I517" s="71">
        <f>SUM(H488+H489+H490+H491+H492+H493+H494+H495+H496+H497+H498+H499+H500+H501+H502+H503+H504+H505+H506+H507+H508+H509+H510+H511+H512+H513+H514+H515+H516+H517)</f>
        <v>1783750</v>
      </c>
      <c r="J517" s="72">
        <f t="shared" si="44"/>
        <v>0.74080208803894998</v>
      </c>
      <c r="K517" s="73">
        <f>SUM(G488+G489+G490+G491+G492+G493+G494+G495+G496+G497+G498+G499+G500+G501+G502+G503+G504+G505+G506+G507+G508+G509+G510+G511+G512+G513+G514+G515+G516+G517)</f>
        <v>2356729</v>
      </c>
      <c r="L517" s="74">
        <f t="shared" si="42"/>
        <v>4.0280078301460627</v>
      </c>
      <c r="M517" s="64">
        <v>321</v>
      </c>
      <c r="N517" s="75">
        <v>7.25</v>
      </c>
      <c r="O517" s="33">
        <f t="shared" si="40"/>
        <v>4.3290418109722433</v>
      </c>
      <c r="P517" s="34">
        <v>344.99</v>
      </c>
      <c r="Q517" s="35">
        <f t="shared" si="41"/>
        <v>-2.9209581890277567</v>
      </c>
      <c r="R517" s="34">
        <v>1</v>
      </c>
      <c r="S517" s="76">
        <f t="shared" si="43"/>
        <v>-7.4735202492211883E-2</v>
      </c>
      <c r="T517" s="7">
        <v>72.099999999999994</v>
      </c>
      <c r="U517" s="7">
        <v>67.3</v>
      </c>
      <c r="V517" s="3">
        <v>29</v>
      </c>
      <c r="W517" s="6">
        <v>0</v>
      </c>
      <c r="X517" s="6">
        <v>1</v>
      </c>
      <c r="Y517" s="6">
        <v>1</v>
      </c>
      <c r="Z517" s="6">
        <v>0</v>
      </c>
      <c r="AA517" s="6">
        <v>0</v>
      </c>
      <c r="AB517" s="5">
        <v>0</v>
      </c>
    </row>
    <row r="518" spans="1:28" s="9" customFormat="1" ht="11.35" customHeight="1">
      <c r="A518" s="6">
        <v>2017</v>
      </c>
      <c r="B518" s="6" t="s">
        <v>239</v>
      </c>
      <c r="C518" s="3">
        <v>31</v>
      </c>
      <c r="D518" s="3" t="s">
        <v>3</v>
      </c>
      <c r="E518" s="3" t="s">
        <v>296</v>
      </c>
      <c r="F518" s="70">
        <v>42886</v>
      </c>
      <c r="G518" s="47">
        <v>77406</v>
      </c>
      <c r="H518" s="48">
        <v>59629</v>
      </c>
      <c r="I518" s="71">
        <f>SUM(H488+H489+H490+H491+H492+H493+H494+H495+H496+H497+H498+H499+H500+H501+H502+H503+H504+H505+H506+H507+H508+H509+H510+H511+H512+H513+H514+H515+H516+H517+H518)</f>
        <v>1843379</v>
      </c>
      <c r="J518" s="72">
        <f t="shared" si="44"/>
        <v>0.77034080045474507</v>
      </c>
      <c r="K518" s="73">
        <f>SUM(G488+G489+G490+G491+G492+G493+G494+G495+G496+G497+G498+G499+G500+G501+G502+G503+G504+G505+G506+G507+G508+G509+G510+G511+G512+G513+G514+G515+G516+G517+G518)</f>
        <v>2434135</v>
      </c>
      <c r="L518" s="74">
        <f t="shared" si="42"/>
        <v>4.8445856910317024</v>
      </c>
      <c r="M518" s="64">
        <v>375</v>
      </c>
      <c r="N518" s="75">
        <v>7.25</v>
      </c>
      <c r="O518" s="33">
        <f t="shared" si="40"/>
        <v>5.353719349921195</v>
      </c>
      <c r="P518" s="34">
        <v>414.41</v>
      </c>
      <c r="Q518" s="35">
        <f t="shared" si="41"/>
        <v>-1.896280650078805</v>
      </c>
      <c r="R518" s="34">
        <v>1</v>
      </c>
      <c r="S518" s="76">
        <f t="shared" si="43"/>
        <v>-0.10509333333333348</v>
      </c>
      <c r="T518" s="7">
        <v>69.3</v>
      </c>
      <c r="U518" s="7">
        <v>69.599999999999994</v>
      </c>
      <c r="V518" s="3">
        <v>18</v>
      </c>
      <c r="W518" s="6">
        <v>1</v>
      </c>
      <c r="X518" s="6">
        <v>0</v>
      </c>
      <c r="Y518" s="6">
        <v>0</v>
      </c>
      <c r="Z518" s="6">
        <v>0</v>
      </c>
      <c r="AA518" s="6">
        <v>0</v>
      </c>
      <c r="AB518" s="6" t="s">
        <v>156</v>
      </c>
    </row>
    <row r="519" spans="1:28" s="9" customFormat="1" ht="11.35" customHeight="1">
      <c r="A519" s="6">
        <v>2017</v>
      </c>
      <c r="B519" s="6" t="s">
        <v>240</v>
      </c>
      <c r="C519" s="3">
        <v>1</v>
      </c>
      <c r="D519" s="3" t="s">
        <v>7</v>
      </c>
      <c r="E519" s="3" t="s">
        <v>297</v>
      </c>
      <c r="F519" s="70">
        <v>42887</v>
      </c>
      <c r="G519" s="47">
        <v>70399</v>
      </c>
      <c r="H519" s="48">
        <v>52101</v>
      </c>
      <c r="I519" s="71">
        <f>SUM(H519+0)</f>
        <v>52101</v>
      </c>
      <c r="J519" s="72">
        <f t="shared" si="44"/>
        <v>0.74008153524908027</v>
      </c>
      <c r="K519" s="3">
        <f>SUM(G519+0)</f>
        <v>70399</v>
      </c>
      <c r="L519" s="74">
        <f t="shared" si="42"/>
        <v>7.5001065356041989</v>
      </c>
      <c r="M519" s="60">
        <v>528</v>
      </c>
      <c r="N519" s="75">
        <v>9.0299999999999994</v>
      </c>
      <c r="O519" s="33">
        <f t="shared" si="40"/>
        <v>8.4283867668574839</v>
      </c>
      <c r="P519" s="34">
        <v>593.35</v>
      </c>
      <c r="Q519" s="35">
        <f t="shared" si="41"/>
        <v>-0.60161323314251547</v>
      </c>
      <c r="R519" s="34">
        <v>1</v>
      </c>
      <c r="S519" s="76">
        <f t="shared" si="43"/>
        <v>-0.1237689393939394</v>
      </c>
      <c r="T519" s="7">
        <v>29.3</v>
      </c>
      <c r="U519" s="7">
        <v>35.700000000000003</v>
      </c>
      <c r="V519" s="2">
        <v>36</v>
      </c>
      <c r="W519" s="6">
        <v>4</v>
      </c>
      <c r="X519" s="6">
        <v>24</v>
      </c>
      <c r="Y519" s="6">
        <v>4</v>
      </c>
      <c r="Z519" s="6">
        <v>19</v>
      </c>
      <c r="AA519" s="6">
        <v>0</v>
      </c>
      <c r="AB519" s="6" t="s">
        <v>157</v>
      </c>
    </row>
    <row r="520" spans="1:28" s="9" customFormat="1" ht="11.35" customHeight="1">
      <c r="A520" s="6">
        <v>2017</v>
      </c>
      <c r="B520" s="6" t="s">
        <v>240</v>
      </c>
      <c r="C520" s="3">
        <v>2</v>
      </c>
      <c r="D520" s="3" t="s">
        <v>0</v>
      </c>
      <c r="E520" s="3" t="s">
        <v>298</v>
      </c>
      <c r="F520" s="70">
        <v>42888</v>
      </c>
      <c r="G520" s="47">
        <v>63374</v>
      </c>
      <c r="H520" s="48">
        <v>43243</v>
      </c>
      <c r="I520" s="71">
        <f>SUM(H519+H520)</f>
        <v>95344</v>
      </c>
      <c r="J520" s="72">
        <f t="shared" si="44"/>
        <v>0.68234607252185442</v>
      </c>
      <c r="K520" s="3">
        <f>SUM(G519+G520)</f>
        <v>133773</v>
      </c>
      <c r="L520" s="74">
        <f t="shared" si="42"/>
        <v>9.5938397450058375</v>
      </c>
      <c r="M520" s="60">
        <v>608</v>
      </c>
      <c r="N520" s="75">
        <v>9.0299999999999994</v>
      </c>
      <c r="O520" s="33">
        <f t="shared" si="40"/>
        <v>19.971912771799161</v>
      </c>
      <c r="P520" s="34">
        <v>1265.7</v>
      </c>
      <c r="Q520" s="35">
        <f t="shared" si="41"/>
        <v>10.941912771799162</v>
      </c>
      <c r="R520" s="34">
        <v>0</v>
      </c>
      <c r="S520" s="76">
        <f t="shared" si="43"/>
        <v>-1.0817434210526318</v>
      </c>
      <c r="T520" s="7">
        <v>27.9</v>
      </c>
      <c r="U520" s="7">
        <v>37.200000000000003</v>
      </c>
      <c r="V520" s="8">
        <v>31</v>
      </c>
      <c r="W520" s="6">
        <v>41</v>
      </c>
      <c r="X520" s="6">
        <v>208</v>
      </c>
      <c r="Y520" s="6">
        <v>1</v>
      </c>
      <c r="Z520" s="6">
        <v>134</v>
      </c>
      <c r="AA520" s="6">
        <v>73</v>
      </c>
      <c r="AB520" s="6" t="s">
        <v>157</v>
      </c>
    </row>
    <row r="521" spans="1:28" s="9" customFormat="1" ht="11.35" customHeight="1">
      <c r="A521" s="6">
        <v>2017</v>
      </c>
      <c r="B521" s="6" t="s">
        <v>240</v>
      </c>
      <c r="C521" s="3">
        <v>3</v>
      </c>
      <c r="D521" s="3" t="s">
        <v>8</v>
      </c>
      <c r="E521" s="3" t="s">
        <v>299</v>
      </c>
      <c r="F521" s="70">
        <v>42889</v>
      </c>
      <c r="G521" s="47">
        <v>79957</v>
      </c>
      <c r="H521" s="48">
        <v>71989</v>
      </c>
      <c r="I521" s="71">
        <f>SUM(H519+H520+H521)</f>
        <v>167333</v>
      </c>
      <c r="J521" s="72">
        <f t="shared" si="44"/>
        <v>0.90034643620946264</v>
      </c>
      <c r="K521" s="3">
        <f>SUM(G519+G520+G521)</f>
        <v>213730</v>
      </c>
      <c r="L521" s="74">
        <f t="shared" si="42"/>
        <v>19.673074277424117</v>
      </c>
      <c r="M521" s="60">
        <v>1573</v>
      </c>
      <c r="N521" s="75">
        <v>9.0299999999999994</v>
      </c>
      <c r="O521" s="33">
        <f t="shared" si="40"/>
        <v>22.537238765836637</v>
      </c>
      <c r="P521" s="34">
        <v>1802.01</v>
      </c>
      <c r="Q521" s="35">
        <f t="shared" si="41"/>
        <v>13.507238765836638</v>
      </c>
      <c r="R521" s="34">
        <v>0</v>
      </c>
      <c r="S521" s="76">
        <f t="shared" si="43"/>
        <v>-0.14558804831532113</v>
      </c>
      <c r="T521" s="7">
        <v>31</v>
      </c>
      <c r="U521" s="7">
        <v>25</v>
      </c>
      <c r="V521" s="8">
        <v>65</v>
      </c>
      <c r="W521" s="6">
        <v>0</v>
      </c>
      <c r="X521" s="6">
        <v>36</v>
      </c>
      <c r="Y521" s="6">
        <v>4</v>
      </c>
      <c r="Z521" s="6">
        <v>21</v>
      </c>
      <c r="AA521" s="6">
        <v>10</v>
      </c>
      <c r="AB521" s="6" t="s">
        <v>158</v>
      </c>
    </row>
    <row r="522" spans="1:28" s="9" customFormat="1" ht="11.35" customHeight="1">
      <c r="A522" s="6">
        <v>2017</v>
      </c>
      <c r="B522" s="6" t="s">
        <v>240</v>
      </c>
      <c r="C522" s="3">
        <v>4</v>
      </c>
      <c r="D522" s="3" t="s">
        <v>5</v>
      </c>
      <c r="E522" s="3" t="s">
        <v>300</v>
      </c>
      <c r="F522" s="70">
        <v>42890</v>
      </c>
      <c r="G522" s="47">
        <v>84871</v>
      </c>
      <c r="H522" s="48">
        <v>67806</v>
      </c>
      <c r="I522" s="71">
        <f>SUM(H519+H520+H521+H522)</f>
        <v>235139</v>
      </c>
      <c r="J522" s="72">
        <f t="shared" si="44"/>
        <v>0.79893014103757465</v>
      </c>
      <c r="K522" s="3">
        <f>SUM(G519+G520+G521+G522)</f>
        <v>298601</v>
      </c>
      <c r="L522" s="74">
        <f t="shared" si="42"/>
        <v>9.6852870827491131</v>
      </c>
      <c r="M522" s="60">
        <v>822</v>
      </c>
      <c r="N522" s="75">
        <v>9.0299999999999994</v>
      </c>
      <c r="O522" s="33">
        <f t="shared" si="40"/>
        <v>12.198395211556361</v>
      </c>
      <c r="P522" s="34">
        <v>1035.29</v>
      </c>
      <c r="Q522" s="35">
        <f t="shared" si="41"/>
        <v>3.1683952115563621</v>
      </c>
      <c r="R522" s="34">
        <v>0</v>
      </c>
      <c r="S522" s="76">
        <f t="shared" si="43"/>
        <v>-0.2594768856447689</v>
      </c>
      <c r="T522" s="7">
        <v>41.1</v>
      </c>
      <c r="U522" s="7">
        <v>41.2</v>
      </c>
      <c r="V522" s="8">
        <v>36</v>
      </c>
      <c r="W522" s="6">
        <v>11</v>
      </c>
      <c r="X522" s="6">
        <v>45</v>
      </c>
      <c r="Y522" s="6">
        <v>2</v>
      </c>
      <c r="Z522" s="6">
        <v>37</v>
      </c>
      <c r="AA522" s="6">
        <v>6</v>
      </c>
      <c r="AB522" s="6" t="s">
        <v>159</v>
      </c>
    </row>
    <row r="523" spans="1:28" s="9" customFormat="1" ht="11.35" customHeight="1">
      <c r="A523" s="6">
        <v>2017</v>
      </c>
      <c r="B523" s="6" t="s">
        <v>240</v>
      </c>
      <c r="C523" s="3">
        <v>5</v>
      </c>
      <c r="D523" s="3" t="s">
        <v>6</v>
      </c>
      <c r="E523" s="3" t="s">
        <v>294</v>
      </c>
      <c r="F523" s="70">
        <v>42891</v>
      </c>
      <c r="G523" s="47">
        <v>85108</v>
      </c>
      <c r="H523" s="48">
        <v>65521</v>
      </c>
      <c r="I523" s="71">
        <f>SUM(H519+H520+H521+H522+H523)</f>
        <v>300660</v>
      </c>
      <c r="J523" s="72">
        <f t="shared" si="44"/>
        <v>0.76985712271466844</v>
      </c>
      <c r="K523" s="3">
        <f>SUM(G519+G520+G521+G522+G523)</f>
        <v>383709</v>
      </c>
      <c r="L523" s="74">
        <f t="shared" si="42"/>
        <v>7.5198571227146687</v>
      </c>
      <c r="M523" s="60">
        <v>640</v>
      </c>
      <c r="N523" s="75">
        <v>9.0299999999999994</v>
      </c>
      <c r="O523" s="33">
        <f t="shared" si="40"/>
        <v>8.5439676646143727</v>
      </c>
      <c r="P523" s="34">
        <v>727.16</v>
      </c>
      <c r="Q523" s="35">
        <f t="shared" si="41"/>
        <v>-0.48603233538562662</v>
      </c>
      <c r="R523" s="34">
        <v>1</v>
      </c>
      <c r="S523" s="76">
        <f t="shared" si="43"/>
        <v>-0.13618749999999991</v>
      </c>
      <c r="T523" s="7">
        <v>41.9</v>
      </c>
      <c r="U523" s="7">
        <v>41.9</v>
      </c>
      <c r="V523" s="8">
        <v>29</v>
      </c>
      <c r="W523" s="6">
        <v>0</v>
      </c>
      <c r="X523" s="6">
        <v>24</v>
      </c>
      <c r="Y523" s="6">
        <v>6</v>
      </c>
      <c r="Z523" s="6">
        <v>15</v>
      </c>
      <c r="AA523" s="6">
        <v>3</v>
      </c>
      <c r="AB523" s="5">
        <v>0</v>
      </c>
    </row>
    <row r="524" spans="1:28" s="9" customFormat="1" ht="11.35" customHeight="1">
      <c r="A524" s="6">
        <v>2017</v>
      </c>
      <c r="B524" s="6" t="s">
        <v>240</v>
      </c>
      <c r="C524" s="3">
        <v>6</v>
      </c>
      <c r="D524" s="3" t="s">
        <v>4</v>
      </c>
      <c r="E524" s="3" t="s">
        <v>295</v>
      </c>
      <c r="F524" s="70">
        <v>42892</v>
      </c>
      <c r="G524" s="47">
        <v>83435</v>
      </c>
      <c r="H524" s="48">
        <v>61485</v>
      </c>
      <c r="I524" s="71">
        <f>SUM(H519+H520+H521+H522+H523+H524)</f>
        <v>362145</v>
      </c>
      <c r="J524" s="72">
        <f t="shared" si="44"/>
        <v>0.73692095643315159</v>
      </c>
      <c r="K524" s="3">
        <f>SUM(G519+G520+G521+G522+G523+G524)</f>
        <v>467144</v>
      </c>
      <c r="L524" s="74">
        <f t="shared" si="42"/>
        <v>4.2068676215017682</v>
      </c>
      <c r="M524" s="60">
        <v>351</v>
      </c>
      <c r="N524" s="75">
        <v>9.0299999999999994</v>
      </c>
      <c r="O524" s="33">
        <f t="shared" si="40"/>
        <v>4.861868520405106</v>
      </c>
      <c r="P524" s="34">
        <v>405.65</v>
      </c>
      <c r="Q524" s="35">
        <f t="shared" si="41"/>
        <v>-4.1681314795948934</v>
      </c>
      <c r="R524" s="34">
        <v>1</v>
      </c>
      <c r="S524" s="76">
        <f t="shared" si="43"/>
        <v>-0.15569800569800574</v>
      </c>
      <c r="T524" s="7">
        <v>66</v>
      </c>
      <c r="U524" s="7">
        <v>62.2</v>
      </c>
      <c r="V524" s="8">
        <v>31</v>
      </c>
      <c r="W524" s="6">
        <v>0</v>
      </c>
      <c r="X524" s="6">
        <v>1</v>
      </c>
      <c r="Y524" s="6">
        <v>0</v>
      </c>
      <c r="Z524" s="6">
        <v>1</v>
      </c>
      <c r="AA524" s="6">
        <v>0</v>
      </c>
      <c r="AB524" s="5">
        <v>0</v>
      </c>
    </row>
    <row r="525" spans="1:28" s="9" customFormat="1" ht="11.35" customHeight="1">
      <c r="A525" s="6">
        <v>2017</v>
      </c>
      <c r="B525" s="6" t="s">
        <v>240</v>
      </c>
      <c r="C525" s="3">
        <v>7</v>
      </c>
      <c r="D525" s="3" t="s">
        <v>3</v>
      </c>
      <c r="E525" s="3" t="s">
        <v>296</v>
      </c>
      <c r="F525" s="70">
        <v>42893</v>
      </c>
      <c r="G525" s="47">
        <v>86314</v>
      </c>
      <c r="H525" s="48">
        <v>63702</v>
      </c>
      <c r="I525" s="71">
        <f>SUM(H519+H520+H521+H522+H523+H524+H525)</f>
        <v>425847</v>
      </c>
      <c r="J525" s="72">
        <f t="shared" si="44"/>
        <v>0.73802627615450567</v>
      </c>
      <c r="K525" s="3">
        <f>SUM(G519+G520+G521+G522+G523+G524+G525)</f>
        <v>553458</v>
      </c>
      <c r="L525" s="74">
        <f t="shared" si="42"/>
        <v>4.0202052969390829</v>
      </c>
      <c r="M525" s="60">
        <v>347</v>
      </c>
      <c r="N525" s="75">
        <v>9.0299999999999994</v>
      </c>
      <c r="O525" s="33">
        <f t="shared" si="40"/>
        <v>4.5402831522116918</v>
      </c>
      <c r="P525" s="34">
        <v>391.89</v>
      </c>
      <c r="Q525" s="35">
        <f t="shared" si="41"/>
        <v>-4.4897168477883076</v>
      </c>
      <c r="R525" s="34">
        <v>1</v>
      </c>
      <c r="S525" s="76">
        <f t="shared" si="43"/>
        <v>-0.12936599423631123</v>
      </c>
      <c r="T525" s="7">
        <v>71.2</v>
      </c>
      <c r="U525" s="7">
        <v>64.8</v>
      </c>
      <c r="V525" s="8">
        <v>35</v>
      </c>
      <c r="W525" s="6">
        <v>1</v>
      </c>
      <c r="X525" s="6">
        <v>3</v>
      </c>
      <c r="Y525" s="6">
        <v>2</v>
      </c>
      <c r="Z525" s="6">
        <v>1</v>
      </c>
      <c r="AA525" s="6">
        <v>0</v>
      </c>
      <c r="AB525" s="5">
        <v>0</v>
      </c>
    </row>
    <row r="526" spans="1:28" s="9" customFormat="1" ht="11.35" customHeight="1">
      <c r="A526" s="6">
        <v>2017</v>
      </c>
      <c r="B526" s="6" t="s">
        <v>240</v>
      </c>
      <c r="C526" s="3">
        <v>8</v>
      </c>
      <c r="D526" s="3" t="s">
        <v>7</v>
      </c>
      <c r="E526" s="3" t="s">
        <v>297</v>
      </c>
      <c r="F526" s="70">
        <v>42894</v>
      </c>
      <c r="G526" s="47">
        <v>89229</v>
      </c>
      <c r="H526" s="48">
        <v>65223</v>
      </c>
      <c r="I526" s="71">
        <f>SUM(H519+H520+H521+H522+H523+H524+H525+H526)</f>
        <v>491070</v>
      </c>
      <c r="J526" s="72">
        <f t="shared" si="44"/>
        <v>0.73096190700332853</v>
      </c>
      <c r="K526" s="3">
        <f>SUM(G519+G520+G521+G522+G523+G524+G525+G526)</f>
        <v>642687</v>
      </c>
      <c r="L526" s="74">
        <f t="shared" si="42"/>
        <v>4.6285400486388957</v>
      </c>
      <c r="M526" s="60">
        <v>413</v>
      </c>
      <c r="N526" s="75">
        <v>9.0299999999999994</v>
      </c>
      <c r="O526" s="33">
        <f t="shared" si="40"/>
        <v>5.2281209023972028</v>
      </c>
      <c r="P526" s="34">
        <v>466.5</v>
      </c>
      <c r="Q526" s="35">
        <f t="shared" si="41"/>
        <v>-3.8018790976027965</v>
      </c>
      <c r="R526" s="34">
        <v>1</v>
      </c>
      <c r="S526" s="76">
        <f t="shared" si="43"/>
        <v>-0.12953995157384979</v>
      </c>
      <c r="T526" s="7">
        <v>75.8</v>
      </c>
      <c r="U526" s="7">
        <v>64.900000000000006</v>
      </c>
      <c r="V526" s="8">
        <v>30</v>
      </c>
      <c r="W526" s="6">
        <v>0</v>
      </c>
      <c r="X526" s="6">
        <v>3</v>
      </c>
      <c r="Y526" s="6">
        <v>2</v>
      </c>
      <c r="Z526" s="6">
        <v>1</v>
      </c>
      <c r="AA526" s="6">
        <v>0</v>
      </c>
      <c r="AB526" s="5">
        <v>0</v>
      </c>
    </row>
    <row r="527" spans="1:28" s="9" customFormat="1" ht="11.35" customHeight="1">
      <c r="A527" s="6">
        <v>2017</v>
      </c>
      <c r="B527" s="6" t="s">
        <v>240</v>
      </c>
      <c r="C527" s="3">
        <v>9</v>
      </c>
      <c r="D527" s="3" t="s">
        <v>0</v>
      </c>
      <c r="E527" s="3" t="s">
        <v>298</v>
      </c>
      <c r="F527" s="70">
        <v>42895</v>
      </c>
      <c r="G527" s="47">
        <v>84990</v>
      </c>
      <c r="H527" s="48">
        <v>63519</v>
      </c>
      <c r="I527" s="71">
        <f>SUM(H519+H520+H521+H522+H523+H524+H525+H526+H527)</f>
        <v>554589</v>
      </c>
      <c r="J527" s="72">
        <f t="shared" si="44"/>
        <v>0.747370278856336</v>
      </c>
      <c r="K527" s="3">
        <f>SUM(G519+G520+G521+G522+G523+G524+G525+G526+G527)</f>
        <v>727677</v>
      </c>
      <c r="L527" s="74">
        <f t="shared" si="42"/>
        <v>12.542652076714909</v>
      </c>
      <c r="M527" s="60">
        <v>1066</v>
      </c>
      <c r="N527" s="75">
        <v>9.0299999999999994</v>
      </c>
      <c r="O527" s="33">
        <f t="shared" ref="O527:O590" si="45">SUM(P527*1000)/G527</f>
        <v>13.936345452406165</v>
      </c>
      <c r="P527" s="34">
        <v>1184.45</v>
      </c>
      <c r="Q527" s="35">
        <f t="shared" si="41"/>
        <v>4.9063454524061658</v>
      </c>
      <c r="R527" s="34">
        <v>0</v>
      </c>
      <c r="S527" s="76">
        <f t="shared" si="43"/>
        <v>-0.1111163227016887</v>
      </c>
      <c r="T527" s="7">
        <v>25.7</v>
      </c>
      <c r="U527" s="7">
        <v>22.1</v>
      </c>
      <c r="V527" s="8">
        <v>54</v>
      </c>
      <c r="W527" s="6">
        <v>11</v>
      </c>
      <c r="X527" s="6">
        <v>34</v>
      </c>
      <c r="Y527" s="6">
        <v>0</v>
      </c>
      <c r="Z527" s="6">
        <v>30</v>
      </c>
      <c r="AA527" s="6">
        <v>4</v>
      </c>
      <c r="AB527" s="6" t="s">
        <v>160</v>
      </c>
    </row>
    <row r="528" spans="1:28" s="9" customFormat="1" ht="11.35" customHeight="1">
      <c r="A528" s="6">
        <v>2017</v>
      </c>
      <c r="B528" s="6" t="s">
        <v>240</v>
      </c>
      <c r="C528" s="3">
        <v>10</v>
      </c>
      <c r="D528" s="3" t="s">
        <v>8</v>
      </c>
      <c r="E528" s="3" t="s">
        <v>299</v>
      </c>
      <c r="F528" s="70">
        <v>42896</v>
      </c>
      <c r="G528" s="47">
        <v>82795</v>
      </c>
      <c r="H528" s="48">
        <v>72018</v>
      </c>
      <c r="I528" s="71">
        <f>SUM(H519+H520+H521+H522+H523+H524+H525+H526+H527+H528)</f>
        <v>626607</v>
      </c>
      <c r="J528" s="72">
        <f t="shared" si="44"/>
        <v>0.86983513497191856</v>
      </c>
      <c r="K528" s="3">
        <f>SUM(G519+G520+G521+G522+G523+G524+G525+G526+G527+G528)</f>
        <v>810472</v>
      </c>
      <c r="L528" s="74">
        <f t="shared" si="42"/>
        <v>7.1501902288785555</v>
      </c>
      <c r="M528" s="60">
        <v>592</v>
      </c>
      <c r="N528" s="75">
        <v>9.0299999999999994</v>
      </c>
      <c r="O528" s="33">
        <f t="shared" si="45"/>
        <v>7.6575880186001566</v>
      </c>
      <c r="P528" s="34">
        <v>634.01</v>
      </c>
      <c r="Q528" s="35">
        <f t="shared" si="41"/>
        <v>-1.3724119813998428</v>
      </c>
      <c r="R528" s="34">
        <v>1</v>
      </c>
      <c r="S528" s="76">
        <f t="shared" si="43"/>
        <v>-7.0962837837837744E-2</v>
      </c>
      <c r="T528" s="7">
        <v>68.900000000000006</v>
      </c>
      <c r="U528" s="7">
        <v>65</v>
      </c>
      <c r="V528" s="8">
        <v>39</v>
      </c>
      <c r="W528" s="6">
        <v>0</v>
      </c>
      <c r="X528" s="6">
        <v>4</v>
      </c>
      <c r="Y528" s="6">
        <v>0</v>
      </c>
      <c r="Z528" s="6">
        <v>2</v>
      </c>
      <c r="AA528" s="6">
        <v>2</v>
      </c>
      <c r="AB528" s="6" t="s">
        <v>161</v>
      </c>
    </row>
    <row r="529" spans="1:28" s="9" customFormat="1" ht="11.35" customHeight="1">
      <c r="A529" s="6">
        <v>2017</v>
      </c>
      <c r="B529" s="6" t="s">
        <v>240</v>
      </c>
      <c r="C529" s="3">
        <v>11</v>
      </c>
      <c r="D529" s="3" t="s">
        <v>5</v>
      </c>
      <c r="E529" s="3" t="s">
        <v>300</v>
      </c>
      <c r="F529" s="70">
        <v>42897</v>
      </c>
      <c r="G529" s="47">
        <v>86948</v>
      </c>
      <c r="H529" s="48">
        <v>68877</v>
      </c>
      <c r="I529" s="71">
        <f>SUM(H519+H520+H521+H522+H523+H524+H525+H526+H527+H528+H529)</f>
        <v>695484</v>
      </c>
      <c r="J529" s="72">
        <f t="shared" si="44"/>
        <v>0.79216313198693467</v>
      </c>
      <c r="K529" s="3">
        <f>SUM(G519+G520+G521+G522+G523+G524+G525+G526+G527+G528+G529)</f>
        <v>897420</v>
      </c>
      <c r="L529" s="74">
        <f t="shared" si="42"/>
        <v>6.3486221649721672</v>
      </c>
      <c r="M529" s="60">
        <v>552</v>
      </c>
      <c r="N529" s="75">
        <v>9.0299999999999994</v>
      </c>
      <c r="O529" s="33">
        <f t="shared" si="45"/>
        <v>7.1729079449786077</v>
      </c>
      <c r="P529" s="34">
        <v>623.66999999999996</v>
      </c>
      <c r="Q529" s="35">
        <f t="shared" si="41"/>
        <v>-1.8570920550213916</v>
      </c>
      <c r="R529" s="34">
        <v>1</v>
      </c>
      <c r="S529" s="76">
        <f t="shared" si="43"/>
        <v>-0.12983695652173899</v>
      </c>
      <c r="T529" s="7">
        <v>69.599999999999994</v>
      </c>
      <c r="U529" s="7">
        <v>67.400000000000006</v>
      </c>
      <c r="V529" s="8">
        <v>27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5">
        <v>0</v>
      </c>
    </row>
    <row r="530" spans="1:28" s="9" customFormat="1" ht="11.35" customHeight="1">
      <c r="A530" s="6">
        <v>2017</v>
      </c>
      <c r="B530" s="6" t="s">
        <v>240</v>
      </c>
      <c r="C530" s="3">
        <v>12</v>
      </c>
      <c r="D530" s="3" t="s">
        <v>6</v>
      </c>
      <c r="E530" s="3" t="s">
        <v>294</v>
      </c>
      <c r="F530" s="70">
        <v>42898</v>
      </c>
      <c r="G530" s="47">
        <v>85153</v>
      </c>
      <c r="H530" s="48">
        <v>62688</v>
      </c>
      <c r="I530" s="71">
        <f>SUM(H519+H520+H521+H522+H523+H524+H525+H526+H527+H528+H529+H530)</f>
        <v>758172</v>
      </c>
      <c r="J530" s="72">
        <f t="shared" si="44"/>
        <v>0.73618075699035856</v>
      </c>
      <c r="K530" s="3">
        <f>SUM(G519+G520+G521+G522+G523+G524+G525+G526+G527+G528+G529+G530)</f>
        <v>982573</v>
      </c>
      <c r="L530" s="74">
        <f t="shared" si="42"/>
        <v>5.4137845994856315</v>
      </c>
      <c r="M530" s="60">
        <v>461</v>
      </c>
      <c r="N530" s="75">
        <v>9.0299999999999994</v>
      </c>
      <c r="O530" s="33">
        <f t="shared" si="45"/>
        <v>5.8481791598651842</v>
      </c>
      <c r="P530" s="34">
        <v>497.99</v>
      </c>
      <c r="Q530" s="35">
        <f t="shared" si="41"/>
        <v>-3.1818208401348151</v>
      </c>
      <c r="R530" s="34">
        <v>1</v>
      </c>
      <c r="S530" s="76">
        <f t="shared" si="43"/>
        <v>-8.0238611713665975E-2</v>
      </c>
      <c r="T530" s="7">
        <v>73.400000000000006</v>
      </c>
      <c r="U530" s="7">
        <v>75.2</v>
      </c>
      <c r="V530" s="8">
        <v>36</v>
      </c>
      <c r="W530" s="6">
        <v>1</v>
      </c>
      <c r="X530" s="6">
        <v>0</v>
      </c>
      <c r="Y530" s="6">
        <v>0</v>
      </c>
      <c r="Z530" s="6">
        <v>0</v>
      </c>
      <c r="AA530" s="6">
        <v>0</v>
      </c>
      <c r="AB530" s="5">
        <v>0</v>
      </c>
    </row>
    <row r="531" spans="1:28" s="9" customFormat="1" ht="11.35" customHeight="1">
      <c r="A531" s="6">
        <v>2017</v>
      </c>
      <c r="B531" s="6" t="s">
        <v>240</v>
      </c>
      <c r="C531" s="3">
        <v>13</v>
      </c>
      <c r="D531" s="3" t="s">
        <v>4</v>
      </c>
      <c r="E531" s="3" t="s">
        <v>295</v>
      </c>
      <c r="F531" s="70">
        <v>42899</v>
      </c>
      <c r="G531" s="47">
        <v>78748</v>
      </c>
      <c r="H531" s="48">
        <v>57096</v>
      </c>
      <c r="I531" s="71">
        <f>SUM(H519+H520+H521+H522+H523+H524+H525+H526+H527+H528+H529+H530+H531)</f>
        <v>815268</v>
      </c>
      <c r="J531" s="72">
        <f t="shared" si="44"/>
        <v>0.72504698532026213</v>
      </c>
      <c r="K531" s="3">
        <f>SUM(G519+G520+G521+G522+G523+G524+G525+G526+G527+G528+G529+G530+G531)</f>
        <v>1061321</v>
      </c>
      <c r="L531" s="74">
        <f t="shared" si="42"/>
        <v>4.6731345557982422</v>
      </c>
      <c r="M531" s="60">
        <v>368</v>
      </c>
      <c r="N531" s="75">
        <v>9.0299999999999994</v>
      </c>
      <c r="O531" s="33">
        <f t="shared" si="45"/>
        <v>5.0297150403819781</v>
      </c>
      <c r="P531" s="34">
        <v>396.08</v>
      </c>
      <c r="Q531" s="35">
        <f t="shared" si="41"/>
        <v>-4.0002849596180212</v>
      </c>
      <c r="R531" s="34">
        <v>1</v>
      </c>
      <c r="S531" s="76">
        <f t="shared" si="43"/>
        <v>-7.6304347826086971E-2</v>
      </c>
      <c r="T531" s="7">
        <v>70.900000000000006</v>
      </c>
      <c r="U531" s="7">
        <v>73.400000000000006</v>
      </c>
      <c r="V531" s="8">
        <v>32</v>
      </c>
      <c r="W531" s="6">
        <v>1</v>
      </c>
      <c r="X531" s="6">
        <v>2</v>
      </c>
      <c r="Y531" s="6">
        <v>1</v>
      </c>
      <c r="Z531" s="6">
        <v>0</v>
      </c>
      <c r="AA531" s="6">
        <v>1</v>
      </c>
      <c r="AB531" s="5">
        <v>0</v>
      </c>
    </row>
    <row r="532" spans="1:28" s="9" customFormat="1" ht="11.35" customHeight="1">
      <c r="A532" s="6">
        <v>2017</v>
      </c>
      <c r="B532" s="6" t="s">
        <v>240</v>
      </c>
      <c r="C532" s="3">
        <v>14</v>
      </c>
      <c r="D532" s="3" t="s">
        <v>3</v>
      </c>
      <c r="E532" s="3" t="s">
        <v>296</v>
      </c>
      <c r="F532" s="70">
        <v>42900</v>
      </c>
      <c r="G532" s="47">
        <v>85141</v>
      </c>
      <c r="H532" s="48">
        <v>61559</v>
      </c>
      <c r="I532" s="71">
        <f>SUM(H519+H520+H521+H522+H523+H524+H525+H526+H527+H528+H529+H530+H531+H532)</f>
        <v>876827</v>
      </c>
      <c r="J532" s="72">
        <f t="shared" si="44"/>
        <v>0.72302415992295133</v>
      </c>
      <c r="K532" s="3">
        <f>SUM(G519+G520+G521+G522+G523+G524+G525+G526+G527+G528+G529+G530+G531+G532)</f>
        <v>1146462</v>
      </c>
      <c r="L532" s="74">
        <f t="shared" si="42"/>
        <v>5.6729425306256678</v>
      </c>
      <c r="M532" s="60">
        <v>483</v>
      </c>
      <c r="N532" s="75">
        <v>9.0299999999999994</v>
      </c>
      <c r="O532" s="33">
        <f t="shared" si="45"/>
        <v>6.371900729378325</v>
      </c>
      <c r="P532" s="34">
        <v>542.51</v>
      </c>
      <c r="Q532" s="35">
        <f t="shared" si="41"/>
        <v>-2.6580992706216744</v>
      </c>
      <c r="R532" s="34">
        <v>1</v>
      </c>
      <c r="S532" s="76">
        <f t="shared" si="43"/>
        <v>-0.12320910973084875</v>
      </c>
      <c r="T532" s="7">
        <v>66.599999999999994</v>
      </c>
      <c r="U532" s="7">
        <v>61.8</v>
      </c>
      <c r="V532" s="8">
        <v>40</v>
      </c>
      <c r="W532" s="6">
        <v>0</v>
      </c>
      <c r="X532" s="6">
        <v>7</v>
      </c>
      <c r="Y532" s="6">
        <v>5</v>
      </c>
      <c r="Z532" s="6">
        <v>1</v>
      </c>
      <c r="AA532" s="6">
        <v>1</v>
      </c>
      <c r="AB532" s="6" t="s">
        <v>162</v>
      </c>
    </row>
    <row r="533" spans="1:28" s="9" customFormat="1" ht="11.35" customHeight="1">
      <c r="A533" s="6">
        <v>2017</v>
      </c>
      <c r="B533" s="6" t="s">
        <v>240</v>
      </c>
      <c r="C533" s="3">
        <v>15</v>
      </c>
      <c r="D533" s="3" t="s">
        <v>7</v>
      </c>
      <c r="E533" s="3" t="s">
        <v>297</v>
      </c>
      <c r="F533" s="70">
        <v>42901</v>
      </c>
      <c r="G533" s="47">
        <v>88014</v>
      </c>
      <c r="H533" s="48">
        <v>64879</v>
      </c>
      <c r="I533" s="71">
        <f>SUM(H519+H520+H521+H522+H523+H524+H525+H526+H527+H528+H529+H530+H531+H532+H533)</f>
        <v>941706</v>
      </c>
      <c r="J533" s="72">
        <f t="shared" si="44"/>
        <v>0.73714409071284115</v>
      </c>
      <c r="K533" s="3">
        <f>SUM(G519+G520+G521+G522+G523+G524+G525+G526+G527+G528+G529+G530+G531+G532+G533)</f>
        <v>1234476</v>
      </c>
      <c r="L533" s="74">
        <f t="shared" si="42"/>
        <v>6.3626241279796396</v>
      </c>
      <c r="M533" s="60">
        <v>560</v>
      </c>
      <c r="N533" s="75">
        <v>9.0299999999999994</v>
      </c>
      <c r="O533" s="33">
        <f t="shared" si="45"/>
        <v>7.4060944849683006</v>
      </c>
      <c r="P533" s="34">
        <v>651.84</v>
      </c>
      <c r="Q533" s="35">
        <f t="shared" si="41"/>
        <v>-1.6239055150316988</v>
      </c>
      <c r="R533" s="34">
        <v>1</v>
      </c>
      <c r="S533" s="76">
        <f t="shared" si="43"/>
        <v>-0.16400000000000015</v>
      </c>
      <c r="T533" s="7">
        <v>55.5</v>
      </c>
      <c r="U533" s="7">
        <v>56.1</v>
      </c>
      <c r="V533" s="8">
        <v>52</v>
      </c>
      <c r="W533" s="6">
        <v>0</v>
      </c>
      <c r="X533" s="6">
        <v>11</v>
      </c>
      <c r="Y533" s="6">
        <v>8</v>
      </c>
      <c r="Z533" s="6">
        <v>2</v>
      </c>
      <c r="AA533" s="6">
        <v>1</v>
      </c>
      <c r="AB533" s="6" t="s">
        <v>163</v>
      </c>
    </row>
    <row r="534" spans="1:28" s="9" customFormat="1" ht="11.35" customHeight="1">
      <c r="A534" s="6">
        <v>2017</v>
      </c>
      <c r="B534" s="6" t="s">
        <v>240</v>
      </c>
      <c r="C534" s="3">
        <v>16</v>
      </c>
      <c r="D534" s="3" t="s">
        <v>0</v>
      </c>
      <c r="E534" s="3" t="s">
        <v>298</v>
      </c>
      <c r="F534" s="70">
        <v>42902</v>
      </c>
      <c r="G534" s="47">
        <v>90498</v>
      </c>
      <c r="H534" s="48">
        <v>69109</v>
      </c>
      <c r="I534" s="71">
        <f>SUM(H519+H520+H521+H522+H523+H524+H525+H526+H527+H528+H529+H530+H531+H532+H533+H534)</f>
        <v>1010815</v>
      </c>
      <c r="J534" s="72">
        <f t="shared" si="44"/>
        <v>0.76365223540851734</v>
      </c>
      <c r="K534" s="3">
        <f>SUM(G519+G520+G521+G522+G523+G524+G525+G526+G527+G528+G529+G530+G531+G532+G533+G534)</f>
        <v>1324974</v>
      </c>
      <c r="L534" s="74">
        <f t="shared" si="42"/>
        <v>7.1051293951247541</v>
      </c>
      <c r="M534" s="60">
        <v>643</v>
      </c>
      <c r="N534" s="75">
        <v>9.0299999999999994</v>
      </c>
      <c r="O534" s="33">
        <f t="shared" si="45"/>
        <v>7.6090079338769918</v>
      </c>
      <c r="P534" s="34">
        <v>688.6</v>
      </c>
      <c r="Q534" s="35">
        <f t="shared" si="41"/>
        <v>-1.4209920661230075</v>
      </c>
      <c r="R534" s="34">
        <v>1</v>
      </c>
      <c r="S534" s="76">
        <f t="shared" si="43"/>
        <v>-7.0917573872472772E-2</v>
      </c>
      <c r="T534" s="7">
        <v>63.6</v>
      </c>
      <c r="U534" s="7">
        <v>56.9</v>
      </c>
      <c r="V534" s="8">
        <v>50</v>
      </c>
      <c r="W534" s="6">
        <v>0</v>
      </c>
      <c r="X534" s="6">
        <v>3</v>
      </c>
      <c r="Y534" s="6">
        <v>2</v>
      </c>
      <c r="Z534" s="6">
        <v>1</v>
      </c>
      <c r="AA534" s="6">
        <v>0</v>
      </c>
      <c r="AB534" s="5">
        <v>0</v>
      </c>
    </row>
    <row r="535" spans="1:28" s="9" customFormat="1" ht="11.35" customHeight="1">
      <c r="A535" s="6">
        <v>2017</v>
      </c>
      <c r="B535" s="6" t="s">
        <v>240</v>
      </c>
      <c r="C535" s="3">
        <v>17</v>
      </c>
      <c r="D535" s="3" t="s">
        <v>8</v>
      </c>
      <c r="E535" s="3" t="s">
        <v>299</v>
      </c>
      <c r="F535" s="70">
        <v>42903</v>
      </c>
      <c r="G535" s="47">
        <v>82238</v>
      </c>
      <c r="H535" s="48">
        <v>72165</v>
      </c>
      <c r="I535" s="71">
        <f>SUM(H519+H520+H521+H522+H523+H524+H525+H526+H527+H528+H529+H530+H531+H532+H533+H534+H535)</f>
        <v>1082980</v>
      </c>
      <c r="J535" s="72">
        <f t="shared" si="44"/>
        <v>0.87751404460225202</v>
      </c>
      <c r="K535" s="3">
        <f>SUM(G519+G520+G521+G522+G523+G524+G525+G526+G527+G528+G529+G530+G531+G532+G533+G534+G535)</f>
        <v>1407212</v>
      </c>
      <c r="L535" s="74">
        <f t="shared" si="42"/>
        <v>9.0225929618910978</v>
      </c>
      <c r="M535" s="60">
        <v>742</v>
      </c>
      <c r="N535" s="75">
        <v>9.0299999999999994</v>
      </c>
      <c r="O535" s="33">
        <f t="shared" si="45"/>
        <v>10.086942775845715</v>
      </c>
      <c r="P535" s="34">
        <v>829.53</v>
      </c>
      <c r="Q535" s="35">
        <f t="shared" si="41"/>
        <v>1.0569427758457159</v>
      </c>
      <c r="R535" s="34">
        <v>0</v>
      </c>
      <c r="S535" s="76">
        <f t="shared" si="43"/>
        <v>-0.1179649595687331</v>
      </c>
      <c r="T535" s="7">
        <v>64.599999999999994</v>
      </c>
      <c r="U535" s="7">
        <v>62.4</v>
      </c>
      <c r="V535" s="8">
        <v>21</v>
      </c>
      <c r="W535" s="6">
        <v>0</v>
      </c>
      <c r="X535" s="6">
        <v>3</v>
      </c>
      <c r="Y535" s="6">
        <v>2</v>
      </c>
      <c r="Z535" s="6">
        <v>0</v>
      </c>
      <c r="AA535" s="6">
        <v>1</v>
      </c>
      <c r="AB535" s="6" t="s">
        <v>164</v>
      </c>
    </row>
    <row r="536" spans="1:28" s="9" customFormat="1" ht="11.35" customHeight="1">
      <c r="A536" s="6">
        <v>2017</v>
      </c>
      <c r="B536" s="6" t="s">
        <v>240</v>
      </c>
      <c r="C536" s="3">
        <v>18</v>
      </c>
      <c r="D536" s="3" t="s">
        <v>5</v>
      </c>
      <c r="E536" s="3" t="s">
        <v>300</v>
      </c>
      <c r="F536" s="70">
        <v>42904</v>
      </c>
      <c r="G536" s="47">
        <v>82993</v>
      </c>
      <c r="H536" s="48">
        <v>65546</v>
      </c>
      <c r="I536" s="71">
        <f>SUM(H519+H520+H521+H522+H523+H524+H525+H526+H527+H528+H529+H530+H531+H532+H533+H534+H535+H536)</f>
        <v>1148526</v>
      </c>
      <c r="J536" s="72">
        <f t="shared" si="44"/>
        <v>0.78977745111033459</v>
      </c>
      <c r="K536" s="3">
        <f>SUM(G519+G520+G521+G522+G523+G524+G525+G526+G527+G528+G529+G530+G531+G532+G533+G534+G535+G536)</f>
        <v>1490205</v>
      </c>
      <c r="L536" s="74">
        <f t="shared" si="42"/>
        <v>6.5668188883399807</v>
      </c>
      <c r="M536" s="60">
        <v>545</v>
      </c>
      <c r="N536" s="75">
        <v>9.0299999999999994</v>
      </c>
      <c r="O536" s="33">
        <f t="shared" si="45"/>
        <v>10.118202739990119</v>
      </c>
      <c r="P536" s="34">
        <v>839.74</v>
      </c>
      <c r="Q536" s="35">
        <f t="shared" si="41"/>
        <v>1.0882027399901197</v>
      </c>
      <c r="R536" s="34">
        <v>0</v>
      </c>
      <c r="S536" s="76">
        <f t="shared" si="43"/>
        <v>-0.5408073394495414</v>
      </c>
      <c r="T536" s="7">
        <v>59.8</v>
      </c>
      <c r="U536" s="7">
        <v>63.4</v>
      </c>
      <c r="V536" s="8">
        <v>43</v>
      </c>
      <c r="W536" s="6">
        <v>0</v>
      </c>
      <c r="X536" s="6">
        <v>12</v>
      </c>
      <c r="Y536" s="6">
        <v>10</v>
      </c>
      <c r="Z536" s="6">
        <v>0</v>
      </c>
      <c r="AA536" s="6">
        <v>2</v>
      </c>
      <c r="AB536" s="6" t="s">
        <v>166</v>
      </c>
    </row>
    <row r="537" spans="1:28" s="9" customFormat="1" ht="11.35" customHeight="1">
      <c r="A537" s="6">
        <v>2017</v>
      </c>
      <c r="B537" s="6" t="s">
        <v>240</v>
      </c>
      <c r="C537" s="3">
        <v>19</v>
      </c>
      <c r="D537" s="3" t="s">
        <v>6</v>
      </c>
      <c r="E537" s="3" t="s">
        <v>294</v>
      </c>
      <c r="F537" s="70">
        <v>42905</v>
      </c>
      <c r="G537" s="47">
        <v>76926</v>
      </c>
      <c r="H537" s="48">
        <v>56558</v>
      </c>
      <c r="I537" s="71">
        <f>SUM(H519+H520+H521+H522+H523+H524+H525+H526+H527+H528+H529+H530+H531+H532+H533+H534+H535+H536+H537)</f>
        <v>1205084</v>
      </c>
      <c r="J537" s="72">
        <f t="shared" si="44"/>
        <v>0.7352260614096664</v>
      </c>
      <c r="K537" s="3">
        <f>SUM(G519+G520+G521+G522+G523+G524+G525+G526+G527+G528+G529+G530+G531+G532+G533+G534+G535+G536+G537)</f>
        <v>1567131</v>
      </c>
      <c r="L537" s="74">
        <f t="shared" si="42"/>
        <v>14.54644723500507</v>
      </c>
      <c r="M537" s="60">
        <v>1119</v>
      </c>
      <c r="N537" s="75">
        <v>9.0299999999999994</v>
      </c>
      <c r="O537" s="33">
        <f t="shared" si="45"/>
        <v>17.688557834802278</v>
      </c>
      <c r="P537" s="34">
        <v>1360.71</v>
      </c>
      <c r="Q537" s="35">
        <f t="shared" si="41"/>
        <v>8.6585578348022789</v>
      </c>
      <c r="R537" s="34">
        <v>0</v>
      </c>
      <c r="S537" s="76">
        <f t="shared" si="43"/>
        <v>-0.21600536193029485</v>
      </c>
      <c r="T537" s="7">
        <v>13.4</v>
      </c>
      <c r="U537" s="7">
        <v>17.2</v>
      </c>
      <c r="V537" s="8">
        <v>91</v>
      </c>
      <c r="W537" s="6">
        <v>2</v>
      </c>
      <c r="X537" s="6">
        <v>70</v>
      </c>
      <c r="Y537" s="6">
        <v>2</v>
      </c>
      <c r="Z537" s="6">
        <v>45</v>
      </c>
      <c r="AA537" s="6">
        <v>23</v>
      </c>
      <c r="AB537" s="6" t="s">
        <v>165</v>
      </c>
    </row>
    <row r="538" spans="1:28" s="9" customFormat="1" ht="11.35" customHeight="1">
      <c r="A538" s="6">
        <v>2017</v>
      </c>
      <c r="B538" s="6" t="s">
        <v>240</v>
      </c>
      <c r="C538" s="3">
        <v>20</v>
      </c>
      <c r="D538" s="3" t="s">
        <v>4</v>
      </c>
      <c r="E538" s="3" t="s">
        <v>295</v>
      </c>
      <c r="F538" s="70">
        <v>42906</v>
      </c>
      <c r="G538" s="47">
        <v>86840</v>
      </c>
      <c r="H538" s="48">
        <v>65271</v>
      </c>
      <c r="I538" s="71">
        <f>SUM(H519+H520+H521+H522+H523+H524+H525+H526+H527+H528+H529+H530+H531+H532+H533+H534+H535+H536+H537+H538)</f>
        <v>1270355</v>
      </c>
      <c r="J538" s="72">
        <f t="shared" si="44"/>
        <v>0.75162367572547217</v>
      </c>
      <c r="K538" s="3">
        <f>SUM(G519+G520+G521+G522+G523+G524+G525+G526+G527+G528+G529+G530+G531+G532+G533+G534+G535+G536+G537+G538)</f>
        <v>1653971</v>
      </c>
      <c r="L538" s="74">
        <f t="shared" si="42"/>
        <v>6.4025794564716723</v>
      </c>
      <c r="M538" s="60">
        <v>556</v>
      </c>
      <c r="N538" s="75">
        <v>9.0299999999999994</v>
      </c>
      <c r="O538" s="33">
        <f t="shared" si="45"/>
        <v>6.9952786734223862</v>
      </c>
      <c r="P538" s="34">
        <v>607.47</v>
      </c>
      <c r="Q538" s="35">
        <f t="shared" si="41"/>
        <v>-2.0347213265776132</v>
      </c>
      <c r="R538" s="34">
        <v>1</v>
      </c>
      <c r="S538" s="76">
        <f t="shared" si="43"/>
        <v>-9.2571942446043165E-2</v>
      </c>
      <c r="T538" s="7">
        <v>68.900000000000006</v>
      </c>
      <c r="U538" s="7">
        <v>67.5</v>
      </c>
      <c r="V538" s="8">
        <v>30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5">
        <v>0</v>
      </c>
    </row>
    <row r="539" spans="1:28" s="9" customFormat="1" ht="11.35" customHeight="1">
      <c r="A539" s="6">
        <v>2017</v>
      </c>
      <c r="B539" s="6" t="s">
        <v>240</v>
      </c>
      <c r="C539" s="3">
        <v>21</v>
      </c>
      <c r="D539" s="3" t="s">
        <v>3</v>
      </c>
      <c r="E539" s="3" t="s">
        <v>296</v>
      </c>
      <c r="F539" s="70">
        <v>42907</v>
      </c>
      <c r="G539" s="47">
        <v>86784</v>
      </c>
      <c r="H539" s="48">
        <v>64842</v>
      </c>
      <c r="I539" s="71">
        <f>SUM(H519+H520+H521+H522+H523+H524+H525+H526+H527+H528+H529+H530+H531+H532+H533+H534+H535+H536+H537+H538+H539)</f>
        <v>1335197</v>
      </c>
      <c r="J539" s="72">
        <f t="shared" si="44"/>
        <v>0.74716537610619471</v>
      </c>
      <c r="K539" s="3">
        <f>SUM(G519+G520+G521+G522+G523+G524+G525+G526+G527+G528+G529+G530+G531+G532+G533+G534+G535+G536+G537+G538+G539)</f>
        <v>1740755</v>
      </c>
      <c r="L539" s="74">
        <f t="shared" si="42"/>
        <v>5.911227876106194</v>
      </c>
      <c r="M539" s="60">
        <v>513</v>
      </c>
      <c r="N539" s="75">
        <v>9.0299999999999994</v>
      </c>
      <c r="O539" s="33">
        <f t="shared" si="45"/>
        <v>6.3078447640117998</v>
      </c>
      <c r="P539" s="34">
        <v>547.41999999999996</v>
      </c>
      <c r="Q539" s="35">
        <f t="shared" si="41"/>
        <v>-2.7221552359881995</v>
      </c>
      <c r="R539" s="34">
        <v>1</v>
      </c>
      <c r="S539" s="76">
        <f t="shared" si="43"/>
        <v>-6.7095516569200653E-2</v>
      </c>
      <c r="T539" s="7">
        <v>70.8</v>
      </c>
      <c r="U539" s="7">
        <v>69</v>
      </c>
      <c r="V539" s="8">
        <v>18</v>
      </c>
      <c r="W539" s="6">
        <v>0</v>
      </c>
      <c r="X539" s="6">
        <v>2</v>
      </c>
      <c r="Y539" s="6">
        <v>0</v>
      </c>
      <c r="Z539" s="6">
        <v>0</v>
      </c>
      <c r="AA539" s="6">
        <v>2</v>
      </c>
      <c r="AB539" s="6" t="s">
        <v>168</v>
      </c>
    </row>
    <row r="540" spans="1:28" s="9" customFormat="1" ht="11.35" customHeight="1">
      <c r="A540" s="6">
        <v>2017</v>
      </c>
      <c r="B540" s="6" t="s">
        <v>240</v>
      </c>
      <c r="C540" s="3">
        <v>22</v>
      </c>
      <c r="D540" s="3" t="s">
        <v>7</v>
      </c>
      <c r="E540" s="3" t="s">
        <v>297</v>
      </c>
      <c r="F540" s="70">
        <v>42908</v>
      </c>
      <c r="G540" s="47">
        <v>89410</v>
      </c>
      <c r="H540" s="48">
        <v>65493</v>
      </c>
      <c r="I540" s="71">
        <f>SUM(H519+H520+H521+H522+H523+H524+H525+H526+H527+H528+H529+H530+H531+H532+H533+H534+H535+H536+H537+H538+H539+H540)</f>
        <v>1400690</v>
      </c>
      <c r="J540" s="72">
        <f t="shared" si="44"/>
        <v>0.73250195727547252</v>
      </c>
      <c r="K540" s="3">
        <f>SUM(G519+G520+G521+G522+G523+G524+G525+G526+G527+G528+G529+G530+G531+G532+G533+G534+G535+G536+G537+G538+G539+G540)</f>
        <v>1830165</v>
      </c>
      <c r="L540" s="74">
        <f t="shared" si="42"/>
        <v>4.2612683145062071</v>
      </c>
      <c r="M540" s="60">
        <v>381</v>
      </c>
      <c r="N540" s="75">
        <v>9.0299999999999994</v>
      </c>
      <c r="O540" s="33">
        <f t="shared" si="45"/>
        <v>4.5463594676210715</v>
      </c>
      <c r="P540" s="34">
        <v>406.49</v>
      </c>
      <c r="Q540" s="35">
        <f t="shared" si="41"/>
        <v>-4.4836405323789279</v>
      </c>
      <c r="R540" s="34">
        <v>1</v>
      </c>
      <c r="S540" s="76">
        <f t="shared" si="43"/>
        <v>-6.6902887139107525E-2</v>
      </c>
      <c r="T540" s="7">
        <v>61.2</v>
      </c>
      <c r="U540" s="7">
        <v>67.8</v>
      </c>
      <c r="V540" s="3">
        <v>16</v>
      </c>
      <c r="W540" s="6">
        <v>0</v>
      </c>
      <c r="X540" s="6">
        <v>2</v>
      </c>
      <c r="Y540" s="6">
        <v>1</v>
      </c>
      <c r="Z540" s="6">
        <v>1</v>
      </c>
      <c r="AA540" s="6">
        <v>0</v>
      </c>
      <c r="AB540" s="6" t="s">
        <v>167</v>
      </c>
    </row>
    <row r="541" spans="1:28" s="9" customFormat="1" ht="11.35" customHeight="1">
      <c r="A541" s="6">
        <v>2017</v>
      </c>
      <c r="B541" s="6" t="s">
        <v>240</v>
      </c>
      <c r="C541" s="3">
        <v>23</v>
      </c>
      <c r="D541" s="3" t="s">
        <v>0</v>
      </c>
      <c r="E541" s="3" t="s">
        <v>298</v>
      </c>
      <c r="F541" s="70">
        <v>42909</v>
      </c>
      <c r="G541" s="47">
        <v>90569</v>
      </c>
      <c r="H541" s="48">
        <v>69324</v>
      </c>
      <c r="I541" s="71">
        <f>SUM(H519+H520+H521+H522+H523+H524+H525+H526+H527+H528+H529+H530+H531+H532+H533+H534+H535+H536+H537+H538+H539+H540+H541)</f>
        <v>1470014</v>
      </c>
      <c r="J541" s="72">
        <f t="shared" si="44"/>
        <v>0.76542746414336027</v>
      </c>
      <c r="K541" s="3">
        <f>SUM(G519+G520+G521+G522+G523+G524+G525+G526+G527+G528+G529+G530+G531+G532+G533+G534+G535+G536+G537+G538+G539+G540+G541)</f>
        <v>1920734</v>
      </c>
      <c r="L541" s="74">
        <f t="shared" si="42"/>
        <v>5.3550331791230992</v>
      </c>
      <c r="M541" s="60">
        <v>485</v>
      </c>
      <c r="N541" s="75">
        <v>9.0299999999999994</v>
      </c>
      <c r="O541" s="33">
        <f t="shared" si="45"/>
        <v>6.1996930517064337</v>
      </c>
      <c r="P541" s="34">
        <v>561.5</v>
      </c>
      <c r="Q541" s="35">
        <f t="shared" si="41"/>
        <v>-2.8303069482935657</v>
      </c>
      <c r="R541" s="34">
        <v>1</v>
      </c>
      <c r="S541" s="76">
        <f t="shared" si="43"/>
        <v>-0.1577319587628867</v>
      </c>
      <c r="T541" s="7">
        <v>59.2</v>
      </c>
      <c r="U541" s="7">
        <v>58.1</v>
      </c>
      <c r="V541" s="3">
        <v>16</v>
      </c>
      <c r="W541" s="6">
        <v>1</v>
      </c>
      <c r="X541" s="6">
        <v>1</v>
      </c>
      <c r="Y541" s="6">
        <v>1</v>
      </c>
      <c r="Z541" s="6">
        <v>0</v>
      </c>
      <c r="AA541" s="6">
        <v>0</v>
      </c>
      <c r="AB541" s="5">
        <v>0</v>
      </c>
    </row>
    <row r="542" spans="1:28" s="9" customFormat="1" ht="11.35" customHeight="1">
      <c r="A542" s="6">
        <v>2017</v>
      </c>
      <c r="B542" s="6" t="s">
        <v>240</v>
      </c>
      <c r="C542" s="3">
        <v>24</v>
      </c>
      <c r="D542" s="3" t="s">
        <v>8</v>
      </c>
      <c r="E542" s="3" t="s">
        <v>299</v>
      </c>
      <c r="F542" s="70">
        <v>42910</v>
      </c>
      <c r="G542" s="47">
        <v>77244</v>
      </c>
      <c r="H542" s="48">
        <v>65085</v>
      </c>
      <c r="I542" s="71">
        <f>SUM(H519+H520+H521+H522+H523+H524+H525+H526+H527+H528+H529+H530+H531+H532+H533+H534+H535+H536+H537+H538+H539+H540+H541+H542)</f>
        <v>1535099</v>
      </c>
      <c r="J542" s="72">
        <f t="shared" si="44"/>
        <v>0.84258971570607422</v>
      </c>
      <c r="K542" s="3">
        <f>SUM(G519+G520+G521+G522+G523+G524+G525+G526+G527+G528+G529+G530+G531+G532+G533+G534+G535+G536+G537+G538+G539+G540+G541+G542)</f>
        <v>1997978</v>
      </c>
      <c r="L542" s="74">
        <f t="shared" si="42"/>
        <v>17.554761534876494</v>
      </c>
      <c r="M542" s="60">
        <v>1356</v>
      </c>
      <c r="N542" s="75">
        <v>9.0299999999999994</v>
      </c>
      <c r="O542" s="33">
        <f t="shared" si="45"/>
        <v>19.766713272228262</v>
      </c>
      <c r="P542" s="34">
        <v>1526.86</v>
      </c>
      <c r="Q542" s="35">
        <f t="shared" si="41"/>
        <v>10.736713272228263</v>
      </c>
      <c r="R542" s="34">
        <v>0</v>
      </c>
      <c r="S542" s="76">
        <f t="shared" si="43"/>
        <v>-0.12600294985250726</v>
      </c>
      <c r="T542" s="7">
        <v>17.600000000000001</v>
      </c>
      <c r="U542" s="7">
        <v>17.3</v>
      </c>
      <c r="V542" s="3">
        <v>16</v>
      </c>
      <c r="W542" s="6">
        <v>8</v>
      </c>
      <c r="X542" s="6">
        <v>22</v>
      </c>
      <c r="Y542" s="6">
        <v>5</v>
      </c>
      <c r="Z542" s="6">
        <v>12</v>
      </c>
      <c r="AA542" s="6">
        <v>5</v>
      </c>
      <c r="AB542" s="6" t="s">
        <v>169</v>
      </c>
    </row>
    <row r="543" spans="1:28" s="9" customFormat="1" ht="11.35" customHeight="1">
      <c r="A543" s="6">
        <v>2017</v>
      </c>
      <c r="B543" s="6" t="s">
        <v>240</v>
      </c>
      <c r="C543" s="3">
        <v>25</v>
      </c>
      <c r="D543" s="3" t="s">
        <v>5</v>
      </c>
      <c r="E543" s="3" t="s">
        <v>300</v>
      </c>
      <c r="F543" s="70">
        <v>42911</v>
      </c>
      <c r="G543" s="47">
        <v>88806</v>
      </c>
      <c r="H543" s="48">
        <v>69644</v>
      </c>
      <c r="I543" s="71">
        <f>SUM(H519+H520+H521+H522+H523+H524+H525+H526+H527+H528+H529+H530+H531+H532+H533+H534+H535+H536+H537+H538+H539+H540+H541+H542+H543)</f>
        <v>1604743</v>
      </c>
      <c r="J543" s="72">
        <f t="shared" si="44"/>
        <v>0.78422629101637276</v>
      </c>
      <c r="K543" s="3">
        <f>SUM(G519+G520+G521+G522+G523+G524+G525+G526+G527+G528+G529+G530+G531+G532+G533+G534+G535+G536+G537+G538+G539+G540+G541+G542+G543)</f>
        <v>2086784</v>
      </c>
      <c r="L543" s="74">
        <f t="shared" si="42"/>
        <v>7.6233587820642743</v>
      </c>
      <c r="M543" s="60">
        <v>677</v>
      </c>
      <c r="N543" s="75">
        <v>9.0299999999999994</v>
      </c>
      <c r="O543" s="33">
        <f t="shared" si="45"/>
        <v>8.5231853703578579</v>
      </c>
      <c r="P543" s="34">
        <v>756.91</v>
      </c>
      <c r="Q543" s="35">
        <f t="shared" si="41"/>
        <v>-0.50681462964214141</v>
      </c>
      <c r="R543" s="34">
        <v>1</v>
      </c>
      <c r="S543" s="76">
        <f t="shared" si="43"/>
        <v>-0.11803545051698672</v>
      </c>
      <c r="T543" s="7">
        <v>68.2</v>
      </c>
      <c r="U543" s="7">
        <v>58</v>
      </c>
      <c r="V543" s="3">
        <v>16</v>
      </c>
      <c r="W543" s="6">
        <v>0</v>
      </c>
      <c r="X543" s="6">
        <v>2</v>
      </c>
      <c r="Y543" s="6">
        <v>0</v>
      </c>
      <c r="Z543" s="6">
        <v>2</v>
      </c>
      <c r="AA543" s="6">
        <v>0</v>
      </c>
      <c r="AB543" s="5">
        <v>0</v>
      </c>
    </row>
    <row r="544" spans="1:28" s="9" customFormat="1" ht="11.35" customHeight="1">
      <c r="A544" s="6">
        <v>2017</v>
      </c>
      <c r="B544" s="6" t="s">
        <v>240</v>
      </c>
      <c r="C544" s="3">
        <v>26</v>
      </c>
      <c r="D544" s="3" t="s">
        <v>6</v>
      </c>
      <c r="E544" s="3" t="s">
        <v>294</v>
      </c>
      <c r="F544" s="70">
        <v>42912</v>
      </c>
      <c r="G544" s="47">
        <v>89428</v>
      </c>
      <c r="H544" s="48">
        <v>66629</v>
      </c>
      <c r="I544" s="71">
        <f>SUM(H519+H520+H521+H522+H523+H524+H525+H526+H527+H528+H529+H530+H531+H532+H533+H534+H535+H536+H537+H538+H539+H540+H541+H542+H543+H544)</f>
        <v>1671372</v>
      </c>
      <c r="J544" s="72">
        <f t="shared" si="44"/>
        <v>0.74505747640560005</v>
      </c>
      <c r="K544" s="3">
        <f>SUM(G519+G520+G521+G522+G523+G524+G525+G526+G527+G528+G529+G530+G531+G532+G533+G534+G535+G536+G537+G538+G539+G540+G541+G542+G543+G544)</f>
        <v>2176212</v>
      </c>
      <c r="L544" s="74">
        <f t="shared" si="42"/>
        <v>4.9089770541664803</v>
      </c>
      <c r="M544" s="60">
        <v>439</v>
      </c>
      <c r="N544" s="75">
        <v>9.0299999999999994</v>
      </c>
      <c r="O544" s="33">
        <f t="shared" si="45"/>
        <v>5.4096032562508389</v>
      </c>
      <c r="P544" s="34">
        <v>483.77</v>
      </c>
      <c r="Q544" s="35">
        <f t="shared" si="41"/>
        <v>-3.6203967437491604</v>
      </c>
      <c r="R544" s="34">
        <v>1</v>
      </c>
      <c r="S544" s="76">
        <f t="shared" si="43"/>
        <v>-0.1019817767653759</v>
      </c>
      <c r="T544" s="7">
        <v>62.9</v>
      </c>
      <c r="U544" s="7">
        <v>64.7</v>
      </c>
      <c r="V544" s="3">
        <v>16</v>
      </c>
      <c r="W544" s="6">
        <v>0</v>
      </c>
      <c r="X544" s="6">
        <v>1</v>
      </c>
      <c r="Y544" s="6">
        <v>0</v>
      </c>
      <c r="Z544" s="6">
        <v>0</v>
      </c>
      <c r="AA544" s="6">
        <v>1</v>
      </c>
      <c r="AB544" s="5">
        <v>0</v>
      </c>
    </row>
    <row r="545" spans="1:28" s="9" customFormat="1" ht="11.35" customHeight="1">
      <c r="A545" s="6">
        <v>2017</v>
      </c>
      <c r="B545" s="6" t="s">
        <v>240</v>
      </c>
      <c r="C545" s="3">
        <v>27</v>
      </c>
      <c r="D545" s="3" t="s">
        <v>4</v>
      </c>
      <c r="E545" s="3" t="s">
        <v>295</v>
      </c>
      <c r="F545" s="70">
        <v>42913</v>
      </c>
      <c r="G545" s="47">
        <v>81191</v>
      </c>
      <c r="H545" s="48">
        <v>59256</v>
      </c>
      <c r="I545" s="71">
        <f>SUM(H519+H520+H521+H522+H523+H524+H525+H526+H527+H528+H529+H530+H531+H532+H533+H534+H535+H536+H537+H538+H539+H540+H541+H542+H543+H544+H545)</f>
        <v>1730628</v>
      </c>
      <c r="J545" s="72">
        <f t="shared" si="44"/>
        <v>0.7298345875774408</v>
      </c>
      <c r="K545" s="3">
        <f>SUM(G519+G520+G521+G522+G523+G524+G525+G526+G527+G528+G529+G530+G531+G532+G533+G534+G535+G536+G537+G538+G539+G540+G541+G542+G543+G544+G545)</f>
        <v>2257403</v>
      </c>
      <c r="L545" s="74">
        <f t="shared" si="42"/>
        <v>7.722530822381791</v>
      </c>
      <c r="M545" s="60">
        <v>627</v>
      </c>
      <c r="N545" s="75">
        <v>9.0299999999999994</v>
      </c>
      <c r="O545" s="33">
        <f t="shared" si="45"/>
        <v>8.6477565247379644</v>
      </c>
      <c r="P545" s="34">
        <v>702.12</v>
      </c>
      <c r="Q545" s="35">
        <f t="shared" si="41"/>
        <v>-0.38224347526203495</v>
      </c>
      <c r="R545" s="34">
        <v>1</v>
      </c>
      <c r="S545" s="76">
        <f t="shared" si="43"/>
        <v>-0.11980861244019136</v>
      </c>
      <c r="T545" s="7">
        <v>47.3</v>
      </c>
      <c r="U545" s="7">
        <v>45.6</v>
      </c>
      <c r="V545" s="3">
        <v>16</v>
      </c>
      <c r="W545" s="6">
        <v>15</v>
      </c>
      <c r="X545" s="6">
        <v>12</v>
      </c>
      <c r="Y545" s="6">
        <v>3</v>
      </c>
      <c r="Z545" s="6">
        <v>9</v>
      </c>
      <c r="AA545" s="6">
        <v>0</v>
      </c>
      <c r="AB545" s="6" t="s">
        <v>157</v>
      </c>
    </row>
    <row r="546" spans="1:28" s="9" customFormat="1" ht="11.35" customHeight="1">
      <c r="A546" s="6">
        <v>2017</v>
      </c>
      <c r="B546" s="6" t="s">
        <v>240</v>
      </c>
      <c r="C546" s="3">
        <v>28</v>
      </c>
      <c r="D546" s="3" t="s">
        <v>3</v>
      </c>
      <c r="E546" s="3" t="s">
        <v>296</v>
      </c>
      <c r="F546" s="70">
        <v>42914</v>
      </c>
      <c r="G546" s="48">
        <v>89173</v>
      </c>
      <c r="H546" s="48">
        <v>68114</v>
      </c>
      <c r="I546" s="71">
        <f>SUM(H519+H520+H521+H522+H523+H524+H525+H526+H527+H528+H529+H530+H531+H532+H533+H534+H535+H536+H537+H538+H539+H540+H541+H542+H543+H544+H545+H546)</f>
        <v>1798742</v>
      </c>
      <c r="J546" s="72">
        <f t="shared" si="44"/>
        <v>0.76384107297051795</v>
      </c>
      <c r="K546" s="3">
        <f>SUM(G519+G520+G521+G522+G523+G524+G525+G526+G527+G528+G529+G530+G531+G532+G533+G534+G535+G536+G537+G538+G539+G540+G541+G542+G543+G544+G545+G546)</f>
        <v>2346576</v>
      </c>
      <c r="L546" s="74">
        <f t="shared" si="42"/>
        <v>5.6743633162504343</v>
      </c>
      <c r="M546" s="60">
        <v>506</v>
      </c>
      <c r="N546" s="75">
        <v>9.0299999999999994</v>
      </c>
      <c r="O546" s="33">
        <f t="shared" si="45"/>
        <v>5.6473371984793603</v>
      </c>
      <c r="P546" s="34">
        <v>503.59</v>
      </c>
      <c r="Q546" s="35">
        <f t="shared" si="41"/>
        <v>-3.382662801520639</v>
      </c>
      <c r="R546" s="34">
        <v>1</v>
      </c>
      <c r="S546" s="76">
        <f t="shared" si="43"/>
        <v>4.7628458498024662E-3</v>
      </c>
      <c r="T546" s="7">
        <v>72.3</v>
      </c>
      <c r="U546" s="7">
        <v>67.7</v>
      </c>
      <c r="V546" s="3">
        <v>16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5">
        <v>0</v>
      </c>
    </row>
    <row r="547" spans="1:28" s="9" customFormat="1" ht="11.35" customHeight="1">
      <c r="A547" s="6">
        <v>2017</v>
      </c>
      <c r="B547" s="6" t="s">
        <v>240</v>
      </c>
      <c r="C547" s="3">
        <v>29</v>
      </c>
      <c r="D547" s="3" t="s">
        <v>7</v>
      </c>
      <c r="E547" s="3" t="s">
        <v>297</v>
      </c>
      <c r="F547" s="70">
        <v>42915</v>
      </c>
      <c r="G547" s="48">
        <v>92379</v>
      </c>
      <c r="H547" s="48">
        <v>70134</v>
      </c>
      <c r="I547" s="71">
        <f>SUM(H519+H520+H521+H522+H523+H524+H525+H526+H527+H528+H529+H530+H531+H532+H533+H534+H535+H536+H537+H538+H539+H540+H541+H542+H543+H544+H545+H546+H547)</f>
        <v>1868876</v>
      </c>
      <c r="J547" s="72">
        <f t="shared" si="44"/>
        <v>0.7591985191439613</v>
      </c>
      <c r="K547" s="3">
        <f>SUM(G519+G520+G521+G522+G523+G524+G525+G526+G527+G528+G529+G530+G531+G532+G533+G534+G535+G536+G537+G538+G539+G540+G541+G542+G543+G544+G545+G546+G547)</f>
        <v>2438955</v>
      </c>
      <c r="L547" s="74">
        <f t="shared" si="42"/>
        <v>5.3367107242988121</v>
      </c>
      <c r="M547" s="60">
        <v>493</v>
      </c>
      <c r="N547" s="75">
        <v>9.0299999999999994</v>
      </c>
      <c r="O547" s="33">
        <f t="shared" si="45"/>
        <v>5.7116877212353456</v>
      </c>
      <c r="P547" s="34">
        <v>527.64</v>
      </c>
      <c r="Q547" s="35">
        <f t="shared" si="41"/>
        <v>-3.3183122787646537</v>
      </c>
      <c r="R547" s="34">
        <v>1</v>
      </c>
      <c r="S547" s="76">
        <f t="shared" si="43"/>
        <v>-7.026369168356994E-2</v>
      </c>
      <c r="T547" s="7">
        <v>65.5</v>
      </c>
      <c r="U547" s="7">
        <v>65</v>
      </c>
      <c r="V547" s="3">
        <v>41</v>
      </c>
      <c r="W547" s="6">
        <v>0</v>
      </c>
      <c r="X547" s="6">
        <v>1</v>
      </c>
      <c r="Y547" s="6">
        <v>1</v>
      </c>
      <c r="Z547" s="6">
        <v>0</v>
      </c>
      <c r="AA547" s="6">
        <v>0</v>
      </c>
      <c r="AB547" s="6" t="s">
        <v>170</v>
      </c>
    </row>
    <row r="548" spans="1:28" s="9" customFormat="1" ht="11.35" customHeight="1">
      <c r="A548" s="6">
        <v>2017</v>
      </c>
      <c r="B548" s="6" t="s">
        <v>240</v>
      </c>
      <c r="C548" s="3">
        <v>30</v>
      </c>
      <c r="D548" s="3" t="s">
        <v>0</v>
      </c>
      <c r="E548" s="3" t="s">
        <v>298</v>
      </c>
      <c r="F548" s="70">
        <v>42916</v>
      </c>
      <c r="G548" s="48">
        <v>94538</v>
      </c>
      <c r="H548" s="48">
        <v>72506</v>
      </c>
      <c r="I548" s="71">
        <f>SUM(H519+H520+H521+H522+H523+H524+H525+H526+H527+H528+H529+H530+H531+H532+H533+H534+H535+H536+H537+H538+H539+H540+H541+H542+H543+H544+H545+H546+H547+H548)</f>
        <v>1941382</v>
      </c>
      <c r="J548" s="72">
        <f t="shared" si="44"/>
        <v>0.76695085574054878</v>
      </c>
      <c r="K548" s="3">
        <f>SUM(G519+G520+G521+G522+G523+G524+G525+G526+G527+G528+G529+G530+G531+G532+G533+G534+G535+G536+G537+G538+G539+G540+G541+G542+G543+G544+G545+G546+G547+G548)</f>
        <v>2533493</v>
      </c>
      <c r="L548" s="74">
        <f t="shared" si="42"/>
        <v>8.2294950178764097</v>
      </c>
      <c r="M548" s="60">
        <v>778</v>
      </c>
      <c r="N548" s="75">
        <v>9.0299999999999994</v>
      </c>
      <c r="O548" s="33">
        <f t="shared" si="45"/>
        <v>9.6888023863419992</v>
      </c>
      <c r="P548" s="34">
        <v>915.96</v>
      </c>
      <c r="Q548" s="35">
        <f t="shared" si="41"/>
        <v>0.65880238634199983</v>
      </c>
      <c r="R548" s="34">
        <v>0</v>
      </c>
      <c r="S548" s="76">
        <f t="shared" si="43"/>
        <v>-0.17732647814910041</v>
      </c>
      <c r="T548" s="7">
        <v>54.3</v>
      </c>
      <c r="U548" s="7">
        <v>52.5</v>
      </c>
      <c r="V548" s="3">
        <v>63</v>
      </c>
      <c r="W548" s="6">
        <v>1</v>
      </c>
      <c r="X548" s="6">
        <v>8</v>
      </c>
      <c r="Y548" s="4">
        <v>3</v>
      </c>
      <c r="Z548" s="6">
        <v>2</v>
      </c>
      <c r="AA548" s="6">
        <v>3</v>
      </c>
      <c r="AB548" s="6" t="s">
        <v>171</v>
      </c>
    </row>
    <row r="549" spans="1:28" s="9" customFormat="1" ht="11.35" customHeight="1">
      <c r="A549" s="6">
        <v>2017</v>
      </c>
      <c r="B549" s="6" t="s">
        <v>241</v>
      </c>
      <c r="C549" s="15">
        <v>1</v>
      </c>
      <c r="D549" s="15" t="s">
        <v>8</v>
      </c>
      <c r="E549" s="15" t="s">
        <v>299</v>
      </c>
      <c r="F549" s="70">
        <v>42917</v>
      </c>
      <c r="G549" s="49">
        <v>90602</v>
      </c>
      <c r="H549" s="50">
        <v>77146</v>
      </c>
      <c r="I549" s="78">
        <f>SUM(H549+0)</f>
        <v>77146</v>
      </c>
      <c r="J549" s="79">
        <f t="shared" si="44"/>
        <v>0.85148230723383589</v>
      </c>
      <c r="K549" s="80">
        <f>SUM(G549+0)</f>
        <v>90602</v>
      </c>
      <c r="L549" s="81">
        <f t="shared" si="42"/>
        <v>12.527317277764288</v>
      </c>
      <c r="M549" s="82">
        <v>1135</v>
      </c>
      <c r="N549" s="83">
        <v>8.15</v>
      </c>
      <c r="O549" s="37">
        <f t="shared" si="45"/>
        <v>14.057747069601113</v>
      </c>
      <c r="P549" s="84">
        <v>1273.6600000000001</v>
      </c>
      <c r="Q549" s="35">
        <f t="shared" si="41"/>
        <v>5.907747069601113</v>
      </c>
      <c r="R549" s="34">
        <v>0</v>
      </c>
      <c r="S549" s="85">
        <f t="shared" si="43"/>
        <v>-0.12216740088105738</v>
      </c>
      <c r="T549" s="10">
        <v>37.200000000000003</v>
      </c>
      <c r="U549" s="10">
        <v>21.3</v>
      </c>
      <c r="V549" s="11">
        <v>78</v>
      </c>
      <c r="W549" s="12">
        <v>0</v>
      </c>
      <c r="X549" s="12">
        <v>5</v>
      </c>
      <c r="Y549" s="12">
        <v>1</v>
      </c>
      <c r="Z549" s="12">
        <v>0</v>
      </c>
      <c r="AA549" s="12">
        <v>1</v>
      </c>
      <c r="AB549" s="86" t="s">
        <v>172</v>
      </c>
    </row>
    <row r="550" spans="1:28" s="9" customFormat="1" ht="11.35" customHeight="1">
      <c r="A550" s="6">
        <v>2017</v>
      </c>
      <c r="B550" s="6" t="s">
        <v>241</v>
      </c>
      <c r="C550" s="15">
        <v>2</v>
      </c>
      <c r="D550" s="15" t="s">
        <v>5</v>
      </c>
      <c r="E550" s="15" t="s">
        <v>300</v>
      </c>
      <c r="F550" s="70">
        <v>42918</v>
      </c>
      <c r="G550" s="49">
        <v>83802</v>
      </c>
      <c r="H550" s="50">
        <v>68632</v>
      </c>
      <c r="I550" s="78">
        <f>SUM(H549+H550)</f>
        <v>145778</v>
      </c>
      <c r="J550" s="79">
        <f t="shared" si="44"/>
        <v>0.81897806734922796</v>
      </c>
      <c r="K550" s="80">
        <f>SUM(G549+G550)</f>
        <v>174404</v>
      </c>
      <c r="L550" s="81">
        <f t="shared" si="42"/>
        <v>7.0881363213288466</v>
      </c>
      <c r="M550" s="82">
        <v>594</v>
      </c>
      <c r="N550" s="83">
        <v>8.15</v>
      </c>
      <c r="O550" s="37">
        <f t="shared" si="45"/>
        <v>7.7340636261664395</v>
      </c>
      <c r="P550" s="84">
        <v>648.13</v>
      </c>
      <c r="Q550" s="35">
        <f t="shared" ref="Q550:Q613" si="46">O550-N550</f>
        <v>-0.41593637383356086</v>
      </c>
      <c r="R550" s="34">
        <v>1</v>
      </c>
      <c r="S550" s="85">
        <f t="shared" si="43"/>
        <v>-9.1127946127946169E-2</v>
      </c>
      <c r="T550" s="10">
        <v>70.400000000000006</v>
      </c>
      <c r="U550" s="10">
        <v>65.400000000000006</v>
      </c>
      <c r="V550" s="13">
        <v>30</v>
      </c>
      <c r="W550" s="12">
        <v>0</v>
      </c>
      <c r="X550" s="12">
        <v>4</v>
      </c>
      <c r="Y550" s="12">
        <v>3</v>
      </c>
      <c r="Z550" s="12">
        <v>0</v>
      </c>
      <c r="AA550" s="12">
        <v>1</v>
      </c>
      <c r="AB550" s="5">
        <v>0</v>
      </c>
    </row>
    <row r="551" spans="1:28" s="9" customFormat="1" ht="11.35" customHeight="1">
      <c r="A551" s="6">
        <v>2017</v>
      </c>
      <c r="B551" s="6" t="s">
        <v>241</v>
      </c>
      <c r="C551" s="15">
        <v>3</v>
      </c>
      <c r="D551" s="15" t="s">
        <v>6</v>
      </c>
      <c r="E551" s="15" t="s">
        <v>294</v>
      </c>
      <c r="F551" s="70">
        <v>42919</v>
      </c>
      <c r="G551" s="49">
        <v>66477</v>
      </c>
      <c r="H551" s="50">
        <v>51841</v>
      </c>
      <c r="I551" s="78">
        <f>SUM(H549+H550+H551)</f>
        <v>197619</v>
      </c>
      <c r="J551" s="79">
        <f t="shared" si="44"/>
        <v>0.77983362666787004</v>
      </c>
      <c r="K551" s="80">
        <f>SUM(G549+G550+G551)</f>
        <v>240881</v>
      </c>
      <c r="L551" s="81">
        <f t="shared" si="42"/>
        <v>4.6181386043293164</v>
      </c>
      <c r="M551" s="82">
        <v>307</v>
      </c>
      <c r="N551" s="83">
        <v>8.15</v>
      </c>
      <c r="O551" s="37">
        <f t="shared" si="45"/>
        <v>4.9665297772161798</v>
      </c>
      <c r="P551" s="38">
        <v>330.16</v>
      </c>
      <c r="Q551" s="35">
        <f t="shared" si="46"/>
        <v>-3.1834702227838205</v>
      </c>
      <c r="R551" s="34">
        <v>1</v>
      </c>
      <c r="S551" s="85">
        <f t="shared" si="43"/>
        <v>-7.5439739413680762E-2</v>
      </c>
      <c r="T551" s="10">
        <v>77.400000000000006</v>
      </c>
      <c r="U551" s="10">
        <v>78.3</v>
      </c>
      <c r="V551" s="13">
        <v>26</v>
      </c>
      <c r="W551" s="12">
        <v>0</v>
      </c>
      <c r="X551" s="12">
        <v>0</v>
      </c>
      <c r="Y551" s="14">
        <v>0</v>
      </c>
      <c r="Z551" s="12">
        <v>0</v>
      </c>
      <c r="AA551" s="12">
        <v>0</v>
      </c>
      <c r="AB551" s="5">
        <v>0</v>
      </c>
    </row>
    <row r="552" spans="1:28" s="9" customFormat="1" ht="11.35" customHeight="1">
      <c r="A552" s="6">
        <v>2017</v>
      </c>
      <c r="B552" s="6" t="s">
        <v>241</v>
      </c>
      <c r="C552" s="15">
        <v>4</v>
      </c>
      <c r="D552" s="15" t="s">
        <v>4</v>
      </c>
      <c r="E552" s="15" t="s">
        <v>295</v>
      </c>
      <c r="F552" s="70">
        <v>42920</v>
      </c>
      <c r="G552" s="49">
        <v>65895</v>
      </c>
      <c r="H552" s="50">
        <v>48231</v>
      </c>
      <c r="I552" s="78">
        <f>SUM(H549+H550+H551+H552)</f>
        <v>245850</v>
      </c>
      <c r="J552" s="79">
        <f t="shared" si="44"/>
        <v>0.73193717277486914</v>
      </c>
      <c r="K552" s="80">
        <f>SUM(G549+G550+G551+G552)</f>
        <v>306776</v>
      </c>
      <c r="L552" s="81">
        <f t="shared" si="42"/>
        <v>4.1277790424159644</v>
      </c>
      <c r="M552" s="82">
        <v>272</v>
      </c>
      <c r="N552" s="83">
        <v>8.15</v>
      </c>
      <c r="O552" s="37">
        <f t="shared" si="45"/>
        <v>4.5941270202595037</v>
      </c>
      <c r="P552" s="38">
        <v>302.73</v>
      </c>
      <c r="Q552" s="35">
        <f t="shared" si="46"/>
        <v>-3.5558729797404967</v>
      </c>
      <c r="R552" s="34">
        <v>1</v>
      </c>
      <c r="S552" s="85">
        <f t="shared" si="43"/>
        <v>-0.11297794117647064</v>
      </c>
      <c r="T552" s="10">
        <v>72.3</v>
      </c>
      <c r="U552" s="10">
        <v>78</v>
      </c>
      <c r="V552" s="13">
        <v>24</v>
      </c>
      <c r="W552" s="12">
        <v>2</v>
      </c>
      <c r="X552" s="12">
        <v>1</v>
      </c>
      <c r="Y552" s="12">
        <v>1</v>
      </c>
      <c r="Z552" s="12">
        <v>0</v>
      </c>
      <c r="AA552" s="12">
        <v>0</v>
      </c>
      <c r="AB552" s="86" t="s">
        <v>87</v>
      </c>
    </row>
    <row r="553" spans="1:28" s="9" customFormat="1" ht="11.35" customHeight="1">
      <c r="A553" s="6">
        <v>2017</v>
      </c>
      <c r="B553" s="6" t="s">
        <v>241</v>
      </c>
      <c r="C553" s="15">
        <v>5</v>
      </c>
      <c r="D553" s="3" t="s">
        <v>3</v>
      </c>
      <c r="E553" s="3" t="s">
        <v>296</v>
      </c>
      <c r="F553" s="70">
        <v>42921</v>
      </c>
      <c r="G553" s="49">
        <v>72634</v>
      </c>
      <c r="H553" s="50">
        <v>54141</v>
      </c>
      <c r="I553" s="78">
        <f>SUM(H549+H550+H551+H552+H553)</f>
        <v>299991</v>
      </c>
      <c r="J553" s="79">
        <f t="shared" si="44"/>
        <v>0.7453947187267671</v>
      </c>
      <c r="K553" s="80">
        <f>SUM(G549+G550+G551+G552+G553)</f>
        <v>379410</v>
      </c>
      <c r="L553" s="81">
        <f t="shared" si="42"/>
        <v>7.6685849602114713</v>
      </c>
      <c r="M553" s="82">
        <v>557</v>
      </c>
      <c r="N553" s="83">
        <v>8.15</v>
      </c>
      <c r="O553" s="37">
        <f t="shared" si="45"/>
        <v>10.968692347936228</v>
      </c>
      <c r="P553" s="38">
        <v>796.7</v>
      </c>
      <c r="Q553" s="35">
        <f t="shared" si="46"/>
        <v>2.8186923479362278</v>
      </c>
      <c r="R553" s="34">
        <v>0</v>
      </c>
      <c r="S553" s="85">
        <f t="shared" si="43"/>
        <v>-0.43034111310592471</v>
      </c>
      <c r="T553" s="10">
        <v>40.299999999999997</v>
      </c>
      <c r="U553" s="10">
        <v>48.3</v>
      </c>
      <c r="V553" s="13">
        <v>31</v>
      </c>
      <c r="W553" s="12">
        <v>22</v>
      </c>
      <c r="X553" s="12">
        <v>68</v>
      </c>
      <c r="Y553" s="12">
        <v>0</v>
      </c>
      <c r="Z553" s="12">
        <v>63</v>
      </c>
      <c r="AA553" s="12">
        <v>5</v>
      </c>
      <c r="AB553" s="86" t="s">
        <v>173</v>
      </c>
    </row>
    <row r="554" spans="1:28" s="9" customFormat="1" ht="11.35" customHeight="1">
      <c r="A554" s="6">
        <v>2017</v>
      </c>
      <c r="B554" s="6" t="s">
        <v>241</v>
      </c>
      <c r="C554" s="15">
        <v>6</v>
      </c>
      <c r="D554" s="15" t="s">
        <v>7</v>
      </c>
      <c r="E554" s="15" t="s">
        <v>297</v>
      </c>
      <c r="F554" s="70">
        <v>42922</v>
      </c>
      <c r="G554" s="49">
        <v>77034</v>
      </c>
      <c r="H554" s="50">
        <v>60445</v>
      </c>
      <c r="I554" s="78">
        <f>SUM(H549+H550+H551+H552+H553+H554)</f>
        <v>360436</v>
      </c>
      <c r="J554" s="79">
        <f t="shared" si="44"/>
        <v>0.78465352961030199</v>
      </c>
      <c r="K554" s="80">
        <f>SUM(G549+G550+G551+G552+G553+G554)</f>
        <v>456444</v>
      </c>
      <c r="L554" s="81">
        <f t="shared" si="42"/>
        <v>12.66973024898097</v>
      </c>
      <c r="M554" s="82">
        <v>976</v>
      </c>
      <c r="N554" s="83">
        <v>8.15</v>
      </c>
      <c r="O554" s="37">
        <f t="shared" si="45"/>
        <v>14.137523690837812</v>
      </c>
      <c r="P554" s="38">
        <v>1089.07</v>
      </c>
      <c r="Q554" s="35">
        <f t="shared" si="46"/>
        <v>5.9875236908378113</v>
      </c>
      <c r="R554" s="34">
        <v>0</v>
      </c>
      <c r="S554" s="85">
        <f t="shared" si="43"/>
        <v>-0.11585040983606554</v>
      </c>
      <c r="T554" s="10">
        <v>42.1</v>
      </c>
      <c r="U554" s="10">
        <v>39.700000000000003</v>
      </c>
      <c r="V554" s="13">
        <v>54</v>
      </c>
      <c r="W554" s="12">
        <v>16</v>
      </c>
      <c r="X554" s="12">
        <v>32</v>
      </c>
      <c r="Y554" s="12">
        <v>2</v>
      </c>
      <c r="Z554" s="12">
        <v>28</v>
      </c>
      <c r="AA554" s="12">
        <v>2</v>
      </c>
      <c r="AB554" s="86" t="s">
        <v>174</v>
      </c>
    </row>
    <row r="555" spans="1:28" s="9" customFormat="1" ht="11.35" customHeight="1">
      <c r="A555" s="6">
        <v>2017</v>
      </c>
      <c r="B555" s="6" t="s">
        <v>241</v>
      </c>
      <c r="C555" s="15">
        <v>7</v>
      </c>
      <c r="D555" s="15" t="s">
        <v>0</v>
      </c>
      <c r="E555" s="15" t="s">
        <v>298</v>
      </c>
      <c r="F555" s="70">
        <v>42923</v>
      </c>
      <c r="G555" s="49">
        <v>79807</v>
      </c>
      <c r="H555" s="50">
        <v>59187</v>
      </c>
      <c r="I555" s="78">
        <f>SUM(H549+H550+H551+H552+H553+H554+H555)</f>
        <v>419623</v>
      </c>
      <c r="J555" s="79">
        <f t="shared" si="44"/>
        <v>0.7416266743518739</v>
      </c>
      <c r="K555" s="80">
        <f>SUM(G549+G550+G551+G552+G553+G554+G555)</f>
        <v>536251</v>
      </c>
      <c r="L555" s="81">
        <f t="shared" si="42"/>
        <v>5.5634217549838993</v>
      </c>
      <c r="M555" s="82">
        <v>444</v>
      </c>
      <c r="N555" s="83">
        <v>8.15</v>
      </c>
      <c r="O555" s="37">
        <f t="shared" si="45"/>
        <v>5.9578733695039281</v>
      </c>
      <c r="P555" s="38">
        <v>475.48</v>
      </c>
      <c r="Q555" s="35">
        <f t="shared" si="46"/>
        <v>-2.1921266304960723</v>
      </c>
      <c r="R555" s="34">
        <v>1</v>
      </c>
      <c r="S555" s="85">
        <f t="shared" si="43"/>
        <v>-7.0900900900900954E-2</v>
      </c>
      <c r="T555" s="10">
        <v>66.400000000000006</v>
      </c>
      <c r="U555" s="10">
        <v>64</v>
      </c>
      <c r="V555" s="13">
        <v>44</v>
      </c>
      <c r="W555" s="12">
        <v>1</v>
      </c>
      <c r="X555" s="12">
        <v>1</v>
      </c>
      <c r="Y555" s="12">
        <v>1</v>
      </c>
      <c r="Z555" s="12">
        <v>0</v>
      </c>
      <c r="AA555" s="12">
        <v>0</v>
      </c>
      <c r="AB555" s="86" t="s">
        <v>176</v>
      </c>
    </row>
    <row r="556" spans="1:28" s="9" customFormat="1" ht="11.35" customHeight="1">
      <c r="A556" s="6">
        <v>2017</v>
      </c>
      <c r="B556" s="6" t="s">
        <v>241</v>
      </c>
      <c r="C556" s="15">
        <v>8</v>
      </c>
      <c r="D556" s="15" t="s">
        <v>8</v>
      </c>
      <c r="E556" s="15" t="s">
        <v>299</v>
      </c>
      <c r="F556" s="70">
        <v>42924</v>
      </c>
      <c r="G556" s="49">
        <v>74367</v>
      </c>
      <c r="H556" s="50">
        <v>63127</v>
      </c>
      <c r="I556" s="78">
        <f>SUM(H549+H550+H551+H552+H553+H554+H555+H556)</f>
        <v>482750</v>
      </c>
      <c r="J556" s="79">
        <f t="shared" si="44"/>
        <v>0.84885769225597374</v>
      </c>
      <c r="K556" s="80">
        <f>SUM(G549+G550+G551+G552+G553+G554+G555+G556)</f>
        <v>610618</v>
      </c>
      <c r="L556" s="81">
        <f t="shared" si="42"/>
        <v>10.031331101160461</v>
      </c>
      <c r="M556" s="82">
        <v>746</v>
      </c>
      <c r="N556" s="83">
        <v>8.15</v>
      </c>
      <c r="O556" s="37">
        <f t="shared" si="45"/>
        <v>11.372651848266033</v>
      </c>
      <c r="P556" s="38">
        <v>845.75</v>
      </c>
      <c r="Q556" s="35">
        <f t="shared" si="46"/>
        <v>3.2226518482660325</v>
      </c>
      <c r="R556" s="34">
        <v>0</v>
      </c>
      <c r="S556" s="85">
        <f t="shared" si="43"/>
        <v>-0.13371313672922258</v>
      </c>
      <c r="T556" s="10">
        <v>48.4</v>
      </c>
      <c r="U556" s="10">
        <v>43.3</v>
      </c>
      <c r="V556" s="13">
        <v>54</v>
      </c>
      <c r="W556" s="12">
        <v>24</v>
      </c>
      <c r="X556" s="12">
        <v>23</v>
      </c>
      <c r="Y556" s="12">
        <v>1</v>
      </c>
      <c r="Z556" s="12">
        <v>21</v>
      </c>
      <c r="AA556" s="12">
        <v>1</v>
      </c>
      <c r="AB556" s="86" t="s">
        <v>175</v>
      </c>
    </row>
    <row r="557" spans="1:28" s="9" customFormat="1" ht="11.35" customHeight="1">
      <c r="A557" s="6">
        <v>2017</v>
      </c>
      <c r="B557" s="6" t="s">
        <v>241</v>
      </c>
      <c r="C557" s="15">
        <v>9</v>
      </c>
      <c r="D557" s="15" t="s">
        <v>5</v>
      </c>
      <c r="E557" s="15" t="s">
        <v>300</v>
      </c>
      <c r="F557" s="70">
        <v>42925</v>
      </c>
      <c r="G557" s="49">
        <v>85849</v>
      </c>
      <c r="H557" s="50">
        <v>67762</v>
      </c>
      <c r="I557" s="78">
        <f>SUM(H549+H550+H551+H552+H553+H554+H555+H556+H557)</f>
        <v>550512</v>
      </c>
      <c r="J557" s="79">
        <f t="shared" si="44"/>
        <v>0.78931612482381852</v>
      </c>
      <c r="K557" s="80">
        <f>SUM(G549+G550+G551+G552+G553+G554+G555+G556+G557)</f>
        <v>696467</v>
      </c>
      <c r="L557" s="81">
        <f t="shared" si="42"/>
        <v>11.916271593146107</v>
      </c>
      <c r="M557" s="82">
        <v>1023</v>
      </c>
      <c r="N557" s="83">
        <v>8.15</v>
      </c>
      <c r="O557" s="37">
        <f t="shared" si="45"/>
        <v>12.864215075306642</v>
      </c>
      <c r="P557" s="38">
        <v>1104.3800000000001</v>
      </c>
      <c r="Q557" s="35">
        <f t="shared" si="46"/>
        <v>4.7142150753066421</v>
      </c>
      <c r="R557" s="34">
        <v>0</v>
      </c>
      <c r="S557" s="85">
        <f t="shared" si="43"/>
        <v>-7.9550342130987328E-2</v>
      </c>
      <c r="T557" s="10">
        <v>43</v>
      </c>
      <c r="U557" s="10">
        <v>49.9</v>
      </c>
      <c r="V557" s="13">
        <v>37</v>
      </c>
      <c r="W557" s="12">
        <v>5</v>
      </c>
      <c r="X557" s="12">
        <v>21</v>
      </c>
      <c r="Y557" s="12">
        <v>2</v>
      </c>
      <c r="Z557" s="12">
        <v>19</v>
      </c>
      <c r="AA557" s="12">
        <v>0</v>
      </c>
      <c r="AB557" s="86" t="s">
        <v>177</v>
      </c>
    </row>
    <row r="558" spans="1:28" s="9" customFormat="1" ht="11.35" customHeight="1">
      <c r="A558" s="6">
        <v>2017</v>
      </c>
      <c r="B558" s="6" t="s">
        <v>241</v>
      </c>
      <c r="C558" s="15">
        <v>10</v>
      </c>
      <c r="D558" s="15" t="s">
        <v>6</v>
      </c>
      <c r="E558" s="15" t="s">
        <v>294</v>
      </c>
      <c r="F558" s="70">
        <v>42926</v>
      </c>
      <c r="G558" s="49">
        <v>88958</v>
      </c>
      <c r="H558" s="50">
        <v>67268</v>
      </c>
      <c r="I558" s="78">
        <f>SUM(H549+H550+H551+H552+H553+H554+H555+H556+H557+H558)</f>
        <v>617780</v>
      </c>
      <c r="J558" s="79">
        <f t="shared" si="44"/>
        <v>0.7561770723262663</v>
      </c>
      <c r="K558" s="80">
        <f>SUM(G549+G550+G551+G552+G553+G554+G555+G556+G557+G558)</f>
        <v>785425</v>
      </c>
      <c r="L558" s="81">
        <f t="shared" si="42"/>
        <v>7.65529800580049</v>
      </c>
      <c r="M558" s="82">
        <v>681</v>
      </c>
      <c r="N558" s="83">
        <v>8.15</v>
      </c>
      <c r="O558" s="37">
        <f t="shared" si="45"/>
        <v>7.9086760044065736</v>
      </c>
      <c r="P558" s="38">
        <v>703.54</v>
      </c>
      <c r="Q558" s="35">
        <f t="shared" si="46"/>
        <v>-0.24132399559342677</v>
      </c>
      <c r="R558" s="34">
        <v>1</v>
      </c>
      <c r="S558" s="85">
        <f t="shared" si="43"/>
        <v>-3.3098384728340591E-2</v>
      </c>
      <c r="T558" s="10">
        <v>66.2</v>
      </c>
      <c r="U558" s="10">
        <v>60.9</v>
      </c>
      <c r="V558" s="13">
        <v>46</v>
      </c>
      <c r="W558" s="12">
        <v>0</v>
      </c>
      <c r="X558" s="12">
        <v>10</v>
      </c>
      <c r="Y558" s="12">
        <v>4</v>
      </c>
      <c r="Z558" s="12">
        <v>6</v>
      </c>
      <c r="AA558" s="12">
        <v>0</v>
      </c>
      <c r="AB558" s="86" t="s">
        <v>178</v>
      </c>
    </row>
    <row r="559" spans="1:28" s="9" customFormat="1" ht="11.35" customHeight="1">
      <c r="A559" s="6">
        <v>2017</v>
      </c>
      <c r="B559" s="6" t="s">
        <v>241</v>
      </c>
      <c r="C559" s="15">
        <v>11</v>
      </c>
      <c r="D559" s="15" t="s">
        <v>4</v>
      </c>
      <c r="E559" s="15" t="s">
        <v>295</v>
      </c>
      <c r="F559" s="70">
        <v>42927</v>
      </c>
      <c r="G559" s="49">
        <v>82828</v>
      </c>
      <c r="H559" s="50">
        <v>62228</v>
      </c>
      <c r="I559" s="78">
        <f>SUM(H549+H550+H551+H552+H553+H554+H555+H556+H557+H558+H559)</f>
        <v>680008</v>
      </c>
      <c r="J559" s="79">
        <f t="shared" si="44"/>
        <v>0.75129183367943209</v>
      </c>
      <c r="K559" s="80">
        <f>SUM(G549+G550+G551+G552+G553+G554+G555+G556+G557+G558+G559)</f>
        <v>868253</v>
      </c>
      <c r="L559" s="81">
        <f t="shared" si="42"/>
        <v>5.5053846525329604</v>
      </c>
      <c r="M559" s="82">
        <v>456</v>
      </c>
      <c r="N559" s="83">
        <v>8.15</v>
      </c>
      <c r="O559" s="37">
        <f t="shared" si="45"/>
        <v>6.0483169942531507</v>
      </c>
      <c r="P559" s="38">
        <v>500.97</v>
      </c>
      <c r="Q559" s="35">
        <f t="shared" si="46"/>
        <v>-2.1016830057468496</v>
      </c>
      <c r="R559" s="34">
        <v>1</v>
      </c>
      <c r="S559" s="85">
        <f t="shared" si="43"/>
        <v>-9.8618421052631744E-2</v>
      </c>
      <c r="T559" s="10">
        <v>71.5</v>
      </c>
      <c r="U559" s="10">
        <v>68.599999999999994</v>
      </c>
      <c r="V559" s="13" t="s">
        <v>179</v>
      </c>
      <c r="W559" s="12">
        <v>0</v>
      </c>
      <c r="X559" s="12">
        <v>1</v>
      </c>
      <c r="Y559" s="12">
        <v>1</v>
      </c>
      <c r="Z559" s="12">
        <v>0</v>
      </c>
      <c r="AA559" s="12">
        <v>0</v>
      </c>
      <c r="AB559" s="5">
        <v>0</v>
      </c>
    </row>
    <row r="560" spans="1:28" s="9" customFormat="1" ht="11.35" customHeight="1">
      <c r="A560" s="6">
        <v>2017</v>
      </c>
      <c r="B560" s="6" t="s">
        <v>241</v>
      </c>
      <c r="C560" s="15">
        <v>12</v>
      </c>
      <c r="D560" s="3" t="s">
        <v>3</v>
      </c>
      <c r="E560" s="3" t="s">
        <v>296</v>
      </c>
      <c r="F560" s="70">
        <v>42928</v>
      </c>
      <c r="G560" s="49">
        <v>86256</v>
      </c>
      <c r="H560" s="50">
        <v>64307</v>
      </c>
      <c r="I560" s="78">
        <f>SUM(H549+H550+H551+H552+H553+H554+H555+H556+H557+H558+H559+H560)</f>
        <v>744315</v>
      </c>
      <c r="J560" s="79">
        <f t="shared" si="44"/>
        <v>0.74553654238545719</v>
      </c>
      <c r="K560" s="80">
        <f>SUM(G549+G550+G551+G552+G553+G554+G555+G556+G557+G558+G559+G560)</f>
        <v>954509</v>
      </c>
      <c r="L560" s="81">
        <f t="shared" si="42"/>
        <v>5.7503246150992391</v>
      </c>
      <c r="M560" s="82">
        <v>496</v>
      </c>
      <c r="N560" s="83">
        <v>8.15</v>
      </c>
      <c r="O560" s="37">
        <f t="shared" si="45"/>
        <v>6.4771146355036171</v>
      </c>
      <c r="P560" s="38">
        <v>558.69000000000005</v>
      </c>
      <c r="Q560" s="35">
        <f t="shared" si="46"/>
        <v>-1.6728853644963833</v>
      </c>
      <c r="R560" s="34">
        <v>1</v>
      </c>
      <c r="S560" s="85">
        <f t="shared" si="43"/>
        <v>-0.12639112903225813</v>
      </c>
      <c r="T560" s="10">
        <v>64.8</v>
      </c>
      <c r="U560" s="10">
        <v>58.8</v>
      </c>
      <c r="V560" s="13">
        <v>41</v>
      </c>
      <c r="W560" s="12">
        <v>0</v>
      </c>
      <c r="X560" s="12">
        <v>6</v>
      </c>
      <c r="Y560" s="12">
        <v>2</v>
      </c>
      <c r="Z560" s="12">
        <v>4</v>
      </c>
      <c r="AA560" s="12">
        <v>0</v>
      </c>
      <c r="AB560" s="5">
        <v>0</v>
      </c>
    </row>
    <row r="561" spans="1:28" s="9" customFormat="1" ht="11.35" customHeight="1">
      <c r="A561" s="6">
        <v>2017</v>
      </c>
      <c r="B561" s="6" t="s">
        <v>241</v>
      </c>
      <c r="C561" s="15">
        <v>13</v>
      </c>
      <c r="D561" s="15" t="s">
        <v>7</v>
      </c>
      <c r="E561" s="15" t="s">
        <v>297</v>
      </c>
      <c r="F561" s="70">
        <v>42929</v>
      </c>
      <c r="G561" s="49">
        <v>89412</v>
      </c>
      <c r="H561" s="50">
        <v>65173</v>
      </c>
      <c r="I561" s="78">
        <f>SUM(H549+H550+H551+H552+H553+H554+H555+H556+H557+H558+H559+H560+H561)</f>
        <v>809488</v>
      </c>
      <c r="J561" s="79">
        <f t="shared" si="44"/>
        <v>0.72890663445622517</v>
      </c>
      <c r="K561" s="80">
        <f>SUM(G549+G550+G551+G552+G553+G554+G555+G556+G557+G558+G559+G560+G561)</f>
        <v>1043921</v>
      </c>
      <c r="L561" s="81">
        <f t="shared" si="42"/>
        <v>5.4243278307162353</v>
      </c>
      <c r="M561" s="82">
        <v>485</v>
      </c>
      <c r="N561" s="83">
        <v>8.15</v>
      </c>
      <c r="O561" s="37">
        <f t="shared" si="45"/>
        <v>5.9919250212499442</v>
      </c>
      <c r="P561" s="38">
        <v>535.75</v>
      </c>
      <c r="Q561" s="35">
        <f t="shared" si="46"/>
        <v>-2.1580749787500562</v>
      </c>
      <c r="R561" s="34">
        <v>1</v>
      </c>
      <c r="S561" s="85">
        <f t="shared" si="43"/>
        <v>-0.10463917525773203</v>
      </c>
      <c r="T561" s="10">
        <v>64.599999999999994</v>
      </c>
      <c r="U561" s="10">
        <v>60</v>
      </c>
      <c r="V561" s="13">
        <v>27</v>
      </c>
      <c r="W561" s="12">
        <v>0</v>
      </c>
      <c r="X561" s="12">
        <v>8</v>
      </c>
      <c r="Y561" s="12">
        <v>3</v>
      </c>
      <c r="Z561" s="12">
        <v>5</v>
      </c>
      <c r="AA561" s="12">
        <v>0</v>
      </c>
      <c r="AB561" s="86" t="s">
        <v>180</v>
      </c>
    </row>
    <row r="562" spans="1:28" s="9" customFormat="1" ht="11.35" customHeight="1">
      <c r="A562" s="6">
        <v>2017</v>
      </c>
      <c r="B562" s="6" t="s">
        <v>241</v>
      </c>
      <c r="C562" s="15">
        <v>14</v>
      </c>
      <c r="D562" s="15" t="s">
        <v>0</v>
      </c>
      <c r="E562" s="15" t="s">
        <v>298</v>
      </c>
      <c r="F562" s="70">
        <v>42930</v>
      </c>
      <c r="G562" s="49">
        <v>90346</v>
      </c>
      <c r="H562" s="50">
        <v>67248</v>
      </c>
      <c r="I562" s="78">
        <f>SUM(H549+H550+H551+H552+H553+H554+H555+H556+H557+H558+H559+H560+H561+H562)</f>
        <v>876736</v>
      </c>
      <c r="J562" s="79">
        <f t="shared" si="44"/>
        <v>0.74433843224935248</v>
      </c>
      <c r="K562" s="80">
        <f>SUM(G549+G550+G551+G552+G553+G554+G555+G556+G557+G558+G559+G560+G561+G562)</f>
        <v>1134267</v>
      </c>
      <c r="L562" s="81">
        <f t="shared" si="42"/>
        <v>8.3788988997852698</v>
      </c>
      <c r="M562" s="82">
        <v>757</v>
      </c>
      <c r="N562" s="83">
        <v>8.15</v>
      </c>
      <c r="O562" s="37">
        <f t="shared" si="45"/>
        <v>9.3216080402010046</v>
      </c>
      <c r="P562" s="38">
        <v>842.17</v>
      </c>
      <c r="Q562" s="35">
        <f t="shared" si="46"/>
        <v>1.1716080402010043</v>
      </c>
      <c r="R562" s="34">
        <v>0</v>
      </c>
      <c r="S562" s="85">
        <f t="shared" si="43"/>
        <v>-0.11250990752972245</v>
      </c>
      <c r="T562" s="10">
        <v>47</v>
      </c>
      <c r="U562" s="10">
        <v>51.3</v>
      </c>
      <c r="V562" s="13">
        <v>39</v>
      </c>
      <c r="W562" s="12">
        <v>1</v>
      </c>
      <c r="X562" s="12">
        <v>7</v>
      </c>
      <c r="Y562" s="12">
        <v>4</v>
      </c>
      <c r="Z562" s="12">
        <v>2</v>
      </c>
      <c r="AA562" s="12">
        <v>1</v>
      </c>
      <c r="AB562" s="86" t="s">
        <v>181</v>
      </c>
    </row>
    <row r="563" spans="1:28" s="9" customFormat="1" ht="11.35" customHeight="1">
      <c r="A563" s="6">
        <v>2017</v>
      </c>
      <c r="B563" s="6" t="s">
        <v>241</v>
      </c>
      <c r="C563" s="15">
        <v>15</v>
      </c>
      <c r="D563" s="15" t="s">
        <v>8</v>
      </c>
      <c r="E563" s="15" t="s">
        <v>299</v>
      </c>
      <c r="F563" s="70">
        <v>42931</v>
      </c>
      <c r="G563" s="49">
        <v>83098</v>
      </c>
      <c r="H563" s="50">
        <v>71260</v>
      </c>
      <c r="I563" s="78">
        <f>SUM(H549+H550+H551+H552+H553+H554+H555+H556+H557+H558+H559+H560+H561+H562+H563)</f>
        <v>947996</v>
      </c>
      <c r="J563" s="79">
        <f t="shared" si="44"/>
        <v>0.85754169775445854</v>
      </c>
      <c r="K563" s="80">
        <f>SUM(G549+G550+G551+G552+G553+G554+G555+G556+G557+G558+G559+G560+G561+G562+G563)</f>
        <v>1217365</v>
      </c>
      <c r="L563" s="81">
        <f t="shared" si="42"/>
        <v>13.441960095309152</v>
      </c>
      <c r="M563" s="82">
        <v>1117</v>
      </c>
      <c r="N563" s="83">
        <v>8.15</v>
      </c>
      <c r="O563" s="37">
        <f t="shared" si="45"/>
        <v>14.412019543189968</v>
      </c>
      <c r="P563" s="38">
        <v>1197.6099999999999</v>
      </c>
      <c r="Q563" s="35">
        <f t="shared" si="46"/>
        <v>6.2620195431899681</v>
      </c>
      <c r="R563" s="34">
        <v>0</v>
      </c>
      <c r="S563" s="85">
        <f t="shared" si="43"/>
        <v>-7.2166517457475265E-2</v>
      </c>
      <c r="T563" s="10">
        <v>47.9</v>
      </c>
      <c r="U563" s="10">
        <v>45.3</v>
      </c>
      <c r="V563" s="13">
        <v>29</v>
      </c>
      <c r="W563" s="12">
        <v>0</v>
      </c>
      <c r="X563" s="12">
        <v>4</v>
      </c>
      <c r="Y563" s="12">
        <v>1</v>
      </c>
      <c r="Z563" s="12">
        <v>3</v>
      </c>
      <c r="AA563" s="12">
        <v>0</v>
      </c>
      <c r="AB563" s="86" t="s">
        <v>182</v>
      </c>
    </row>
    <row r="564" spans="1:28" s="9" customFormat="1" ht="11.35" customHeight="1">
      <c r="A564" s="6">
        <v>2017</v>
      </c>
      <c r="B564" s="6" t="s">
        <v>241</v>
      </c>
      <c r="C564" s="15">
        <v>16</v>
      </c>
      <c r="D564" s="15" t="s">
        <v>5</v>
      </c>
      <c r="E564" s="15" t="s">
        <v>300</v>
      </c>
      <c r="F564" s="70">
        <v>42932</v>
      </c>
      <c r="G564" s="49">
        <v>88613</v>
      </c>
      <c r="H564" s="50">
        <v>70420</v>
      </c>
      <c r="I564" s="78">
        <f>SUM(H549+H550+H551+H552+H553+H554+H555+H556+H557+H558+H559+H560+H561+H562+H563+H564)</f>
        <v>1018416</v>
      </c>
      <c r="J564" s="79">
        <f t="shared" si="44"/>
        <v>0.79469152381704711</v>
      </c>
      <c r="K564" s="80">
        <f>SUM(G549+G550+G551+G552+G553+G554+G555+G556+G557+G558+G559+G560+G561+G562+G563+G564)</f>
        <v>1305978</v>
      </c>
      <c r="L564" s="81">
        <f t="shared" si="42"/>
        <v>8.7007549682326513</v>
      </c>
      <c r="M564" s="82">
        <v>771</v>
      </c>
      <c r="N564" s="83">
        <v>8.15</v>
      </c>
      <c r="O564" s="37">
        <f t="shared" si="45"/>
        <v>9.7791520431539389</v>
      </c>
      <c r="P564" s="38">
        <v>866.56</v>
      </c>
      <c r="Q564" s="35">
        <f t="shared" si="46"/>
        <v>1.6291520431539386</v>
      </c>
      <c r="R564" s="34">
        <v>0</v>
      </c>
      <c r="S564" s="85">
        <f t="shared" si="43"/>
        <v>-0.12394293125810618</v>
      </c>
      <c r="T564" s="10">
        <v>57.4</v>
      </c>
      <c r="U564" s="10">
        <v>62</v>
      </c>
      <c r="V564" s="13">
        <v>38</v>
      </c>
      <c r="W564" s="12">
        <v>0</v>
      </c>
      <c r="X564" s="12">
        <v>7</v>
      </c>
      <c r="Y564" s="12">
        <v>6</v>
      </c>
      <c r="Z564" s="12">
        <v>0</v>
      </c>
      <c r="AA564" s="12">
        <v>1</v>
      </c>
      <c r="AB564" s="5">
        <v>0</v>
      </c>
    </row>
    <row r="565" spans="1:28" ht="11.35" customHeight="1">
      <c r="A565" s="6">
        <v>2017</v>
      </c>
      <c r="B565" s="6" t="s">
        <v>241</v>
      </c>
      <c r="C565" s="15">
        <v>17</v>
      </c>
      <c r="D565" s="15" t="s">
        <v>6</v>
      </c>
      <c r="E565" s="15" t="s">
        <v>294</v>
      </c>
      <c r="F565" s="70">
        <v>42933</v>
      </c>
      <c r="G565" s="49">
        <v>87561</v>
      </c>
      <c r="H565" s="50">
        <v>64258</v>
      </c>
      <c r="I565" s="78">
        <f>SUM(H549+H550+H551+H552+H553+H554+H555+H556+H557+H558+H559+H560+H561+H562+H563+H564+H565)</f>
        <v>1082674</v>
      </c>
      <c r="J565" s="79">
        <f t="shared" si="44"/>
        <v>0.73386553374219121</v>
      </c>
      <c r="K565" s="80">
        <f>SUM(G549+G550+G551+G552+G553+G554+G555+G556+G557+G558+G559+G560+G561+G562+G563+G564+G565)</f>
        <v>1393539</v>
      </c>
      <c r="L565" s="81">
        <f t="shared" si="42"/>
        <v>5.4704720137960967</v>
      </c>
      <c r="M565" s="82">
        <v>479</v>
      </c>
      <c r="N565" s="83">
        <v>8.15</v>
      </c>
      <c r="O565" s="37">
        <f t="shared" si="45"/>
        <v>5.8784161898562148</v>
      </c>
      <c r="P565" s="38">
        <v>514.72</v>
      </c>
      <c r="Q565" s="35">
        <f t="shared" si="46"/>
        <v>-2.2715838101437855</v>
      </c>
      <c r="R565" s="34">
        <v>1</v>
      </c>
      <c r="S565" s="85">
        <f t="shared" si="43"/>
        <v>-7.4572025052192181E-2</v>
      </c>
      <c r="T565" s="10">
        <v>70</v>
      </c>
      <c r="U565" s="10">
        <v>62.3</v>
      </c>
      <c r="V565" s="13">
        <v>31</v>
      </c>
      <c r="W565" s="12">
        <v>1</v>
      </c>
      <c r="X565" s="12">
        <v>3</v>
      </c>
      <c r="Y565" s="12">
        <v>2</v>
      </c>
      <c r="Z565" s="12">
        <v>0</v>
      </c>
      <c r="AA565" s="12">
        <v>1</v>
      </c>
      <c r="AB565" s="5">
        <v>0</v>
      </c>
    </row>
    <row r="566" spans="1:28" ht="11.35" customHeight="1">
      <c r="A566" s="6">
        <v>2017</v>
      </c>
      <c r="B566" s="6" t="s">
        <v>241</v>
      </c>
      <c r="C566" s="15">
        <v>18</v>
      </c>
      <c r="D566" s="15" t="s">
        <v>4</v>
      </c>
      <c r="E566" s="15" t="s">
        <v>295</v>
      </c>
      <c r="F566" s="70">
        <v>42934</v>
      </c>
      <c r="G566" s="49">
        <v>84243</v>
      </c>
      <c r="H566" s="50">
        <v>61354</v>
      </c>
      <c r="I566" s="78">
        <f>SUM(H549+H550+H551+H552+H553+H554+H555+H556+H557+H558+H559+H560+H561+H562+H563+H564+H565+H566)</f>
        <v>1144028</v>
      </c>
      <c r="J566" s="79">
        <f t="shared" si="44"/>
        <v>0.72829790012226536</v>
      </c>
      <c r="K566" s="80">
        <f>SUM(G549+G550+G551+G552+G553+G554+G555+G556+G557+G558+G559+G560+G561+G562+G563+G564+G565+G566)</f>
        <v>1477782</v>
      </c>
      <c r="L566" s="81">
        <f t="shared" si="42"/>
        <v>5.2111154635993495</v>
      </c>
      <c r="M566" s="82">
        <v>439</v>
      </c>
      <c r="N566" s="83">
        <v>8.15</v>
      </c>
      <c r="O566" s="37">
        <f t="shared" si="45"/>
        <v>5.88096340348753</v>
      </c>
      <c r="P566" s="38">
        <v>495.43</v>
      </c>
      <c r="Q566" s="35">
        <f t="shared" si="46"/>
        <v>-2.2690365965124704</v>
      </c>
      <c r="R566" s="34">
        <v>1</v>
      </c>
      <c r="S566" s="85">
        <f t="shared" si="43"/>
        <v>-0.12854214123006846</v>
      </c>
      <c r="T566" s="10">
        <v>71.7</v>
      </c>
      <c r="U566" s="10">
        <v>67.599999999999994</v>
      </c>
      <c r="V566" s="13" t="s">
        <v>183</v>
      </c>
      <c r="W566" s="12">
        <v>0</v>
      </c>
      <c r="X566" s="12">
        <v>1</v>
      </c>
      <c r="Y566" s="12">
        <v>1</v>
      </c>
      <c r="Z566" s="12">
        <v>0</v>
      </c>
      <c r="AA566" s="12">
        <v>0</v>
      </c>
      <c r="AB566" s="5">
        <v>0</v>
      </c>
    </row>
    <row r="567" spans="1:28" ht="11.35" customHeight="1">
      <c r="A567" s="6">
        <v>2017</v>
      </c>
      <c r="B567" s="6" t="s">
        <v>241</v>
      </c>
      <c r="C567" s="15">
        <v>19</v>
      </c>
      <c r="D567" s="3" t="s">
        <v>3</v>
      </c>
      <c r="E567" s="3" t="s">
        <v>296</v>
      </c>
      <c r="F567" s="70">
        <v>42935</v>
      </c>
      <c r="G567" s="49">
        <v>85540</v>
      </c>
      <c r="H567" s="50">
        <v>62199</v>
      </c>
      <c r="I567" s="78">
        <f>SUM(H549+H550+H551+H552+H553+H554+H555+H556+H557+H558+H559+H560+H561+H562+H563+H564+H565+H566+H567)</f>
        <v>1206227</v>
      </c>
      <c r="J567" s="79">
        <f t="shared" si="44"/>
        <v>0.72713350479307926</v>
      </c>
      <c r="K567" s="80">
        <f>SUM(G549+G550+G551+G552+G553+G554+G555+G556+G557+G558+G559+G560+G561+G562+G563+G564+G565+G566+G567)</f>
        <v>1563322</v>
      </c>
      <c r="L567" s="81">
        <f t="shared" si="42"/>
        <v>6.7103109656301143</v>
      </c>
      <c r="M567" s="82">
        <v>574</v>
      </c>
      <c r="N567" s="83">
        <v>8.15</v>
      </c>
      <c r="O567" s="37">
        <f t="shared" si="45"/>
        <v>7.1550151975683889</v>
      </c>
      <c r="P567" s="38">
        <v>612.04</v>
      </c>
      <c r="Q567" s="35">
        <f t="shared" si="46"/>
        <v>-0.99498480243161147</v>
      </c>
      <c r="R567" s="34">
        <v>1</v>
      </c>
      <c r="S567" s="85">
        <f t="shared" si="43"/>
        <v>-6.6271777003484189E-2</v>
      </c>
      <c r="T567" s="10">
        <v>73.7</v>
      </c>
      <c r="U567" s="10">
        <v>67.5</v>
      </c>
      <c r="V567" s="13">
        <v>47</v>
      </c>
      <c r="W567" s="12">
        <v>0</v>
      </c>
      <c r="X567" s="12">
        <v>1</v>
      </c>
      <c r="Y567" s="12">
        <v>1</v>
      </c>
      <c r="Z567" s="12">
        <v>0</v>
      </c>
      <c r="AA567" s="12">
        <v>0</v>
      </c>
      <c r="AB567" s="86" t="s">
        <v>184</v>
      </c>
    </row>
    <row r="568" spans="1:28" ht="11.35" customHeight="1">
      <c r="A568" s="6">
        <v>2017</v>
      </c>
      <c r="B568" s="6" t="s">
        <v>241</v>
      </c>
      <c r="C568" s="15">
        <v>20</v>
      </c>
      <c r="D568" s="15" t="s">
        <v>7</v>
      </c>
      <c r="E568" s="15" t="s">
        <v>297</v>
      </c>
      <c r="F568" s="70">
        <v>42936</v>
      </c>
      <c r="G568" s="49">
        <v>90083</v>
      </c>
      <c r="H568" s="50">
        <v>65284</v>
      </c>
      <c r="I568" s="78">
        <f>SUM(H549+H550+H551+H552+H553+H554+H555+H556+H557+H558+H559+H560+H561+H562+H563+H564+H565+H566+H567+H568)</f>
        <v>1271511</v>
      </c>
      <c r="J568" s="79">
        <f t="shared" si="44"/>
        <v>0.72470943463250559</v>
      </c>
      <c r="K568" s="80">
        <f>SUM(G549+G550+G551+G552+G553+G554+G555+G556+G557+G558+G559+G560+G561+G562+G563+G564+G565+G566+G567+G568)</f>
        <v>1653405</v>
      </c>
      <c r="L568" s="81">
        <f t="shared" si="42"/>
        <v>5.5171341984614193</v>
      </c>
      <c r="M568" s="82">
        <v>497</v>
      </c>
      <c r="N568" s="83">
        <v>8.15</v>
      </c>
      <c r="O568" s="37">
        <f t="shared" si="45"/>
        <v>5.7342672868354736</v>
      </c>
      <c r="P568" s="38">
        <v>516.55999999999995</v>
      </c>
      <c r="Q568" s="35">
        <f t="shared" si="46"/>
        <v>-2.4157327131645268</v>
      </c>
      <c r="R568" s="34">
        <v>1</v>
      </c>
      <c r="S568" s="85">
        <f t="shared" si="43"/>
        <v>-3.9356136820925425E-2</v>
      </c>
      <c r="T568" s="10">
        <v>68.099999999999994</v>
      </c>
      <c r="U568" s="10">
        <v>59.7</v>
      </c>
      <c r="V568" s="13">
        <v>38</v>
      </c>
      <c r="W568" s="12">
        <v>0</v>
      </c>
      <c r="X568" s="12">
        <v>3</v>
      </c>
      <c r="Y568" s="12">
        <v>0</v>
      </c>
      <c r="Z568" s="12">
        <v>0</v>
      </c>
      <c r="AA568" s="12">
        <v>0</v>
      </c>
      <c r="AB568" s="5">
        <v>0</v>
      </c>
    </row>
    <row r="569" spans="1:28" ht="11.35" customHeight="1">
      <c r="A569" s="6">
        <v>2017</v>
      </c>
      <c r="B569" s="6" t="s">
        <v>241</v>
      </c>
      <c r="C569" s="15">
        <v>21</v>
      </c>
      <c r="D569" s="15" t="s">
        <v>0</v>
      </c>
      <c r="E569" s="15" t="s">
        <v>298</v>
      </c>
      <c r="F569" s="70">
        <v>42937</v>
      </c>
      <c r="G569" s="49">
        <v>90782</v>
      </c>
      <c r="H569" s="50">
        <v>67649</v>
      </c>
      <c r="I569" s="78">
        <f>SUM(H549+H550+H551+H552+H553+H554+H555+H556+H557+H558+H559+H560+H561+H562+H563+H564+H565+H566+H567+H568+H569)</f>
        <v>1339160</v>
      </c>
      <c r="J569" s="79">
        <f t="shared" si="44"/>
        <v>0.74518076270626332</v>
      </c>
      <c r="K569" s="80">
        <f>SUM(G549+G550+G551+G552+G553+G554+G555+G556+G557+G558+G559+G560+G561+G562+G563+G564+G565+G566+G567+G568+G569)</f>
        <v>1744187</v>
      </c>
      <c r="L569" s="81">
        <f t="shared" si="42"/>
        <v>6.4219779251393447</v>
      </c>
      <c r="M569" s="82">
        <v>583</v>
      </c>
      <c r="N569" s="83">
        <v>8.15</v>
      </c>
      <c r="O569" s="37">
        <f t="shared" si="45"/>
        <v>7.1200237932629813</v>
      </c>
      <c r="P569" s="38">
        <v>646.37</v>
      </c>
      <c r="Q569" s="35">
        <f t="shared" si="46"/>
        <v>-1.0299762067370191</v>
      </c>
      <c r="R569" s="34">
        <v>1</v>
      </c>
      <c r="S569" s="85">
        <f t="shared" si="43"/>
        <v>-0.10869639794168107</v>
      </c>
      <c r="T569" s="10">
        <v>70.900000000000006</v>
      </c>
      <c r="U569" s="10">
        <v>59.6</v>
      </c>
      <c r="V569" s="13">
        <v>47</v>
      </c>
      <c r="W569" s="12">
        <v>0</v>
      </c>
      <c r="X569" s="12">
        <v>7</v>
      </c>
      <c r="Y569" s="12">
        <v>4</v>
      </c>
      <c r="Z569" s="12">
        <v>2</v>
      </c>
      <c r="AA569" s="12">
        <v>1</v>
      </c>
      <c r="AB569" s="86" t="s">
        <v>185</v>
      </c>
    </row>
    <row r="570" spans="1:28" ht="11.35" customHeight="1">
      <c r="A570" s="6">
        <v>2017</v>
      </c>
      <c r="B570" s="6" t="s">
        <v>241</v>
      </c>
      <c r="C570" s="15">
        <v>22</v>
      </c>
      <c r="D570" s="15" t="s">
        <v>8</v>
      </c>
      <c r="E570" s="15" t="s">
        <v>299</v>
      </c>
      <c r="F570" s="70">
        <v>42938</v>
      </c>
      <c r="G570" s="49">
        <v>82815</v>
      </c>
      <c r="H570" s="50">
        <v>71661</v>
      </c>
      <c r="I570" s="78">
        <f>SUM(H549+H550+H551+H552+H553+H554+H555+H556+H557+H558+H559+H560+H561+H562+H563+H564+H565+H566+H567+H568+H569+H570)</f>
        <v>1410821</v>
      </c>
      <c r="J570" s="79">
        <f t="shared" si="44"/>
        <v>0.86531425466401013</v>
      </c>
      <c r="K570" s="80">
        <f>SUM(G549+G550+G551+G552+G553+G554+G555+G556+G557+G558+G559+G560+G561+G562+G563+G564+G565+G566+G567+G568+G569+G570)</f>
        <v>1827002</v>
      </c>
      <c r="L570" s="81">
        <f t="shared" si="42"/>
        <v>8.4646501237698484</v>
      </c>
      <c r="M570" s="82">
        <v>701</v>
      </c>
      <c r="N570" s="83">
        <v>8.15</v>
      </c>
      <c r="O570" s="37">
        <f t="shared" si="45"/>
        <v>9.4382660146108801</v>
      </c>
      <c r="P570" s="38">
        <v>781.63</v>
      </c>
      <c r="Q570" s="35">
        <f t="shared" si="46"/>
        <v>1.2882660146108798</v>
      </c>
      <c r="R570" s="34">
        <v>0</v>
      </c>
      <c r="S570" s="85">
        <f t="shared" si="43"/>
        <v>-0.11502139800285316</v>
      </c>
      <c r="T570" s="10">
        <v>69.8</v>
      </c>
      <c r="U570" s="10">
        <v>59.8</v>
      </c>
      <c r="V570" s="15">
        <v>30</v>
      </c>
      <c r="W570" s="12">
        <v>0</v>
      </c>
      <c r="X570" s="12">
        <v>8</v>
      </c>
      <c r="Y570" s="12">
        <v>7</v>
      </c>
      <c r="Z570" s="12">
        <v>0</v>
      </c>
      <c r="AA570" s="12">
        <v>1</v>
      </c>
      <c r="AB570" s="5">
        <v>0</v>
      </c>
    </row>
    <row r="571" spans="1:28" ht="11.35" customHeight="1">
      <c r="A571" s="6">
        <v>2017</v>
      </c>
      <c r="B571" s="6" t="s">
        <v>241</v>
      </c>
      <c r="C571" s="15">
        <v>23</v>
      </c>
      <c r="D571" s="15" t="s">
        <v>5</v>
      </c>
      <c r="E571" s="15" t="s">
        <v>300</v>
      </c>
      <c r="F571" s="70">
        <v>42939</v>
      </c>
      <c r="G571" s="49">
        <v>84173</v>
      </c>
      <c r="H571" s="50">
        <v>67794</v>
      </c>
      <c r="I571" s="78">
        <f>SUM(H549+H550+H551+H552+H553+H554+H555+H556+H557+H558+H559+H560+H561+H562+H563+H564+H565+H566+H567+H568+H569+H570+H571)</f>
        <v>1478615</v>
      </c>
      <c r="J571" s="79">
        <f t="shared" si="44"/>
        <v>0.8054126620175116</v>
      </c>
      <c r="K571" s="80">
        <f>SUM(G549+G550+G551+G552+G553+G554+G555+G556+G557+G558+G559+G560+G561+G562+G563+G564+G565+G566+G567+G568+G569+G570+G571)</f>
        <v>1911175</v>
      </c>
      <c r="L571" s="81">
        <f t="shared" si="42"/>
        <v>7.555867083268982</v>
      </c>
      <c r="M571" s="82">
        <v>636</v>
      </c>
      <c r="N571" s="83">
        <v>8.15</v>
      </c>
      <c r="O571" s="37">
        <f t="shared" si="45"/>
        <v>9.1587563708077404</v>
      </c>
      <c r="P571" s="38">
        <v>770.92</v>
      </c>
      <c r="Q571" s="35">
        <f t="shared" si="46"/>
        <v>1.0087563708077401</v>
      </c>
      <c r="R571" s="34">
        <v>0</v>
      </c>
      <c r="S571" s="85">
        <f t="shared" si="43"/>
        <v>-0.21213836477987424</v>
      </c>
      <c r="T571" s="10">
        <v>56.2</v>
      </c>
      <c r="U571" s="10">
        <v>54</v>
      </c>
      <c r="V571" s="15">
        <v>68</v>
      </c>
      <c r="W571" s="12">
        <v>21</v>
      </c>
      <c r="X571" s="12">
        <v>20</v>
      </c>
      <c r="Y571" s="12">
        <v>4</v>
      </c>
      <c r="Z571" s="12">
        <v>14</v>
      </c>
      <c r="AA571" s="12">
        <v>2</v>
      </c>
      <c r="AB571" s="86" t="s">
        <v>186</v>
      </c>
    </row>
    <row r="572" spans="1:28" ht="11.35" customHeight="1">
      <c r="A572" s="6">
        <v>2017</v>
      </c>
      <c r="B572" s="6" t="s">
        <v>241</v>
      </c>
      <c r="C572" s="15">
        <v>24</v>
      </c>
      <c r="D572" s="15" t="s">
        <v>6</v>
      </c>
      <c r="E572" s="15" t="s">
        <v>294</v>
      </c>
      <c r="F572" s="70">
        <v>42940</v>
      </c>
      <c r="G572" s="49">
        <v>84950</v>
      </c>
      <c r="H572" s="50">
        <v>63292</v>
      </c>
      <c r="I572" s="78">
        <f>SUM(H549+H550+H551+H552+H553+H554+H555+H556+H557+H558+H559+H560+H561+H562+H563+H564+H565+H566+H567+H568+H569+H570+H571+H572)</f>
        <v>1541907</v>
      </c>
      <c r="J572" s="79">
        <f t="shared" si="44"/>
        <v>0.74505002942907594</v>
      </c>
      <c r="K572" s="80">
        <f>SUM(G549+G550+G551+G552+G553+G554+G555+G556+G557+G558+G559+G560+G561+G562+G563+G564+G565+G566+G567+G568+G569+G570+G571+G572)</f>
        <v>1996125</v>
      </c>
      <c r="L572" s="81">
        <f t="shared" si="42"/>
        <v>14.337845791642142</v>
      </c>
      <c r="M572" s="82">
        <v>1218</v>
      </c>
      <c r="N572" s="83">
        <v>8.15</v>
      </c>
      <c r="O572" s="37">
        <f t="shared" si="45"/>
        <v>15.964096527369041</v>
      </c>
      <c r="P572" s="38">
        <v>1356.15</v>
      </c>
      <c r="Q572" s="35">
        <f t="shared" si="46"/>
        <v>7.8140965273690401</v>
      </c>
      <c r="R572" s="34">
        <v>0</v>
      </c>
      <c r="S572" s="85">
        <f t="shared" si="43"/>
        <v>-0.11342364532019711</v>
      </c>
      <c r="T572" s="10">
        <v>57</v>
      </c>
      <c r="U572" s="10">
        <v>59.2</v>
      </c>
      <c r="V572" s="15">
        <v>69</v>
      </c>
      <c r="W572" s="12">
        <v>0</v>
      </c>
      <c r="X572" s="12">
        <v>9</v>
      </c>
      <c r="Y572" s="12">
        <v>0</v>
      </c>
      <c r="Z572" s="12">
        <v>9</v>
      </c>
      <c r="AA572" s="12">
        <v>0</v>
      </c>
      <c r="AB572" s="12" t="s">
        <v>187</v>
      </c>
    </row>
    <row r="573" spans="1:28" ht="11.35" customHeight="1">
      <c r="A573" s="6">
        <v>2017</v>
      </c>
      <c r="B573" s="6" t="s">
        <v>241</v>
      </c>
      <c r="C573" s="15">
        <v>25</v>
      </c>
      <c r="D573" s="15" t="s">
        <v>4</v>
      </c>
      <c r="E573" s="15" t="s">
        <v>295</v>
      </c>
      <c r="F573" s="70">
        <v>42941</v>
      </c>
      <c r="G573" s="49">
        <v>83782</v>
      </c>
      <c r="H573" s="50">
        <v>62808</v>
      </c>
      <c r="I573" s="78">
        <f>SUM(H549+H550+H551+H552+H553+H554+H555+H556+H557+H558+H559+H560+H561+H562+H563+H564+H565+H566+H567+H568+H569+H570+H571+H572+H573)</f>
        <v>1604715</v>
      </c>
      <c r="J573" s="79">
        <f t="shared" si="44"/>
        <v>0.74965983146737958</v>
      </c>
      <c r="K573" s="80">
        <f>SUM(G549+G550+G551+G552+G553+G554+G555+G556+G557+G558+G559+G560+G561+G562+G563+G564+G565+G566+G567+G568+G569+G570+G571+G572+G573)</f>
        <v>2079907</v>
      </c>
      <c r="L573" s="81">
        <f t="shared" si="42"/>
        <v>5.8962545654197793</v>
      </c>
      <c r="M573" s="82">
        <v>494</v>
      </c>
      <c r="N573" s="83">
        <v>8.15</v>
      </c>
      <c r="O573" s="37">
        <f t="shared" si="45"/>
        <v>6.3644935666372255</v>
      </c>
      <c r="P573" s="38">
        <v>533.23</v>
      </c>
      <c r="Q573" s="35">
        <f t="shared" si="46"/>
        <v>-1.7855064333627748</v>
      </c>
      <c r="R573" s="34">
        <v>1</v>
      </c>
      <c r="S573" s="85">
        <f t="shared" si="43"/>
        <v>-7.9412955465587132E-2</v>
      </c>
      <c r="T573" s="10">
        <v>68.900000000000006</v>
      </c>
      <c r="U573" s="10">
        <v>64.8</v>
      </c>
      <c r="V573" s="15">
        <v>21</v>
      </c>
      <c r="W573" s="12">
        <v>2</v>
      </c>
      <c r="X573" s="12">
        <v>5</v>
      </c>
      <c r="Y573" s="12">
        <v>3</v>
      </c>
      <c r="Z573" s="12">
        <v>0</v>
      </c>
      <c r="AA573" s="12">
        <v>2</v>
      </c>
      <c r="AB573" s="5">
        <v>0</v>
      </c>
    </row>
    <row r="574" spans="1:28" ht="11.35" customHeight="1">
      <c r="A574" s="6">
        <v>2017</v>
      </c>
      <c r="B574" s="6" t="s">
        <v>241</v>
      </c>
      <c r="C574" s="15">
        <v>26</v>
      </c>
      <c r="D574" s="3" t="s">
        <v>3</v>
      </c>
      <c r="E574" s="3" t="s">
        <v>296</v>
      </c>
      <c r="F574" s="70">
        <v>42942</v>
      </c>
      <c r="G574" s="49">
        <v>86114</v>
      </c>
      <c r="H574" s="50">
        <v>63418</v>
      </c>
      <c r="I574" s="78">
        <f>SUM(H549+H550+H551+H552+H553+H554+H555+H556+H557+H558+H559+H560+H561+H562+H563+H564+H565+H566+H567+H568+H569+H570+H571+H572+H573+H574)</f>
        <v>1668133</v>
      </c>
      <c r="J574" s="79">
        <f t="shared" si="44"/>
        <v>0.73644239031980863</v>
      </c>
      <c r="K574" s="80">
        <f>SUM(G549+G550+G551+G552+G553+G554+G555+G556+G557+G558+G559+G560+G561+G562+G563+G564+G565+G566+G567+G568+G569+G570+G571+G572+G573+G574)</f>
        <v>2166021</v>
      </c>
      <c r="L574" s="81">
        <f t="shared" si="42"/>
        <v>5.7830317950623593</v>
      </c>
      <c r="M574" s="82">
        <v>498</v>
      </c>
      <c r="N574" s="83">
        <v>8.15</v>
      </c>
      <c r="O574" s="37">
        <f t="shared" si="45"/>
        <v>6.3340455675035416</v>
      </c>
      <c r="P574" s="38">
        <v>545.45000000000005</v>
      </c>
      <c r="Q574" s="35">
        <f t="shared" si="46"/>
        <v>-1.8159544324964587</v>
      </c>
      <c r="R574" s="34">
        <v>1</v>
      </c>
      <c r="S574" s="85">
        <f t="shared" si="43"/>
        <v>-9.5281124497992087E-2</v>
      </c>
      <c r="T574" s="10">
        <v>73</v>
      </c>
      <c r="U574" s="10">
        <v>67.5</v>
      </c>
      <c r="V574" s="15">
        <v>40</v>
      </c>
      <c r="W574" s="12">
        <v>0</v>
      </c>
      <c r="X574" s="12">
        <v>1</v>
      </c>
      <c r="Y574" s="12">
        <v>1</v>
      </c>
      <c r="Z574" s="12">
        <v>0</v>
      </c>
      <c r="AA574" s="12">
        <v>0</v>
      </c>
      <c r="AB574" s="5">
        <v>0</v>
      </c>
    </row>
    <row r="575" spans="1:28" ht="11.35" customHeight="1">
      <c r="A575" s="6">
        <v>2017</v>
      </c>
      <c r="B575" s="6" t="s">
        <v>241</v>
      </c>
      <c r="C575" s="15">
        <v>27</v>
      </c>
      <c r="D575" s="15" t="s">
        <v>7</v>
      </c>
      <c r="E575" s="15" t="s">
        <v>297</v>
      </c>
      <c r="F575" s="70">
        <v>42943</v>
      </c>
      <c r="G575" s="49">
        <v>88815</v>
      </c>
      <c r="H575" s="50">
        <v>65025</v>
      </c>
      <c r="I575" s="78">
        <f>SUM(H549+H550+H551+H552+H553+H554+H555+H556+H557+H558+H559+H560+H561+H562+H563+H564+H565+H566+H567+H568+H569+H570+H571+H572+H573+H574+H575)</f>
        <v>1733158</v>
      </c>
      <c r="J575" s="79">
        <f t="shared" si="44"/>
        <v>0.73213984124303322</v>
      </c>
      <c r="K575" s="80">
        <f>SUM(G549+G550+G551+G552+G553+G554+G555+G556+G557+G558+G559+G560+G561+G562+G563+G564+G565+G566+G567+G568+G569+G570+G571+G572+G573+G574+G575)</f>
        <v>2254836</v>
      </c>
      <c r="L575" s="81">
        <f t="shared" si="42"/>
        <v>6.6542813713899678</v>
      </c>
      <c r="M575" s="82">
        <v>591</v>
      </c>
      <c r="N575" s="83">
        <v>8.15</v>
      </c>
      <c r="O575" s="37">
        <f t="shared" si="45"/>
        <v>7.0674998592580085</v>
      </c>
      <c r="P575" s="38">
        <v>627.70000000000005</v>
      </c>
      <c r="Q575" s="35">
        <f t="shared" si="46"/>
        <v>-1.0825001407419919</v>
      </c>
      <c r="R575" s="34">
        <v>1</v>
      </c>
      <c r="S575" s="85">
        <f t="shared" si="43"/>
        <v>-6.2098138747884946E-2</v>
      </c>
      <c r="T575" s="10">
        <v>70.400000000000006</v>
      </c>
      <c r="U575" s="10">
        <v>65.5</v>
      </c>
      <c r="V575" s="15">
        <v>30</v>
      </c>
      <c r="W575" s="12">
        <v>0</v>
      </c>
      <c r="X575" s="12">
        <v>9</v>
      </c>
      <c r="Y575" s="12">
        <v>8</v>
      </c>
      <c r="Z575" s="12">
        <v>0</v>
      </c>
      <c r="AA575" s="12">
        <v>1</v>
      </c>
      <c r="AB575" s="5">
        <v>0</v>
      </c>
    </row>
    <row r="576" spans="1:28" ht="11.35" customHeight="1">
      <c r="A576" s="6">
        <v>2017</v>
      </c>
      <c r="B576" s="6" t="s">
        <v>241</v>
      </c>
      <c r="C576" s="15">
        <v>28</v>
      </c>
      <c r="D576" s="15" t="s">
        <v>0</v>
      </c>
      <c r="E576" s="15" t="s">
        <v>298</v>
      </c>
      <c r="F576" s="70">
        <v>42944</v>
      </c>
      <c r="G576" s="49">
        <v>89754</v>
      </c>
      <c r="H576" s="50">
        <v>67682</v>
      </c>
      <c r="I576" s="78">
        <f>SUM(H549+H550+H551+H552+H553+H554+H555+H556+H557+H558+H559+H560+H561+H562+H563+H564+H565+H566+H567+H568+H569+H570+H571+H572+H573+H574+H575+H576)</f>
        <v>1800840</v>
      </c>
      <c r="J576" s="79">
        <f t="shared" si="44"/>
        <v>0.75408338347037462</v>
      </c>
      <c r="K576" s="80">
        <f>SUM(G549+G550+G551+G552+G553+G554+G555+G556+G557+G558+G559+G560+G561+G562+G563+G564+G565+G566+G567+G568+G569+G570+G571+G572+G573+G574+G575+G576)</f>
        <v>2344590</v>
      </c>
      <c r="L576" s="81">
        <f t="shared" si="42"/>
        <v>6.4955322325467391</v>
      </c>
      <c r="M576" s="82">
        <v>583</v>
      </c>
      <c r="N576" s="83">
        <v>8.15</v>
      </c>
      <c r="O576" s="37">
        <f t="shared" si="45"/>
        <v>7.1687055730106737</v>
      </c>
      <c r="P576" s="38">
        <v>643.41999999999996</v>
      </c>
      <c r="Q576" s="35">
        <f t="shared" si="46"/>
        <v>-0.98129442698932667</v>
      </c>
      <c r="R576" s="34">
        <v>1</v>
      </c>
      <c r="S576" s="85">
        <f t="shared" si="43"/>
        <v>-0.10363636363636353</v>
      </c>
      <c r="T576" s="10">
        <v>61</v>
      </c>
      <c r="U576" s="10">
        <v>54.5</v>
      </c>
      <c r="V576" s="15">
        <v>39</v>
      </c>
      <c r="W576" s="12">
        <v>1</v>
      </c>
      <c r="X576" s="12">
        <v>8</v>
      </c>
      <c r="Y576" s="12">
        <v>7</v>
      </c>
      <c r="Z576" s="12">
        <v>1</v>
      </c>
      <c r="AA576" s="12">
        <v>0</v>
      </c>
      <c r="AB576" s="5">
        <v>0</v>
      </c>
    </row>
    <row r="577" spans="1:28" ht="11.35" customHeight="1">
      <c r="A577" s="6">
        <v>2017</v>
      </c>
      <c r="B577" s="6" t="s">
        <v>241</v>
      </c>
      <c r="C577" s="15">
        <v>29</v>
      </c>
      <c r="D577" s="15" t="s">
        <v>8</v>
      </c>
      <c r="E577" s="15" t="s">
        <v>299</v>
      </c>
      <c r="F577" s="70">
        <v>42945</v>
      </c>
      <c r="G577" s="49">
        <v>80699</v>
      </c>
      <c r="H577" s="50">
        <v>68628</v>
      </c>
      <c r="I577" s="78">
        <f>SUM(H549+H550+H551+H552+H553+H554+H555+H556+H557+H558+H559+H560+H561+H562+H563+H564+H565+H566+H567+H568+H569+H570+H571+H572+H573+H574+H576+H577+H575)</f>
        <v>1869468</v>
      </c>
      <c r="J577" s="79">
        <f t="shared" si="44"/>
        <v>0.85041945996852497</v>
      </c>
      <c r="K577" s="80">
        <f>SUM(G549+G550+G551+G552+G553+G554+G555+G556+G557+G558+G559+G560+G561+G562+G563+G564+G565+G566+G567+G568+G569+G570+G571+G572+G573+G574+G575+G576+G577)</f>
        <v>2425289</v>
      </c>
      <c r="L577" s="81">
        <f t="shared" si="42"/>
        <v>8.3768076432173881</v>
      </c>
      <c r="M577" s="82">
        <v>676</v>
      </c>
      <c r="N577" s="83">
        <v>8.15</v>
      </c>
      <c r="O577" s="37">
        <f t="shared" si="45"/>
        <v>9.1851200138787341</v>
      </c>
      <c r="P577" s="38">
        <v>741.23</v>
      </c>
      <c r="Q577" s="35">
        <f t="shared" si="46"/>
        <v>1.0351200138787338</v>
      </c>
      <c r="R577" s="34">
        <v>0</v>
      </c>
      <c r="S577" s="85">
        <f t="shared" si="43"/>
        <v>-9.649408284023675E-2</v>
      </c>
      <c r="T577" s="10">
        <v>66.400000000000006</v>
      </c>
      <c r="U577" s="10">
        <v>60</v>
      </c>
      <c r="V577" s="15">
        <v>34</v>
      </c>
      <c r="W577" s="12">
        <v>2</v>
      </c>
      <c r="X577" s="12">
        <v>8</v>
      </c>
      <c r="Y577" s="12">
        <v>8</v>
      </c>
      <c r="Z577" s="12">
        <v>0</v>
      </c>
      <c r="AA577" s="12">
        <v>0</v>
      </c>
      <c r="AB577" s="12" t="s">
        <v>188</v>
      </c>
    </row>
    <row r="578" spans="1:28" ht="11.35" customHeight="1">
      <c r="A578" s="6">
        <v>2017</v>
      </c>
      <c r="B578" s="6" t="s">
        <v>241</v>
      </c>
      <c r="C578" s="15">
        <v>30</v>
      </c>
      <c r="D578" s="15" t="s">
        <v>5</v>
      </c>
      <c r="E578" s="15" t="s">
        <v>300</v>
      </c>
      <c r="F578" s="70">
        <v>42946</v>
      </c>
      <c r="G578" s="49">
        <v>84330</v>
      </c>
      <c r="H578" s="50">
        <v>66608</v>
      </c>
      <c r="I578" s="78">
        <f>SUM(H549+H550+H551+H552+H553+H554+H555+H556+H557+H558+H559+H560+H561+H562+H563+H564+H565+H566+H567+H568+H569+H570+H571+H572+H573+H574+H575+H576+H577+H578)</f>
        <v>1936076</v>
      </c>
      <c r="J578" s="79">
        <f t="shared" si="44"/>
        <v>0.78984940116210123</v>
      </c>
      <c r="K578" s="80">
        <f>SUM(G549+G550+G551+G552+G553+G554+G555+G556+G557+G558+G559+G560+G561+G562+G563+G564+G565+G566+G567+G568+G569+G570+G571+G572+G573+G574+G575+G576+G577+G578)</f>
        <v>2509619</v>
      </c>
      <c r="L578" s="81">
        <f t="shared" ref="L578:L641" si="47">SUM(M578/G578)*1000</f>
        <v>6.8421676746116447</v>
      </c>
      <c r="M578" s="82">
        <v>577</v>
      </c>
      <c r="N578" s="83">
        <v>8.15</v>
      </c>
      <c r="O578" s="37">
        <f t="shared" si="45"/>
        <v>7.031424166963121</v>
      </c>
      <c r="P578" s="38">
        <v>592.96</v>
      </c>
      <c r="Q578" s="35">
        <f t="shared" si="46"/>
        <v>-1.1185758330368794</v>
      </c>
      <c r="R578" s="34">
        <v>1</v>
      </c>
      <c r="S578" s="85">
        <f t="shared" ref="S578:S641" si="48">SUM((P578/M578)-1)*-1</f>
        <v>-2.766031195840557E-2</v>
      </c>
      <c r="T578" s="10">
        <v>69.900000000000006</v>
      </c>
      <c r="U578" s="10">
        <v>67.5</v>
      </c>
      <c r="V578" s="15">
        <v>36</v>
      </c>
      <c r="W578" s="12">
        <v>0</v>
      </c>
      <c r="X578" s="12">
        <v>8</v>
      </c>
      <c r="Y578" s="12">
        <v>8</v>
      </c>
      <c r="Z578" s="12">
        <v>0</v>
      </c>
      <c r="AA578" s="12">
        <v>0</v>
      </c>
      <c r="AB578" s="12" t="s">
        <v>104</v>
      </c>
    </row>
    <row r="579" spans="1:28" ht="11.35" customHeight="1">
      <c r="A579" s="6">
        <v>2017</v>
      </c>
      <c r="B579" s="6" t="s">
        <v>241</v>
      </c>
      <c r="C579" s="15">
        <v>31</v>
      </c>
      <c r="D579" s="15" t="s">
        <v>6</v>
      </c>
      <c r="E579" s="15" t="s">
        <v>294</v>
      </c>
      <c r="F579" s="70">
        <v>42947</v>
      </c>
      <c r="G579" s="49">
        <v>85448</v>
      </c>
      <c r="H579" s="50">
        <v>65759</v>
      </c>
      <c r="I579" s="78">
        <f>SUM(H549+H550+H551+H552+H553+H554+H555+H556+H557+H558+H559+H560+H561+H562+H563+H564+H565+H566+H567+H568+H569+H570+H571+H572+H573+H574+H575+H576+H577+H578+H579)</f>
        <v>2001835</v>
      </c>
      <c r="J579" s="79">
        <f t="shared" ref="J579:J642" si="49">SUM(H579/G579)</f>
        <v>0.7695791592547514</v>
      </c>
      <c r="K579" s="80">
        <f>SUM(G549+G550+G551+G552+G553+G554+G555+G556+G557+G558+G559+G560+G561+G562+G563+G564+G565+G566+G567+G568+G569+G570+G571+G572+G573+G574+G575+G576+G577+G578+G579)</f>
        <v>2595067</v>
      </c>
      <c r="L579" s="81">
        <f t="shared" si="47"/>
        <v>5.4302031644977058</v>
      </c>
      <c r="M579" s="82">
        <v>464</v>
      </c>
      <c r="N579" s="83">
        <v>8.15</v>
      </c>
      <c r="O579" s="37">
        <f t="shared" si="45"/>
        <v>6.2498829697593861</v>
      </c>
      <c r="P579" s="38">
        <v>534.04</v>
      </c>
      <c r="Q579" s="35">
        <f t="shared" si="46"/>
        <v>-1.9001170302406143</v>
      </c>
      <c r="R579" s="34">
        <v>1</v>
      </c>
      <c r="S579" s="85">
        <f t="shared" si="48"/>
        <v>-0.15094827586206883</v>
      </c>
      <c r="T579" s="10">
        <v>78.8</v>
      </c>
      <c r="U579" s="10">
        <v>69.5</v>
      </c>
      <c r="V579" s="15">
        <v>23</v>
      </c>
      <c r="W579" s="12">
        <v>0</v>
      </c>
      <c r="X579" s="12">
        <v>8</v>
      </c>
      <c r="Y579" s="12">
        <v>7</v>
      </c>
      <c r="Z579" s="12">
        <v>0</v>
      </c>
      <c r="AA579" s="12">
        <v>1</v>
      </c>
      <c r="AB579" s="5">
        <v>0</v>
      </c>
    </row>
    <row r="580" spans="1:28" ht="11.35" customHeight="1">
      <c r="A580" s="6">
        <v>2017</v>
      </c>
      <c r="B580" s="6" t="s">
        <v>242</v>
      </c>
      <c r="C580" s="15">
        <v>1</v>
      </c>
      <c r="D580" s="15" t="s">
        <v>4</v>
      </c>
      <c r="E580" s="15" t="s">
        <v>295</v>
      </c>
      <c r="F580" s="70">
        <v>42948</v>
      </c>
      <c r="G580" s="51">
        <v>81286</v>
      </c>
      <c r="H580" s="52">
        <v>62269</v>
      </c>
      <c r="I580" s="78">
        <f>SUM(H580+0)</f>
        <v>62269</v>
      </c>
      <c r="J580" s="79">
        <f t="shared" si="49"/>
        <v>0.766048273995522</v>
      </c>
      <c r="K580" s="80">
        <f>SUM(G580+0)</f>
        <v>81286</v>
      </c>
      <c r="L580" s="81">
        <f t="shared" si="47"/>
        <v>5.8558669389562779</v>
      </c>
      <c r="M580" s="82">
        <v>476</v>
      </c>
      <c r="N580" s="83">
        <v>9.02</v>
      </c>
      <c r="O580" s="37">
        <f t="shared" si="45"/>
        <v>6.3452501045690521</v>
      </c>
      <c r="P580" s="84">
        <v>515.78</v>
      </c>
      <c r="Q580" s="35">
        <f t="shared" si="46"/>
        <v>-2.6747498954309474</v>
      </c>
      <c r="R580" s="34">
        <v>1</v>
      </c>
      <c r="S580" s="85">
        <f t="shared" si="48"/>
        <v>-8.3571428571428408E-2</v>
      </c>
      <c r="T580" s="10">
        <v>74</v>
      </c>
      <c r="U580" s="10">
        <v>68.5</v>
      </c>
      <c r="V580" s="11">
        <v>33</v>
      </c>
      <c r="W580" s="12">
        <v>0</v>
      </c>
      <c r="X580" s="12">
        <v>6</v>
      </c>
      <c r="Y580" s="12">
        <v>5</v>
      </c>
      <c r="Z580" s="12">
        <v>0</v>
      </c>
      <c r="AA580" s="12">
        <v>1</v>
      </c>
      <c r="AB580" s="5">
        <v>0</v>
      </c>
    </row>
    <row r="581" spans="1:28" ht="11.35" customHeight="1">
      <c r="A581" s="6">
        <v>2017</v>
      </c>
      <c r="B581" s="6" t="s">
        <v>242</v>
      </c>
      <c r="C581" s="15">
        <v>2</v>
      </c>
      <c r="D581" s="3" t="s">
        <v>3</v>
      </c>
      <c r="E581" s="3" t="s">
        <v>296</v>
      </c>
      <c r="F581" s="70">
        <v>42949</v>
      </c>
      <c r="G581" s="51">
        <v>81590</v>
      </c>
      <c r="H581" s="52">
        <v>59924</v>
      </c>
      <c r="I581" s="78">
        <f>SUM(H580+H581)</f>
        <v>122193</v>
      </c>
      <c r="J581" s="79">
        <f t="shared" si="49"/>
        <v>0.73445275156269152</v>
      </c>
      <c r="K581" s="80">
        <f>SUM(G580+G581)</f>
        <v>162876</v>
      </c>
      <c r="L581" s="81">
        <f t="shared" si="47"/>
        <v>10.332148547616129</v>
      </c>
      <c r="M581" s="82">
        <v>843</v>
      </c>
      <c r="N581" s="83">
        <v>9.02</v>
      </c>
      <c r="O581" s="37">
        <f t="shared" si="45"/>
        <v>11.503002818972913</v>
      </c>
      <c r="P581" s="84">
        <v>938.53</v>
      </c>
      <c r="Q581" s="35">
        <f t="shared" si="46"/>
        <v>2.4830028189729134</v>
      </c>
      <c r="R581" s="34">
        <v>0</v>
      </c>
      <c r="S581" s="85">
        <f t="shared" si="48"/>
        <v>-0.1133214709371293</v>
      </c>
      <c r="T581" s="10">
        <v>57.1</v>
      </c>
      <c r="U581" s="10">
        <v>59.8</v>
      </c>
      <c r="V581" s="13">
        <v>36</v>
      </c>
      <c r="W581" s="12">
        <v>1</v>
      </c>
      <c r="X581" s="12">
        <v>10</v>
      </c>
      <c r="Y581" s="12">
        <v>3</v>
      </c>
      <c r="Z581" s="12">
        <v>4</v>
      </c>
      <c r="AA581" s="12">
        <v>2</v>
      </c>
      <c r="AB581" s="86" t="s">
        <v>189</v>
      </c>
    </row>
    <row r="582" spans="1:28" ht="11.35" customHeight="1">
      <c r="A582" s="6">
        <v>2017</v>
      </c>
      <c r="B582" s="6" t="s">
        <v>242</v>
      </c>
      <c r="C582" s="15">
        <v>3</v>
      </c>
      <c r="D582" s="15" t="s">
        <v>7</v>
      </c>
      <c r="E582" s="15" t="s">
        <v>297</v>
      </c>
      <c r="F582" s="70">
        <v>42950</v>
      </c>
      <c r="G582" s="51">
        <v>89275</v>
      </c>
      <c r="H582" s="52">
        <v>66640</v>
      </c>
      <c r="I582" s="78">
        <f>SUM(H580+H581+H582)</f>
        <v>188833</v>
      </c>
      <c r="J582" s="79">
        <f t="shared" si="49"/>
        <v>0.74645757490898912</v>
      </c>
      <c r="K582" s="80">
        <f>SUM(G580+G581+G582)</f>
        <v>252151</v>
      </c>
      <c r="L582" s="81">
        <f t="shared" si="47"/>
        <v>7.3816858022962748</v>
      </c>
      <c r="M582" s="82">
        <v>659</v>
      </c>
      <c r="N582" s="83">
        <v>9.02</v>
      </c>
      <c r="O582" s="37">
        <f t="shared" si="45"/>
        <v>7.8828339400728087</v>
      </c>
      <c r="P582" s="38">
        <v>703.74</v>
      </c>
      <c r="Q582" s="35">
        <f t="shared" si="46"/>
        <v>-1.1371660599271909</v>
      </c>
      <c r="R582" s="34">
        <v>1</v>
      </c>
      <c r="S582" s="85">
        <f t="shared" si="48"/>
        <v>-6.7890743550834687E-2</v>
      </c>
      <c r="T582" s="10">
        <v>61.3</v>
      </c>
      <c r="U582" s="10">
        <v>56.4</v>
      </c>
      <c r="V582" s="13">
        <v>46</v>
      </c>
      <c r="W582" s="12">
        <v>1</v>
      </c>
      <c r="X582" s="12">
        <v>11</v>
      </c>
      <c r="Y582" s="14">
        <v>8</v>
      </c>
      <c r="Z582" s="12">
        <v>1</v>
      </c>
      <c r="AA582" s="12">
        <v>2</v>
      </c>
      <c r="AB582" s="5">
        <v>0</v>
      </c>
    </row>
    <row r="583" spans="1:28" ht="11.35" customHeight="1">
      <c r="A583" s="6">
        <v>2017</v>
      </c>
      <c r="B583" s="6" t="s">
        <v>242</v>
      </c>
      <c r="C583" s="15">
        <v>4</v>
      </c>
      <c r="D583" s="15" t="s">
        <v>0</v>
      </c>
      <c r="E583" s="15" t="s">
        <v>298</v>
      </c>
      <c r="F583" s="70">
        <v>42951</v>
      </c>
      <c r="G583" s="51">
        <v>91791</v>
      </c>
      <c r="H583" s="52">
        <v>68678</v>
      </c>
      <c r="I583" s="78">
        <f>SUM(H580+H581+H582+H583)</f>
        <v>257511</v>
      </c>
      <c r="J583" s="79">
        <f t="shared" si="49"/>
        <v>0.7481997145689665</v>
      </c>
      <c r="K583" s="80">
        <f>SUM(G580+G581+G582+G583)</f>
        <v>343942</v>
      </c>
      <c r="L583" s="81">
        <f t="shared" si="47"/>
        <v>7.5606540946280134</v>
      </c>
      <c r="M583" s="82">
        <v>694</v>
      </c>
      <c r="N583" s="83">
        <v>9.02</v>
      </c>
      <c r="O583" s="37">
        <f t="shared" si="45"/>
        <v>8.8861653103245413</v>
      </c>
      <c r="P583" s="38">
        <v>815.67</v>
      </c>
      <c r="Q583" s="35">
        <f t="shared" si="46"/>
        <v>-0.13383468967545831</v>
      </c>
      <c r="R583" s="34">
        <v>1</v>
      </c>
      <c r="S583" s="85">
        <f t="shared" si="48"/>
        <v>-0.17531700288184426</v>
      </c>
      <c r="T583" s="10">
        <v>57.7</v>
      </c>
      <c r="U583" s="10">
        <v>57.3</v>
      </c>
      <c r="V583" s="13">
        <v>36</v>
      </c>
      <c r="W583" s="12">
        <v>0</v>
      </c>
      <c r="X583" s="12">
        <v>4</v>
      </c>
      <c r="Y583" s="12">
        <v>3</v>
      </c>
      <c r="Z583" s="12">
        <v>1</v>
      </c>
      <c r="AA583" s="12">
        <v>0</v>
      </c>
      <c r="AB583" s="5">
        <v>0</v>
      </c>
    </row>
    <row r="584" spans="1:28" ht="11.35" customHeight="1">
      <c r="A584" s="6">
        <v>2017</v>
      </c>
      <c r="B584" s="6" t="s">
        <v>242</v>
      </c>
      <c r="C584" s="15">
        <v>5</v>
      </c>
      <c r="D584" s="15" t="s">
        <v>8</v>
      </c>
      <c r="E584" s="15" t="s">
        <v>299</v>
      </c>
      <c r="F584" s="70">
        <v>42952</v>
      </c>
      <c r="G584" s="51">
        <v>80041</v>
      </c>
      <c r="H584" s="52">
        <v>68395</v>
      </c>
      <c r="I584" s="78">
        <f>SUM(H580+H581+H582+H583+H584)</f>
        <v>325906</v>
      </c>
      <c r="J584" s="79">
        <f t="shared" si="49"/>
        <v>0.8544995689709024</v>
      </c>
      <c r="K584" s="80">
        <f>SUM(G580+G581+G582+G583+G584)</f>
        <v>423983</v>
      </c>
      <c r="L584" s="81">
        <f t="shared" si="47"/>
        <v>8.1708124586149591</v>
      </c>
      <c r="M584" s="82">
        <v>654</v>
      </c>
      <c r="N584" s="83">
        <v>9.02</v>
      </c>
      <c r="O584" s="37">
        <f t="shared" si="45"/>
        <v>9.0508614335153226</v>
      </c>
      <c r="P584" s="38">
        <v>724.44</v>
      </c>
      <c r="Q584" s="35">
        <f t="shared" si="46"/>
        <v>3.0861433515323E-2</v>
      </c>
      <c r="R584" s="34">
        <v>0</v>
      </c>
      <c r="S584" s="85">
        <f t="shared" si="48"/>
        <v>-0.10770642201834879</v>
      </c>
      <c r="T584" s="10">
        <v>69.400000000000006</v>
      </c>
      <c r="U584" s="10">
        <v>62.2</v>
      </c>
      <c r="V584" s="13">
        <v>21</v>
      </c>
      <c r="W584" s="12">
        <v>0</v>
      </c>
      <c r="X584" s="12">
        <v>4</v>
      </c>
      <c r="Y584" s="12">
        <v>1</v>
      </c>
      <c r="Z584" s="12">
        <v>1</v>
      </c>
      <c r="AA584" s="12">
        <v>2</v>
      </c>
      <c r="AB584" s="5">
        <v>0</v>
      </c>
    </row>
    <row r="585" spans="1:28" ht="11.35" customHeight="1">
      <c r="A585" s="6">
        <v>2017</v>
      </c>
      <c r="B585" s="6" t="s">
        <v>242</v>
      </c>
      <c r="C585" s="15">
        <v>6</v>
      </c>
      <c r="D585" s="15" t="s">
        <v>5</v>
      </c>
      <c r="E585" s="15" t="s">
        <v>300</v>
      </c>
      <c r="F585" s="70">
        <v>42953</v>
      </c>
      <c r="G585" s="51">
        <v>81058</v>
      </c>
      <c r="H585" s="52">
        <v>64331</v>
      </c>
      <c r="I585" s="78">
        <f>SUM(H580+H581+H582+H583+H584+H585)</f>
        <v>390237</v>
      </c>
      <c r="J585" s="79">
        <f t="shared" si="49"/>
        <v>0.79364158997261225</v>
      </c>
      <c r="K585" s="80">
        <f>SUM(G580+G581+G582+G583+G584+G585)</f>
        <v>505041</v>
      </c>
      <c r="L585" s="81">
        <f t="shared" si="47"/>
        <v>11.534950282513757</v>
      </c>
      <c r="M585" s="82">
        <v>935</v>
      </c>
      <c r="N585" s="83">
        <v>9.02</v>
      </c>
      <c r="O585" s="37">
        <f t="shared" si="45"/>
        <v>13.262602087394212</v>
      </c>
      <c r="P585" s="38">
        <v>1075.04</v>
      </c>
      <c r="Q585" s="35">
        <f t="shared" si="46"/>
        <v>4.2426020873942125</v>
      </c>
      <c r="R585" s="34">
        <v>0</v>
      </c>
      <c r="S585" s="85">
        <f t="shared" si="48"/>
        <v>-0.1497754010695187</v>
      </c>
      <c r="T585" s="10">
        <v>48.1</v>
      </c>
      <c r="U585" s="10">
        <v>53.9</v>
      </c>
      <c r="V585" s="13">
        <v>38</v>
      </c>
      <c r="W585" s="12">
        <v>0</v>
      </c>
      <c r="X585" s="12">
        <v>46</v>
      </c>
      <c r="Y585" s="12">
        <v>0</v>
      </c>
      <c r="Z585" s="12">
        <v>45</v>
      </c>
      <c r="AA585" s="12">
        <v>1</v>
      </c>
      <c r="AB585" s="86" t="s">
        <v>190</v>
      </c>
    </row>
    <row r="586" spans="1:28" s="110" customFormat="1" ht="11.35" customHeight="1">
      <c r="A586" s="6">
        <v>2017</v>
      </c>
      <c r="B586" s="6" t="s">
        <v>242</v>
      </c>
      <c r="C586" s="15">
        <v>7</v>
      </c>
      <c r="D586" s="15" t="s">
        <v>6</v>
      </c>
      <c r="E586" s="15" t="s">
        <v>294</v>
      </c>
      <c r="F586" s="70">
        <v>42954</v>
      </c>
      <c r="G586" s="51">
        <v>83091</v>
      </c>
      <c r="H586" s="52">
        <v>62092</v>
      </c>
      <c r="I586" s="78">
        <f>SUM(H580+H581+H582+H583+H584+H585+H586)</f>
        <v>452329</v>
      </c>
      <c r="J586" s="79">
        <f t="shared" si="49"/>
        <v>0.74727708175373986</v>
      </c>
      <c r="K586" s="80">
        <f>SUM(G580+G581+G582+G583+G584+G585+G586)</f>
        <v>588132</v>
      </c>
      <c r="L586" s="81">
        <f t="shared" si="47"/>
        <v>8.9058983524088049</v>
      </c>
      <c r="M586" s="82">
        <v>740</v>
      </c>
      <c r="N586" s="83">
        <v>9.02</v>
      </c>
      <c r="O586" s="37">
        <f t="shared" si="45"/>
        <v>10.112045829271521</v>
      </c>
      <c r="P586" s="38">
        <v>840.22</v>
      </c>
      <c r="Q586" s="35">
        <f t="shared" si="46"/>
        <v>1.0920458292715214</v>
      </c>
      <c r="R586" s="34">
        <v>0</v>
      </c>
      <c r="S586" s="85">
        <f t="shared" si="48"/>
        <v>-0.13543243243243253</v>
      </c>
      <c r="T586" s="10">
        <v>40.299999999999997</v>
      </c>
      <c r="U586" s="10">
        <v>48.1</v>
      </c>
      <c r="V586" s="13">
        <v>38</v>
      </c>
      <c r="W586" s="12">
        <v>6</v>
      </c>
      <c r="X586" s="12">
        <v>36</v>
      </c>
      <c r="Y586" s="12">
        <v>4</v>
      </c>
      <c r="Z586" s="12">
        <v>31</v>
      </c>
      <c r="AA586" s="12">
        <v>1</v>
      </c>
      <c r="AB586" s="86" t="s">
        <v>156</v>
      </c>
    </row>
    <row r="587" spans="1:28" ht="11.35" customHeight="1">
      <c r="A587" s="6">
        <v>2017</v>
      </c>
      <c r="B587" s="6" t="s">
        <v>242</v>
      </c>
      <c r="C587" s="15">
        <v>8</v>
      </c>
      <c r="D587" s="15" t="s">
        <v>4</v>
      </c>
      <c r="E587" s="15" t="s">
        <v>295</v>
      </c>
      <c r="F587" s="70">
        <v>42955</v>
      </c>
      <c r="G587" s="51">
        <v>80534</v>
      </c>
      <c r="H587" s="52">
        <v>59887</v>
      </c>
      <c r="I587" s="78">
        <f>SUM(H580+H581+H582+H583+H584+H585+H586+H587)</f>
        <v>512216</v>
      </c>
      <c r="J587" s="79">
        <f t="shared" si="49"/>
        <v>0.74362381106116671</v>
      </c>
      <c r="K587" s="80">
        <f>SUM(G580+G581+G582+G583+G584+G585+G586+G587)</f>
        <v>668666</v>
      </c>
      <c r="L587" s="81">
        <f t="shared" si="47"/>
        <v>5.6746218988253405</v>
      </c>
      <c r="M587" s="82">
        <v>457</v>
      </c>
      <c r="N587" s="83">
        <v>9.02</v>
      </c>
      <c r="O587" s="37">
        <f t="shared" si="45"/>
        <v>6.117788760026821</v>
      </c>
      <c r="P587" s="38">
        <v>492.69</v>
      </c>
      <c r="Q587" s="35">
        <f t="shared" si="46"/>
        <v>-2.9022112399731785</v>
      </c>
      <c r="R587" s="34">
        <v>1</v>
      </c>
      <c r="S587" s="85">
        <f t="shared" si="48"/>
        <v>-7.8096280087527337E-2</v>
      </c>
      <c r="T587" s="10">
        <v>63.2</v>
      </c>
      <c r="U587" s="10">
        <v>68.8</v>
      </c>
      <c r="V587" s="13">
        <v>25</v>
      </c>
      <c r="W587" s="12">
        <v>0</v>
      </c>
      <c r="X587" s="12">
        <v>3</v>
      </c>
      <c r="Y587" s="12">
        <v>3</v>
      </c>
      <c r="Z587" s="12">
        <v>0</v>
      </c>
      <c r="AA587" s="12">
        <v>0</v>
      </c>
      <c r="AB587" s="5">
        <v>0</v>
      </c>
    </row>
    <row r="588" spans="1:28" ht="11.35" customHeight="1">
      <c r="A588" s="6">
        <v>2017</v>
      </c>
      <c r="B588" s="6" t="s">
        <v>242</v>
      </c>
      <c r="C588" s="15">
        <v>9</v>
      </c>
      <c r="D588" s="3" t="s">
        <v>3</v>
      </c>
      <c r="E588" s="3" t="s">
        <v>296</v>
      </c>
      <c r="F588" s="70">
        <v>42956</v>
      </c>
      <c r="G588" s="51">
        <v>79888</v>
      </c>
      <c r="H588" s="52">
        <v>57576</v>
      </c>
      <c r="I588" s="78">
        <f>SUM(H580+H581+H582+H583+H584+H585+H586+H587+H588)</f>
        <v>569792</v>
      </c>
      <c r="J588" s="79">
        <f t="shared" si="49"/>
        <v>0.72070899258962551</v>
      </c>
      <c r="K588" s="80">
        <f>SUM(G580+G581+G582+G583+G584+G585+G586+G587+G588)</f>
        <v>748554</v>
      </c>
      <c r="L588" s="81">
        <f t="shared" si="47"/>
        <v>6.033446825555778</v>
      </c>
      <c r="M588" s="82">
        <v>482</v>
      </c>
      <c r="N588" s="83">
        <v>9.02</v>
      </c>
      <c r="O588" s="37">
        <f t="shared" si="45"/>
        <v>6.7711045463649109</v>
      </c>
      <c r="P588" s="38">
        <v>540.92999999999995</v>
      </c>
      <c r="Q588" s="35">
        <f t="shared" si="46"/>
        <v>-2.2488954536350887</v>
      </c>
      <c r="R588" s="34">
        <v>1</v>
      </c>
      <c r="S588" s="85">
        <f t="shared" si="48"/>
        <v>-0.12226141078838171</v>
      </c>
      <c r="T588" s="10">
        <v>75.099999999999994</v>
      </c>
      <c r="U588" s="10">
        <v>69.2</v>
      </c>
      <c r="V588" s="13">
        <v>27</v>
      </c>
      <c r="W588" s="12">
        <v>0</v>
      </c>
      <c r="X588" s="12">
        <v>5</v>
      </c>
      <c r="Y588" s="12">
        <v>4</v>
      </c>
      <c r="Z588" s="12">
        <v>1</v>
      </c>
      <c r="AA588" s="12">
        <v>0</v>
      </c>
      <c r="AB588" s="5">
        <v>0</v>
      </c>
    </row>
    <row r="589" spans="1:28" ht="11.35" customHeight="1">
      <c r="A589" s="6">
        <v>2017</v>
      </c>
      <c r="B589" s="6" t="s">
        <v>242</v>
      </c>
      <c r="C589" s="15">
        <v>10</v>
      </c>
      <c r="D589" s="15" t="s">
        <v>7</v>
      </c>
      <c r="E589" s="15" t="s">
        <v>297</v>
      </c>
      <c r="F589" s="70">
        <v>42957</v>
      </c>
      <c r="G589" s="51">
        <v>86980</v>
      </c>
      <c r="H589" s="52">
        <v>63177</v>
      </c>
      <c r="I589" s="78">
        <f>SUM(H580+H581+H582+H583+H584+H585+H586+H587+H588+H589)</f>
        <v>632969</v>
      </c>
      <c r="J589" s="79">
        <f t="shared" si="49"/>
        <v>0.72633938836514145</v>
      </c>
      <c r="K589" s="80">
        <f>SUM(G580+G581+G582+G583+G584+G585+G586+G587+G588+G589)</f>
        <v>835534</v>
      </c>
      <c r="L589" s="81">
        <f t="shared" si="47"/>
        <v>5.1391124396412966</v>
      </c>
      <c r="M589" s="82">
        <v>447</v>
      </c>
      <c r="N589" s="83">
        <v>9.02</v>
      </c>
      <c r="O589" s="37">
        <f t="shared" si="45"/>
        <v>5.6088756035870313</v>
      </c>
      <c r="P589" s="38">
        <v>487.86</v>
      </c>
      <c r="Q589" s="35">
        <f t="shared" si="46"/>
        <v>-3.4111243964129683</v>
      </c>
      <c r="R589" s="34">
        <v>1</v>
      </c>
      <c r="S589" s="85">
        <f t="shared" si="48"/>
        <v>-9.1409395973154339E-2</v>
      </c>
      <c r="T589" s="10">
        <v>67</v>
      </c>
      <c r="U589" s="10">
        <v>68.599999999999994</v>
      </c>
      <c r="V589" s="13">
        <v>18</v>
      </c>
      <c r="W589" s="12">
        <v>0</v>
      </c>
      <c r="X589" s="12">
        <v>5</v>
      </c>
      <c r="Y589" s="12">
        <v>4</v>
      </c>
      <c r="Z589" s="12">
        <v>0</v>
      </c>
      <c r="AA589" s="12">
        <v>1</v>
      </c>
      <c r="AB589" s="5">
        <v>0</v>
      </c>
    </row>
    <row r="590" spans="1:28" ht="11.35" customHeight="1">
      <c r="A590" s="6">
        <v>2017</v>
      </c>
      <c r="B590" s="6" t="s">
        <v>242</v>
      </c>
      <c r="C590" s="15">
        <v>11</v>
      </c>
      <c r="D590" s="15" t="s">
        <v>0</v>
      </c>
      <c r="E590" s="15" t="s">
        <v>298</v>
      </c>
      <c r="F590" s="70">
        <v>42958</v>
      </c>
      <c r="G590" s="51">
        <v>88771</v>
      </c>
      <c r="H590" s="52">
        <v>66574</v>
      </c>
      <c r="I590" s="78">
        <f>SUM(H580+H581+H582+H583+H584+H585+H586+H587+H588+H589+H590)</f>
        <v>699543</v>
      </c>
      <c r="J590" s="79">
        <f t="shared" si="49"/>
        <v>0.74995212400446087</v>
      </c>
      <c r="K590" s="80">
        <f>SUM(G580+G581+G582+G583+G584+G585+G586+G587+G588+G589+G590)</f>
        <v>924305</v>
      </c>
      <c r="L590" s="81">
        <f t="shared" si="47"/>
        <v>8.4824999155129497</v>
      </c>
      <c r="M590" s="82">
        <v>753</v>
      </c>
      <c r="N590" s="83">
        <v>9.02</v>
      </c>
      <c r="O590" s="37">
        <f t="shared" si="45"/>
        <v>9.2260986132858704</v>
      </c>
      <c r="P590" s="38">
        <v>819.01</v>
      </c>
      <c r="Q590" s="35">
        <f t="shared" si="46"/>
        <v>0.20609861328587087</v>
      </c>
      <c r="R590" s="34">
        <v>0</v>
      </c>
      <c r="S590" s="85">
        <f t="shared" si="48"/>
        <v>-8.7662682602921649E-2</v>
      </c>
      <c r="T590" s="16">
        <v>54.5</v>
      </c>
      <c r="U590" s="16">
        <v>58.4</v>
      </c>
      <c r="V590" s="18">
        <v>33</v>
      </c>
      <c r="W590" s="17">
        <v>0</v>
      </c>
      <c r="X590" s="17">
        <v>8</v>
      </c>
      <c r="Y590" s="17">
        <v>1</v>
      </c>
      <c r="Z590" s="17">
        <v>0</v>
      </c>
      <c r="AA590" s="17">
        <v>7</v>
      </c>
      <c r="AB590" s="88" t="s">
        <v>191</v>
      </c>
    </row>
    <row r="591" spans="1:28" ht="11.35" customHeight="1">
      <c r="A591" s="6">
        <v>2017</v>
      </c>
      <c r="B591" s="6" t="s">
        <v>242</v>
      </c>
      <c r="C591" s="15">
        <v>12</v>
      </c>
      <c r="D591" s="15" t="s">
        <v>8</v>
      </c>
      <c r="E591" s="15" t="s">
        <v>299</v>
      </c>
      <c r="F591" s="70">
        <v>42959</v>
      </c>
      <c r="G591" s="51">
        <v>71031</v>
      </c>
      <c r="H591" s="52">
        <v>60588</v>
      </c>
      <c r="I591" s="78">
        <f>SUM(H580+H581+H582+H583+H584+H585+H586+H587+H588+H589+H590+H591)</f>
        <v>760131</v>
      </c>
      <c r="J591" s="79">
        <f t="shared" si="49"/>
        <v>0.85297968492629983</v>
      </c>
      <c r="K591" s="80">
        <f>SUM(G580+G581+G582+G583+G584+G585+G586+G587+G588+G589+G590+G591)</f>
        <v>995336</v>
      </c>
      <c r="L591" s="81">
        <f t="shared" si="47"/>
        <v>10.234967830947053</v>
      </c>
      <c r="M591" s="82">
        <v>727</v>
      </c>
      <c r="N591" s="83">
        <v>9.02</v>
      </c>
      <c r="O591" s="37">
        <f t="shared" ref="O591:O640" si="50">SUM(P591*1000)/G591</f>
        <v>13.576748180371951</v>
      </c>
      <c r="P591" s="38">
        <v>964.37</v>
      </c>
      <c r="Q591" s="35">
        <f t="shared" si="46"/>
        <v>4.556748180371951</v>
      </c>
      <c r="R591" s="34">
        <v>0</v>
      </c>
      <c r="S591" s="85">
        <f t="shared" si="48"/>
        <v>-0.32650618982118296</v>
      </c>
      <c r="T591" s="16">
        <v>54.4</v>
      </c>
      <c r="U591" s="16">
        <v>58.3</v>
      </c>
      <c r="V591" s="18">
        <v>22</v>
      </c>
      <c r="W591" s="17">
        <v>32</v>
      </c>
      <c r="X591" s="17">
        <v>43</v>
      </c>
      <c r="Y591" s="17">
        <v>1</v>
      </c>
      <c r="Z591" s="17">
        <v>36</v>
      </c>
      <c r="AA591" s="17">
        <v>6</v>
      </c>
      <c r="AB591" s="88" t="s">
        <v>192</v>
      </c>
    </row>
    <row r="592" spans="1:28" ht="11.35" customHeight="1">
      <c r="A592" s="6">
        <v>2017</v>
      </c>
      <c r="B592" s="6" t="s">
        <v>242</v>
      </c>
      <c r="C592" s="15">
        <v>13</v>
      </c>
      <c r="D592" s="15" t="s">
        <v>5</v>
      </c>
      <c r="E592" s="15" t="s">
        <v>300</v>
      </c>
      <c r="F592" s="70">
        <v>42960</v>
      </c>
      <c r="G592" s="51">
        <v>84734</v>
      </c>
      <c r="H592" s="52">
        <v>67573</v>
      </c>
      <c r="I592" s="78">
        <f>SUM(H580+H581+H582+H583+H584+H585+H586+H587+H588+H589+H590+H591+H592)</f>
        <v>827704</v>
      </c>
      <c r="J592" s="79">
        <f t="shared" si="49"/>
        <v>0.79747208912597067</v>
      </c>
      <c r="K592" s="80">
        <f>SUM(G580+G581+G582+G583+G584+G585+G586+G587+G588+G589+G590+G591+G592)</f>
        <v>1080070</v>
      </c>
      <c r="L592" s="81">
        <f t="shared" si="47"/>
        <v>11.801638067363749</v>
      </c>
      <c r="M592" s="82">
        <v>1000</v>
      </c>
      <c r="N592" s="83">
        <v>9.02</v>
      </c>
      <c r="O592" s="37">
        <f t="shared" si="50"/>
        <v>12.919489225104444</v>
      </c>
      <c r="P592" s="38">
        <v>1094.72</v>
      </c>
      <c r="Q592" s="35">
        <f t="shared" si="46"/>
        <v>3.8994892251044444</v>
      </c>
      <c r="R592" s="34">
        <v>0</v>
      </c>
      <c r="S592" s="85">
        <f t="shared" si="48"/>
        <v>-9.4720000000000137E-2</v>
      </c>
      <c r="T592" s="16">
        <v>51.1</v>
      </c>
      <c r="U592" s="16">
        <v>51.3</v>
      </c>
      <c r="V592" s="18">
        <v>38</v>
      </c>
      <c r="W592" s="17">
        <v>0</v>
      </c>
      <c r="X592" s="17">
        <v>13</v>
      </c>
      <c r="Y592" s="17">
        <v>3</v>
      </c>
      <c r="Z592" s="17">
        <v>4</v>
      </c>
      <c r="AA592" s="17">
        <v>6</v>
      </c>
      <c r="AB592" s="88" t="s">
        <v>193</v>
      </c>
    </row>
    <row r="593" spans="1:28" ht="11.35" customHeight="1">
      <c r="A593" s="6">
        <v>2017</v>
      </c>
      <c r="B593" s="6" t="s">
        <v>242</v>
      </c>
      <c r="C593" s="15">
        <v>14</v>
      </c>
      <c r="D593" s="15" t="s">
        <v>6</v>
      </c>
      <c r="E593" s="15" t="s">
        <v>294</v>
      </c>
      <c r="F593" s="70">
        <v>42961</v>
      </c>
      <c r="G593" s="49">
        <v>78059</v>
      </c>
      <c r="H593" s="50">
        <v>56188</v>
      </c>
      <c r="I593" s="78">
        <f>SUM(H580+H581+H582+H583+H584+H585+H586+H587+H588+H589+H590+H591+H592+H593)</f>
        <v>883892</v>
      </c>
      <c r="J593" s="79">
        <f t="shared" si="49"/>
        <v>0.71981449928899932</v>
      </c>
      <c r="K593" s="80">
        <f>SUM(G580+G581+G582+G583+G584+G585+G586+G587+G588+G589+G590+G591+G592+G593)</f>
        <v>1158129</v>
      </c>
      <c r="L593" s="81">
        <f t="shared" si="47"/>
        <v>9.0572515661230604</v>
      </c>
      <c r="M593" s="82">
        <v>707</v>
      </c>
      <c r="N593" s="83">
        <v>9.02</v>
      </c>
      <c r="O593" s="37">
        <f t="shared" si="50"/>
        <v>10.102870905340833</v>
      </c>
      <c r="P593" s="38">
        <v>788.62</v>
      </c>
      <c r="Q593" s="35">
        <f t="shared" si="46"/>
        <v>1.0828709053408332</v>
      </c>
      <c r="R593" s="34">
        <v>0</v>
      </c>
      <c r="S593" s="85">
        <f t="shared" si="48"/>
        <v>-0.11544554455445555</v>
      </c>
      <c r="T593" s="10">
        <v>38.4</v>
      </c>
      <c r="U593" s="10">
        <v>37.6</v>
      </c>
      <c r="V593" s="13">
        <v>56</v>
      </c>
      <c r="W593" s="12">
        <v>10</v>
      </c>
      <c r="X593" s="12">
        <v>24</v>
      </c>
      <c r="Y593" s="12">
        <v>4</v>
      </c>
      <c r="Z593" s="12">
        <v>19</v>
      </c>
      <c r="AA593" s="12">
        <v>1</v>
      </c>
      <c r="AB593" s="86" t="s">
        <v>194</v>
      </c>
    </row>
    <row r="594" spans="1:28" ht="11.35" customHeight="1">
      <c r="A594" s="6">
        <v>2017</v>
      </c>
      <c r="B594" s="6" t="s">
        <v>242</v>
      </c>
      <c r="C594" s="15">
        <v>15</v>
      </c>
      <c r="D594" s="15" t="s">
        <v>4</v>
      </c>
      <c r="E594" s="15" t="s">
        <v>295</v>
      </c>
      <c r="F594" s="70">
        <v>42962</v>
      </c>
      <c r="G594" s="49">
        <v>77990</v>
      </c>
      <c r="H594" s="50">
        <v>58044</v>
      </c>
      <c r="I594" s="78">
        <f>SUM(H580+H581+H582+H583+H584+H585+H586+H587+H588+H589+H590+H591+H592+H593+H594)</f>
        <v>941936</v>
      </c>
      <c r="J594" s="79">
        <f t="shared" si="49"/>
        <v>0.74424926272599046</v>
      </c>
      <c r="K594" s="80">
        <f>SUM(G580+G581+G582+G583+G584+G585+G586+G587+G588+G589+G590+G591+G592+G593+G594)</f>
        <v>1236119</v>
      </c>
      <c r="L594" s="81">
        <f t="shared" si="47"/>
        <v>5.4750609052442618</v>
      </c>
      <c r="M594" s="82">
        <v>427</v>
      </c>
      <c r="N594" s="83">
        <v>9.02</v>
      </c>
      <c r="O594" s="37">
        <f t="shared" si="50"/>
        <v>6.1083472240030776</v>
      </c>
      <c r="P594" s="38">
        <v>476.39</v>
      </c>
      <c r="Q594" s="35">
        <f t="shared" si="46"/>
        <v>-2.911652775996922</v>
      </c>
      <c r="R594" s="34">
        <v>1</v>
      </c>
      <c r="S594" s="85">
        <f t="shared" si="48"/>
        <v>-0.11566744730679157</v>
      </c>
      <c r="T594" s="10">
        <v>67.900000000000006</v>
      </c>
      <c r="U594" s="10">
        <v>65.099999999999994</v>
      </c>
      <c r="V594" s="13">
        <v>23</v>
      </c>
      <c r="W594" s="12">
        <v>1</v>
      </c>
      <c r="X594" s="12">
        <v>5</v>
      </c>
      <c r="Y594" s="12">
        <v>2</v>
      </c>
      <c r="Z594" s="12">
        <v>0</v>
      </c>
      <c r="AA594" s="12">
        <v>3</v>
      </c>
      <c r="AB594" s="5">
        <v>0</v>
      </c>
    </row>
    <row r="595" spans="1:28" ht="11.35" customHeight="1">
      <c r="A595" s="6">
        <v>2017</v>
      </c>
      <c r="B595" s="6" t="s">
        <v>242</v>
      </c>
      <c r="C595" s="15">
        <v>16</v>
      </c>
      <c r="D595" s="3" t="s">
        <v>3</v>
      </c>
      <c r="E595" s="3" t="s">
        <v>296</v>
      </c>
      <c r="F595" s="70">
        <v>42963</v>
      </c>
      <c r="G595" s="49">
        <v>79337</v>
      </c>
      <c r="H595" s="50">
        <v>58692</v>
      </c>
      <c r="I595" s="78">
        <f>SUM(H580+H581+H582+H583+H584+H585+H586+H587+H588+H589+H590+H591+H592+H593+H594+H595)</f>
        <v>1000628</v>
      </c>
      <c r="J595" s="79">
        <f t="shared" si="49"/>
        <v>0.73978093449462423</v>
      </c>
      <c r="K595" s="80">
        <f>SUM(G580+G581+G582+G583+G584+G585+G586+G587+G588+G589+G590+G591+G592+G593+G594+G595)</f>
        <v>1315456</v>
      </c>
      <c r="L595" s="81">
        <f t="shared" si="47"/>
        <v>6.1509762153850032</v>
      </c>
      <c r="M595" s="82">
        <v>488</v>
      </c>
      <c r="N595" s="83">
        <v>9.02</v>
      </c>
      <c r="O595" s="37">
        <f t="shared" si="50"/>
        <v>6.8809004625836625</v>
      </c>
      <c r="P595" s="38">
        <v>545.91</v>
      </c>
      <c r="Q595" s="35">
        <f t="shared" si="46"/>
        <v>-2.1390995374163371</v>
      </c>
      <c r="R595" s="34">
        <v>1</v>
      </c>
      <c r="S595" s="85">
        <f t="shared" si="48"/>
        <v>-0.1186680327868852</v>
      </c>
      <c r="T595" s="10">
        <v>69.400000000000006</v>
      </c>
      <c r="U595" s="10">
        <v>71.900000000000006</v>
      </c>
      <c r="V595" s="13">
        <v>23</v>
      </c>
      <c r="W595" s="12">
        <v>0</v>
      </c>
      <c r="X595" s="12">
        <v>1</v>
      </c>
      <c r="Y595" s="12">
        <v>1</v>
      </c>
      <c r="Z595" s="12">
        <v>0</v>
      </c>
      <c r="AA595" s="12">
        <v>0</v>
      </c>
      <c r="AB595" s="5">
        <v>0</v>
      </c>
    </row>
    <row r="596" spans="1:28" ht="11.35" customHeight="1">
      <c r="A596" s="6">
        <v>2017</v>
      </c>
      <c r="B596" s="6" t="s">
        <v>242</v>
      </c>
      <c r="C596" s="15">
        <v>17</v>
      </c>
      <c r="D596" s="15" t="s">
        <v>7</v>
      </c>
      <c r="E596" s="15" t="s">
        <v>297</v>
      </c>
      <c r="F596" s="70">
        <v>42964</v>
      </c>
      <c r="G596" s="49">
        <v>82676</v>
      </c>
      <c r="H596" s="50">
        <v>59601</v>
      </c>
      <c r="I596" s="78">
        <f>SUM(H580+H581+H582+H583+H584+H585+H586+H587+H588+H589+H590+H591+H592+H593+H594+H595+H596)</f>
        <v>1060229</v>
      </c>
      <c r="J596" s="79">
        <f t="shared" si="49"/>
        <v>0.72089844694953797</v>
      </c>
      <c r="K596" s="80">
        <f>SUM(G580+G581+G582+G583+G584+G585+G586+G587+G588+G589+G590+G591+G592+G593+G594+G595+G596)</f>
        <v>1398132</v>
      </c>
      <c r="L596" s="81">
        <f t="shared" si="47"/>
        <v>8.4304997822826451</v>
      </c>
      <c r="M596" s="82">
        <v>697</v>
      </c>
      <c r="N596" s="83">
        <v>9.02</v>
      </c>
      <c r="O596" s="37">
        <f t="shared" si="50"/>
        <v>9.2621800764429825</v>
      </c>
      <c r="P596" s="38">
        <v>765.76</v>
      </c>
      <c r="Q596" s="35">
        <f t="shared" si="46"/>
        <v>0.24218007644298289</v>
      </c>
      <c r="R596" s="34">
        <v>0</v>
      </c>
      <c r="S596" s="85">
        <f t="shared" si="48"/>
        <v>-9.8651362984218061E-2</v>
      </c>
      <c r="T596" s="10">
        <v>35.200000000000003</v>
      </c>
      <c r="U596" s="10">
        <v>33</v>
      </c>
      <c r="V596" s="13">
        <v>40</v>
      </c>
      <c r="W596" s="12">
        <v>6</v>
      </c>
      <c r="X596" s="12">
        <v>6</v>
      </c>
      <c r="Y596" s="12">
        <v>3</v>
      </c>
      <c r="Z596" s="12">
        <v>2</v>
      </c>
      <c r="AA596" s="12">
        <v>1</v>
      </c>
      <c r="AB596" s="86" t="s">
        <v>195</v>
      </c>
    </row>
    <row r="597" spans="1:28" ht="11.35" customHeight="1">
      <c r="A597" s="6">
        <v>2017</v>
      </c>
      <c r="B597" s="6" t="s">
        <v>242</v>
      </c>
      <c r="C597" s="15">
        <v>18</v>
      </c>
      <c r="D597" s="15" t="s">
        <v>0</v>
      </c>
      <c r="E597" s="15" t="s">
        <v>298</v>
      </c>
      <c r="F597" s="70">
        <v>42965</v>
      </c>
      <c r="G597" s="49">
        <v>85153</v>
      </c>
      <c r="H597" s="50">
        <v>62803</v>
      </c>
      <c r="I597" s="78">
        <f>SUM(H580+H581+H582+H583+H584+H585+H586+H587+H588+H589+H590+H591+H592+H593+H594+H595+H596+H597)</f>
        <v>1123032</v>
      </c>
      <c r="J597" s="79">
        <f t="shared" si="49"/>
        <v>0.73753126724836471</v>
      </c>
      <c r="K597" s="80">
        <f>SUM(G580+G581+G582+G583+G584+G585+G586+G587+G588+G589+G590+G591+G592+G593+G594+G595+G596+G597)</f>
        <v>1483285</v>
      </c>
      <c r="L597" s="81">
        <f t="shared" si="47"/>
        <v>8.5728042464739946</v>
      </c>
      <c r="M597" s="82">
        <v>730</v>
      </c>
      <c r="N597" s="83">
        <v>9.02</v>
      </c>
      <c r="O597" s="37">
        <f t="shared" si="50"/>
        <v>10.036874801827299</v>
      </c>
      <c r="P597" s="38">
        <v>854.67</v>
      </c>
      <c r="Q597" s="35">
        <f t="shared" si="46"/>
        <v>1.0168748018272993</v>
      </c>
      <c r="R597" s="34">
        <v>0</v>
      </c>
      <c r="S597" s="85">
        <f t="shared" si="48"/>
        <v>-0.17078082191780819</v>
      </c>
      <c r="T597" s="10">
        <v>44.7</v>
      </c>
      <c r="U597" s="10">
        <v>48.7</v>
      </c>
      <c r="V597" s="13">
        <v>40</v>
      </c>
      <c r="W597" s="12">
        <v>1</v>
      </c>
      <c r="X597" s="12">
        <v>7</v>
      </c>
      <c r="Y597" s="12">
        <v>1</v>
      </c>
      <c r="Z597" s="12">
        <v>6</v>
      </c>
      <c r="AA597" s="12">
        <v>0</v>
      </c>
      <c r="AB597" s="86" t="s">
        <v>196</v>
      </c>
    </row>
    <row r="598" spans="1:28" ht="11.35" customHeight="1">
      <c r="A598" s="6">
        <v>2017</v>
      </c>
      <c r="B598" s="6" t="s">
        <v>242</v>
      </c>
      <c r="C598" s="15">
        <v>19</v>
      </c>
      <c r="D598" s="15" t="s">
        <v>8</v>
      </c>
      <c r="E598" s="15" t="s">
        <v>299</v>
      </c>
      <c r="F598" s="70">
        <v>42966</v>
      </c>
      <c r="G598" s="49">
        <v>75527</v>
      </c>
      <c r="H598" s="50">
        <v>64771</v>
      </c>
      <c r="I598" s="78">
        <f>SUM(H580+H581+H582+H583+H584+H585+H586+H587+H588+H589+H590+H591+H592+H593+H594+H595+H596+H597+H598)</f>
        <v>1187803</v>
      </c>
      <c r="J598" s="79">
        <f t="shared" si="49"/>
        <v>0.85758735286718657</v>
      </c>
      <c r="K598" s="80">
        <f>SUM(G580+G581+G582+G583+G584+G585+G586+G587+G588+G589+G590+G591+G592+G593+G594+G595+G596+G597+G598)</f>
        <v>1558812</v>
      </c>
      <c r="L598" s="81">
        <f t="shared" si="47"/>
        <v>8.0898221827955563</v>
      </c>
      <c r="M598" s="82">
        <v>611</v>
      </c>
      <c r="N598" s="83">
        <v>9.02</v>
      </c>
      <c r="O598" s="37">
        <f t="shared" si="50"/>
        <v>9.1845300356164028</v>
      </c>
      <c r="P598" s="38">
        <v>693.68</v>
      </c>
      <c r="Q598" s="35">
        <f t="shared" si="46"/>
        <v>0.16453003561640323</v>
      </c>
      <c r="R598" s="34">
        <v>0</v>
      </c>
      <c r="S598" s="85">
        <f t="shared" si="48"/>
        <v>-0.13531914893617003</v>
      </c>
      <c r="T598" s="10">
        <v>73.2</v>
      </c>
      <c r="U598" s="10">
        <v>69.8</v>
      </c>
      <c r="V598" s="13">
        <v>17</v>
      </c>
      <c r="W598" s="12">
        <v>2</v>
      </c>
      <c r="X598" s="12">
        <v>1</v>
      </c>
      <c r="Y598" s="12">
        <v>1</v>
      </c>
      <c r="Z598" s="12">
        <v>0</v>
      </c>
      <c r="AA598" s="12">
        <v>0</v>
      </c>
      <c r="AB598" s="86" t="s">
        <v>197</v>
      </c>
    </row>
    <row r="599" spans="1:28" ht="11.35" customHeight="1">
      <c r="A599" s="6">
        <v>2017</v>
      </c>
      <c r="B599" s="6" t="s">
        <v>242</v>
      </c>
      <c r="C599" s="15">
        <v>20</v>
      </c>
      <c r="D599" s="15" t="s">
        <v>5</v>
      </c>
      <c r="E599" s="15" t="s">
        <v>300</v>
      </c>
      <c r="F599" s="70">
        <v>42967</v>
      </c>
      <c r="G599" s="49">
        <v>83029</v>
      </c>
      <c r="H599" s="50">
        <v>65485</v>
      </c>
      <c r="I599" s="78">
        <f>SUM(H580+H581+H582+H583+H584+H585+H586+H587+H588+H589+H590+H591+H592+H593+H594+H595+H596+H597+H598+H599)</f>
        <v>1253288</v>
      </c>
      <c r="J599" s="79">
        <f t="shared" si="49"/>
        <v>0.78870033361837433</v>
      </c>
      <c r="K599" s="80">
        <f>SUM(G580+G581+G582+G583+G584+G585+G586+G587+G588+G589+G590+G591+G592+G593+G594+G595+G596+G597+G598+G599)</f>
        <v>1641841</v>
      </c>
      <c r="L599" s="81">
        <f t="shared" si="47"/>
        <v>6.8289392862734708</v>
      </c>
      <c r="M599" s="82">
        <v>567</v>
      </c>
      <c r="N599" s="83">
        <v>9.02</v>
      </c>
      <c r="O599" s="37">
        <f t="shared" si="50"/>
        <v>7.6060171747220853</v>
      </c>
      <c r="P599" s="38">
        <v>631.52</v>
      </c>
      <c r="Q599" s="35">
        <f t="shared" si="46"/>
        <v>-1.4139828252779143</v>
      </c>
      <c r="R599" s="34">
        <v>1</v>
      </c>
      <c r="S599" s="85">
        <f t="shared" si="48"/>
        <v>-0.11379188712522037</v>
      </c>
      <c r="T599" s="10">
        <v>76.2</v>
      </c>
      <c r="U599" s="10">
        <v>67.8</v>
      </c>
      <c r="V599" s="13">
        <v>36</v>
      </c>
      <c r="W599" s="12">
        <v>1</v>
      </c>
      <c r="X599" s="12">
        <v>1</v>
      </c>
      <c r="Y599" s="12">
        <v>1</v>
      </c>
      <c r="Z599" s="12">
        <v>0</v>
      </c>
      <c r="AA599" s="12">
        <v>0</v>
      </c>
      <c r="AB599" s="5">
        <v>0</v>
      </c>
    </row>
    <row r="600" spans="1:28" ht="11.35" customHeight="1">
      <c r="A600" s="6">
        <v>2017</v>
      </c>
      <c r="B600" s="6" t="s">
        <v>242</v>
      </c>
      <c r="C600" s="15">
        <v>21</v>
      </c>
      <c r="D600" s="15" t="s">
        <v>6</v>
      </c>
      <c r="E600" s="15" t="s">
        <v>294</v>
      </c>
      <c r="F600" s="70">
        <v>42968</v>
      </c>
      <c r="G600" s="49">
        <v>77905</v>
      </c>
      <c r="H600" s="50">
        <v>56291</v>
      </c>
      <c r="I600" s="78">
        <f>SUM(H580+H581+H582+H583+H584+H585+H586+H587+H588+H589+H590+H591+H592+H593+H594+H595+H596+H597+H598+H599+H600)</f>
        <v>1309579</v>
      </c>
      <c r="J600" s="79">
        <f t="shared" si="49"/>
        <v>0.72255952762980558</v>
      </c>
      <c r="K600" s="80">
        <f>SUM(G580+G581+G582+G583+G584+G585+G586+G587+G588+G589+G590+G591+G592+G593+G594+G595+G596+G597+G598+G599+G600)</f>
        <v>1719746</v>
      </c>
      <c r="L600" s="81">
        <f t="shared" si="47"/>
        <v>4.7365380912650021</v>
      </c>
      <c r="M600" s="82">
        <v>369</v>
      </c>
      <c r="N600" s="83">
        <v>9.02</v>
      </c>
      <c r="O600" s="37">
        <f t="shared" si="50"/>
        <v>5.0750272768115012</v>
      </c>
      <c r="P600" s="38">
        <v>395.37</v>
      </c>
      <c r="Q600" s="35">
        <f t="shared" si="46"/>
        <v>-3.9449727231884983</v>
      </c>
      <c r="R600" s="34">
        <v>1</v>
      </c>
      <c r="S600" s="85">
        <f t="shared" si="48"/>
        <v>-7.1463414634146405E-2</v>
      </c>
      <c r="T600" s="10">
        <v>72.099999999999994</v>
      </c>
      <c r="U600" s="10">
        <v>67.7</v>
      </c>
      <c r="V600" s="13">
        <v>28</v>
      </c>
      <c r="W600" s="12">
        <v>0</v>
      </c>
      <c r="X600" s="12">
        <v>1</v>
      </c>
      <c r="Y600" s="12">
        <v>1</v>
      </c>
      <c r="Z600" s="12">
        <v>0</v>
      </c>
      <c r="AA600" s="12">
        <v>0</v>
      </c>
      <c r="AB600" s="5">
        <v>0</v>
      </c>
    </row>
    <row r="601" spans="1:28" ht="11.35" customHeight="1">
      <c r="A601" s="6">
        <v>2017</v>
      </c>
      <c r="B601" s="6" t="s">
        <v>242</v>
      </c>
      <c r="C601" s="15">
        <v>22</v>
      </c>
      <c r="D601" s="15" t="s">
        <v>4</v>
      </c>
      <c r="E601" s="15" t="s">
        <v>295</v>
      </c>
      <c r="F601" s="70">
        <v>42969</v>
      </c>
      <c r="G601" s="49">
        <v>75439</v>
      </c>
      <c r="H601" s="50">
        <v>53608</v>
      </c>
      <c r="I601" s="78">
        <f>SUM(H580+H581+H582+H583+H584+H585+H586+H587+H588+H589+H590+H591+H592+H593+H594+H595+H596+H597+H598+H599+H600+H601)</f>
        <v>1363187</v>
      </c>
      <c r="J601" s="79">
        <f t="shared" si="49"/>
        <v>0.71061387346067684</v>
      </c>
      <c r="K601" s="80">
        <f>SUM(G580+G581+G582+G583+G584+G585+G586+G587+G588+G589+G590+G591+G592+G593+G594+G595+G596+G597+G598+G599+G600+G601)</f>
        <v>1795185</v>
      </c>
      <c r="L601" s="81">
        <f t="shared" si="47"/>
        <v>5.8325269422977506</v>
      </c>
      <c r="M601" s="82">
        <v>440</v>
      </c>
      <c r="N601" s="83">
        <v>9.02</v>
      </c>
      <c r="O601" s="37">
        <f t="shared" si="50"/>
        <v>6.5230185978074999</v>
      </c>
      <c r="P601" s="38">
        <v>492.09</v>
      </c>
      <c r="Q601" s="35">
        <f t="shared" si="46"/>
        <v>-2.4969814021924996</v>
      </c>
      <c r="R601" s="34">
        <v>1</v>
      </c>
      <c r="S601" s="85">
        <f t="shared" si="48"/>
        <v>-0.11838636363636357</v>
      </c>
      <c r="T601" s="10">
        <v>71.599999999999994</v>
      </c>
      <c r="U601" s="10">
        <v>70.2</v>
      </c>
      <c r="V601" s="15">
        <v>15</v>
      </c>
      <c r="W601" s="12">
        <v>0</v>
      </c>
      <c r="X601" s="12">
        <v>1</v>
      </c>
      <c r="Y601" s="12">
        <v>0</v>
      </c>
      <c r="Z601" s="12">
        <v>1</v>
      </c>
      <c r="AA601" s="12">
        <v>0</v>
      </c>
      <c r="AB601" s="86" t="s">
        <v>198</v>
      </c>
    </row>
    <row r="602" spans="1:28" ht="11.35" customHeight="1">
      <c r="A602" s="6">
        <v>2017</v>
      </c>
      <c r="B602" s="6" t="s">
        <v>242</v>
      </c>
      <c r="C602" s="15">
        <v>23</v>
      </c>
      <c r="D602" s="3" t="s">
        <v>3</v>
      </c>
      <c r="E602" s="3" t="s">
        <v>296</v>
      </c>
      <c r="F602" s="70">
        <v>42970</v>
      </c>
      <c r="G602" s="49">
        <v>75523</v>
      </c>
      <c r="H602" s="50">
        <v>53847</v>
      </c>
      <c r="I602" s="78">
        <f>SUM(H580+H581+H582+H583+H584+H585+H586+H587+H588+H589+H590+H591+H592+H593+H594+H595+H596+H597+H598+H599+H600+H601+H602)</f>
        <v>1417034</v>
      </c>
      <c r="J602" s="79">
        <f t="shared" si="49"/>
        <v>0.71298809634151183</v>
      </c>
      <c r="K602" s="80">
        <f>SUM(G580+G581+G582+G583+G584+G585+G586+G587+G588+G589+G590+G591+G592+G593+G594+G595+G596+G597+G598+G599+G600+G601+G602)</f>
        <v>1870708</v>
      </c>
      <c r="L602" s="81">
        <f t="shared" si="47"/>
        <v>5.733352753465832</v>
      </c>
      <c r="M602" s="82">
        <v>433</v>
      </c>
      <c r="N602" s="83">
        <v>9.02</v>
      </c>
      <c r="O602" s="37">
        <f t="shared" si="50"/>
        <v>6.3397905273890069</v>
      </c>
      <c r="P602" s="38">
        <v>478.8</v>
      </c>
      <c r="Q602" s="35">
        <f t="shared" si="46"/>
        <v>-2.6802094726109926</v>
      </c>
      <c r="R602" s="34">
        <v>1</v>
      </c>
      <c r="S602" s="85">
        <f t="shared" si="48"/>
        <v>-0.1057736720554272</v>
      </c>
      <c r="T602" s="10">
        <v>71.7</v>
      </c>
      <c r="U602" s="10">
        <v>70.400000000000006</v>
      </c>
      <c r="V602" s="15">
        <v>39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5">
        <v>0</v>
      </c>
    </row>
    <row r="603" spans="1:28" ht="11.35" customHeight="1">
      <c r="A603" s="6">
        <v>2017</v>
      </c>
      <c r="B603" s="6" t="s">
        <v>242</v>
      </c>
      <c r="C603" s="15">
        <v>24</v>
      </c>
      <c r="D603" s="15" t="s">
        <v>7</v>
      </c>
      <c r="E603" s="15" t="s">
        <v>297</v>
      </c>
      <c r="F603" s="70">
        <v>42971</v>
      </c>
      <c r="G603" s="49">
        <v>81717</v>
      </c>
      <c r="H603" s="50">
        <v>58067</v>
      </c>
      <c r="I603" s="78">
        <f>SUM(H580+H581+H582+H583+H584+H585+H586+H587+H588+H589+H590+H591+H592+H593+H594+H595+H596+H597+H598+H599+H600+H601+H602+H603)</f>
        <v>1475101</v>
      </c>
      <c r="J603" s="79">
        <f t="shared" si="49"/>
        <v>0.71058653646120151</v>
      </c>
      <c r="K603" s="80">
        <f>SUM(G580+G581+G582+G583+G584+G585+G586+G587+G588+G589+G590+G591+G592+G593+G594+G595+G596+G597+G598+G599+G600+G601+G602+G603)</f>
        <v>1952425</v>
      </c>
      <c r="L603" s="81">
        <f t="shared" si="47"/>
        <v>7.7829582583795291</v>
      </c>
      <c r="M603" s="82">
        <v>636</v>
      </c>
      <c r="N603" s="83">
        <v>9.02</v>
      </c>
      <c r="O603" s="37">
        <f t="shared" si="50"/>
        <v>8.6959873710488633</v>
      </c>
      <c r="P603" s="38">
        <v>710.61</v>
      </c>
      <c r="Q603" s="35">
        <f t="shared" si="46"/>
        <v>-0.32401262895113625</v>
      </c>
      <c r="R603" s="34">
        <v>1</v>
      </c>
      <c r="S603" s="85">
        <f t="shared" si="48"/>
        <v>-0.11731132075471695</v>
      </c>
      <c r="T603" s="10">
        <v>41</v>
      </c>
      <c r="U603" s="10">
        <v>50.1</v>
      </c>
      <c r="V603" s="15">
        <v>40</v>
      </c>
      <c r="W603" s="12">
        <v>0</v>
      </c>
      <c r="X603" s="12">
        <v>5</v>
      </c>
      <c r="Y603" s="12">
        <v>2</v>
      </c>
      <c r="Z603" s="12">
        <v>3</v>
      </c>
      <c r="AA603" s="12">
        <v>0</v>
      </c>
      <c r="AB603" s="12" t="s">
        <v>199</v>
      </c>
    </row>
    <row r="604" spans="1:28" ht="11.35" customHeight="1">
      <c r="A604" s="6">
        <v>2017</v>
      </c>
      <c r="B604" s="6" t="s">
        <v>242</v>
      </c>
      <c r="C604" s="15">
        <v>25</v>
      </c>
      <c r="D604" s="15" t="s">
        <v>0</v>
      </c>
      <c r="E604" s="15" t="s">
        <v>298</v>
      </c>
      <c r="F604" s="70">
        <v>42972</v>
      </c>
      <c r="G604" s="49">
        <v>82348</v>
      </c>
      <c r="H604" s="50">
        <v>60752</v>
      </c>
      <c r="I604" s="78">
        <f>SUM(H580+H581+H582+H583+H584+H585+H586+H587+H588+H589+H590+H591+H592+H593+H594+H595+H596+H597+H598+H599+H600+H601+H602+H603+H604)</f>
        <v>1535853</v>
      </c>
      <c r="J604" s="79">
        <f t="shared" si="49"/>
        <v>0.73774712197017533</v>
      </c>
      <c r="K604" s="80">
        <f>SUM(G580+G581+G582+G583+G584+G585+G586+G587+G588+G589+G590+G591+G592+G593+G594+G595+G596+G597+G598+G599+G600+G601+G602+G603+G604)</f>
        <v>2034773</v>
      </c>
      <c r="L604" s="81">
        <f t="shared" si="47"/>
        <v>6.5696798950794184</v>
      </c>
      <c r="M604" s="82">
        <v>541</v>
      </c>
      <c r="N604" s="83">
        <v>9.02</v>
      </c>
      <c r="O604" s="37">
        <f t="shared" si="50"/>
        <v>7.2409773157818043</v>
      </c>
      <c r="P604" s="38">
        <v>596.28</v>
      </c>
      <c r="Q604" s="35">
        <f t="shared" si="46"/>
        <v>-1.7790226842181953</v>
      </c>
      <c r="R604" s="34">
        <v>1</v>
      </c>
      <c r="S604" s="85">
        <f t="shared" si="48"/>
        <v>-0.10218114602587791</v>
      </c>
      <c r="T604" s="10">
        <v>58.9</v>
      </c>
      <c r="U604" s="10">
        <v>64.5</v>
      </c>
      <c r="V604" s="15">
        <v>33</v>
      </c>
      <c r="W604" s="12">
        <v>1</v>
      </c>
      <c r="X604" s="12">
        <v>9</v>
      </c>
      <c r="Y604" s="12">
        <v>0</v>
      </c>
      <c r="Z604" s="12">
        <v>9</v>
      </c>
      <c r="AA604" s="12">
        <v>0</v>
      </c>
      <c r="AB604" s="86" t="s">
        <v>200</v>
      </c>
    </row>
    <row r="605" spans="1:28" ht="11.35" customHeight="1">
      <c r="A605" s="6">
        <v>2017</v>
      </c>
      <c r="B605" s="6" t="s">
        <v>242</v>
      </c>
      <c r="C605" s="15">
        <v>26</v>
      </c>
      <c r="D605" s="15" t="s">
        <v>8</v>
      </c>
      <c r="E605" s="15" t="s">
        <v>299</v>
      </c>
      <c r="F605" s="70">
        <v>42973</v>
      </c>
      <c r="G605" s="49">
        <v>63343</v>
      </c>
      <c r="H605" s="52">
        <v>54299</v>
      </c>
      <c r="I605" s="78">
        <f>SUM(H580+H581+H582+H583+H584+H585+H586+H587+H588+H589+H590+H591+H592+H593+H594+H595+H596+H597+H598+H599+H600+H601+H602+H603+H604+H605)</f>
        <v>1590152</v>
      </c>
      <c r="J605" s="79">
        <f t="shared" si="49"/>
        <v>0.85722179246325558</v>
      </c>
      <c r="K605" s="80">
        <f>SUM(G580+G581+G582+G583+G584+G585+G586+G587+G588+G589+G590+G591+G592+G593+G594+G595+G596+G597+G598+G599+G600+G601+G602+G603+G604+G605)</f>
        <v>2098116</v>
      </c>
      <c r="L605" s="81">
        <f t="shared" si="47"/>
        <v>12.803308968631104</v>
      </c>
      <c r="M605" s="82">
        <v>811</v>
      </c>
      <c r="N605" s="83">
        <v>9.02</v>
      </c>
      <c r="O605" s="37">
        <f t="shared" si="50"/>
        <v>14.352177825489793</v>
      </c>
      <c r="P605" s="38">
        <v>909.11</v>
      </c>
      <c r="Q605" s="35">
        <f t="shared" si="46"/>
        <v>5.3321778254897936</v>
      </c>
      <c r="R605" s="34">
        <v>0</v>
      </c>
      <c r="S605" s="85">
        <f t="shared" si="48"/>
        <v>-0.1209741060419236</v>
      </c>
      <c r="T605" s="10">
        <v>73.5</v>
      </c>
      <c r="U605" s="10">
        <v>72.3</v>
      </c>
      <c r="V605" s="15">
        <v>26</v>
      </c>
      <c r="W605" s="12">
        <v>1</v>
      </c>
      <c r="X605" s="12">
        <v>22</v>
      </c>
      <c r="Y605" s="12">
        <v>0</v>
      </c>
      <c r="Z605" s="12">
        <v>22</v>
      </c>
      <c r="AA605" s="12">
        <v>0</v>
      </c>
      <c r="AB605" s="86" t="s">
        <v>201</v>
      </c>
    </row>
    <row r="606" spans="1:28" ht="11.35" customHeight="1">
      <c r="A606" s="6">
        <v>2017</v>
      </c>
      <c r="B606" s="6" t="s">
        <v>242</v>
      </c>
      <c r="C606" s="15">
        <v>27</v>
      </c>
      <c r="D606" s="15" t="s">
        <v>5</v>
      </c>
      <c r="E606" s="15" t="s">
        <v>300</v>
      </c>
      <c r="F606" s="70">
        <v>42974</v>
      </c>
      <c r="G606" s="49">
        <v>66902</v>
      </c>
      <c r="H606" s="50">
        <v>50923</v>
      </c>
      <c r="I606" s="78">
        <f>SUM(H580+H581+H582+H583+H584+H585+H586+H587+H588+H589+H590+H591+H592+H593+H594+H595+H596+H597+H598+H599+H600+H601+H602+H603+H604+H605+H606)</f>
        <v>1641075</v>
      </c>
      <c r="J606" s="79">
        <f t="shared" si="49"/>
        <v>0.76115811186511617</v>
      </c>
      <c r="K606" s="80">
        <f>SUM(G580+G581+G582+G583+G584+G585+G586+G587+G588+G589+G590+G591+G592+G593+G594+G595+G596+G597+G598+G599+G600+G601+G602+G603+G604+G605+G606)</f>
        <v>2165018</v>
      </c>
      <c r="L606" s="81">
        <f t="shared" si="47"/>
        <v>12.092314131117156</v>
      </c>
      <c r="M606" s="82">
        <v>809</v>
      </c>
      <c r="N606" s="83">
        <v>9.02</v>
      </c>
      <c r="O606" s="37">
        <f t="shared" si="50"/>
        <v>14.840064572060626</v>
      </c>
      <c r="P606" s="38">
        <v>992.83</v>
      </c>
      <c r="Q606" s="35">
        <f t="shared" si="46"/>
        <v>5.8200645720606268</v>
      </c>
      <c r="R606" s="34">
        <v>0</v>
      </c>
      <c r="S606" s="85">
        <f t="shared" si="48"/>
        <v>-0.22723114956736712</v>
      </c>
      <c r="T606" s="10">
        <v>37.9</v>
      </c>
      <c r="U606" s="10">
        <v>44.3</v>
      </c>
      <c r="V606" s="15">
        <v>28</v>
      </c>
      <c r="W606" s="12">
        <v>12</v>
      </c>
      <c r="X606" s="12">
        <v>61</v>
      </c>
      <c r="Y606" s="12">
        <v>0</v>
      </c>
      <c r="Z606" s="12">
        <v>61</v>
      </c>
      <c r="AA606" s="12">
        <v>0</v>
      </c>
      <c r="AB606" s="86" t="s">
        <v>202</v>
      </c>
    </row>
    <row r="607" spans="1:28" ht="11.35" customHeight="1">
      <c r="A607" s="6">
        <v>2017</v>
      </c>
      <c r="B607" s="6" t="s">
        <v>242</v>
      </c>
      <c r="C607" s="15">
        <v>28</v>
      </c>
      <c r="D607" s="15" t="s">
        <v>6</v>
      </c>
      <c r="E607" s="15" t="s">
        <v>294</v>
      </c>
      <c r="F607" s="70">
        <v>42975</v>
      </c>
      <c r="G607" s="49">
        <v>77642</v>
      </c>
      <c r="H607" s="50">
        <v>56988</v>
      </c>
      <c r="I607" s="78">
        <f>SUM(H580+H581+H582+H583+H584+H585+H586+H587+H588+H589+H590+H591+H592+H593+H594+H595+H596+H597+H598+H599+H600+H601+H602+H603+H604+H605+H606+H607)</f>
        <v>1698063</v>
      </c>
      <c r="J607" s="79">
        <f t="shared" si="49"/>
        <v>0.73398418381803665</v>
      </c>
      <c r="K607" s="80">
        <f>SUM(G580+G581+G582+G583+G584+G585+G586+G587+G588+G589+G590+G591+G592+G593+G594+G595+G596+G597+G598+G599+G600+G601+G602+G603+G604+G605+G606+G607)</f>
        <v>2242660</v>
      </c>
      <c r="L607" s="81">
        <f t="shared" si="47"/>
        <v>7.4573040364751035</v>
      </c>
      <c r="M607" s="82">
        <v>579</v>
      </c>
      <c r="N607" s="83">
        <v>9.02</v>
      </c>
      <c r="O607" s="37">
        <f t="shared" si="50"/>
        <v>8.5215476159810404</v>
      </c>
      <c r="P607" s="38">
        <v>661.63</v>
      </c>
      <c r="Q607" s="35">
        <f t="shared" si="46"/>
        <v>-0.49845238401895919</v>
      </c>
      <c r="R607" s="34">
        <v>1</v>
      </c>
      <c r="S607" s="85">
        <f t="shared" si="48"/>
        <v>-0.14271157167530224</v>
      </c>
      <c r="T607" s="10">
        <v>50.6</v>
      </c>
      <c r="U607" s="10">
        <v>59.2</v>
      </c>
      <c r="V607" s="15">
        <v>19</v>
      </c>
      <c r="W607" s="12">
        <v>2</v>
      </c>
      <c r="X607" s="12">
        <v>22</v>
      </c>
      <c r="Y607" s="12">
        <v>1</v>
      </c>
      <c r="Z607" s="12">
        <v>21</v>
      </c>
      <c r="AA607" s="12">
        <v>0</v>
      </c>
      <c r="AB607" s="86" t="s">
        <v>200</v>
      </c>
    </row>
    <row r="608" spans="1:28" ht="11.35" customHeight="1">
      <c r="A608" s="6">
        <v>2017</v>
      </c>
      <c r="B608" s="6" t="s">
        <v>242</v>
      </c>
      <c r="C608" s="15">
        <v>29</v>
      </c>
      <c r="D608" s="15" t="s">
        <v>4</v>
      </c>
      <c r="E608" s="15" t="s">
        <v>295</v>
      </c>
      <c r="F608" s="70">
        <v>42976</v>
      </c>
      <c r="G608" s="49">
        <v>68538</v>
      </c>
      <c r="H608" s="50">
        <v>49671</v>
      </c>
      <c r="I608" s="78">
        <f>SUM(H580+H581+H582+H583+H584+H585+H586+H587+H588+H589+H590+H591+H592+H593+H594+H595+H596+H597+H598+H599+H600+H601+H602+H603+H604+H605+H607+H608+H606)</f>
        <v>1747734</v>
      </c>
      <c r="J608" s="79">
        <f t="shared" si="49"/>
        <v>0.72472205200035023</v>
      </c>
      <c r="K608" s="80">
        <f>SUM(G580+G581+G582+G583+G584+G585+G586+G587+G588+G589+G590+G591+G592+G593+G594+G595+G596+G597+G598+G599+G600+G601+G602+G603+G604+G605+G606+G607+G608)</f>
        <v>2311198</v>
      </c>
      <c r="L608" s="81">
        <f t="shared" si="47"/>
        <v>6.4927485482506047</v>
      </c>
      <c r="M608" s="82">
        <v>445</v>
      </c>
      <c r="N608" s="83">
        <v>9.02</v>
      </c>
      <c r="O608" s="37">
        <f t="shared" si="50"/>
        <v>7.4996352388456042</v>
      </c>
      <c r="P608" s="38">
        <v>514.01</v>
      </c>
      <c r="Q608" s="35">
        <f t="shared" si="46"/>
        <v>-1.5203647611543953</v>
      </c>
      <c r="R608" s="34">
        <v>1</v>
      </c>
      <c r="S608" s="85">
        <f t="shared" si="48"/>
        <v>-0.15507865168539325</v>
      </c>
      <c r="T608" s="10">
        <v>69.599999999999994</v>
      </c>
      <c r="U608" s="10">
        <v>70.7</v>
      </c>
      <c r="V608" s="15">
        <v>42</v>
      </c>
      <c r="W608" s="12">
        <v>0</v>
      </c>
      <c r="X608" s="12">
        <v>20</v>
      </c>
      <c r="Y608" s="12">
        <v>1</v>
      </c>
      <c r="Z608" s="12">
        <v>19</v>
      </c>
      <c r="AA608" s="12">
        <v>0</v>
      </c>
      <c r="AB608" s="12" t="s">
        <v>203</v>
      </c>
    </row>
    <row r="609" spans="1:28" ht="11.35" customHeight="1">
      <c r="A609" s="6">
        <v>2017</v>
      </c>
      <c r="B609" s="6" t="s">
        <v>242</v>
      </c>
      <c r="C609" s="15">
        <v>30</v>
      </c>
      <c r="D609" s="3" t="s">
        <v>3</v>
      </c>
      <c r="E609" s="3" t="s">
        <v>296</v>
      </c>
      <c r="F609" s="70">
        <v>42977</v>
      </c>
      <c r="G609" s="49">
        <v>75567</v>
      </c>
      <c r="H609" s="50">
        <v>55811</v>
      </c>
      <c r="I609" s="78">
        <f>SUM(H580+H581+H582+H583+H584+H585+H586+H587+H588+H589+H590+H591+H592+H593+H594+H595+H596+H597+H598+H599+H600+H601+H602+H603+H604+H605+H606+H607+H608+H609)</f>
        <v>1803545</v>
      </c>
      <c r="J609" s="79">
        <f t="shared" si="49"/>
        <v>0.73856312940833957</v>
      </c>
      <c r="K609" s="80">
        <f>SUM(G580+G581+G582+G583+G584+G585+G586+G587+G588+G589+G590+G591+G592+G593+G594+G595+G596+G597+G598+G599+G600+G601+G602+G603+G604+G605+G606+G607+G608+G609)</f>
        <v>2386765</v>
      </c>
      <c r="L609" s="81">
        <f t="shared" si="47"/>
        <v>5.1609829687562039</v>
      </c>
      <c r="M609" s="82">
        <v>390</v>
      </c>
      <c r="N609" s="83">
        <v>9.02</v>
      </c>
      <c r="O609" s="37">
        <f t="shared" si="50"/>
        <v>5.9069435070864262</v>
      </c>
      <c r="P609" s="38">
        <v>446.37</v>
      </c>
      <c r="Q609" s="35">
        <f t="shared" si="46"/>
        <v>-3.1130564929135733</v>
      </c>
      <c r="R609" s="34">
        <v>1</v>
      </c>
      <c r="S609" s="85">
        <f t="shared" si="48"/>
        <v>-0.1445384615384615</v>
      </c>
      <c r="T609" s="10">
        <v>71.599999999999994</v>
      </c>
      <c r="U609" s="10">
        <v>69.400000000000006</v>
      </c>
      <c r="V609" s="15">
        <v>22</v>
      </c>
      <c r="W609" s="12">
        <v>1</v>
      </c>
      <c r="X609" s="12">
        <v>19</v>
      </c>
      <c r="Y609" s="12">
        <v>0</v>
      </c>
      <c r="Z609" s="12">
        <v>19</v>
      </c>
      <c r="AA609" s="12">
        <v>0</v>
      </c>
      <c r="AB609" s="12" t="s">
        <v>203</v>
      </c>
    </row>
    <row r="610" spans="1:28" ht="11.35" customHeight="1">
      <c r="A610" s="6">
        <v>2017</v>
      </c>
      <c r="B610" s="6" t="s">
        <v>242</v>
      </c>
      <c r="C610" s="15">
        <v>31</v>
      </c>
      <c r="D610" s="15" t="s">
        <v>7</v>
      </c>
      <c r="E610" s="15" t="s">
        <v>297</v>
      </c>
      <c r="F610" s="70">
        <v>42978</v>
      </c>
      <c r="G610" s="49">
        <v>88014</v>
      </c>
      <c r="H610" s="50">
        <v>64820</v>
      </c>
      <c r="I610" s="78">
        <f>SUM(H580+H581+H582+H583+H584+H585+H586+H587+H588+H589+H590+H591+H592+H593+H594+H595+H596+H597+H598+H599+H600+H601+H602+H603+H604+H605+H606+H607+H608+H609+H610)</f>
        <v>1868365</v>
      </c>
      <c r="J610" s="79">
        <f t="shared" si="49"/>
        <v>0.73647374281364331</v>
      </c>
      <c r="K610" s="80">
        <f>SUM(G580+G581+G582+G583+G584+G585+G586+G587+G588+G589+G590+G591+G592+G593+G594+G595+G596+G597+G598+G599+G600+G601+G602+G603+G604+G605+G606+G607+G608+G609+G610)</f>
        <v>2474779</v>
      </c>
      <c r="L610" s="81">
        <f t="shared" si="47"/>
        <v>4.7265207807848748</v>
      </c>
      <c r="M610" s="82">
        <v>416</v>
      </c>
      <c r="N610" s="83">
        <v>9.02</v>
      </c>
      <c r="O610" s="37">
        <f t="shared" si="50"/>
        <v>5.3624423387188402</v>
      </c>
      <c r="P610" s="38">
        <v>471.97</v>
      </c>
      <c r="Q610" s="35">
        <f t="shared" si="46"/>
        <v>-3.6575576612811593</v>
      </c>
      <c r="R610" s="34">
        <v>1</v>
      </c>
      <c r="S610" s="85">
        <f t="shared" si="48"/>
        <v>-0.13454326923076931</v>
      </c>
      <c r="T610" s="10">
        <v>63.5</v>
      </c>
      <c r="U610" s="10">
        <v>64.8</v>
      </c>
      <c r="V610" s="15">
        <v>27</v>
      </c>
      <c r="W610" s="12">
        <v>1</v>
      </c>
      <c r="X610" s="12">
        <v>19</v>
      </c>
      <c r="Y610" s="12">
        <v>1</v>
      </c>
      <c r="Z610" s="12">
        <v>18</v>
      </c>
      <c r="AA610" s="12">
        <v>0</v>
      </c>
      <c r="AB610" s="12" t="s">
        <v>203</v>
      </c>
    </row>
    <row r="611" spans="1:28" ht="11.35" customHeight="1">
      <c r="A611" s="6">
        <v>2017</v>
      </c>
      <c r="B611" s="6" t="s">
        <v>243</v>
      </c>
      <c r="C611" s="3">
        <v>1</v>
      </c>
      <c r="D611" s="3" t="s">
        <v>0</v>
      </c>
      <c r="E611" s="3" t="s">
        <v>298</v>
      </c>
      <c r="F611" s="70">
        <v>42979</v>
      </c>
      <c r="G611" s="89">
        <v>92987</v>
      </c>
      <c r="H611" s="48">
        <v>67057</v>
      </c>
      <c r="I611" s="71">
        <f>SUM(H611+0)</f>
        <v>67057</v>
      </c>
      <c r="J611" s="72">
        <f t="shared" si="49"/>
        <v>0.72114381580220888</v>
      </c>
      <c r="K611" s="3">
        <f>SUM(G611+0)</f>
        <v>92987</v>
      </c>
      <c r="L611" s="74">
        <f t="shared" si="47"/>
        <v>5.1297493197973907</v>
      </c>
      <c r="M611" s="60">
        <v>477</v>
      </c>
      <c r="N611" s="75">
        <v>5.6</v>
      </c>
      <c r="O611" s="33">
        <f t="shared" si="50"/>
        <v>5.6196027401679798</v>
      </c>
      <c r="P611" s="36">
        <v>522.54999999999995</v>
      </c>
      <c r="Q611" s="35">
        <f t="shared" si="46"/>
        <v>1.9602740167980137E-2</v>
      </c>
      <c r="R611" s="34">
        <v>0</v>
      </c>
      <c r="S611" s="76">
        <f t="shared" si="48"/>
        <v>-9.5492662473794399E-2</v>
      </c>
      <c r="T611" s="7">
        <v>71.099999999999994</v>
      </c>
      <c r="U611" s="7">
        <v>64.2</v>
      </c>
      <c r="V611" s="2">
        <v>39</v>
      </c>
      <c r="W611" s="6">
        <v>0</v>
      </c>
      <c r="X611" s="6">
        <v>10</v>
      </c>
      <c r="Y611" s="6">
        <v>1</v>
      </c>
      <c r="Z611" s="6">
        <v>9</v>
      </c>
      <c r="AA611" s="6">
        <v>0</v>
      </c>
      <c r="AB611" s="6" t="s">
        <v>204</v>
      </c>
    </row>
    <row r="612" spans="1:28" ht="11.35" customHeight="1">
      <c r="A612" s="6">
        <v>2017</v>
      </c>
      <c r="B612" s="6" t="s">
        <v>243</v>
      </c>
      <c r="C612" s="3">
        <v>2</v>
      </c>
      <c r="D612" s="3" t="s">
        <v>8</v>
      </c>
      <c r="E612" s="3" t="s">
        <v>299</v>
      </c>
      <c r="F612" s="70">
        <v>42980</v>
      </c>
      <c r="G612" s="89">
        <v>69018</v>
      </c>
      <c r="H612" s="48">
        <v>55332</v>
      </c>
      <c r="I612" s="71">
        <f>SUM(H611+H612)</f>
        <v>122389</v>
      </c>
      <c r="J612" s="72">
        <f t="shared" si="49"/>
        <v>0.8017039033295662</v>
      </c>
      <c r="K612" s="3">
        <f>SUM(G611+G612)</f>
        <v>162005</v>
      </c>
      <c r="L612" s="74">
        <f t="shared" si="47"/>
        <v>7.1720420759801788</v>
      </c>
      <c r="M612" s="60">
        <v>495</v>
      </c>
      <c r="N612" s="75">
        <v>5.6</v>
      </c>
      <c r="O612" s="33">
        <f t="shared" si="50"/>
        <v>7.7507316931814891</v>
      </c>
      <c r="P612" s="36">
        <v>534.94000000000005</v>
      </c>
      <c r="Q612" s="35">
        <f t="shared" si="46"/>
        <v>2.1507316931814895</v>
      </c>
      <c r="R612" s="34">
        <v>0</v>
      </c>
      <c r="S612" s="76">
        <f t="shared" si="48"/>
        <v>-8.0686868686868696E-2</v>
      </c>
      <c r="T612" s="7">
        <v>79</v>
      </c>
      <c r="U612" s="7">
        <v>71.900000000000006</v>
      </c>
      <c r="V612" s="8">
        <v>26</v>
      </c>
      <c r="W612" s="6">
        <v>0</v>
      </c>
      <c r="X612" s="6">
        <v>4</v>
      </c>
      <c r="Y612" s="6">
        <v>0</v>
      </c>
      <c r="Z612" s="6">
        <v>4</v>
      </c>
      <c r="AA612" s="6">
        <v>0</v>
      </c>
      <c r="AB612" s="6" t="s">
        <v>205</v>
      </c>
    </row>
    <row r="613" spans="1:28" ht="11.35" customHeight="1">
      <c r="A613" s="6">
        <v>2017</v>
      </c>
      <c r="B613" s="6" t="s">
        <v>243</v>
      </c>
      <c r="C613" s="3">
        <v>3</v>
      </c>
      <c r="D613" s="3" t="s">
        <v>5</v>
      </c>
      <c r="E613" s="3" t="s">
        <v>300</v>
      </c>
      <c r="F613" s="70">
        <v>42981</v>
      </c>
      <c r="G613" s="89">
        <v>63907</v>
      </c>
      <c r="H613" s="48">
        <v>48288</v>
      </c>
      <c r="I613" s="71">
        <f>SUM(H611+H612+H613)</f>
        <v>170677</v>
      </c>
      <c r="J613" s="72">
        <f t="shared" si="49"/>
        <v>0.75559797831223496</v>
      </c>
      <c r="K613" s="3">
        <f>SUM(G611+G612+G613)</f>
        <v>225912</v>
      </c>
      <c r="L613" s="74">
        <f t="shared" si="47"/>
        <v>5.8835495329150165</v>
      </c>
      <c r="M613" s="60">
        <v>376</v>
      </c>
      <c r="N613" s="75">
        <v>5.6</v>
      </c>
      <c r="O613" s="33">
        <f t="shared" si="50"/>
        <v>6.1802306476598812</v>
      </c>
      <c r="P613" s="36">
        <v>394.96</v>
      </c>
      <c r="Q613" s="35">
        <f t="shared" si="46"/>
        <v>0.58023064765988153</v>
      </c>
      <c r="R613" s="34">
        <v>0</v>
      </c>
      <c r="S613" s="76">
        <f t="shared" si="48"/>
        <v>-5.0425531914893629E-2</v>
      </c>
      <c r="T613" s="7">
        <v>84.8</v>
      </c>
      <c r="U613" s="7">
        <v>79</v>
      </c>
      <c r="V613" s="8">
        <v>22</v>
      </c>
      <c r="W613" s="6">
        <v>0</v>
      </c>
      <c r="X613" s="6">
        <v>6</v>
      </c>
      <c r="Y613" s="6">
        <v>0</v>
      </c>
      <c r="Z613" s="6">
        <v>6</v>
      </c>
      <c r="AA613" s="6">
        <v>0</v>
      </c>
      <c r="AB613" s="5">
        <v>0</v>
      </c>
    </row>
    <row r="614" spans="1:28" ht="11.35" customHeight="1">
      <c r="A614" s="6">
        <v>2017</v>
      </c>
      <c r="B614" s="6" t="s">
        <v>243</v>
      </c>
      <c r="C614" s="3">
        <v>4</v>
      </c>
      <c r="D614" s="3" t="s">
        <v>6</v>
      </c>
      <c r="E614" s="3" t="s">
        <v>294</v>
      </c>
      <c r="F614" s="70">
        <v>42982</v>
      </c>
      <c r="G614" s="89">
        <v>81229</v>
      </c>
      <c r="H614" s="48">
        <v>56495</v>
      </c>
      <c r="I614" s="71">
        <f>SUM(H611+H612+H613+H614)</f>
        <v>227172</v>
      </c>
      <c r="J614" s="72">
        <f t="shared" si="49"/>
        <v>0.695502837656502</v>
      </c>
      <c r="K614" s="3">
        <f>SUM(G611+G612+G613+G614)</f>
        <v>307141</v>
      </c>
      <c r="L614" s="74">
        <f t="shared" si="47"/>
        <v>4.751997439338167</v>
      </c>
      <c r="M614" s="60">
        <v>386</v>
      </c>
      <c r="N614" s="75">
        <v>5.6</v>
      </c>
      <c r="O614" s="33">
        <f t="shared" si="50"/>
        <v>5.4050893153922859</v>
      </c>
      <c r="P614" s="36">
        <v>439.05</v>
      </c>
      <c r="Q614" s="35">
        <f t="shared" ref="Q614:Q677" si="51">O614-N614</f>
        <v>-0.19491068460771377</v>
      </c>
      <c r="R614" s="34">
        <v>1</v>
      </c>
      <c r="S614" s="76">
        <f t="shared" si="48"/>
        <v>-0.13743523316062189</v>
      </c>
      <c r="T614" s="7">
        <v>81.099999999999994</v>
      </c>
      <c r="U614" s="7">
        <v>78.2</v>
      </c>
      <c r="V614" s="8">
        <v>22</v>
      </c>
      <c r="W614" s="6">
        <v>0</v>
      </c>
      <c r="X614" s="6">
        <v>7</v>
      </c>
      <c r="Y614" s="6">
        <v>1</v>
      </c>
      <c r="Z614" s="6">
        <v>6</v>
      </c>
      <c r="AA614" s="6">
        <v>0</v>
      </c>
      <c r="AB614" s="5">
        <v>0</v>
      </c>
    </row>
    <row r="615" spans="1:28" ht="11.35" customHeight="1">
      <c r="A615" s="6">
        <v>2017</v>
      </c>
      <c r="B615" s="6" t="s">
        <v>243</v>
      </c>
      <c r="C615" s="3">
        <v>5</v>
      </c>
      <c r="D615" s="3" t="s">
        <v>4</v>
      </c>
      <c r="E615" s="3" t="s">
        <v>295</v>
      </c>
      <c r="F615" s="70">
        <v>42983</v>
      </c>
      <c r="G615" s="89">
        <v>71891</v>
      </c>
      <c r="H615" s="48">
        <v>52614</v>
      </c>
      <c r="I615" s="71">
        <f>SUM(H611+H612+H613+H614+H615)</f>
        <v>279786</v>
      </c>
      <c r="J615" s="72">
        <f t="shared" si="49"/>
        <v>0.73185795162120437</v>
      </c>
      <c r="K615" s="3">
        <f>SUM(G611+G612+G613+G614+G615)</f>
        <v>379032</v>
      </c>
      <c r="L615" s="74">
        <f t="shared" si="47"/>
        <v>5.7587180592841944</v>
      </c>
      <c r="M615" s="60">
        <v>414</v>
      </c>
      <c r="N615" s="75">
        <v>5.6</v>
      </c>
      <c r="O615" s="33">
        <f t="shared" si="50"/>
        <v>6.0615376055417229</v>
      </c>
      <c r="P615" s="36">
        <v>435.77</v>
      </c>
      <c r="Q615" s="35">
        <f t="shared" si="51"/>
        <v>0.46153760554172329</v>
      </c>
      <c r="R615" s="34">
        <v>0</v>
      </c>
      <c r="S615" s="76">
        <f t="shared" si="48"/>
        <v>-5.2584541062801859E-2</v>
      </c>
      <c r="T615" s="7">
        <v>73</v>
      </c>
      <c r="U615" s="7">
        <v>71.2</v>
      </c>
      <c r="V615" s="8">
        <v>17</v>
      </c>
      <c r="W615" s="6">
        <v>0</v>
      </c>
      <c r="X615" s="6">
        <v>2</v>
      </c>
      <c r="Y615" s="6">
        <v>0</v>
      </c>
      <c r="Z615" s="6">
        <v>2</v>
      </c>
      <c r="AA615" s="6">
        <v>0</v>
      </c>
      <c r="AB615" s="5">
        <v>0</v>
      </c>
    </row>
    <row r="616" spans="1:28" ht="11.35" customHeight="1">
      <c r="A616" s="6">
        <v>2017</v>
      </c>
      <c r="B616" s="6" t="s">
        <v>243</v>
      </c>
      <c r="C616" s="3">
        <v>6</v>
      </c>
      <c r="D616" s="3" t="s">
        <v>3</v>
      </c>
      <c r="E616" s="3" t="s">
        <v>296</v>
      </c>
      <c r="F616" s="70">
        <v>42984</v>
      </c>
      <c r="G616" s="89">
        <v>65231</v>
      </c>
      <c r="H616" s="48">
        <v>49334</v>
      </c>
      <c r="I616" s="71">
        <f>SUM(H611+H612+H613+H614+H615+H616)</f>
        <v>329120</v>
      </c>
      <c r="J616" s="72">
        <f t="shared" si="49"/>
        <v>0.75629685272339842</v>
      </c>
      <c r="K616" s="3">
        <f>SUM(G611+G612+G613+G614+G615+G616)</f>
        <v>444263</v>
      </c>
      <c r="L616" s="74">
        <f t="shared" si="47"/>
        <v>6.0707332403305179</v>
      </c>
      <c r="M616" s="60">
        <v>396</v>
      </c>
      <c r="N616" s="75">
        <v>5.6</v>
      </c>
      <c r="O616" s="33">
        <f t="shared" si="50"/>
        <v>6.4363569468504238</v>
      </c>
      <c r="P616" s="36">
        <v>419.85</v>
      </c>
      <c r="Q616" s="35">
        <f t="shared" si="51"/>
        <v>0.83635694685042417</v>
      </c>
      <c r="R616" s="34">
        <v>0</v>
      </c>
      <c r="S616" s="76">
        <f t="shared" si="48"/>
        <v>-6.0227272727272796E-2</v>
      </c>
      <c r="T616" s="7">
        <v>72.7</v>
      </c>
      <c r="U616" s="7">
        <v>73.400000000000006</v>
      </c>
      <c r="V616" s="8">
        <v>25</v>
      </c>
      <c r="W616" s="6">
        <v>0</v>
      </c>
      <c r="X616" s="6">
        <v>4</v>
      </c>
      <c r="Y616" s="6">
        <v>0</v>
      </c>
      <c r="Z616" s="6">
        <v>4</v>
      </c>
      <c r="AA616" s="6">
        <v>0</v>
      </c>
      <c r="AB616" s="6" t="s">
        <v>206</v>
      </c>
    </row>
    <row r="617" spans="1:28" ht="11.35" customHeight="1">
      <c r="A617" s="6">
        <v>2017</v>
      </c>
      <c r="B617" s="6" t="s">
        <v>243</v>
      </c>
      <c r="C617" s="3">
        <v>7</v>
      </c>
      <c r="D617" s="3" t="s">
        <v>7</v>
      </c>
      <c r="E617" s="3" t="s">
        <v>297</v>
      </c>
      <c r="F617" s="70">
        <v>42985</v>
      </c>
      <c r="G617" s="89">
        <v>76150</v>
      </c>
      <c r="H617" s="48">
        <v>53045</v>
      </c>
      <c r="I617" s="71">
        <f>SUM(H611+H612+H613+H614+H615+H616+H617)</f>
        <v>382165</v>
      </c>
      <c r="J617" s="72">
        <f t="shared" si="49"/>
        <v>0.69658568614576499</v>
      </c>
      <c r="K617" s="3">
        <f>SUM(G611+G612+G613+G614+G615+G616+G617)</f>
        <v>520413</v>
      </c>
      <c r="L617" s="74">
        <f t="shared" si="47"/>
        <v>4.9244911359159556</v>
      </c>
      <c r="M617" s="60">
        <v>375</v>
      </c>
      <c r="N617" s="75">
        <v>5.6</v>
      </c>
      <c r="O617" s="33">
        <f t="shared" si="50"/>
        <v>5.5317137229152991</v>
      </c>
      <c r="P617" s="36">
        <v>421.24</v>
      </c>
      <c r="Q617" s="35">
        <f t="shared" si="51"/>
        <v>-6.8286277084700586E-2</v>
      </c>
      <c r="R617" s="34">
        <v>1</v>
      </c>
      <c r="S617" s="76">
        <f t="shared" si="48"/>
        <v>-0.12330666666666668</v>
      </c>
      <c r="T617" s="7">
        <v>74.8</v>
      </c>
      <c r="U617" s="7">
        <v>72.2</v>
      </c>
      <c r="V617" s="8">
        <v>37</v>
      </c>
      <c r="W617" s="6">
        <v>1</v>
      </c>
      <c r="X617" s="6">
        <v>10</v>
      </c>
      <c r="Y617" s="6">
        <v>1</v>
      </c>
      <c r="Z617" s="6">
        <v>6</v>
      </c>
      <c r="AA617" s="6">
        <v>3</v>
      </c>
      <c r="AB617" s="6" t="s">
        <v>206</v>
      </c>
    </row>
    <row r="618" spans="1:28" ht="11.35" customHeight="1">
      <c r="A618" s="6">
        <v>2017</v>
      </c>
      <c r="B618" s="6" t="s">
        <v>243</v>
      </c>
      <c r="C618" s="3">
        <v>8</v>
      </c>
      <c r="D618" s="3" t="s">
        <v>0</v>
      </c>
      <c r="E618" s="3" t="s">
        <v>298</v>
      </c>
      <c r="F618" s="70">
        <v>42986</v>
      </c>
      <c r="G618" s="89">
        <v>77585</v>
      </c>
      <c r="H618" s="48">
        <v>55177</v>
      </c>
      <c r="I618" s="71">
        <f>SUM(H611+H612+H613+H614+H615+H616+H617+H618)</f>
        <v>437342</v>
      </c>
      <c r="J618" s="72">
        <f t="shared" si="49"/>
        <v>0.71118128504221179</v>
      </c>
      <c r="K618" s="3">
        <f>SUM(G611+G612+G613+G614+G615+G616+G617+G618)</f>
        <v>597998</v>
      </c>
      <c r="L618" s="74">
        <f t="shared" si="47"/>
        <v>5.6325320616098473</v>
      </c>
      <c r="M618" s="60">
        <v>437</v>
      </c>
      <c r="N618" s="75">
        <v>5.6</v>
      </c>
      <c r="O618" s="33">
        <f t="shared" si="50"/>
        <v>6.2134433202294259</v>
      </c>
      <c r="P618" s="36">
        <v>482.07</v>
      </c>
      <c r="Q618" s="35">
        <f t="shared" si="51"/>
        <v>0.61344332022942627</v>
      </c>
      <c r="R618" s="34">
        <v>0</v>
      </c>
      <c r="S618" s="76">
        <f t="shared" si="48"/>
        <v>-0.10313501144164761</v>
      </c>
      <c r="T618" s="7">
        <v>72.900000000000006</v>
      </c>
      <c r="U618" s="7">
        <v>68.2</v>
      </c>
      <c r="V618" s="8">
        <v>46</v>
      </c>
      <c r="W618" s="6">
        <v>0</v>
      </c>
      <c r="X618" s="6">
        <v>20</v>
      </c>
      <c r="Y618" s="6">
        <v>0</v>
      </c>
      <c r="Z618" s="6">
        <v>20</v>
      </c>
      <c r="AA618" s="6">
        <v>0</v>
      </c>
      <c r="AB618" s="6" t="s">
        <v>206</v>
      </c>
    </row>
    <row r="619" spans="1:28" ht="11.35" customHeight="1">
      <c r="A619" s="6">
        <v>2017</v>
      </c>
      <c r="B619" s="6" t="s">
        <v>243</v>
      </c>
      <c r="C619" s="3">
        <v>9</v>
      </c>
      <c r="D619" s="3" t="s">
        <v>8</v>
      </c>
      <c r="E619" s="3" t="s">
        <v>299</v>
      </c>
      <c r="F619" s="70">
        <v>42987</v>
      </c>
      <c r="G619" s="89">
        <v>61217</v>
      </c>
      <c r="H619" s="48">
        <v>51522</v>
      </c>
      <c r="I619" s="71">
        <f>SUM(H611+H612+H613+H614+H615+H616+H617+H618+H619)</f>
        <v>488864</v>
      </c>
      <c r="J619" s="72">
        <f t="shared" si="49"/>
        <v>0.84162895927601811</v>
      </c>
      <c r="K619" s="3">
        <f>SUM(G611+G612+G613+G614+G615+G616+G617+G618+G619)</f>
        <v>659215</v>
      </c>
      <c r="L619" s="74">
        <f t="shared" si="47"/>
        <v>7.4652465818318436</v>
      </c>
      <c r="M619" s="60">
        <v>457</v>
      </c>
      <c r="N619" s="75">
        <v>5.6</v>
      </c>
      <c r="O619" s="33">
        <f t="shared" si="50"/>
        <v>8.5389679337438942</v>
      </c>
      <c r="P619" s="36">
        <v>522.73</v>
      </c>
      <c r="Q619" s="35">
        <f t="shared" si="51"/>
        <v>2.9389679337438945</v>
      </c>
      <c r="R619" s="34">
        <v>0</v>
      </c>
      <c r="S619" s="76">
        <f t="shared" si="48"/>
        <v>-0.14382932166301976</v>
      </c>
      <c r="T619" s="7">
        <v>82.9</v>
      </c>
      <c r="U619" s="7">
        <v>78.3</v>
      </c>
      <c r="V619" s="8">
        <v>38</v>
      </c>
      <c r="W619" s="6">
        <v>1</v>
      </c>
      <c r="X619" s="6">
        <v>32</v>
      </c>
      <c r="Y619" s="6">
        <v>0</v>
      </c>
      <c r="Z619" s="6">
        <v>32</v>
      </c>
      <c r="AA619" s="6">
        <v>0</v>
      </c>
      <c r="AB619" s="6" t="s">
        <v>207</v>
      </c>
    </row>
    <row r="620" spans="1:28" ht="11.35" customHeight="1">
      <c r="A620" s="6">
        <v>2017</v>
      </c>
      <c r="B620" s="6" t="s">
        <v>243</v>
      </c>
      <c r="C620" s="3">
        <v>10</v>
      </c>
      <c r="D620" s="3" t="s">
        <v>5</v>
      </c>
      <c r="E620" s="3" t="s">
        <v>300</v>
      </c>
      <c r="F620" s="70">
        <v>42988</v>
      </c>
      <c r="G620" s="89">
        <v>69212</v>
      </c>
      <c r="H620" s="48">
        <v>54003</v>
      </c>
      <c r="I620" s="71">
        <f>SUM(H611+H612+H613+H614+H615+H616+H617+H618+H619+H620)</f>
        <v>542867</v>
      </c>
      <c r="J620" s="72">
        <f t="shared" si="49"/>
        <v>0.78025486909784425</v>
      </c>
      <c r="K620" s="3">
        <f>SUM(G611+G612+G613+G614+G615+G616+G617+G618+G619+G620)</f>
        <v>728427</v>
      </c>
      <c r="L620" s="74">
        <f t="shared" si="47"/>
        <v>4.5078888054094666</v>
      </c>
      <c r="M620" s="60">
        <v>312</v>
      </c>
      <c r="N620" s="75">
        <v>5.6</v>
      </c>
      <c r="O620" s="33">
        <f t="shared" si="50"/>
        <v>4.9607004565682251</v>
      </c>
      <c r="P620" s="36">
        <v>343.34</v>
      </c>
      <c r="Q620" s="35">
        <f t="shared" si="51"/>
        <v>-0.63929954343177453</v>
      </c>
      <c r="R620" s="34">
        <v>1</v>
      </c>
      <c r="S620" s="76">
        <f t="shared" si="48"/>
        <v>-0.1004487179487179</v>
      </c>
      <c r="T620" s="7">
        <v>86.8</v>
      </c>
      <c r="U620" s="7">
        <v>78.7</v>
      </c>
      <c r="V620" s="8">
        <v>31</v>
      </c>
      <c r="W620" s="6">
        <v>0</v>
      </c>
      <c r="X620" s="6">
        <v>48</v>
      </c>
      <c r="Y620" s="6">
        <v>0</v>
      </c>
      <c r="Z620" s="6">
        <v>40</v>
      </c>
      <c r="AA620" s="6">
        <v>8</v>
      </c>
      <c r="AB620" s="6" t="s">
        <v>208</v>
      </c>
    </row>
    <row r="621" spans="1:28" ht="11.35" customHeight="1">
      <c r="A621" s="6">
        <v>2017</v>
      </c>
      <c r="B621" s="6" t="s">
        <v>243</v>
      </c>
      <c r="C621" s="3">
        <v>11</v>
      </c>
      <c r="D621" s="3" t="s">
        <v>6</v>
      </c>
      <c r="E621" s="3" t="s">
        <v>294</v>
      </c>
      <c r="F621" s="70">
        <v>42989</v>
      </c>
      <c r="G621" s="89">
        <v>73767</v>
      </c>
      <c r="H621" s="48">
        <v>51801</v>
      </c>
      <c r="I621" s="71">
        <f>SUM(H611+H612+H613+H614+H615+H616+H617+H618+H619+H620+H621)</f>
        <v>594668</v>
      </c>
      <c r="J621" s="72">
        <f t="shared" si="49"/>
        <v>0.70222457196307286</v>
      </c>
      <c r="K621" s="3">
        <f>SUM(G611+G612+G613+G614+G615+G616+G617+G618+G619+G620+G621)</f>
        <v>802194</v>
      </c>
      <c r="L621" s="74">
        <f t="shared" si="47"/>
        <v>4.175308742391584</v>
      </c>
      <c r="M621" s="60">
        <v>308</v>
      </c>
      <c r="N621" s="75">
        <v>5.6</v>
      </c>
      <c r="O621" s="33">
        <f t="shared" si="50"/>
        <v>5.0469722233519052</v>
      </c>
      <c r="P621" s="36">
        <v>372.3</v>
      </c>
      <c r="Q621" s="35">
        <f t="shared" si="51"/>
        <v>-0.55302777664809444</v>
      </c>
      <c r="R621" s="34">
        <v>1</v>
      </c>
      <c r="S621" s="76">
        <f t="shared" si="48"/>
        <v>-0.20876623376623371</v>
      </c>
      <c r="T621" s="7">
        <v>80.099999999999994</v>
      </c>
      <c r="U621" s="7">
        <v>76.2</v>
      </c>
      <c r="V621" s="8">
        <v>19</v>
      </c>
      <c r="W621" s="6">
        <v>0</v>
      </c>
      <c r="X621" s="6">
        <v>63</v>
      </c>
      <c r="Y621" s="6">
        <v>1</v>
      </c>
      <c r="Z621" s="6">
        <v>62</v>
      </c>
      <c r="AA621" s="6">
        <v>0</v>
      </c>
      <c r="AB621" s="6" t="s">
        <v>209</v>
      </c>
    </row>
    <row r="622" spans="1:28" ht="11.35" customHeight="1">
      <c r="A622" s="6">
        <v>2017</v>
      </c>
      <c r="B622" s="6" t="s">
        <v>243</v>
      </c>
      <c r="C622" s="3">
        <v>12</v>
      </c>
      <c r="D622" s="3" t="s">
        <v>4</v>
      </c>
      <c r="E622" s="3" t="s">
        <v>295</v>
      </c>
      <c r="F622" s="70">
        <v>42990</v>
      </c>
      <c r="G622" s="89">
        <v>71453</v>
      </c>
      <c r="H622" s="48">
        <v>52018</v>
      </c>
      <c r="I622" s="71">
        <f>SUM(H611+H612+H613+H614+H615+H616+H617+H618+H619+H620+H621+H622)</f>
        <v>646686</v>
      </c>
      <c r="J622" s="72">
        <f t="shared" si="49"/>
        <v>0.72800302296614561</v>
      </c>
      <c r="K622" s="3">
        <f>SUM(G611+G612+G613+G614+G615+G616+G617+G618+G619+G620+G621+G622)</f>
        <v>873647</v>
      </c>
      <c r="L622" s="74">
        <f t="shared" si="47"/>
        <v>2.7990427273872336</v>
      </c>
      <c r="M622" s="60">
        <v>200</v>
      </c>
      <c r="N622" s="75">
        <v>5.6</v>
      </c>
      <c r="O622" s="33">
        <f t="shared" si="50"/>
        <v>4.8447231046981933</v>
      </c>
      <c r="P622" s="36">
        <v>346.17</v>
      </c>
      <c r="Q622" s="35">
        <f t="shared" si="51"/>
        <v>-0.75527689530180631</v>
      </c>
      <c r="R622" s="34">
        <v>1</v>
      </c>
      <c r="S622" s="76">
        <f t="shared" si="48"/>
        <v>-0.73085</v>
      </c>
      <c r="T622" s="7">
        <v>80.3</v>
      </c>
      <c r="U622" s="7">
        <v>74.3</v>
      </c>
      <c r="V622" s="8">
        <v>33</v>
      </c>
      <c r="W622" s="6">
        <v>0</v>
      </c>
      <c r="X622" s="6">
        <v>25</v>
      </c>
      <c r="Y622" s="6">
        <v>1</v>
      </c>
      <c r="Z622" s="6">
        <v>24</v>
      </c>
      <c r="AA622" s="6">
        <v>0</v>
      </c>
      <c r="AB622" s="6" t="s">
        <v>215</v>
      </c>
    </row>
    <row r="623" spans="1:28" ht="11.35" customHeight="1">
      <c r="A623" s="6">
        <v>2017</v>
      </c>
      <c r="B623" s="6" t="s">
        <v>243</v>
      </c>
      <c r="C623" s="3">
        <v>13</v>
      </c>
      <c r="D623" s="3" t="s">
        <v>3</v>
      </c>
      <c r="E623" s="3" t="s">
        <v>296</v>
      </c>
      <c r="F623" s="70">
        <v>42991</v>
      </c>
      <c r="G623" s="89">
        <v>78064</v>
      </c>
      <c r="H623" s="48">
        <v>56436</v>
      </c>
      <c r="I623" s="71">
        <f>SUM(H611+H612+H613+H614+H615+H616+H617+H618+H619+H620+H621+H622+H623)</f>
        <v>703122</v>
      </c>
      <c r="J623" s="72">
        <f t="shared" si="49"/>
        <v>0.72294527567124411</v>
      </c>
      <c r="K623" s="3">
        <f>SUM(G611+G612+G613+G614+G615+G616+G617+G618+G619+G620+G621+G622+G623)</f>
        <v>951711</v>
      </c>
      <c r="L623" s="74">
        <f t="shared" si="47"/>
        <v>3.6380405820864929</v>
      </c>
      <c r="M623" s="60">
        <v>284</v>
      </c>
      <c r="N623" s="75">
        <v>5.6</v>
      </c>
      <c r="O623" s="33">
        <f t="shared" si="50"/>
        <v>4.5612574298011888</v>
      </c>
      <c r="P623" s="36">
        <v>356.07</v>
      </c>
      <c r="Q623" s="35">
        <f t="shared" si="51"/>
        <v>-1.0387425701988109</v>
      </c>
      <c r="R623" s="34">
        <v>1</v>
      </c>
      <c r="S623" s="76">
        <f t="shared" si="48"/>
        <v>-0.25376760563380274</v>
      </c>
      <c r="T623" s="7">
        <v>75.7</v>
      </c>
      <c r="U623" s="7">
        <v>69.599999999999994</v>
      </c>
      <c r="V623" s="8">
        <v>40</v>
      </c>
      <c r="W623" s="6">
        <v>0</v>
      </c>
      <c r="X623" s="6">
        <v>13</v>
      </c>
      <c r="Y623" s="6">
        <v>1</v>
      </c>
      <c r="Z623" s="6">
        <v>11</v>
      </c>
      <c r="AA623" s="6">
        <v>1</v>
      </c>
      <c r="AB623" s="5">
        <v>0</v>
      </c>
    </row>
    <row r="624" spans="1:28" ht="11.35" customHeight="1">
      <c r="A624" s="6">
        <v>2017</v>
      </c>
      <c r="B624" s="6" t="s">
        <v>243</v>
      </c>
      <c r="C624" s="3">
        <v>14</v>
      </c>
      <c r="D624" s="3" t="s">
        <v>7</v>
      </c>
      <c r="E624" s="3" t="s">
        <v>297</v>
      </c>
      <c r="F624" s="70">
        <v>42992</v>
      </c>
      <c r="G624" s="89">
        <v>83802</v>
      </c>
      <c r="H624" s="48">
        <v>60321</v>
      </c>
      <c r="I624" s="71">
        <f>SUM(H611+H612+H613+H614+H615+H616+H617+H618+H619+H620+H621+H622+H623+H624)</f>
        <v>763443</v>
      </c>
      <c r="J624" s="72">
        <f t="shared" si="49"/>
        <v>0.71980382329777337</v>
      </c>
      <c r="K624" s="3">
        <f>SUM(G611+G612+G613+G614+G615+G616+G617+G618+G619+G620+G621+G622+G623+G624)</f>
        <v>1035513</v>
      </c>
      <c r="L624" s="74">
        <f t="shared" si="47"/>
        <v>3.9855850695687454</v>
      </c>
      <c r="M624" s="60">
        <v>334</v>
      </c>
      <c r="N624" s="75">
        <v>5.6</v>
      </c>
      <c r="O624" s="33">
        <f t="shared" si="50"/>
        <v>4.4346196988138704</v>
      </c>
      <c r="P624" s="36">
        <v>371.63</v>
      </c>
      <c r="Q624" s="35">
        <f t="shared" si="51"/>
        <v>-1.1653803011861292</v>
      </c>
      <c r="R624" s="34">
        <v>1</v>
      </c>
      <c r="S624" s="76">
        <f t="shared" si="48"/>
        <v>-0.11266467065868269</v>
      </c>
      <c r="T624" s="7">
        <v>77.7</v>
      </c>
      <c r="U624" s="7">
        <v>72.400000000000006</v>
      </c>
      <c r="V624" s="8">
        <v>30</v>
      </c>
      <c r="W624" s="6">
        <v>0</v>
      </c>
      <c r="X624" s="6">
        <v>11</v>
      </c>
      <c r="Y624" s="6">
        <v>1</v>
      </c>
      <c r="Z624" s="6">
        <v>10</v>
      </c>
      <c r="AA624" s="6">
        <v>0</v>
      </c>
      <c r="AB624" s="5">
        <v>0</v>
      </c>
    </row>
    <row r="625" spans="1:28" ht="11.35" customHeight="1">
      <c r="A625" s="6">
        <v>2017</v>
      </c>
      <c r="B625" s="6" t="s">
        <v>243</v>
      </c>
      <c r="C625" s="3">
        <v>15</v>
      </c>
      <c r="D625" s="3" t="s">
        <v>0</v>
      </c>
      <c r="E625" s="3" t="s">
        <v>298</v>
      </c>
      <c r="F625" s="70">
        <v>42993</v>
      </c>
      <c r="G625" s="89">
        <v>85777</v>
      </c>
      <c r="H625" s="48">
        <v>62624</v>
      </c>
      <c r="I625" s="71">
        <f>SUM(H611+H612+H613+H614+H615+H616+H617+H618+H619+H620+H621+H622+H623+H624+H625)</f>
        <v>826067</v>
      </c>
      <c r="J625" s="72">
        <f t="shared" si="49"/>
        <v>0.73007915874884877</v>
      </c>
      <c r="K625" s="3">
        <f>SUM(G611+G612+G613+G614+G615+G616+G617+G618+G619+G620+G621+G622+G623+G624+G625)</f>
        <v>1121290</v>
      </c>
      <c r="L625" s="74">
        <f t="shared" si="47"/>
        <v>4.6282803082411368</v>
      </c>
      <c r="M625" s="60">
        <v>397</v>
      </c>
      <c r="N625" s="75">
        <v>5.6</v>
      </c>
      <c r="O625" s="33">
        <f t="shared" si="50"/>
        <v>5.0236077270130686</v>
      </c>
      <c r="P625" s="36">
        <v>430.91</v>
      </c>
      <c r="Q625" s="35">
        <f t="shared" si="51"/>
        <v>-0.57639227298693108</v>
      </c>
      <c r="R625" s="34">
        <v>1</v>
      </c>
      <c r="S625" s="76">
        <f t="shared" si="48"/>
        <v>-8.5415617128463461E-2</v>
      </c>
      <c r="T625" s="7">
        <v>77.099999999999994</v>
      </c>
      <c r="U625" s="7">
        <v>72.7</v>
      </c>
      <c r="V625" s="8">
        <v>41</v>
      </c>
      <c r="W625" s="6">
        <v>0</v>
      </c>
      <c r="X625" s="6">
        <v>9</v>
      </c>
      <c r="Y625" s="6">
        <v>0</v>
      </c>
      <c r="Z625" s="6">
        <v>9</v>
      </c>
      <c r="AA625" s="6">
        <v>0</v>
      </c>
      <c r="AB625" s="5">
        <v>0</v>
      </c>
    </row>
    <row r="626" spans="1:28" ht="11.35" customHeight="1">
      <c r="A626" s="6">
        <v>2017</v>
      </c>
      <c r="B626" s="6" t="s">
        <v>243</v>
      </c>
      <c r="C626" s="3">
        <v>16</v>
      </c>
      <c r="D626" s="3" t="s">
        <v>8</v>
      </c>
      <c r="E626" s="3" t="s">
        <v>299</v>
      </c>
      <c r="F626" s="70">
        <v>42994</v>
      </c>
      <c r="G626" s="89">
        <v>70361</v>
      </c>
      <c r="H626" s="48">
        <v>59375</v>
      </c>
      <c r="I626" s="71">
        <f>SUM(H611+H612+H613+H614+H615+H616+H617+H618+H619+H620+H621+H622+H623+H624+H625+H626)</f>
        <v>885442</v>
      </c>
      <c r="J626" s="72">
        <f t="shared" si="49"/>
        <v>0.84386236693622885</v>
      </c>
      <c r="K626" s="3">
        <f>SUM(G611+G612+G613+G614+G615+G616+G617+G618+G619+G620+G621+G622+G623+G624+G625+G626)</f>
        <v>1191651</v>
      </c>
      <c r="L626" s="74">
        <f t="shared" si="47"/>
        <v>6.4240133028240072</v>
      </c>
      <c r="M626" s="60">
        <v>452</v>
      </c>
      <c r="N626" s="75">
        <v>5.6</v>
      </c>
      <c r="O626" s="33">
        <f t="shared" si="50"/>
        <v>6.691064652293174</v>
      </c>
      <c r="P626" s="36">
        <v>470.79</v>
      </c>
      <c r="Q626" s="35">
        <f t="shared" si="51"/>
        <v>1.0910646522931744</v>
      </c>
      <c r="R626" s="34">
        <v>0</v>
      </c>
      <c r="S626" s="76">
        <f t="shared" si="48"/>
        <v>-4.1570796460177029E-2</v>
      </c>
      <c r="T626" s="7">
        <v>81.7</v>
      </c>
      <c r="U626" s="7">
        <v>77.099999999999994</v>
      </c>
      <c r="V626" s="8">
        <v>17</v>
      </c>
      <c r="W626" s="6">
        <v>0</v>
      </c>
      <c r="X626" s="6">
        <v>4</v>
      </c>
      <c r="Y626" s="6">
        <v>0</v>
      </c>
      <c r="Z626" s="6">
        <v>4</v>
      </c>
      <c r="AA626" s="6">
        <v>0</v>
      </c>
      <c r="AB626" s="5">
        <v>0</v>
      </c>
    </row>
    <row r="627" spans="1:28" ht="11.35" customHeight="1">
      <c r="A627" s="6">
        <v>2017</v>
      </c>
      <c r="B627" s="6" t="s">
        <v>243</v>
      </c>
      <c r="C627" s="3">
        <v>17</v>
      </c>
      <c r="D627" s="3" t="s">
        <v>5</v>
      </c>
      <c r="E627" s="3" t="s">
        <v>300</v>
      </c>
      <c r="F627" s="70">
        <v>42995</v>
      </c>
      <c r="G627" s="89">
        <v>78324</v>
      </c>
      <c r="H627" s="48">
        <v>59184</v>
      </c>
      <c r="I627" s="71">
        <f>SUM(H611+H612+H613+H614+H615+H616+H617+H618+H619+H620+H621+H622+H623+H624+H625+H626+H627)</f>
        <v>944626</v>
      </c>
      <c r="J627" s="72">
        <f t="shared" si="49"/>
        <v>0.75563045809713503</v>
      </c>
      <c r="K627" s="3">
        <f>SUM(G611+G612+G613+G614+G615+G616+G617+G618+G619+G620+G621+G622+G623+G624+G625+G626+G627)</f>
        <v>1269975</v>
      </c>
      <c r="L627" s="74">
        <f t="shared" si="47"/>
        <v>5.4261784382820082</v>
      </c>
      <c r="M627" s="60">
        <v>425</v>
      </c>
      <c r="N627" s="75">
        <v>5.6</v>
      </c>
      <c r="O627" s="33">
        <f t="shared" si="50"/>
        <v>6.0051835963433939</v>
      </c>
      <c r="P627" s="36">
        <v>470.35</v>
      </c>
      <c r="Q627" s="35">
        <f t="shared" si="51"/>
        <v>0.40518359634339429</v>
      </c>
      <c r="R627" s="34">
        <v>0</v>
      </c>
      <c r="S627" s="76">
        <f t="shared" si="48"/>
        <v>-0.10670588235294121</v>
      </c>
      <c r="T627" s="7">
        <v>75.400000000000006</v>
      </c>
      <c r="U627" s="7">
        <v>72.599999999999994</v>
      </c>
      <c r="V627" s="8">
        <v>46</v>
      </c>
      <c r="W627" s="6">
        <v>0</v>
      </c>
      <c r="X627" s="6">
        <v>2</v>
      </c>
      <c r="Y627" s="6">
        <v>0</v>
      </c>
      <c r="Z627" s="6">
        <v>2</v>
      </c>
      <c r="AA627" s="6">
        <v>0</v>
      </c>
      <c r="AB627" s="5">
        <v>0</v>
      </c>
    </row>
    <row r="628" spans="1:28" ht="11.35" customHeight="1">
      <c r="A628" s="6">
        <v>2017</v>
      </c>
      <c r="B628" s="6" t="s">
        <v>243</v>
      </c>
      <c r="C628" s="3">
        <v>18</v>
      </c>
      <c r="D628" s="3" t="s">
        <v>6</v>
      </c>
      <c r="E628" s="3" t="s">
        <v>294</v>
      </c>
      <c r="F628" s="70">
        <v>42996</v>
      </c>
      <c r="G628" s="89">
        <v>81516</v>
      </c>
      <c r="H628" s="48">
        <v>58472</v>
      </c>
      <c r="I628" s="71">
        <f>SUM(H611+H612+H613+H614+H615+H616+H617+H618+H619+H620+H621+H622+H623+H624+H625+H626+H627+H628)</f>
        <v>1003098</v>
      </c>
      <c r="J628" s="72">
        <f t="shared" si="49"/>
        <v>0.71730703174836841</v>
      </c>
      <c r="K628" s="3">
        <f>SUM(G611+G612+G613+G614+G615+G616+G617+G618+G619+G620+G621+G622+G623+G624+G625+G626+G627+G628)</f>
        <v>1351491</v>
      </c>
      <c r="L628" s="74">
        <f t="shared" si="47"/>
        <v>5.7166691201727264</v>
      </c>
      <c r="M628" s="60">
        <v>466</v>
      </c>
      <c r="N628" s="75">
        <v>5.6</v>
      </c>
      <c r="O628" s="33">
        <f t="shared" si="50"/>
        <v>5.9618970508857156</v>
      </c>
      <c r="P628" s="36">
        <v>485.99</v>
      </c>
      <c r="Q628" s="35">
        <f t="shared" si="51"/>
        <v>0.361897050885716</v>
      </c>
      <c r="R628" s="34">
        <v>0</v>
      </c>
      <c r="S628" s="76">
        <f t="shared" si="48"/>
        <v>-4.2896995708154417E-2</v>
      </c>
      <c r="T628" s="7">
        <v>76</v>
      </c>
      <c r="U628" s="7">
        <v>73.8</v>
      </c>
      <c r="V628" s="8">
        <v>24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 t="s">
        <v>216</v>
      </c>
    </row>
    <row r="629" spans="1:28" ht="11.35" customHeight="1">
      <c r="A629" s="6">
        <v>2017</v>
      </c>
      <c r="B629" s="6" t="s">
        <v>243</v>
      </c>
      <c r="C629" s="3">
        <v>19</v>
      </c>
      <c r="D629" s="3" t="s">
        <v>4</v>
      </c>
      <c r="E629" s="3" t="s">
        <v>295</v>
      </c>
      <c r="F629" s="70">
        <v>42997</v>
      </c>
      <c r="G629" s="89">
        <v>71893</v>
      </c>
      <c r="H629" s="48">
        <v>50661</v>
      </c>
      <c r="I629" s="71">
        <f>SUM(H611+H612+H613+H614+H615+H616+H617+H618+H619+H620+H621+H622+H623+H624+H625+H626+H627+H628+H629)</f>
        <v>1053759</v>
      </c>
      <c r="J629" s="72">
        <f t="shared" si="49"/>
        <v>0.70467222121764284</v>
      </c>
      <c r="K629" s="3">
        <f>SUM(G611+G612+G613+G614+G615+G616+G617+G618+G619+G620+G621+G622+G623+G624+G625+G626+G627+G628+G629)</f>
        <v>1423384</v>
      </c>
      <c r="L629" s="74">
        <f t="shared" si="47"/>
        <v>4.1033202119816945</v>
      </c>
      <c r="M629" s="60">
        <v>295</v>
      </c>
      <c r="N629" s="75">
        <v>5.6</v>
      </c>
      <c r="O629" s="33">
        <f t="shared" si="50"/>
        <v>4.4659424422405518</v>
      </c>
      <c r="P629" s="36">
        <v>321.07</v>
      </c>
      <c r="Q629" s="35">
        <f t="shared" si="51"/>
        <v>-1.1340575577594478</v>
      </c>
      <c r="R629" s="34">
        <v>1</v>
      </c>
      <c r="S629" s="76">
        <f t="shared" si="48"/>
        <v>-8.8372881355932131E-2</v>
      </c>
      <c r="T629" s="7">
        <v>75.400000000000006</v>
      </c>
      <c r="U629" s="7">
        <v>79.400000000000006</v>
      </c>
      <c r="V629" s="8">
        <v>31</v>
      </c>
      <c r="W629" s="6">
        <v>2</v>
      </c>
      <c r="X629" s="6">
        <v>4</v>
      </c>
      <c r="Y629" s="6">
        <v>0</v>
      </c>
      <c r="Z629" s="6">
        <v>3</v>
      </c>
      <c r="AA629" s="6">
        <v>1</v>
      </c>
      <c r="AB629" s="5">
        <v>0</v>
      </c>
    </row>
    <row r="630" spans="1:28" ht="11.35" customHeight="1">
      <c r="A630" s="6">
        <v>2017</v>
      </c>
      <c r="B630" s="6" t="s">
        <v>243</v>
      </c>
      <c r="C630" s="3">
        <v>20</v>
      </c>
      <c r="D630" s="3" t="s">
        <v>3</v>
      </c>
      <c r="E630" s="3" t="s">
        <v>296</v>
      </c>
      <c r="F630" s="70">
        <v>42998</v>
      </c>
      <c r="G630" s="89">
        <v>76787</v>
      </c>
      <c r="H630" s="48">
        <v>54487</v>
      </c>
      <c r="I630" s="71">
        <f>SUM(H611+H612+H613+H614+H615+H616+H617+H618+H619+H620+H621+H622+H623+H624+H625+H626+H627+H628+H629+H630)</f>
        <v>1108246</v>
      </c>
      <c r="J630" s="72">
        <f t="shared" si="49"/>
        <v>0.70958625809056219</v>
      </c>
      <c r="K630" s="3">
        <f>SUM(G611+G612+G613+G614+G615+G616+G617+G618+G619+G620+G621+G622+G623+G624+G625+G626+G627+G628+G629+G630)</f>
        <v>1500171</v>
      </c>
      <c r="L630" s="74">
        <f t="shared" si="47"/>
        <v>4.8706161199161322</v>
      </c>
      <c r="M630" s="60">
        <v>374</v>
      </c>
      <c r="N630" s="75">
        <v>5.6</v>
      </c>
      <c r="O630" s="33">
        <f t="shared" si="50"/>
        <v>5.0866683162514486</v>
      </c>
      <c r="P630" s="36">
        <v>390.59</v>
      </c>
      <c r="Q630" s="35">
        <f t="shared" si="51"/>
        <v>-0.51333168374855109</v>
      </c>
      <c r="R630" s="34">
        <v>1</v>
      </c>
      <c r="S630" s="76">
        <f t="shared" si="48"/>
        <v>-4.4358288770053322E-2</v>
      </c>
      <c r="T630" s="7">
        <v>79.8</v>
      </c>
      <c r="U630" s="7">
        <v>77.099999999999994</v>
      </c>
      <c r="V630" s="8">
        <v>26</v>
      </c>
      <c r="W630" s="6">
        <v>0</v>
      </c>
      <c r="X630" s="6">
        <v>1</v>
      </c>
      <c r="Y630" s="6">
        <v>0</v>
      </c>
      <c r="Z630" s="6">
        <v>1</v>
      </c>
      <c r="AA630" s="6">
        <v>0</v>
      </c>
      <c r="AB630" s="6" t="s">
        <v>217</v>
      </c>
    </row>
    <row r="631" spans="1:28" ht="11.35" customHeight="1">
      <c r="A631" s="6">
        <v>2017</v>
      </c>
      <c r="B631" s="6" t="s">
        <v>243</v>
      </c>
      <c r="C631" s="3">
        <v>21</v>
      </c>
      <c r="D631" s="3" t="s">
        <v>7</v>
      </c>
      <c r="E631" s="3" t="s">
        <v>297</v>
      </c>
      <c r="F631" s="70">
        <v>42999</v>
      </c>
      <c r="G631" s="89">
        <v>83751</v>
      </c>
      <c r="H631" s="48">
        <v>58363</v>
      </c>
      <c r="I631" s="71">
        <f>SUM(H611+H612+H613+H614+H615+H616+H617+H618+H619+H620+H621+H622+H623+H624+H625+H626+H627+H628+H629+H630+H631)</f>
        <v>1166609</v>
      </c>
      <c r="J631" s="72">
        <f t="shared" si="49"/>
        <v>0.69686332103497273</v>
      </c>
      <c r="K631" s="3">
        <f>SUM(G611+G612+G613+G614+G615+G616+G617+G618+G619+G620+G621+G622+G623+G624+G625+G626+G627+G628+G629+G630+G631)</f>
        <v>1583922</v>
      </c>
      <c r="L631" s="74">
        <f t="shared" si="47"/>
        <v>4.5850198803596376</v>
      </c>
      <c r="M631" s="60">
        <v>384</v>
      </c>
      <c r="N631" s="75">
        <v>5.6</v>
      </c>
      <c r="O631" s="33">
        <f t="shared" si="50"/>
        <v>4.816539504005922</v>
      </c>
      <c r="P631" s="36">
        <v>403.39</v>
      </c>
      <c r="Q631" s="35">
        <f t="shared" si="51"/>
        <v>-0.78346049599407763</v>
      </c>
      <c r="R631" s="34">
        <v>1</v>
      </c>
      <c r="S631" s="76">
        <f t="shared" si="48"/>
        <v>-5.0494791666666705E-2</v>
      </c>
      <c r="T631" s="7">
        <v>80.2</v>
      </c>
      <c r="U631" s="7">
        <v>77</v>
      </c>
      <c r="V631" s="8">
        <v>28</v>
      </c>
      <c r="W631" s="6">
        <v>0</v>
      </c>
      <c r="X631" s="6">
        <v>2</v>
      </c>
      <c r="Y631" s="6">
        <v>0</v>
      </c>
      <c r="Z631" s="6">
        <v>2</v>
      </c>
      <c r="AA631" s="6">
        <v>0</v>
      </c>
      <c r="AB631" s="6" t="s">
        <v>218</v>
      </c>
    </row>
    <row r="632" spans="1:28" ht="11.35" customHeight="1">
      <c r="A632" s="6">
        <v>2017</v>
      </c>
      <c r="B632" s="6" t="s">
        <v>243</v>
      </c>
      <c r="C632" s="3">
        <v>22</v>
      </c>
      <c r="D632" s="3" t="s">
        <v>0</v>
      </c>
      <c r="E632" s="3" t="s">
        <v>298</v>
      </c>
      <c r="F632" s="70">
        <v>43000</v>
      </c>
      <c r="G632" s="89">
        <v>85776</v>
      </c>
      <c r="H632" s="48">
        <v>60579</v>
      </c>
      <c r="I632" s="71">
        <f>SUM(H611+H612+H613+H614+H615+H616+H617+H618+H619+H620+H621+H622+H623+H624+H625+H626+H627+H628+H629+H630+H631+H632)</f>
        <v>1227188</v>
      </c>
      <c r="J632" s="72">
        <f t="shared" si="49"/>
        <v>0.70624650251818688</v>
      </c>
      <c r="K632" s="3">
        <f>SUM(G611+G612+G613+G614+G615+G616+G617+G618+G619+G620+G621+G622+G623+G624+G625+G626+G627+G628+G629+G630+G631+G632)</f>
        <v>1669698</v>
      </c>
      <c r="L632" s="74">
        <f t="shared" si="47"/>
        <v>4.1969781757134861</v>
      </c>
      <c r="M632" s="60">
        <v>360</v>
      </c>
      <c r="N632" s="75">
        <v>5.6</v>
      </c>
      <c r="O632" s="33">
        <f t="shared" si="50"/>
        <v>4.5573353851893303</v>
      </c>
      <c r="P632" s="36">
        <v>390.91</v>
      </c>
      <c r="Q632" s="35">
        <f t="shared" si="51"/>
        <v>-1.0426646148106693</v>
      </c>
      <c r="R632" s="34">
        <v>1</v>
      </c>
      <c r="S632" s="76">
        <f t="shared" si="48"/>
        <v>-8.5861111111111166E-2</v>
      </c>
      <c r="T632" s="7">
        <v>82.4</v>
      </c>
      <c r="U632" s="7">
        <v>76.099999999999994</v>
      </c>
      <c r="V632" s="3">
        <v>35</v>
      </c>
      <c r="W632" s="6">
        <v>0</v>
      </c>
      <c r="X632" s="6">
        <v>1</v>
      </c>
      <c r="Y632" s="6">
        <v>0</v>
      </c>
      <c r="Z632" s="6">
        <v>1</v>
      </c>
      <c r="AA632" s="6">
        <v>0</v>
      </c>
      <c r="AB632" s="5">
        <v>0</v>
      </c>
    </row>
    <row r="633" spans="1:28" ht="11.35" customHeight="1">
      <c r="A633" s="6">
        <v>2017</v>
      </c>
      <c r="B633" s="6" t="s">
        <v>243</v>
      </c>
      <c r="C633" s="3">
        <v>23</v>
      </c>
      <c r="D633" s="3" t="s">
        <v>8</v>
      </c>
      <c r="E633" s="3" t="s">
        <v>299</v>
      </c>
      <c r="F633" s="70">
        <v>43001</v>
      </c>
      <c r="G633" s="89">
        <v>69637</v>
      </c>
      <c r="H633" s="48">
        <v>57685</v>
      </c>
      <c r="I633" s="71">
        <f>SUM(H611+H612+H613+H614+H615+H616+H617+H618+H619+H620+H621+H622+H623+H624+H625+H626+H627+H628+H629+H630+H631+H632+H633)</f>
        <v>1284873</v>
      </c>
      <c r="J633" s="72">
        <f t="shared" si="49"/>
        <v>0.82836710369487487</v>
      </c>
      <c r="K633" s="3">
        <f>SUM(G611+G612+G613+G614+G615+G616+G617+G618+G619+G620+G621+G622+G623+G624+G625+G626+G627+G628+G629+G630+G631+G632+G633)</f>
        <v>1739335</v>
      </c>
      <c r="L633" s="74">
        <f t="shared" si="47"/>
        <v>7.5103752315579362</v>
      </c>
      <c r="M633" s="60">
        <v>523</v>
      </c>
      <c r="N633" s="75">
        <v>5.6</v>
      </c>
      <c r="O633" s="33">
        <f t="shared" si="50"/>
        <v>7.3970733948906471</v>
      </c>
      <c r="P633" s="36">
        <v>515.11</v>
      </c>
      <c r="Q633" s="35">
        <f t="shared" si="51"/>
        <v>1.7970733948906474</v>
      </c>
      <c r="R633" s="34">
        <v>0</v>
      </c>
      <c r="S633" s="76">
        <f t="shared" si="48"/>
        <v>1.5086042065009519E-2</v>
      </c>
      <c r="T633" s="7">
        <v>80.7</v>
      </c>
      <c r="U633" s="7">
        <v>77.599999999999994</v>
      </c>
      <c r="V633" s="3">
        <v>35</v>
      </c>
      <c r="W633" s="6">
        <v>0</v>
      </c>
      <c r="X633" s="6">
        <v>2</v>
      </c>
      <c r="Y633" s="6">
        <v>1</v>
      </c>
      <c r="Z633" s="6">
        <v>1</v>
      </c>
      <c r="AA633" s="6">
        <v>0</v>
      </c>
      <c r="AB633" s="6" t="s">
        <v>219</v>
      </c>
    </row>
    <row r="634" spans="1:28" ht="11.35" customHeight="1">
      <c r="A634" s="6">
        <v>2017</v>
      </c>
      <c r="B634" s="6" t="s">
        <v>243</v>
      </c>
      <c r="C634" s="3">
        <v>24</v>
      </c>
      <c r="D634" s="3" t="s">
        <v>5</v>
      </c>
      <c r="E634" s="3" t="s">
        <v>300</v>
      </c>
      <c r="F634" s="70">
        <v>43002</v>
      </c>
      <c r="G634" s="89">
        <v>77338</v>
      </c>
      <c r="H634" s="48">
        <v>57346</v>
      </c>
      <c r="I634" s="71">
        <f>SUM(H611+H612+H613+H614+H615+H616+H617+H618+H619+H620+H621+H622+H623+H624+H625+H626+H627+H628+H629+H630+H631+H632+H633+H634)</f>
        <v>1342219</v>
      </c>
      <c r="J634" s="72">
        <f t="shared" si="49"/>
        <v>0.74149835785771545</v>
      </c>
      <c r="K634" s="3">
        <f>SUM(G611+G612+G613+G614+G615+G616+G617+G618+G619+G620+G621+G622+G623+G624+G625+G626+G627+G628+G629+G630+G631+G632+G633+G634)</f>
        <v>1816673</v>
      </c>
      <c r="L634" s="74">
        <f t="shared" si="47"/>
        <v>5.1333109208927041</v>
      </c>
      <c r="M634" s="60">
        <v>397</v>
      </c>
      <c r="N634" s="75">
        <v>5.6</v>
      </c>
      <c r="O634" s="33">
        <f t="shared" si="50"/>
        <v>5.2767074400682716</v>
      </c>
      <c r="P634" s="36">
        <v>408.09</v>
      </c>
      <c r="Q634" s="35">
        <f t="shared" si="51"/>
        <v>-0.32329255993172801</v>
      </c>
      <c r="R634" s="34">
        <v>1</v>
      </c>
      <c r="S634" s="76">
        <f t="shared" si="48"/>
        <v>-2.7934508816120918E-2</v>
      </c>
      <c r="T634" s="7">
        <v>81.8</v>
      </c>
      <c r="U634" s="7">
        <v>76.599999999999994</v>
      </c>
      <c r="V634" s="3">
        <v>43</v>
      </c>
      <c r="W634" s="6">
        <v>0</v>
      </c>
      <c r="X634" s="6">
        <v>1</v>
      </c>
      <c r="Y634" s="6">
        <v>0</v>
      </c>
      <c r="Z634" s="6">
        <v>1</v>
      </c>
      <c r="AA634" s="6">
        <v>0</v>
      </c>
      <c r="AB634" s="5">
        <v>0</v>
      </c>
    </row>
    <row r="635" spans="1:28" ht="11.35" customHeight="1">
      <c r="A635" s="6">
        <v>2017</v>
      </c>
      <c r="B635" s="6" t="s">
        <v>243</v>
      </c>
      <c r="C635" s="3">
        <v>25</v>
      </c>
      <c r="D635" s="3" t="s">
        <v>6</v>
      </c>
      <c r="E635" s="3" t="s">
        <v>294</v>
      </c>
      <c r="F635" s="70">
        <v>43003</v>
      </c>
      <c r="G635" s="89">
        <v>78499</v>
      </c>
      <c r="H635" s="48">
        <v>54680</v>
      </c>
      <c r="I635" s="71">
        <f>SUM(H611+H612+H613+H614+H615+H616+H617+H618+H619+H620+H621+H622+H623+H624+H625+H626+H627+H628+H629+H630+H631+H632+H633+H634+H635)</f>
        <v>1396899</v>
      </c>
      <c r="J635" s="72">
        <f t="shared" si="49"/>
        <v>0.69656938304946558</v>
      </c>
      <c r="K635" s="3">
        <f>SUM(G611+G612+G613+G614+G615+G616+G617+G618+G619+G620+G621+G622+G623+G624+G625+G626+G627+G628+G629+G630+G631+G632+G633+G634+G635)</f>
        <v>1895172</v>
      </c>
      <c r="L635" s="74">
        <f t="shared" si="47"/>
        <v>6.1147275761474669</v>
      </c>
      <c r="M635" s="60">
        <v>480</v>
      </c>
      <c r="N635" s="75">
        <v>5.6</v>
      </c>
      <c r="O635" s="33">
        <f t="shared" si="50"/>
        <v>6.2906533841195431</v>
      </c>
      <c r="P635" s="34">
        <v>493.81</v>
      </c>
      <c r="Q635" s="35">
        <f t="shared" si="51"/>
        <v>0.69065338411954347</v>
      </c>
      <c r="R635" s="34">
        <v>0</v>
      </c>
      <c r="S635" s="76">
        <f t="shared" si="48"/>
        <v>-2.8770833333333412E-2</v>
      </c>
      <c r="T635" s="7">
        <v>71.3</v>
      </c>
      <c r="U635" s="7">
        <v>74.8</v>
      </c>
      <c r="V635" s="3">
        <v>35</v>
      </c>
      <c r="W635" s="6">
        <v>0</v>
      </c>
      <c r="X635" s="6">
        <v>2</v>
      </c>
      <c r="Y635" s="6">
        <v>1</v>
      </c>
      <c r="Z635" s="6">
        <v>1</v>
      </c>
      <c r="AA635" s="6">
        <v>0</v>
      </c>
      <c r="AB635" s="5">
        <v>0</v>
      </c>
    </row>
    <row r="636" spans="1:28" ht="11.35" customHeight="1">
      <c r="A636" s="6">
        <v>2017</v>
      </c>
      <c r="B636" s="6" t="s">
        <v>243</v>
      </c>
      <c r="C636" s="3">
        <v>26</v>
      </c>
      <c r="D636" s="3" t="s">
        <v>4</v>
      </c>
      <c r="E636" s="3" t="s">
        <v>295</v>
      </c>
      <c r="F636" s="70">
        <v>43004</v>
      </c>
      <c r="G636" s="89">
        <v>72705</v>
      </c>
      <c r="H636" s="48">
        <v>50782</v>
      </c>
      <c r="I636" s="71">
        <f>SUM(H611+H612+H613+H614+H615+H616+H617+H618+H619+H620+H621+H622+H623+H624+H625+H626+H627+H628+H629+H630+H631+H632+H633+H634+H635+H636)</f>
        <v>1447681</v>
      </c>
      <c r="J636" s="72">
        <f t="shared" si="49"/>
        <v>0.6984664053366344</v>
      </c>
      <c r="K636" s="3">
        <f>SUM(G611+G612+G613+G614+G615+G616+G617+G618+G619+G620+G621+G622+G623+G624+G625+G626+G627+G628+G629+G630+G631+G632+G633+G634+G635+G636)</f>
        <v>1967877</v>
      </c>
      <c r="L636" s="74">
        <f t="shared" si="47"/>
        <v>4.0299841826559382</v>
      </c>
      <c r="M636" s="60">
        <v>293</v>
      </c>
      <c r="N636" s="75">
        <v>5.6</v>
      </c>
      <c r="O636" s="33">
        <f t="shared" si="50"/>
        <v>4.438071659445705</v>
      </c>
      <c r="P636" s="34">
        <v>322.67</v>
      </c>
      <c r="Q636" s="35">
        <f t="shared" si="51"/>
        <v>-1.1619283405542946</v>
      </c>
      <c r="R636" s="34">
        <v>1</v>
      </c>
      <c r="S636" s="76">
        <f t="shared" si="48"/>
        <v>-0.10126279863481225</v>
      </c>
      <c r="T636" s="7">
        <v>82.4</v>
      </c>
      <c r="U636" s="7">
        <v>82.4</v>
      </c>
      <c r="V636" s="3">
        <v>18</v>
      </c>
      <c r="W636" s="6">
        <v>0</v>
      </c>
      <c r="X636" s="6">
        <v>1</v>
      </c>
      <c r="Y636" s="6">
        <v>0</v>
      </c>
      <c r="Z636" s="6">
        <v>1</v>
      </c>
      <c r="AA636" s="6">
        <v>0</v>
      </c>
      <c r="AB636" s="5">
        <v>0</v>
      </c>
    </row>
    <row r="637" spans="1:28" ht="11.35" customHeight="1">
      <c r="A637" s="6">
        <v>2017</v>
      </c>
      <c r="B637" s="6" t="s">
        <v>243</v>
      </c>
      <c r="C637" s="3">
        <v>27</v>
      </c>
      <c r="D637" s="3" t="s">
        <v>3</v>
      </c>
      <c r="E637" s="3" t="s">
        <v>296</v>
      </c>
      <c r="F637" s="70">
        <v>43005</v>
      </c>
      <c r="G637" s="89">
        <v>76060</v>
      </c>
      <c r="H637" s="48">
        <v>53344</v>
      </c>
      <c r="I637" s="71">
        <f>SUM(H611+H612+H613+H614+H615+H616+H617+H618+H619+H620+H621+H622+H623+H624+H625+H626+H627+H628+H629+H630+H631+H632+H633+H634+H635+H636+H637)</f>
        <v>1501025</v>
      </c>
      <c r="J637" s="72">
        <f t="shared" si="49"/>
        <v>0.70134104654220353</v>
      </c>
      <c r="K637" s="3">
        <f>SUM(G611+G612+G613+G614+G615+G616+G617+G618+G619+G620+G621+G622+G623+G624+G625+G626+G627+G628+G629+G630+G631+G632+G633+G634+G635+G636+G637)</f>
        <v>2043937</v>
      </c>
      <c r="L637" s="74">
        <f t="shared" si="47"/>
        <v>4.0362871417302131</v>
      </c>
      <c r="M637" s="60">
        <v>307</v>
      </c>
      <c r="N637" s="75">
        <v>5.6</v>
      </c>
      <c r="O637" s="33">
        <f t="shared" si="50"/>
        <v>4.4993426242440178</v>
      </c>
      <c r="P637" s="34">
        <v>342.22</v>
      </c>
      <c r="Q637" s="35">
        <f t="shared" si="51"/>
        <v>-1.1006573757559819</v>
      </c>
      <c r="R637" s="34">
        <v>1</v>
      </c>
      <c r="S637" s="76">
        <f t="shared" si="48"/>
        <v>-0.11472312703583065</v>
      </c>
      <c r="T637" s="7">
        <v>64</v>
      </c>
      <c r="U637" s="7">
        <v>76</v>
      </c>
      <c r="V637" s="3">
        <v>10</v>
      </c>
      <c r="W637" s="6">
        <v>0</v>
      </c>
      <c r="X637" s="6">
        <v>1</v>
      </c>
      <c r="Y637" s="6">
        <v>0</v>
      </c>
      <c r="Z637" s="6">
        <v>1</v>
      </c>
      <c r="AA637" s="6">
        <v>0</v>
      </c>
      <c r="AB637" s="5">
        <v>0</v>
      </c>
    </row>
    <row r="638" spans="1:28" ht="11.35" customHeight="1">
      <c r="A638" s="6">
        <v>2017</v>
      </c>
      <c r="B638" s="6" t="s">
        <v>243</v>
      </c>
      <c r="C638" s="3">
        <v>28</v>
      </c>
      <c r="D638" s="3" t="s">
        <v>7</v>
      </c>
      <c r="E638" s="3" t="s">
        <v>297</v>
      </c>
      <c r="F638" s="70">
        <v>43006</v>
      </c>
      <c r="G638" s="89">
        <v>83563</v>
      </c>
      <c r="H638" s="48">
        <v>58276</v>
      </c>
      <c r="I638" s="71">
        <f>SUM(H611+H612+H613+H614+H615+H616+H617+H618+H619+H620+H621+H622+H623+H624+H625+H626+H627+H628+H629+H630+H631+H632+H633+H634+H635+H636+H637+H638)</f>
        <v>1559301</v>
      </c>
      <c r="J638" s="72">
        <f t="shared" si="49"/>
        <v>0.69738999317879924</v>
      </c>
      <c r="K638" s="3">
        <f>SUM(G611+G612+G613+G614+G615+G616+G617+G618+G619+G620+G621+G622+G623+G624+G625+G626+G627+G628+G629+G630+G631+G632+G633+G634+G635+G636+G637+G638)</f>
        <v>2127500</v>
      </c>
      <c r="L638" s="74">
        <f t="shared" si="47"/>
        <v>4.0927204624056106</v>
      </c>
      <c r="M638" s="60">
        <v>342</v>
      </c>
      <c r="N638" s="75">
        <v>5.6</v>
      </c>
      <c r="O638" s="33">
        <f t="shared" si="50"/>
        <v>4.3926139559374366</v>
      </c>
      <c r="P638" s="34">
        <v>367.06</v>
      </c>
      <c r="Q638" s="35">
        <f t="shared" si="51"/>
        <v>-1.207386044062563</v>
      </c>
      <c r="R638" s="34">
        <v>1</v>
      </c>
      <c r="S638" s="76">
        <f t="shared" si="48"/>
        <v>-7.3274853801169604E-2</v>
      </c>
      <c r="T638" s="7">
        <v>62.5</v>
      </c>
      <c r="U638" s="7">
        <v>73.900000000000006</v>
      </c>
      <c r="V638" s="3">
        <v>27</v>
      </c>
      <c r="W638" s="6">
        <v>0</v>
      </c>
      <c r="X638" s="6">
        <v>1</v>
      </c>
      <c r="Y638" s="6">
        <v>0</v>
      </c>
      <c r="Z638" s="6">
        <v>1</v>
      </c>
      <c r="AA638" s="6">
        <v>0</v>
      </c>
      <c r="AB638" s="5">
        <v>0</v>
      </c>
    </row>
    <row r="639" spans="1:28" ht="11.35" customHeight="1">
      <c r="A639" s="6">
        <v>2017</v>
      </c>
      <c r="B639" s="6" t="s">
        <v>243</v>
      </c>
      <c r="C639" s="3">
        <v>29</v>
      </c>
      <c r="D639" s="3" t="s">
        <v>0</v>
      </c>
      <c r="E639" s="3" t="s">
        <v>298</v>
      </c>
      <c r="F639" s="70">
        <v>43007</v>
      </c>
      <c r="G639" s="89">
        <v>85557</v>
      </c>
      <c r="H639" s="48">
        <v>62284</v>
      </c>
      <c r="I639" s="71">
        <f>SUM(H611+H612+H613+H614+H615+H616+H617+H618+H619+H620+H621+H622+H623+H624+H625+H626+H627+H628+H629+H630+H631+H632+H633+H634+H635+H636+H637+H638+H639)</f>
        <v>1621585</v>
      </c>
      <c r="J639" s="72">
        <f t="shared" si="49"/>
        <v>0.72798251458092267</v>
      </c>
      <c r="K639" s="3">
        <f>SUM(G611+G612+G613+G614+G615+G616+G617+G618+G619+G620+G621+G622+G623+G624+G625+G626+G627+G628+G629+G630+G631+G632+G633+G634+G635+G636+G637+G638+G639)</f>
        <v>2213057</v>
      </c>
      <c r="L639" s="74">
        <f t="shared" si="47"/>
        <v>5.2596514604298896</v>
      </c>
      <c r="M639" s="60">
        <v>450</v>
      </c>
      <c r="N639" s="75">
        <v>5.6</v>
      </c>
      <c r="O639" s="33">
        <f t="shared" si="50"/>
        <v>5.7604871606063792</v>
      </c>
      <c r="P639" s="34">
        <v>492.85</v>
      </c>
      <c r="Q639" s="35">
        <f t="shared" si="51"/>
        <v>0.16048716060637958</v>
      </c>
      <c r="R639" s="34">
        <v>0</v>
      </c>
      <c r="S639" s="76">
        <f t="shared" si="48"/>
        <v>-9.5222222222222319E-2</v>
      </c>
      <c r="T639" s="7">
        <v>62.6</v>
      </c>
      <c r="U639" s="7">
        <v>74</v>
      </c>
      <c r="V639" s="3">
        <v>26</v>
      </c>
      <c r="W639" s="6">
        <v>0</v>
      </c>
      <c r="X639" s="6">
        <v>1</v>
      </c>
      <c r="Y639" s="6">
        <v>0</v>
      </c>
      <c r="Z639" s="6">
        <v>1</v>
      </c>
      <c r="AA639" s="6">
        <v>0</v>
      </c>
      <c r="AB639" s="5">
        <v>0</v>
      </c>
    </row>
    <row r="640" spans="1:28" ht="11.35" customHeight="1">
      <c r="A640" s="6">
        <v>2017</v>
      </c>
      <c r="B640" s="6" t="s">
        <v>243</v>
      </c>
      <c r="C640" s="3">
        <v>30</v>
      </c>
      <c r="D640" s="3" t="s">
        <v>8</v>
      </c>
      <c r="E640" s="3" t="s">
        <v>299</v>
      </c>
      <c r="F640" s="70">
        <v>43008</v>
      </c>
      <c r="G640" s="89">
        <v>69252</v>
      </c>
      <c r="H640" s="48">
        <v>59590</v>
      </c>
      <c r="I640" s="71">
        <f>SUM(H611+H612+H613+H614+H615+H616+H617+H618+H619+H620+H621+H622+H623+H624+H625+H626+H627+H628+H629+H630+H631+H632+H633+H634+H635+H636+H637+H638+H639+H640)</f>
        <v>1681175</v>
      </c>
      <c r="J640" s="72">
        <f t="shared" si="49"/>
        <v>0.86048056373823134</v>
      </c>
      <c r="K640" s="3">
        <f>SUM(G611+G612+G613+G614+G615+G616+G617+G618+G619+G620+G621+G622+G623+G624+G625+G626+G627+G628+G629+G630+G631+G632+G633+G634+G635+G636+G637+G638+G639+G640)</f>
        <v>2282309</v>
      </c>
      <c r="L640" s="74">
        <f t="shared" si="47"/>
        <v>7.5088084098654191</v>
      </c>
      <c r="M640" s="60">
        <v>520</v>
      </c>
      <c r="N640" s="75">
        <v>5.6</v>
      </c>
      <c r="O640" s="33">
        <f t="shared" si="50"/>
        <v>8.0422226072893199</v>
      </c>
      <c r="P640" s="34">
        <v>556.94000000000005</v>
      </c>
      <c r="Q640" s="35">
        <f t="shared" si="51"/>
        <v>2.4422226072893203</v>
      </c>
      <c r="R640" s="34">
        <v>0</v>
      </c>
      <c r="S640" s="76">
        <f t="shared" si="48"/>
        <v>-7.1038461538461606E-2</v>
      </c>
      <c r="T640" s="7">
        <v>80.5</v>
      </c>
      <c r="U640" s="7">
        <v>69.5</v>
      </c>
      <c r="V640" s="3">
        <v>52</v>
      </c>
      <c r="W640" s="6">
        <v>0</v>
      </c>
      <c r="X640" s="6">
        <v>2</v>
      </c>
      <c r="Y640" s="4">
        <v>0</v>
      </c>
      <c r="Z640" s="6">
        <v>1</v>
      </c>
      <c r="AA640" s="6">
        <v>1</v>
      </c>
      <c r="AB640" s="6" t="s">
        <v>220</v>
      </c>
    </row>
    <row r="641" spans="1:28" ht="11.35" customHeight="1">
      <c r="A641" s="6">
        <v>2017</v>
      </c>
      <c r="B641" s="6" t="s">
        <v>244</v>
      </c>
      <c r="C641" s="15">
        <v>1</v>
      </c>
      <c r="D641" s="15" t="s">
        <v>5</v>
      </c>
      <c r="E641" s="15" t="s">
        <v>300</v>
      </c>
      <c r="F641" s="70">
        <v>43009</v>
      </c>
      <c r="G641" s="56">
        <v>77016</v>
      </c>
      <c r="H641" s="52">
        <v>58976</v>
      </c>
      <c r="I641" s="78">
        <f>SUM(H641+0)</f>
        <v>58976</v>
      </c>
      <c r="J641" s="79">
        <f t="shared" si="49"/>
        <v>0.76576295834631769</v>
      </c>
      <c r="K641" s="80">
        <f>SUM(G641+0)</f>
        <v>77016</v>
      </c>
      <c r="L641" s="81">
        <f t="shared" si="47"/>
        <v>4.5574945465877219</v>
      </c>
      <c r="M641" s="82">
        <v>351</v>
      </c>
      <c r="N641" s="83">
        <v>6.55</v>
      </c>
      <c r="O641" s="37">
        <v>5.1855458605999996</v>
      </c>
      <c r="P641" s="44">
        <v>395.7</v>
      </c>
      <c r="Q641" s="35">
        <f t="shared" si="51"/>
        <v>-1.3644541394000003</v>
      </c>
      <c r="R641" s="34">
        <v>1</v>
      </c>
      <c r="S641" s="85">
        <f t="shared" si="48"/>
        <v>-0.12735042735042734</v>
      </c>
      <c r="T641" s="10">
        <v>81.400000000000006</v>
      </c>
      <c r="U641" s="10">
        <v>78.2</v>
      </c>
      <c r="V641" s="11">
        <v>52</v>
      </c>
      <c r="W641" s="12">
        <v>1</v>
      </c>
      <c r="X641" s="12">
        <v>2</v>
      </c>
      <c r="Y641" s="12">
        <v>1</v>
      </c>
      <c r="Z641" s="12">
        <v>1</v>
      </c>
      <c r="AA641" s="12">
        <v>0</v>
      </c>
      <c r="AB641" s="5">
        <v>0</v>
      </c>
    </row>
    <row r="642" spans="1:28" ht="11.35" customHeight="1">
      <c r="A642" s="6">
        <v>2017</v>
      </c>
      <c r="B642" s="6" t="s">
        <v>244</v>
      </c>
      <c r="C642" s="15">
        <v>2</v>
      </c>
      <c r="D642" s="15" t="s">
        <v>6</v>
      </c>
      <c r="E642" s="15" t="s">
        <v>294</v>
      </c>
      <c r="F642" s="70">
        <v>43010</v>
      </c>
      <c r="G642" s="56">
        <v>78940</v>
      </c>
      <c r="H642" s="52">
        <v>60146</v>
      </c>
      <c r="I642" s="78">
        <f>SUM(H641+H642)</f>
        <v>119122</v>
      </c>
      <c r="J642" s="79">
        <f t="shared" si="49"/>
        <v>0.76192044590828478</v>
      </c>
      <c r="K642" s="80">
        <f>SUM(G641+G642)</f>
        <v>155956</v>
      </c>
      <c r="L642" s="81">
        <f t="shared" ref="L642:L671" si="52">SUM(M642/G642)*1000</f>
        <v>5.4851786166708889</v>
      </c>
      <c r="M642" s="82">
        <v>433</v>
      </c>
      <c r="N642" s="83">
        <v>6.55</v>
      </c>
      <c r="O642" s="37">
        <v>5.9412211806429998</v>
      </c>
      <c r="P642" s="44">
        <v>463.33</v>
      </c>
      <c r="Q642" s="35">
        <f t="shared" si="51"/>
        <v>-0.60877881935700007</v>
      </c>
      <c r="R642" s="34">
        <v>1</v>
      </c>
      <c r="S642" s="85">
        <f t="shared" ref="S642:S671" si="53">SUM((P642/M642)-1)*-1</f>
        <v>-7.0046189376443468E-2</v>
      </c>
      <c r="T642" s="10">
        <v>79.900000000000006</v>
      </c>
      <c r="U642" s="10">
        <v>78.8</v>
      </c>
      <c r="V642" s="13">
        <v>32</v>
      </c>
      <c r="W642" s="12">
        <v>1</v>
      </c>
      <c r="X642" s="12">
        <v>2</v>
      </c>
      <c r="Y642" s="12">
        <v>0</v>
      </c>
      <c r="Z642" s="12">
        <v>0</v>
      </c>
      <c r="AA642" s="12">
        <v>2</v>
      </c>
      <c r="AB642" s="5">
        <v>0</v>
      </c>
    </row>
    <row r="643" spans="1:28" ht="11.35" customHeight="1">
      <c r="A643" s="6">
        <v>2017</v>
      </c>
      <c r="B643" s="6" t="s">
        <v>244</v>
      </c>
      <c r="C643" s="15">
        <v>3</v>
      </c>
      <c r="D643" s="15" t="s">
        <v>4</v>
      </c>
      <c r="E643" s="15" t="s">
        <v>295</v>
      </c>
      <c r="F643" s="70">
        <v>43011</v>
      </c>
      <c r="G643" s="56">
        <v>71353</v>
      </c>
      <c r="H643" s="52">
        <v>50927</v>
      </c>
      <c r="I643" s="78">
        <f>SUM(H641+H642+H643)</f>
        <v>170049</v>
      </c>
      <c r="J643" s="79">
        <f t="shared" ref="J643:J671" si="54">SUM(H643/G643)</f>
        <v>0.71373312965117097</v>
      </c>
      <c r="K643" s="80">
        <f>SUM(G641+G642+G643)</f>
        <v>227309</v>
      </c>
      <c r="L643" s="81">
        <f t="shared" si="52"/>
        <v>6.6850728070298375</v>
      </c>
      <c r="M643" s="82">
        <v>477</v>
      </c>
      <c r="N643" s="83">
        <v>6.55</v>
      </c>
      <c r="O643" s="37">
        <v>7.796448642663</v>
      </c>
      <c r="P643" s="44">
        <v>547.29999999999995</v>
      </c>
      <c r="Q643" s="35">
        <f t="shared" si="51"/>
        <v>1.2464486426630002</v>
      </c>
      <c r="R643" s="34">
        <v>0</v>
      </c>
      <c r="S643" s="85">
        <f t="shared" si="53"/>
        <v>-0.14737945492662474</v>
      </c>
      <c r="T643" s="10">
        <v>49.5</v>
      </c>
      <c r="U643" s="10">
        <v>61</v>
      </c>
      <c r="V643" s="13">
        <v>9</v>
      </c>
      <c r="W643" s="12">
        <v>5</v>
      </c>
      <c r="X643" s="12">
        <v>2</v>
      </c>
      <c r="Y643" s="14">
        <v>0</v>
      </c>
      <c r="Z643" s="12">
        <v>2</v>
      </c>
      <c r="AA643" s="12">
        <v>0</v>
      </c>
      <c r="AB643" s="86" t="s">
        <v>221</v>
      </c>
    </row>
    <row r="644" spans="1:28" ht="11.35" customHeight="1">
      <c r="A644" s="6">
        <v>2017</v>
      </c>
      <c r="B644" s="6" t="s">
        <v>244</v>
      </c>
      <c r="C644" s="15">
        <v>4</v>
      </c>
      <c r="D644" s="3" t="s">
        <v>3</v>
      </c>
      <c r="E644" s="3" t="s">
        <v>296</v>
      </c>
      <c r="F644" s="70">
        <v>43012</v>
      </c>
      <c r="G644" s="56">
        <v>79243</v>
      </c>
      <c r="H644" s="52">
        <v>57157</v>
      </c>
      <c r="I644" s="78">
        <f>SUM(H641+H642+H643+H644)</f>
        <v>227206</v>
      </c>
      <c r="J644" s="79">
        <f t="shared" si="54"/>
        <v>0.72128768471663107</v>
      </c>
      <c r="K644" s="80">
        <f>SUM(G641+G642+G643+G644)</f>
        <v>306552</v>
      </c>
      <c r="L644" s="81">
        <f t="shared" si="52"/>
        <v>4.3032192117915775</v>
      </c>
      <c r="M644" s="82">
        <v>341</v>
      </c>
      <c r="N644" s="83">
        <v>6.55</v>
      </c>
      <c r="O644" s="37">
        <v>4.784902136466</v>
      </c>
      <c r="P644" s="44">
        <v>374.17</v>
      </c>
      <c r="Q644" s="35">
        <f t="shared" si="51"/>
        <v>-1.7650978635339998</v>
      </c>
      <c r="R644" s="34">
        <v>1</v>
      </c>
      <c r="S644" s="85">
        <f t="shared" si="53"/>
        <v>-9.7272727272727399E-2</v>
      </c>
      <c r="T644" s="10">
        <v>72.599999999999994</v>
      </c>
      <c r="U644" s="10">
        <v>73.2</v>
      </c>
      <c r="V644" s="13">
        <v>34</v>
      </c>
      <c r="W644" s="12">
        <v>0</v>
      </c>
      <c r="X644" s="12">
        <v>2</v>
      </c>
      <c r="Y644" s="12">
        <v>2</v>
      </c>
      <c r="Z644" s="12">
        <v>0</v>
      </c>
      <c r="AA644" s="12">
        <v>0</v>
      </c>
      <c r="AB644" s="5">
        <v>0</v>
      </c>
    </row>
    <row r="645" spans="1:28" ht="11.35" customHeight="1">
      <c r="A645" s="6">
        <v>2017</v>
      </c>
      <c r="B645" s="6" t="s">
        <v>244</v>
      </c>
      <c r="C645" s="15">
        <v>5</v>
      </c>
      <c r="D645" s="15" t="s">
        <v>7</v>
      </c>
      <c r="E645" s="15" t="s">
        <v>297</v>
      </c>
      <c r="F645" s="70">
        <v>43013</v>
      </c>
      <c r="G645" s="56">
        <v>87033</v>
      </c>
      <c r="H645" s="52">
        <v>61569</v>
      </c>
      <c r="I645" s="78">
        <f>SUM(H641+H642+H643+H644+H645)</f>
        <v>288775</v>
      </c>
      <c r="J645" s="79">
        <f t="shared" si="54"/>
        <v>0.70742132294646853</v>
      </c>
      <c r="K645" s="80">
        <f>SUM(G641+G642+G643+G644+G645)</f>
        <v>393585</v>
      </c>
      <c r="L645" s="81">
        <f t="shared" si="52"/>
        <v>3.9410338607194975</v>
      </c>
      <c r="M645" s="82">
        <v>343</v>
      </c>
      <c r="N645" s="83">
        <v>6.55</v>
      </c>
      <c r="O645" s="37">
        <v>4.1295830317229996</v>
      </c>
      <c r="P645" s="44">
        <v>360.74</v>
      </c>
      <c r="Q645" s="35">
        <f t="shared" si="51"/>
        <v>-2.4204169682770003</v>
      </c>
      <c r="R645" s="34">
        <v>1</v>
      </c>
      <c r="S645" s="85">
        <f t="shared" si="53"/>
        <v>-5.1720116618075851E-2</v>
      </c>
      <c r="T645" s="10">
        <v>74.099999999999994</v>
      </c>
      <c r="U645" s="10">
        <v>72.099999999999994</v>
      </c>
      <c r="V645" s="13">
        <v>27</v>
      </c>
      <c r="W645" s="12">
        <v>0</v>
      </c>
      <c r="X645" s="12">
        <v>0</v>
      </c>
      <c r="Y645" s="12">
        <v>0</v>
      </c>
      <c r="Z645" s="12">
        <v>0</v>
      </c>
      <c r="AA645" s="12">
        <v>0</v>
      </c>
      <c r="AB645" s="5">
        <v>0</v>
      </c>
    </row>
    <row r="646" spans="1:28" ht="11.35" customHeight="1">
      <c r="A646" s="6">
        <v>2017</v>
      </c>
      <c r="B646" s="6" t="s">
        <v>244</v>
      </c>
      <c r="C646" s="15">
        <v>6</v>
      </c>
      <c r="D646" s="15" t="s">
        <v>0</v>
      </c>
      <c r="E646" s="15" t="s">
        <v>298</v>
      </c>
      <c r="F646" s="70">
        <v>43014</v>
      </c>
      <c r="G646" s="56">
        <v>88568</v>
      </c>
      <c r="H646" s="52">
        <v>68463</v>
      </c>
      <c r="I646" s="78">
        <f>SUM(H641+H642+H643+H644+H645+H646)</f>
        <v>357238</v>
      </c>
      <c r="J646" s="79">
        <f t="shared" si="54"/>
        <v>0.77299927739138286</v>
      </c>
      <c r="K646" s="80">
        <f>SUM(G641+G642+G643+G644+G645+G646)</f>
        <v>482153</v>
      </c>
      <c r="L646" s="81">
        <f t="shared" si="52"/>
        <v>3.9178935958811314</v>
      </c>
      <c r="M646" s="82">
        <v>347</v>
      </c>
      <c r="N646" s="83">
        <v>6.55</v>
      </c>
      <c r="O646" s="37">
        <v>4.2557131243789996</v>
      </c>
      <c r="P646" s="44">
        <v>374.42</v>
      </c>
      <c r="Q646" s="35">
        <f t="shared" si="51"/>
        <v>-2.2942868756210002</v>
      </c>
      <c r="R646" s="34">
        <v>1</v>
      </c>
      <c r="S646" s="85">
        <f t="shared" si="53"/>
        <v>-7.9020172910662767E-2</v>
      </c>
      <c r="T646" s="10">
        <v>79.599999999999994</v>
      </c>
      <c r="U646" s="10">
        <v>76.099999999999994</v>
      </c>
      <c r="V646" s="13">
        <v>33</v>
      </c>
      <c r="W646" s="12">
        <v>0</v>
      </c>
      <c r="X646" s="12">
        <v>2</v>
      </c>
      <c r="Y646" s="12">
        <v>2</v>
      </c>
      <c r="Z646" s="12">
        <v>0</v>
      </c>
      <c r="AA646" s="12">
        <v>0</v>
      </c>
      <c r="AB646" s="5">
        <v>0</v>
      </c>
    </row>
    <row r="647" spans="1:28" ht="11.35" customHeight="1">
      <c r="A647" s="6">
        <v>2017</v>
      </c>
      <c r="B647" s="6" t="s">
        <v>244</v>
      </c>
      <c r="C647" s="15">
        <v>7</v>
      </c>
      <c r="D647" s="15" t="s">
        <v>8</v>
      </c>
      <c r="E647" s="15" t="s">
        <v>299</v>
      </c>
      <c r="F647" s="70">
        <v>43015</v>
      </c>
      <c r="G647" s="56">
        <v>69834</v>
      </c>
      <c r="H647" s="52">
        <v>56324</v>
      </c>
      <c r="I647" s="78">
        <f>SUM(H641+H642+H643+H644+H645+H646+H647)</f>
        <v>413562</v>
      </c>
      <c r="J647" s="79">
        <f t="shared" si="54"/>
        <v>0.80654122633674141</v>
      </c>
      <c r="K647" s="80">
        <f>SUM(G641+G642+G643+G644+G645+G646+G647)</f>
        <v>551987</v>
      </c>
      <c r="L647" s="81">
        <f t="shared" si="52"/>
        <v>6.0858607555059141</v>
      </c>
      <c r="M647" s="82">
        <v>425</v>
      </c>
      <c r="N647" s="83">
        <v>6.55</v>
      </c>
      <c r="O647" s="37">
        <v>6.2037116590770003</v>
      </c>
      <c r="P647" s="44">
        <v>434.73</v>
      </c>
      <c r="Q647" s="35">
        <f t="shared" si="51"/>
        <v>-0.34628834092299954</v>
      </c>
      <c r="R647" s="34">
        <v>1</v>
      </c>
      <c r="S647" s="85">
        <f t="shared" si="53"/>
        <v>-2.2894117647058954E-2</v>
      </c>
      <c r="T647" s="10">
        <v>75.400000000000006</v>
      </c>
      <c r="U647" s="10">
        <v>77</v>
      </c>
      <c r="V647" s="13">
        <v>26</v>
      </c>
      <c r="W647" s="12">
        <v>0</v>
      </c>
      <c r="X647" s="12">
        <v>5</v>
      </c>
      <c r="Y647" s="12">
        <v>0</v>
      </c>
      <c r="Z647" s="12">
        <v>5</v>
      </c>
      <c r="AA647" s="12">
        <v>0</v>
      </c>
      <c r="AB647" s="86" t="s">
        <v>222</v>
      </c>
    </row>
    <row r="648" spans="1:28" ht="11.35" customHeight="1">
      <c r="A648" s="6">
        <v>2017</v>
      </c>
      <c r="B648" s="6" t="s">
        <v>244</v>
      </c>
      <c r="C648" s="15">
        <v>8</v>
      </c>
      <c r="D648" s="15" t="s">
        <v>5</v>
      </c>
      <c r="E648" s="15" t="s">
        <v>300</v>
      </c>
      <c r="F648" s="70">
        <v>43016</v>
      </c>
      <c r="G648" s="56">
        <v>77355</v>
      </c>
      <c r="H648" s="52">
        <v>57533</v>
      </c>
      <c r="I648" s="78">
        <f>SUM(H641+H642+H643+H644+H645+H646+H647+H648)</f>
        <v>471095</v>
      </c>
      <c r="J648" s="79">
        <f t="shared" si="54"/>
        <v>0.74375282787150154</v>
      </c>
      <c r="K648" s="80">
        <f>SUM(G641+G642+G643+G644+G645+G646+G647+G648)</f>
        <v>629342</v>
      </c>
      <c r="L648" s="81">
        <f t="shared" si="52"/>
        <v>5.1192553810354857</v>
      </c>
      <c r="M648" s="82">
        <v>396</v>
      </c>
      <c r="N648" s="83">
        <v>6.55</v>
      </c>
      <c r="O648" s="37">
        <v>5.423954495507</v>
      </c>
      <c r="P648" s="44">
        <v>419.81</v>
      </c>
      <c r="Q648" s="35">
        <f t="shared" si="51"/>
        <v>-1.1260455044929998</v>
      </c>
      <c r="R648" s="34">
        <v>1</v>
      </c>
      <c r="S648" s="85">
        <f t="shared" si="53"/>
        <v>-6.0126262626262639E-2</v>
      </c>
      <c r="T648" s="10">
        <v>78.599999999999994</v>
      </c>
      <c r="U648" s="10">
        <v>78.099999999999994</v>
      </c>
      <c r="V648" s="13">
        <v>23</v>
      </c>
      <c r="W648" s="12">
        <v>0</v>
      </c>
      <c r="X648" s="12">
        <v>6</v>
      </c>
      <c r="Y648" s="12">
        <v>0</v>
      </c>
      <c r="Z648" s="12">
        <v>6</v>
      </c>
      <c r="AA648" s="12">
        <v>0</v>
      </c>
      <c r="AB648" s="5">
        <v>0</v>
      </c>
    </row>
    <row r="649" spans="1:28" ht="11.35" customHeight="1">
      <c r="A649" s="6">
        <v>2017</v>
      </c>
      <c r="B649" s="6" t="s">
        <v>244</v>
      </c>
      <c r="C649" s="15">
        <v>9</v>
      </c>
      <c r="D649" s="15" t="s">
        <v>6</v>
      </c>
      <c r="E649" s="15" t="s">
        <v>294</v>
      </c>
      <c r="F649" s="70">
        <v>43017</v>
      </c>
      <c r="G649" s="56">
        <v>87829</v>
      </c>
      <c r="H649" s="52">
        <v>60757</v>
      </c>
      <c r="I649" s="78">
        <f>SUM(H641+H642+H643+H644+H645+H646+H647+H648+H649)</f>
        <v>531852</v>
      </c>
      <c r="J649" s="79">
        <f t="shared" si="54"/>
        <v>0.69176467909232708</v>
      </c>
      <c r="K649" s="80">
        <f>SUM(G641+G642+G643+G644+G645+G646+G647+G648+G649)</f>
        <v>717171</v>
      </c>
      <c r="L649" s="81">
        <f t="shared" si="52"/>
        <v>4.5201471040316976</v>
      </c>
      <c r="M649" s="82">
        <v>397</v>
      </c>
      <c r="N649" s="83">
        <v>6.55</v>
      </c>
      <c r="O649" s="37">
        <v>4.9591820469319998</v>
      </c>
      <c r="P649" s="44">
        <v>432.56</v>
      </c>
      <c r="Q649" s="35">
        <f t="shared" si="51"/>
        <v>-1.590817953068</v>
      </c>
      <c r="R649" s="34">
        <v>1</v>
      </c>
      <c r="S649" s="85">
        <f t="shared" si="53"/>
        <v>-8.9571788413098208E-2</v>
      </c>
      <c r="T649" s="10">
        <v>63</v>
      </c>
      <c r="U649" s="10">
        <v>65.8</v>
      </c>
      <c r="V649" s="13">
        <v>30</v>
      </c>
      <c r="W649" s="12">
        <v>0</v>
      </c>
      <c r="X649" s="12">
        <v>1</v>
      </c>
      <c r="Y649" s="12">
        <v>0</v>
      </c>
      <c r="Z649" s="12">
        <v>1</v>
      </c>
      <c r="AA649" s="12">
        <v>0</v>
      </c>
      <c r="AB649" s="5">
        <v>0</v>
      </c>
    </row>
    <row r="650" spans="1:28" ht="11.35" customHeight="1">
      <c r="A650" s="6">
        <v>2017</v>
      </c>
      <c r="B650" s="6" t="s">
        <v>244</v>
      </c>
      <c r="C650" s="15">
        <v>10</v>
      </c>
      <c r="D650" s="15" t="s">
        <v>4</v>
      </c>
      <c r="E650" s="15" t="s">
        <v>295</v>
      </c>
      <c r="F650" s="70">
        <v>43018</v>
      </c>
      <c r="G650" s="56">
        <v>79677</v>
      </c>
      <c r="H650" s="52">
        <v>57834</v>
      </c>
      <c r="I650" s="78">
        <f>SUM(H641+H642+H643+H644+H645+H646+H647+H648+H649+H650)</f>
        <v>589686</v>
      </c>
      <c r="J650" s="79">
        <f t="shared" si="54"/>
        <v>0.7258556421552016</v>
      </c>
      <c r="K650" s="80">
        <f>SUM(G641+G642+G643+G644+G645+G646+G647+G648+G649+G650)</f>
        <v>796848</v>
      </c>
      <c r="L650" s="81">
        <f t="shared" si="52"/>
        <v>5.4971949245077001</v>
      </c>
      <c r="M650" s="82">
        <v>438</v>
      </c>
      <c r="N650" s="83">
        <v>6.55</v>
      </c>
      <c r="O650" s="37">
        <v>6.0311005685449999</v>
      </c>
      <c r="P650" s="44">
        <v>479.71</v>
      </c>
      <c r="Q650" s="35">
        <f t="shared" si="51"/>
        <v>-0.51889943145499995</v>
      </c>
      <c r="R650" s="34">
        <v>1</v>
      </c>
      <c r="S650" s="85">
        <f t="shared" si="53"/>
        <v>-9.5228310502283087E-2</v>
      </c>
      <c r="T650" s="10">
        <v>59.9</v>
      </c>
      <c r="U650" s="10">
        <v>69.2</v>
      </c>
      <c r="V650" s="13">
        <v>38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86" t="s">
        <v>223</v>
      </c>
    </row>
    <row r="651" spans="1:28" ht="11.35" customHeight="1">
      <c r="A651" s="6">
        <v>2017</v>
      </c>
      <c r="B651" s="6" t="s">
        <v>244</v>
      </c>
      <c r="C651" s="15">
        <v>11</v>
      </c>
      <c r="D651" s="3" t="s">
        <v>3</v>
      </c>
      <c r="E651" s="3" t="s">
        <v>296</v>
      </c>
      <c r="F651" s="70">
        <v>43019</v>
      </c>
      <c r="G651" s="56">
        <v>79654</v>
      </c>
      <c r="H651" s="52">
        <v>57471</v>
      </c>
      <c r="I651" s="78">
        <f>SUM(H641+H642+H643+H644+H645+H646+H647+H648+H649+H650+H651)</f>
        <v>647157</v>
      </c>
      <c r="J651" s="79">
        <f t="shared" si="54"/>
        <v>0.72150802219599774</v>
      </c>
      <c r="K651" s="80">
        <f>SUM(G641+G642+G643+G644+G645+G646+G647+G648+G649+G650+G651)</f>
        <v>876502</v>
      </c>
      <c r="L651" s="81">
        <f t="shared" si="52"/>
        <v>3.9420493634971252</v>
      </c>
      <c r="M651" s="82">
        <v>314</v>
      </c>
      <c r="N651" s="83">
        <v>6.55</v>
      </c>
      <c r="O651" s="37">
        <v>4.1421648630319998</v>
      </c>
      <c r="P651" s="44">
        <v>330.44</v>
      </c>
      <c r="Q651" s="35">
        <f t="shared" si="51"/>
        <v>-2.407835136968</v>
      </c>
      <c r="R651" s="34">
        <v>1</v>
      </c>
      <c r="S651" s="85">
        <f t="shared" si="53"/>
        <v>-5.2356687898089227E-2</v>
      </c>
      <c r="T651" s="16">
        <v>73.7</v>
      </c>
      <c r="U651" s="16">
        <v>76.3</v>
      </c>
      <c r="V651" s="18">
        <v>21</v>
      </c>
      <c r="W651" s="17">
        <v>0</v>
      </c>
      <c r="X651" s="17">
        <v>0</v>
      </c>
      <c r="Y651" s="17">
        <v>0</v>
      </c>
      <c r="Z651" s="17">
        <v>0</v>
      </c>
      <c r="AA651" s="17">
        <v>0</v>
      </c>
      <c r="AB651" s="5">
        <v>0</v>
      </c>
    </row>
    <row r="652" spans="1:28" ht="11.35" customHeight="1">
      <c r="A652" s="6">
        <v>2017</v>
      </c>
      <c r="B652" s="6" t="s">
        <v>244</v>
      </c>
      <c r="C652" s="15">
        <v>12</v>
      </c>
      <c r="D652" s="15" t="s">
        <v>7</v>
      </c>
      <c r="E652" s="15" t="s">
        <v>297</v>
      </c>
      <c r="F652" s="70">
        <v>43020</v>
      </c>
      <c r="G652" s="56">
        <v>87451</v>
      </c>
      <c r="H652" s="52">
        <v>61326</v>
      </c>
      <c r="I652" s="78">
        <f>SUM(H641+H642+H643+H644+H645+H646+H647+H648+H649+H650+H651+H652)</f>
        <v>708483</v>
      </c>
      <c r="J652" s="79">
        <f t="shared" si="54"/>
        <v>0.70126127774410818</v>
      </c>
      <c r="K652" s="80">
        <f>SUM(G641+G642+G643+G644+G645+G646+G647+G648+G649+G650+G651+G652)</f>
        <v>963953</v>
      </c>
      <c r="L652" s="81">
        <f t="shared" si="52"/>
        <v>4.5968599558609959</v>
      </c>
      <c r="M652" s="82">
        <v>402</v>
      </c>
      <c r="N652" s="83">
        <v>6.55</v>
      </c>
      <c r="O652" s="37">
        <v>5.1411647665539997</v>
      </c>
      <c r="P652" s="44">
        <v>450.26</v>
      </c>
      <c r="Q652" s="35">
        <f t="shared" si="51"/>
        <v>-1.4088352334460001</v>
      </c>
      <c r="R652" s="34">
        <v>1</v>
      </c>
      <c r="S652" s="85">
        <f t="shared" si="53"/>
        <v>-0.12004975124378103</v>
      </c>
      <c r="T652" s="16">
        <v>76.8</v>
      </c>
      <c r="U652" s="16">
        <v>76.2</v>
      </c>
      <c r="V652" s="18">
        <v>21</v>
      </c>
      <c r="W652" s="17">
        <v>0</v>
      </c>
      <c r="X652" s="17">
        <v>1</v>
      </c>
      <c r="Y652" s="17">
        <v>0</v>
      </c>
      <c r="Z652" s="17">
        <v>1</v>
      </c>
      <c r="AA652" s="17">
        <v>0</v>
      </c>
      <c r="AB652" s="5">
        <v>0</v>
      </c>
    </row>
    <row r="653" spans="1:28" ht="11.35" customHeight="1">
      <c r="A653" s="6">
        <v>2017</v>
      </c>
      <c r="B653" s="6" t="s">
        <v>244</v>
      </c>
      <c r="C653" s="15">
        <v>13</v>
      </c>
      <c r="D653" s="15" t="s">
        <v>0</v>
      </c>
      <c r="E653" s="15" t="s">
        <v>298</v>
      </c>
      <c r="F653" s="70">
        <v>43021</v>
      </c>
      <c r="G653" s="56">
        <v>89160</v>
      </c>
      <c r="H653" s="52">
        <v>62799</v>
      </c>
      <c r="I653" s="78">
        <f>SUM(H641+H642+H643+H644+H645+H646+H647+H648+H649+H650+H651+H652+H653)</f>
        <v>771282</v>
      </c>
      <c r="J653" s="79">
        <f t="shared" si="54"/>
        <v>0.70434051144010767</v>
      </c>
      <c r="K653" s="80">
        <f>SUM(G641+G642+G643+G644+G645+G646+G647+G648+G649+G650+G651+G652+G653)</f>
        <v>1053113</v>
      </c>
      <c r="L653" s="81">
        <f t="shared" si="52"/>
        <v>3.7572902646926876</v>
      </c>
      <c r="M653" s="82">
        <v>335</v>
      </c>
      <c r="N653" s="83">
        <v>6.55</v>
      </c>
      <c r="O653" s="37">
        <v>3.956370569762</v>
      </c>
      <c r="P653" s="44">
        <v>357.25</v>
      </c>
      <c r="Q653" s="35">
        <f t="shared" si="51"/>
        <v>-2.5936294302379999</v>
      </c>
      <c r="R653" s="34">
        <v>1</v>
      </c>
      <c r="S653" s="85">
        <f t="shared" si="53"/>
        <v>-6.641791044776113E-2</v>
      </c>
      <c r="T653" s="16">
        <v>81</v>
      </c>
      <c r="U653" s="16">
        <v>75.099999999999994</v>
      </c>
      <c r="V653" s="18">
        <v>26</v>
      </c>
      <c r="W653" s="17">
        <v>1</v>
      </c>
      <c r="X653" s="17">
        <v>0</v>
      </c>
      <c r="Y653" s="17">
        <v>0</v>
      </c>
      <c r="Z653" s="17">
        <v>0</v>
      </c>
      <c r="AA653" s="17">
        <v>0</v>
      </c>
      <c r="AB653" s="5">
        <v>0</v>
      </c>
    </row>
    <row r="654" spans="1:28" ht="11.35" customHeight="1">
      <c r="A654" s="6">
        <v>2017</v>
      </c>
      <c r="B654" s="6" t="s">
        <v>244</v>
      </c>
      <c r="C654" s="15">
        <v>14</v>
      </c>
      <c r="D654" s="15" t="s">
        <v>8</v>
      </c>
      <c r="E654" s="15" t="s">
        <v>299</v>
      </c>
      <c r="F654" s="70">
        <v>43022</v>
      </c>
      <c r="G654" s="56">
        <v>73024</v>
      </c>
      <c r="H654" s="50">
        <v>60411</v>
      </c>
      <c r="I654" s="78">
        <f>SUM(H641+H642+H643+H644+H645+H646+H647+H648+H649+H650+H651+H652+H653+H654)</f>
        <v>831693</v>
      </c>
      <c r="J654" s="79">
        <f t="shared" si="54"/>
        <v>0.82727596406660819</v>
      </c>
      <c r="K654" s="80">
        <f>SUM(G641+G642+G643+G644+G645+G646+G647+G648+G649+G650+G651+G652+G653+G654)</f>
        <v>1126137</v>
      </c>
      <c r="L654" s="81">
        <f t="shared" si="52"/>
        <v>9.1476774758983339</v>
      </c>
      <c r="M654" s="82">
        <v>668</v>
      </c>
      <c r="N654" s="83">
        <v>6.55</v>
      </c>
      <c r="O654" s="37">
        <v>10.250465600349999</v>
      </c>
      <c r="P654" s="44">
        <v>743.35</v>
      </c>
      <c r="Q654" s="35">
        <f t="shared" si="51"/>
        <v>3.7004656003499994</v>
      </c>
      <c r="R654" s="34">
        <v>0</v>
      </c>
      <c r="S654" s="85">
        <f t="shared" si="53"/>
        <v>-0.11279940119760479</v>
      </c>
      <c r="T654" s="10">
        <v>74.7</v>
      </c>
      <c r="U654" s="10">
        <v>69</v>
      </c>
      <c r="V654" s="13">
        <v>26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86" t="s">
        <v>224</v>
      </c>
    </row>
    <row r="655" spans="1:28" ht="11.35" customHeight="1">
      <c r="A655" s="6">
        <v>2017</v>
      </c>
      <c r="B655" s="6" t="s">
        <v>244</v>
      </c>
      <c r="C655" s="15">
        <v>15</v>
      </c>
      <c r="D655" s="15" t="s">
        <v>5</v>
      </c>
      <c r="E655" s="15" t="s">
        <v>300</v>
      </c>
      <c r="F655" s="70">
        <v>43023</v>
      </c>
      <c r="G655" s="56">
        <v>83159</v>
      </c>
      <c r="H655" s="50">
        <v>59438</v>
      </c>
      <c r="I655" s="78">
        <f>SUM(H641+H642+H643+H644+H645+H646+H647+H648+H649+H650+H651+H652+H653+H654+H655)</f>
        <v>891131</v>
      </c>
      <c r="J655" s="79">
        <f t="shared" si="54"/>
        <v>0.71475125963515673</v>
      </c>
      <c r="K655" s="80">
        <f>SUM(G641+G642+G643+G644+G645+G646+G647+G648+G649+G650+G651+G652+G653+G654+G655)</f>
        <v>1209296</v>
      </c>
      <c r="L655" s="81">
        <f t="shared" si="52"/>
        <v>5.8923267475558871</v>
      </c>
      <c r="M655" s="82">
        <v>490</v>
      </c>
      <c r="N655" s="83">
        <v>6.55</v>
      </c>
      <c r="O655" s="37">
        <v>6.6133551389500003</v>
      </c>
      <c r="P655" s="44">
        <v>546.87</v>
      </c>
      <c r="Q655" s="35">
        <f t="shared" si="51"/>
        <v>6.3355138950000445E-2</v>
      </c>
      <c r="R655" s="34">
        <v>0</v>
      </c>
      <c r="S655" s="85">
        <f t="shared" si="53"/>
        <v>-0.11606122448979583</v>
      </c>
      <c r="T655" s="10">
        <v>59.6</v>
      </c>
      <c r="U655" s="10">
        <v>68.3</v>
      </c>
      <c r="V655" s="13">
        <v>7</v>
      </c>
      <c r="W655" s="12">
        <v>0</v>
      </c>
      <c r="X655" s="12">
        <v>2</v>
      </c>
      <c r="Y655" s="12">
        <v>2</v>
      </c>
      <c r="Z655" s="12">
        <v>0</v>
      </c>
      <c r="AA655" s="12">
        <v>0</v>
      </c>
      <c r="AB655" s="5">
        <v>0</v>
      </c>
    </row>
    <row r="656" spans="1:28" ht="11.35" customHeight="1">
      <c r="A656" s="6">
        <v>2017</v>
      </c>
      <c r="B656" s="6" t="s">
        <v>244</v>
      </c>
      <c r="C656" s="15">
        <v>16</v>
      </c>
      <c r="D656" s="15" t="s">
        <v>6</v>
      </c>
      <c r="E656" s="15" t="s">
        <v>294</v>
      </c>
      <c r="F656" s="70">
        <v>43024</v>
      </c>
      <c r="G656" s="56">
        <v>86479</v>
      </c>
      <c r="H656" s="50">
        <v>62718</v>
      </c>
      <c r="I656" s="78">
        <f>SUM(H641+H642+H643+H644+H645+H646+H647+H648+H649+H650+H651+H652+H653+H654+H655+H656)</f>
        <v>953849</v>
      </c>
      <c r="J656" s="79">
        <f t="shared" si="54"/>
        <v>0.72523965355751108</v>
      </c>
      <c r="K656" s="80">
        <f>SUM(G641+G642+G643+G644+G645+G646+G647+G648+G649+G650+G651+G652+G653+G654+G655+G656)</f>
        <v>1295775</v>
      </c>
      <c r="L656" s="81">
        <f t="shared" si="52"/>
        <v>4.4635113727031994</v>
      </c>
      <c r="M656" s="82">
        <v>386</v>
      </c>
      <c r="N656" s="83">
        <v>6.55</v>
      </c>
      <c r="O656" s="37">
        <v>5.0198314041550001</v>
      </c>
      <c r="P656" s="44">
        <v>436.6</v>
      </c>
      <c r="Q656" s="35">
        <f t="shared" si="51"/>
        <v>-1.5301685958449998</v>
      </c>
      <c r="R656" s="34">
        <v>1</v>
      </c>
      <c r="S656" s="85">
        <f t="shared" si="53"/>
        <v>-0.13108808290155438</v>
      </c>
      <c r="T656" s="10">
        <v>71.599999999999994</v>
      </c>
      <c r="U656" s="10">
        <v>73.8</v>
      </c>
      <c r="V656" s="13">
        <v>20</v>
      </c>
      <c r="W656" s="12">
        <v>0</v>
      </c>
      <c r="X656" s="12">
        <v>1</v>
      </c>
      <c r="Y656" s="12">
        <v>1</v>
      </c>
      <c r="Z656" s="12">
        <v>0</v>
      </c>
      <c r="AA656" s="12">
        <v>0</v>
      </c>
      <c r="AB656" s="5">
        <v>0</v>
      </c>
    </row>
    <row r="657" spans="1:28" ht="11.35" customHeight="1">
      <c r="A657" s="6">
        <v>2017</v>
      </c>
      <c r="B657" s="6" t="s">
        <v>244</v>
      </c>
      <c r="C657" s="15">
        <v>17</v>
      </c>
      <c r="D657" s="15" t="s">
        <v>4</v>
      </c>
      <c r="E657" s="15" t="s">
        <v>295</v>
      </c>
      <c r="F657" s="70">
        <v>43025</v>
      </c>
      <c r="G657" s="56">
        <v>78176</v>
      </c>
      <c r="H657" s="50">
        <v>57469</v>
      </c>
      <c r="I657" s="78">
        <f>SUM(H641+H642+H643+H644+H645+H646+H647+H648+H649+H650+H651+H652+H653+H654+H655+H656+H657)</f>
        <v>1011318</v>
      </c>
      <c r="J657" s="79">
        <f t="shared" si="54"/>
        <v>0.7351233115022513</v>
      </c>
      <c r="K657" s="80">
        <f>SUM(G641+G642+G643+G644+G645+G646+G647+G648+G649+G650+G651+G652+G653+G654+G655+G656+G657)</f>
        <v>1373951</v>
      </c>
      <c r="L657" s="81">
        <f t="shared" si="52"/>
        <v>3.3130372492836675</v>
      </c>
      <c r="M657" s="82">
        <v>259</v>
      </c>
      <c r="N657" s="83">
        <v>6.55</v>
      </c>
      <c r="O657" s="37">
        <v>3.7163579615220002</v>
      </c>
      <c r="P657" s="44">
        <v>290.52</v>
      </c>
      <c r="Q657" s="35">
        <f t="shared" si="51"/>
        <v>-2.8336420384779997</v>
      </c>
      <c r="R657" s="34">
        <v>1</v>
      </c>
      <c r="S657" s="85">
        <f t="shared" si="53"/>
        <v>-0.1216988416988416</v>
      </c>
      <c r="T657" s="10">
        <v>84.2</v>
      </c>
      <c r="U657" s="10">
        <v>79.599999999999994</v>
      </c>
      <c r="V657" s="13">
        <v>19</v>
      </c>
      <c r="W657" s="12">
        <v>0</v>
      </c>
      <c r="X657" s="12">
        <v>0</v>
      </c>
      <c r="Y657" s="12">
        <v>0</v>
      </c>
      <c r="Z657" s="12">
        <v>0</v>
      </c>
      <c r="AA657" s="12">
        <v>0</v>
      </c>
      <c r="AB657" s="5">
        <v>0</v>
      </c>
    </row>
    <row r="658" spans="1:28" ht="11.35" customHeight="1">
      <c r="A658" s="6">
        <v>2017</v>
      </c>
      <c r="B658" s="6" t="s">
        <v>244</v>
      </c>
      <c r="C658" s="15">
        <v>18</v>
      </c>
      <c r="D658" s="3" t="s">
        <v>3</v>
      </c>
      <c r="E658" s="3" t="s">
        <v>296</v>
      </c>
      <c r="F658" s="70">
        <v>43026</v>
      </c>
      <c r="G658" s="56">
        <v>80421</v>
      </c>
      <c r="H658" s="50">
        <v>57969</v>
      </c>
      <c r="I658" s="78">
        <f>SUM(H641+H642+H643+H644+H645+H646+H647+H648+H649+H650+H651+H652+H653+H654+H655+H656+H657+H658)</f>
        <v>1069287</v>
      </c>
      <c r="J658" s="79">
        <f t="shared" si="54"/>
        <v>0.72081918901779385</v>
      </c>
      <c r="K658" s="80">
        <f>SUM(G641+G642+G643+G644+G645+G646+G647+G648+G649+G650+G651+G652+G653+G654+G655+G656+G657+G658)</f>
        <v>1454372</v>
      </c>
      <c r="L658" s="81">
        <f t="shared" si="52"/>
        <v>3.5562850499247709</v>
      </c>
      <c r="M658" s="82">
        <v>286</v>
      </c>
      <c r="N658" s="83">
        <v>6.55</v>
      </c>
      <c r="O658" s="37">
        <v>3.8143022344899999</v>
      </c>
      <c r="P658" s="44">
        <v>305.33</v>
      </c>
      <c r="Q658" s="35">
        <f t="shared" si="51"/>
        <v>-2.7356977655099999</v>
      </c>
      <c r="R658" s="34">
        <v>1</v>
      </c>
      <c r="S658" s="85">
        <f t="shared" si="53"/>
        <v>-6.7587412587412521E-2</v>
      </c>
      <c r="T658" s="10">
        <v>81.8</v>
      </c>
      <c r="U658" s="10">
        <v>76.3</v>
      </c>
      <c r="V658" s="11">
        <v>22</v>
      </c>
      <c r="W658" s="31">
        <v>1</v>
      </c>
      <c r="X658" s="31">
        <v>0</v>
      </c>
      <c r="Y658" s="31">
        <v>0</v>
      </c>
      <c r="Z658" s="31">
        <v>0</v>
      </c>
      <c r="AA658" s="31">
        <v>0</v>
      </c>
      <c r="AB658" s="5">
        <v>0</v>
      </c>
    </row>
    <row r="659" spans="1:28" ht="11.35" customHeight="1">
      <c r="A659" s="6">
        <v>2017</v>
      </c>
      <c r="B659" s="6" t="s">
        <v>244</v>
      </c>
      <c r="C659" s="15">
        <v>19</v>
      </c>
      <c r="D659" s="15" t="s">
        <v>7</v>
      </c>
      <c r="E659" s="15" t="s">
        <v>297</v>
      </c>
      <c r="F659" s="70">
        <v>43027</v>
      </c>
      <c r="G659" s="56">
        <v>88124</v>
      </c>
      <c r="H659" s="50">
        <v>62138</v>
      </c>
      <c r="I659" s="78">
        <f>SUM(H641+H642+H643+H644+H645+H646+H647+H648+H649+H650+H651+H652+H653+H654+H655+H656+H657+H658+H659)</f>
        <v>1131425</v>
      </c>
      <c r="J659" s="79">
        <f t="shared" si="54"/>
        <v>0.70512005809995004</v>
      </c>
      <c r="K659" s="80">
        <f>SUM(G641+G642+G643+G644+G645+G646+G647+G648+G649+G650+G651+G652+G653+G654+G655+G656+G657+G658+G659)</f>
        <v>1542496</v>
      </c>
      <c r="L659" s="81">
        <f t="shared" si="52"/>
        <v>4.2099768508011435</v>
      </c>
      <c r="M659" s="82">
        <v>371</v>
      </c>
      <c r="N659" s="83">
        <v>6.55</v>
      </c>
      <c r="O659" s="37">
        <v>4.5811678732720003</v>
      </c>
      <c r="P659" s="44">
        <v>399.87</v>
      </c>
      <c r="Q659" s="35">
        <f t="shared" si="51"/>
        <v>-1.9688321267279996</v>
      </c>
      <c r="R659" s="34">
        <v>1</v>
      </c>
      <c r="S659" s="85">
        <f t="shared" si="53"/>
        <v>-7.7816711590296572E-2</v>
      </c>
      <c r="T659" s="10">
        <v>74.5</v>
      </c>
      <c r="U659" s="10">
        <v>74.400000000000006</v>
      </c>
      <c r="V659" s="13">
        <v>11</v>
      </c>
      <c r="W659" s="12">
        <v>0</v>
      </c>
      <c r="X659" s="12">
        <v>0</v>
      </c>
      <c r="Y659" s="12">
        <v>0</v>
      </c>
      <c r="Z659" s="12">
        <v>0</v>
      </c>
      <c r="AA659" s="12">
        <v>0</v>
      </c>
      <c r="AB659" s="5">
        <v>0</v>
      </c>
    </row>
    <row r="660" spans="1:28" ht="11.35" customHeight="1">
      <c r="A660" s="6">
        <v>2017</v>
      </c>
      <c r="B660" s="6" t="s">
        <v>244</v>
      </c>
      <c r="C660" s="15">
        <v>20</v>
      </c>
      <c r="D660" s="15" t="s">
        <v>0</v>
      </c>
      <c r="E660" s="15" t="s">
        <v>298</v>
      </c>
      <c r="F660" s="70">
        <v>43028</v>
      </c>
      <c r="G660" s="56">
        <v>90154</v>
      </c>
      <c r="H660" s="50">
        <v>65951</v>
      </c>
      <c r="I660" s="78">
        <f>SUM(H641+H642+H643+H644+H645+H646+H647+H648+H649+H650+H651+H652+H653+H654+H655+H656+H657+H658+H659+H660)</f>
        <v>1197376</v>
      </c>
      <c r="J660" s="79">
        <f t="shared" si="54"/>
        <v>0.73153714754752974</v>
      </c>
      <c r="K660" s="80">
        <f>SUM(G641+G642+G643+G644+G645+G646+G647+G648+G649+G650+G651+G652+G653+G654+G655+G656+G657+G658+G659+G660)</f>
        <v>1632650</v>
      </c>
      <c r="L660" s="81">
        <f t="shared" si="52"/>
        <v>4.3592075781440638</v>
      </c>
      <c r="M660" s="82">
        <v>393</v>
      </c>
      <c r="N660" s="83">
        <v>6.55</v>
      </c>
      <c r="O660" s="37">
        <v>4.7967921556439999</v>
      </c>
      <c r="P660" s="44">
        <v>444.01</v>
      </c>
      <c r="Q660" s="35">
        <f t="shared" si="51"/>
        <v>-1.753207844356</v>
      </c>
      <c r="R660" s="34">
        <v>1</v>
      </c>
      <c r="S660" s="85">
        <f t="shared" si="53"/>
        <v>-0.12979643765903304</v>
      </c>
      <c r="T660" s="10">
        <v>74</v>
      </c>
      <c r="U660" s="10">
        <v>73.8</v>
      </c>
      <c r="V660" s="13">
        <v>28</v>
      </c>
      <c r="W660" s="12">
        <v>0</v>
      </c>
      <c r="X660" s="12">
        <v>2</v>
      </c>
      <c r="Y660" s="12">
        <v>2</v>
      </c>
      <c r="Z660" s="12">
        <v>0</v>
      </c>
      <c r="AA660" s="12">
        <v>0</v>
      </c>
      <c r="AB660" s="5">
        <v>0</v>
      </c>
    </row>
    <row r="661" spans="1:28" ht="11.35" customHeight="1">
      <c r="A661" s="6">
        <v>2017</v>
      </c>
      <c r="B661" s="6" t="s">
        <v>244</v>
      </c>
      <c r="C661" s="15">
        <v>21</v>
      </c>
      <c r="D661" s="15" t="s">
        <v>8</v>
      </c>
      <c r="E661" s="15" t="s">
        <v>299</v>
      </c>
      <c r="F661" s="70">
        <v>43029</v>
      </c>
      <c r="G661" s="56">
        <v>72032</v>
      </c>
      <c r="H661" s="50">
        <v>59494</v>
      </c>
      <c r="I661" s="78">
        <f>SUM(H641+H642+H643+H644+H645+H646+H647+H648+H649+H650+H651+H652+H653+H654+H655+H656+H657+H658+H659+H660+H661)</f>
        <v>1256870</v>
      </c>
      <c r="J661" s="79">
        <f t="shared" si="54"/>
        <v>0.82593847179031543</v>
      </c>
      <c r="K661" s="80">
        <f>SUM(G641+G642+G643+G644+G645+G646+G647+G648+G649+G650+G651+G652+G653+G654+G655+G656+G657+G658+G659+G660+G661)</f>
        <v>1704682</v>
      </c>
      <c r="L661" s="81">
        <f t="shared" si="52"/>
        <v>5.9001554864504664</v>
      </c>
      <c r="M661" s="82">
        <v>425</v>
      </c>
      <c r="N661" s="83">
        <v>6.55</v>
      </c>
      <c r="O661" s="37">
        <v>5.9017827390860003</v>
      </c>
      <c r="P661" s="44">
        <v>464.61</v>
      </c>
      <c r="Q661" s="35">
        <f t="shared" si="51"/>
        <v>-0.64821726091399956</v>
      </c>
      <c r="R661" s="34">
        <v>1</v>
      </c>
      <c r="S661" s="85">
        <f t="shared" si="53"/>
        <v>-9.319999999999995E-2</v>
      </c>
      <c r="T661" s="10">
        <v>76.2</v>
      </c>
      <c r="U661" s="10">
        <v>72.400000000000006</v>
      </c>
      <c r="V661" s="13">
        <v>15</v>
      </c>
      <c r="W661" s="12">
        <v>1</v>
      </c>
      <c r="X661" s="12">
        <v>2</v>
      </c>
      <c r="Y661" s="12">
        <v>0</v>
      </c>
      <c r="Z661" s="12">
        <v>2</v>
      </c>
      <c r="AA661" s="12">
        <v>0</v>
      </c>
      <c r="AB661" s="86" t="s">
        <v>225</v>
      </c>
    </row>
    <row r="662" spans="1:28" ht="11.35" customHeight="1">
      <c r="A662" s="6">
        <v>2017</v>
      </c>
      <c r="B662" s="6" t="s">
        <v>244</v>
      </c>
      <c r="C662" s="15">
        <v>22</v>
      </c>
      <c r="D662" s="15" t="s">
        <v>5</v>
      </c>
      <c r="E662" s="15" t="s">
        <v>300</v>
      </c>
      <c r="F662" s="70">
        <v>43030</v>
      </c>
      <c r="G662" s="56">
        <v>81285</v>
      </c>
      <c r="H662" s="50">
        <v>61008</v>
      </c>
      <c r="I662" s="78">
        <f>SUM(H641+H642+H643+H644+H645+H646+H647+H648+H649+H650+H651+H652+H653+H654+H655+H656+H657+H658+H659+H660+H661+H662)</f>
        <v>1317878</v>
      </c>
      <c r="J662" s="79">
        <f t="shared" si="54"/>
        <v>0.75054438088208153</v>
      </c>
      <c r="K662" s="80">
        <f>SUM(G641+G642+G643+G644+G645+G646+G647+G648+G649+G650+G651+G652+G653+G654+G655+G656+G657+G658+G659+G660+G661+G662)</f>
        <v>1785967</v>
      </c>
      <c r="L662" s="81">
        <f t="shared" si="52"/>
        <v>7.4675524389493759</v>
      </c>
      <c r="M662" s="82">
        <v>607</v>
      </c>
      <c r="N662" s="83">
        <v>6.55</v>
      </c>
      <c r="O662" s="37">
        <f t="shared" ref="O662:O671" si="55">SUM(P662*1000)/G662</f>
        <v>8.3452051424001965</v>
      </c>
      <c r="P662" s="44">
        <v>678.34</v>
      </c>
      <c r="Q662" s="35">
        <f t="shared" si="51"/>
        <v>1.7952051424001967</v>
      </c>
      <c r="R662" s="34">
        <v>0</v>
      </c>
      <c r="S662" s="85">
        <f t="shared" si="53"/>
        <v>-0.11752883031301486</v>
      </c>
      <c r="T662" s="10">
        <v>42.4</v>
      </c>
      <c r="U662" s="10">
        <v>61.9</v>
      </c>
      <c r="V662" s="15">
        <v>21</v>
      </c>
      <c r="W662" s="12">
        <v>0</v>
      </c>
      <c r="X662" s="12">
        <v>1</v>
      </c>
      <c r="Y662" s="12">
        <v>0</v>
      </c>
      <c r="Z662" s="12">
        <v>0</v>
      </c>
      <c r="AA662" s="12">
        <v>1</v>
      </c>
      <c r="AB662" s="86" t="s">
        <v>226</v>
      </c>
    </row>
    <row r="663" spans="1:28" ht="11.35" customHeight="1">
      <c r="A663" s="6">
        <v>2017</v>
      </c>
      <c r="B663" s="6" t="s">
        <v>244</v>
      </c>
      <c r="C663" s="15">
        <v>23</v>
      </c>
      <c r="D663" s="15" t="s">
        <v>6</v>
      </c>
      <c r="E663" s="15" t="s">
        <v>294</v>
      </c>
      <c r="F663" s="70">
        <v>43031</v>
      </c>
      <c r="G663" s="56">
        <v>86637</v>
      </c>
      <c r="H663" s="50">
        <v>61675</v>
      </c>
      <c r="I663" s="78">
        <f>SUM(H641+H642+H643+H644+H645+H646+H647+H648+H649+H650+H651+H652+H653+H654+H655+H656+H657+H658+H659+H660+H661+H662+H663)</f>
        <v>1379553</v>
      </c>
      <c r="J663" s="79">
        <f t="shared" si="54"/>
        <v>0.71187829680159742</v>
      </c>
      <c r="K663" s="80">
        <f>SUM(G641+G642+G643+G644+G645+G646+G647+G648+G649+G650+G651+G652+G653+G654+G655+G656+G657+G658+G659+G660+G661+G662+G663)</f>
        <v>1872604</v>
      </c>
      <c r="L663" s="81">
        <f t="shared" si="52"/>
        <v>4.9516950032895872</v>
      </c>
      <c r="M663" s="82">
        <v>429</v>
      </c>
      <c r="N663" s="83">
        <v>6.55</v>
      </c>
      <c r="O663" s="37">
        <f t="shared" si="55"/>
        <v>5.3646825259415722</v>
      </c>
      <c r="P663" s="44">
        <v>464.78</v>
      </c>
      <c r="Q663" s="35">
        <f t="shared" si="51"/>
        <v>-1.1853174740584276</v>
      </c>
      <c r="R663" s="34">
        <v>1</v>
      </c>
      <c r="S663" s="85">
        <f t="shared" si="53"/>
        <v>-8.3403263403263317E-2</v>
      </c>
      <c r="T663" s="10">
        <v>65.400000000000006</v>
      </c>
      <c r="U663" s="10">
        <v>66.8</v>
      </c>
      <c r="V663" s="32">
        <v>29</v>
      </c>
      <c r="W663" s="31">
        <v>0</v>
      </c>
      <c r="X663" s="31">
        <v>1</v>
      </c>
      <c r="Y663" s="31">
        <v>1</v>
      </c>
      <c r="Z663" s="31">
        <v>0</v>
      </c>
      <c r="AA663" s="31">
        <v>0</v>
      </c>
      <c r="AB663" s="5">
        <v>0</v>
      </c>
    </row>
    <row r="664" spans="1:28" ht="11.35" customHeight="1">
      <c r="A664" s="6">
        <v>2017</v>
      </c>
      <c r="B664" s="6" t="s">
        <v>244</v>
      </c>
      <c r="C664" s="15">
        <v>24</v>
      </c>
      <c r="D664" s="15" t="s">
        <v>4</v>
      </c>
      <c r="E664" s="15" t="s">
        <v>295</v>
      </c>
      <c r="F664" s="70">
        <v>43032</v>
      </c>
      <c r="G664" s="56">
        <v>75662</v>
      </c>
      <c r="H664" s="50">
        <v>54323</v>
      </c>
      <c r="I664" s="78">
        <f>SUM(H641+H642+H643+H644+H645+H646+H647+H648+H649+H650+H651+H652+H653+H654+H655+H656+H657+H658+H659+H660+H661+H662+H663+H664)</f>
        <v>1433876</v>
      </c>
      <c r="J664" s="79">
        <f t="shared" si="54"/>
        <v>0.71796939018265449</v>
      </c>
      <c r="K664" s="80">
        <f>SUM(G641+G642+G643+G644+G645+G646+G647+G648+G649+G650+G651+G652+G653+G654+G655+G656+G657+G658+G659+G660+G661+G662+G663+G664)</f>
        <v>1948266</v>
      </c>
      <c r="L664" s="81">
        <f t="shared" si="52"/>
        <v>5.4452697523195264</v>
      </c>
      <c r="M664" s="82">
        <v>412</v>
      </c>
      <c r="N664" s="83">
        <v>6.55</v>
      </c>
      <c r="O664" s="37">
        <f t="shared" si="55"/>
        <v>5.9740688853057016</v>
      </c>
      <c r="P664" s="44">
        <v>452.01</v>
      </c>
      <c r="Q664" s="35">
        <f t="shared" si="51"/>
        <v>-0.57593111469429825</v>
      </c>
      <c r="R664" s="34">
        <v>1</v>
      </c>
      <c r="S664" s="85">
        <f t="shared" si="53"/>
        <v>-9.7111650485436796E-2</v>
      </c>
      <c r="T664" s="10">
        <v>60</v>
      </c>
      <c r="U664" s="10">
        <v>71.8</v>
      </c>
      <c r="V664" s="15">
        <v>38</v>
      </c>
      <c r="W664" s="12">
        <v>1</v>
      </c>
      <c r="X664" s="12">
        <v>2</v>
      </c>
      <c r="Y664" s="12">
        <v>0</v>
      </c>
      <c r="Z664" s="12">
        <v>2</v>
      </c>
      <c r="AA664" s="12">
        <v>0</v>
      </c>
      <c r="AB664" s="12" t="s">
        <v>227</v>
      </c>
    </row>
    <row r="665" spans="1:28" ht="11.35" customHeight="1">
      <c r="A665" s="6">
        <v>2017</v>
      </c>
      <c r="B665" s="6" t="s">
        <v>244</v>
      </c>
      <c r="C665" s="15">
        <v>25</v>
      </c>
      <c r="D665" s="3" t="s">
        <v>3</v>
      </c>
      <c r="E665" s="3" t="s">
        <v>296</v>
      </c>
      <c r="F665" s="70">
        <v>43033</v>
      </c>
      <c r="G665" s="56">
        <v>78966</v>
      </c>
      <c r="H665" s="50">
        <v>56319</v>
      </c>
      <c r="I665" s="78">
        <f>SUM(H641+H642+H643+H644+H645+H646+H647+H648+H649+H650+H651+H652+H653+H654+H655+H656+H657+H658+H659+H660+H661+H662+H663+H664+H665)</f>
        <v>1490195</v>
      </c>
      <c r="J665" s="79">
        <f t="shared" si="54"/>
        <v>0.71320568345870372</v>
      </c>
      <c r="K665" s="80">
        <f>SUM(G641+G642+G643+G644+G645+G646+G647+G648+G649+G650+G651+G652+G653+G654+G655+G656+G657+G658+G659+G660+G661+G662+G663+G664+G665)</f>
        <v>2027232</v>
      </c>
      <c r="L665" s="81">
        <f t="shared" si="52"/>
        <v>4.2043411088316489</v>
      </c>
      <c r="M665" s="82">
        <v>332</v>
      </c>
      <c r="N665" s="83">
        <v>6.55</v>
      </c>
      <c r="O665" s="37">
        <f t="shared" si="55"/>
        <v>4.3765671301572828</v>
      </c>
      <c r="P665" s="44">
        <v>345.6</v>
      </c>
      <c r="Q665" s="35">
        <f t="shared" si="51"/>
        <v>-2.173432869842717</v>
      </c>
      <c r="R665" s="34">
        <v>1</v>
      </c>
      <c r="S665" s="85">
        <f t="shared" si="53"/>
        <v>-4.0963855421686901E-2</v>
      </c>
      <c r="T665" s="10">
        <v>77.8</v>
      </c>
      <c r="U665" s="10">
        <v>76.2</v>
      </c>
      <c r="V665" s="15">
        <v>33</v>
      </c>
      <c r="W665" s="12">
        <v>0</v>
      </c>
      <c r="X665" s="12">
        <v>0</v>
      </c>
      <c r="Y665" s="12">
        <v>0</v>
      </c>
      <c r="Z665" s="12">
        <v>0</v>
      </c>
      <c r="AA665" s="12">
        <v>0</v>
      </c>
      <c r="AB665" s="5">
        <v>0</v>
      </c>
    </row>
    <row r="666" spans="1:28" ht="11.35" customHeight="1">
      <c r="A666" s="6">
        <v>2017</v>
      </c>
      <c r="B666" s="6" t="s">
        <v>244</v>
      </c>
      <c r="C666" s="15">
        <v>26</v>
      </c>
      <c r="D666" s="15" t="s">
        <v>7</v>
      </c>
      <c r="E666" s="15" t="s">
        <v>297</v>
      </c>
      <c r="F666" s="70">
        <v>43034</v>
      </c>
      <c r="G666" s="56">
        <v>85495</v>
      </c>
      <c r="H666" s="52">
        <v>60226</v>
      </c>
      <c r="I666" s="78">
        <f>SUM(H641+H642+H643+H644+H645+H646+H647+H648+H649+H650+H651+H652+H653+H654+H655+H656+H657+H658+H659+H660+H661+H662+H663+H664+H665+H666)</f>
        <v>1550421</v>
      </c>
      <c r="J666" s="79">
        <f t="shared" si="54"/>
        <v>0.70443885607345458</v>
      </c>
      <c r="K666" s="80">
        <f>SUM(G641+G642+G643+G644+G645+G646+G647+G648+G649+G650+G651+G652+G653+G654+G655+G656+G657+G658+G659+G660+G661+G662+G663+G664+G665+G666)</f>
        <v>2112727</v>
      </c>
      <c r="L666" s="81">
        <f t="shared" si="52"/>
        <v>4.397918006900988</v>
      </c>
      <c r="M666" s="82">
        <v>376</v>
      </c>
      <c r="N666" s="83">
        <v>6.55</v>
      </c>
      <c r="O666" s="37">
        <f t="shared" si="55"/>
        <v>4.5849464880987192</v>
      </c>
      <c r="P666" s="44">
        <v>391.99</v>
      </c>
      <c r="Q666" s="35">
        <f t="shared" si="51"/>
        <v>-1.9650535119012806</v>
      </c>
      <c r="R666" s="34">
        <v>1</v>
      </c>
      <c r="S666" s="85">
        <f t="shared" si="53"/>
        <v>-4.2526595744680984E-2</v>
      </c>
      <c r="T666" s="10">
        <v>74.900000000000006</v>
      </c>
      <c r="U666" s="10">
        <v>73.8</v>
      </c>
      <c r="V666" s="15">
        <v>32</v>
      </c>
      <c r="W666" s="12">
        <v>0</v>
      </c>
      <c r="X666" s="12">
        <v>2</v>
      </c>
      <c r="Y666" s="12">
        <v>1</v>
      </c>
      <c r="Z666" s="12">
        <v>0</v>
      </c>
      <c r="AA666" s="12">
        <v>1</v>
      </c>
      <c r="AB666" s="5">
        <v>0</v>
      </c>
    </row>
    <row r="667" spans="1:28" ht="11.35" customHeight="1">
      <c r="A667" s="6">
        <v>2017</v>
      </c>
      <c r="B667" s="6" t="s">
        <v>244</v>
      </c>
      <c r="C667" s="15">
        <v>27</v>
      </c>
      <c r="D667" s="15" t="s">
        <v>0</v>
      </c>
      <c r="E667" s="15" t="s">
        <v>298</v>
      </c>
      <c r="F667" s="70">
        <v>43035</v>
      </c>
      <c r="G667" s="56">
        <v>86968</v>
      </c>
      <c r="H667" s="50">
        <v>61621</v>
      </c>
      <c r="I667" s="78">
        <f>SUM(H641+H642+H643+H644+H645+H646+H647+H648+H649+H650+H651+H652+H653+H654+H655+H656+H657+H658+H659+H660+H661+H662+H663+H664+H665+H666+H667)</f>
        <v>1612042</v>
      </c>
      <c r="J667" s="79">
        <f t="shared" si="54"/>
        <v>0.70854797166773986</v>
      </c>
      <c r="K667" s="80">
        <f>SUM(G641+G642+G643+G644+G645+G646+G647+G648+G649+G650+G651+G652+G653+G654+G655+G656+G657+G658+G659+G660+G661+G662+G663+G664+G665+G666+G667)</f>
        <v>2199695</v>
      </c>
      <c r="L667" s="81">
        <f t="shared" si="52"/>
        <v>7.4625149480268602</v>
      </c>
      <c r="M667" s="82">
        <v>649</v>
      </c>
      <c r="N667" s="83">
        <v>6.55</v>
      </c>
      <c r="O667" s="37">
        <f t="shared" si="55"/>
        <v>8.0309999080121433</v>
      </c>
      <c r="P667" s="44">
        <v>698.44</v>
      </c>
      <c r="Q667" s="35">
        <f t="shared" si="51"/>
        <v>1.4809999080121434</v>
      </c>
      <c r="R667" s="34">
        <v>0</v>
      </c>
      <c r="S667" s="85">
        <f t="shared" si="53"/>
        <v>-7.6178736517719559E-2</v>
      </c>
      <c r="T667" s="10">
        <v>52.1</v>
      </c>
      <c r="U667" s="10">
        <v>62.1</v>
      </c>
      <c r="V667" s="15">
        <v>36</v>
      </c>
      <c r="W667" s="12">
        <v>2</v>
      </c>
      <c r="X667" s="12">
        <v>0</v>
      </c>
      <c r="Y667" s="12">
        <v>0</v>
      </c>
      <c r="Z667" s="12">
        <v>0</v>
      </c>
      <c r="AA667" s="12">
        <v>0</v>
      </c>
      <c r="AB667" s="86" t="s">
        <v>228</v>
      </c>
    </row>
    <row r="668" spans="1:28" ht="11.35" customHeight="1">
      <c r="A668" s="6">
        <v>2017</v>
      </c>
      <c r="B668" s="6" t="s">
        <v>244</v>
      </c>
      <c r="C668" s="15">
        <v>28</v>
      </c>
      <c r="D668" s="15" t="s">
        <v>8</v>
      </c>
      <c r="E668" s="15" t="s">
        <v>299</v>
      </c>
      <c r="F668" s="70">
        <v>43036</v>
      </c>
      <c r="G668" s="49">
        <v>66948</v>
      </c>
      <c r="H668" s="50">
        <v>55355</v>
      </c>
      <c r="I668" s="78">
        <f>SUM(H641+H642+H643+H644+H645+H646+H647+H648+H649+H650+H651+H652+H653+H654+H655+H656+H657+H658+H659+H660+H661+H662+H663+H664+H665+H666+H667+H668)</f>
        <v>1667397</v>
      </c>
      <c r="J668" s="79">
        <f t="shared" si="54"/>
        <v>0.82683575312182589</v>
      </c>
      <c r="K668" s="80">
        <f>SUM(G641+G642+G643+G644+G645+G646+G647+G648+G649+G650+G651+G652+G653+G654+G655+G656+G657+G658+G659+G660+G661+G662+G663+G664+G665+G666+G667+G668)</f>
        <v>2266643</v>
      </c>
      <c r="L668" s="81">
        <f t="shared" si="52"/>
        <v>8.4095118599510066</v>
      </c>
      <c r="M668" s="82">
        <v>563</v>
      </c>
      <c r="N668" s="83">
        <v>6.55</v>
      </c>
      <c r="O668" s="37">
        <f t="shared" si="55"/>
        <v>9.1442612176614695</v>
      </c>
      <c r="P668" s="38">
        <v>612.19000000000005</v>
      </c>
      <c r="Q668" s="35">
        <f t="shared" si="51"/>
        <v>2.5942612176614697</v>
      </c>
      <c r="R668" s="34">
        <v>0</v>
      </c>
      <c r="S668" s="85">
        <f t="shared" si="53"/>
        <v>-8.7371225577264733E-2</v>
      </c>
      <c r="T668" s="10">
        <v>70.5</v>
      </c>
      <c r="U668" s="10">
        <v>69</v>
      </c>
      <c r="V668" s="15">
        <v>28</v>
      </c>
      <c r="W668" s="12">
        <v>0</v>
      </c>
      <c r="X668" s="12">
        <v>0</v>
      </c>
      <c r="Y668" s="12">
        <v>0</v>
      </c>
      <c r="Z668" s="12">
        <v>0</v>
      </c>
      <c r="AA668" s="12">
        <v>0</v>
      </c>
      <c r="AB668" s="5">
        <v>0</v>
      </c>
    </row>
    <row r="669" spans="1:28" ht="11.35" customHeight="1">
      <c r="A669" s="6">
        <v>2017</v>
      </c>
      <c r="B669" s="6" t="s">
        <v>244</v>
      </c>
      <c r="C669" s="15">
        <v>29</v>
      </c>
      <c r="D669" s="15" t="s">
        <v>5</v>
      </c>
      <c r="E669" s="15" t="s">
        <v>300</v>
      </c>
      <c r="F669" s="70">
        <v>43037</v>
      </c>
      <c r="G669" s="49">
        <v>75146</v>
      </c>
      <c r="H669" s="50">
        <v>57065</v>
      </c>
      <c r="I669" s="78">
        <f>SUM(H641+H642+H643+H644+H645+H646+H647+H648+H649+H650+H651+H652+H653+H654+H655+H656+H657+H658+H659+H660+H661+H662+H663+H664+H665+H666+H668+H669+H667)</f>
        <v>1724462</v>
      </c>
      <c r="J669" s="79">
        <f t="shared" si="54"/>
        <v>0.7593883905996327</v>
      </c>
      <c r="K669" s="80">
        <f>SUM(G641+G642+G643+G644+G645+G646+G647+G648+G649+G650+G651+G652+G653+G654+G655+G656+G657+G658+G659+G660+G661+G662+G663+G664+G665+G666+G667+G668+G669)</f>
        <v>2341789</v>
      </c>
      <c r="L669" s="81">
        <f t="shared" si="52"/>
        <v>5.5358901338727282</v>
      </c>
      <c r="M669" s="82">
        <v>416</v>
      </c>
      <c r="N669" s="83">
        <v>6.55</v>
      </c>
      <c r="O669" s="37">
        <f t="shared" si="55"/>
        <v>6.1038511697229394</v>
      </c>
      <c r="P669" s="38">
        <v>458.68</v>
      </c>
      <c r="Q669" s="35">
        <f t="shared" si="51"/>
        <v>-0.44614883027706043</v>
      </c>
      <c r="R669" s="34">
        <v>1</v>
      </c>
      <c r="S669" s="85">
        <f t="shared" si="53"/>
        <v>-0.10259615384615395</v>
      </c>
      <c r="T669" s="10">
        <v>77.8</v>
      </c>
      <c r="U669" s="10">
        <v>77.7</v>
      </c>
      <c r="V669" s="15">
        <v>20</v>
      </c>
      <c r="W669" s="12">
        <v>0</v>
      </c>
      <c r="X669" s="12">
        <v>3</v>
      </c>
      <c r="Y669" s="12">
        <v>0</v>
      </c>
      <c r="Z669" s="12">
        <v>3</v>
      </c>
      <c r="AA669" s="12">
        <v>0</v>
      </c>
      <c r="AB669" s="5">
        <v>0</v>
      </c>
    </row>
    <row r="670" spans="1:28" ht="11.35" customHeight="1">
      <c r="A670" s="6">
        <v>2017</v>
      </c>
      <c r="B670" s="6" t="s">
        <v>244</v>
      </c>
      <c r="C670" s="15">
        <v>30</v>
      </c>
      <c r="D670" s="15" t="s">
        <v>6</v>
      </c>
      <c r="E670" s="15" t="s">
        <v>294</v>
      </c>
      <c r="F670" s="70">
        <v>43038</v>
      </c>
      <c r="G670" s="49">
        <v>70880</v>
      </c>
      <c r="H670" s="50">
        <v>51089</v>
      </c>
      <c r="I670" s="78">
        <f>SUM(H641+H642+H643+H644+H645+H646+H647+H648+H649+H650+H651+H652+H653+H654+H655+H656+H657+H658+H659+H660+H661+H662+H663+H664+H665+H666+H667+H668+H669+H670)</f>
        <v>1775551</v>
      </c>
      <c r="J670" s="79">
        <f t="shared" si="54"/>
        <v>0.72078160270880365</v>
      </c>
      <c r="K670" s="80">
        <f>SUM(G641+G642+G643+G644+G645+G646+G647+G648+G649+G650+G651+G652+G653+G654+G655+G656+G657+G658+G659+G660+G661+G662+G663+G664+G665+G666+G667+G668+G669+G670)</f>
        <v>2412669</v>
      </c>
      <c r="L670" s="81">
        <f t="shared" si="52"/>
        <v>4.288939051918736</v>
      </c>
      <c r="M670" s="82">
        <v>304</v>
      </c>
      <c r="N670" s="83">
        <v>6.55</v>
      </c>
      <c r="O670" s="37">
        <f t="shared" si="55"/>
        <v>4.7528216704288937</v>
      </c>
      <c r="P670" s="38">
        <v>336.88</v>
      </c>
      <c r="Q670" s="35">
        <f t="shared" si="51"/>
        <v>-1.7971783295711061</v>
      </c>
      <c r="R670" s="34">
        <v>1</v>
      </c>
      <c r="S670" s="85">
        <f t="shared" si="53"/>
        <v>-0.10815789473684201</v>
      </c>
      <c r="T670" s="10">
        <v>71.7</v>
      </c>
      <c r="U670" s="10">
        <v>74.900000000000006</v>
      </c>
      <c r="V670" s="15" t="s">
        <v>230</v>
      </c>
      <c r="W670" s="12">
        <v>1</v>
      </c>
      <c r="X670" s="12">
        <v>0</v>
      </c>
      <c r="Y670" s="12">
        <v>0</v>
      </c>
      <c r="Z670" s="12">
        <v>0</v>
      </c>
      <c r="AA670" s="12">
        <v>0</v>
      </c>
      <c r="AB670" s="5">
        <v>0</v>
      </c>
    </row>
    <row r="671" spans="1:28" ht="11.35" customHeight="1">
      <c r="A671" s="6">
        <v>2017</v>
      </c>
      <c r="B671" s="6" t="s">
        <v>244</v>
      </c>
      <c r="C671" s="15">
        <v>31</v>
      </c>
      <c r="D671" s="15" t="s">
        <v>4</v>
      </c>
      <c r="E671" s="15" t="s">
        <v>295</v>
      </c>
      <c r="F671" s="70">
        <v>43039</v>
      </c>
      <c r="G671" s="49">
        <v>52280</v>
      </c>
      <c r="H671" s="50">
        <v>38346</v>
      </c>
      <c r="I671" s="78">
        <f>SUM(H641+H642+H643+H644+H645+H646+H647+H648+H649+H650+H651+H652+H653+H654+H655+H656+H657+H658+H659+H660+H661+H662+H663+H664+H665+H666+H667+H668+H669+H670+H671)</f>
        <v>1813897</v>
      </c>
      <c r="J671" s="79">
        <f t="shared" si="54"/>
        <v>0.73347360367253256</v>
      </c>
      <c r="K671" s="80">
        <f>SUM(G641+G642+G643+G644+G645+G646+G647+G648+G649+G650+G651+G652+G653+G654+G655+G656+G657+G658+G659+G660+G661+G662+G663+G664+G665+G666+G667+G668+G669+G670+G671)</f>
        <v>2464949</v>
      </c>
      <c r="L671" s="81">
        <f t="shared" si="52"/>
        <v>5.3175210405508802</v>
      </c>
      <c r="M671" s="82">
        <v>278</v>
      </c>
      <c r="N671" s="83">
        <v>6.55</v>
      </c>
      <c r="O671" s="37">
        <f t="shared" si="55"/>
        <v>5.8783473603672531</v>
      </c>
      <c r="P671" s="38">
        <v>307.32</v>
      </c>
      <c r="Q671" s="35">
        <f t="shared" si="51"/>
        <v>-0.67165263963274668</v>
      </c>
      <c r="R671" s="34">
        <v>1</v>
      </c>
      <c r="S671" s="85">
        <f t="shared" si="53"/>
        <v>-0.1054676258992806</v>
      </c>
      <c r="T671" s="10">
        <v>72.3</v>
      </c>
      <c r="U671" s="10">
        <v>77.400000000000006</v>
      </c>
      <c r="V671" s="15">
        <v>32</v>
      </c>
      <c r="W671" s="12">
        <v>1</v>
      </c>
      <c r="X671" s="12">
        <v>0</v>
      </c>
      <c r="Y671" s="12">
        <v>0</v>
      </c>
      <c r="Z671" s="12">
        <v>0</v>
      </c>
      <c r="AA671" s="12">
        <v>0</v>
      </c>
      <c r="AB671" s="12" t="s">
        <v>229</v>
      </c>
    </row>
    <row r="672" spans="1:28" ht="11.35" customHeight="1">
      <c r="A672" s="6">
        <v>2017</v>
      </c>
      <c r="B672" s="6" t="s">
        <v>245</v>
      </c>
      <c r="C672" s="15">
        <v>1</v>
      </c>
      <c r="D672" s="15" t="s">
        <v>3</v>
      </c>
      <c r="E672" s="15" t="s">
        <v>296</v>
      </c>
      <c r="F672" s="70">
        <v>43040</v>
      </c>
      <c r="G672" s="49">
        <v>77205</v>
      </c>
      <c r="H672" s="50">
        <v>56642</v>
      </c>
      <c r="I672" s="78">
        <v>56642</v>
      </c>
      <c r="J672" s="79">
        <v>0.7336571465578654</v>
      </c>
      <c r="K672" s="80">
        <v>77205</v>
      </c>
      <c r="L672" s="81">
        <v>5.1680590635321542</v>
      </c>
      <c r="M672" s="82">
        <v>399</v>
      </c>
      <c r="N672" s="83">
        <v>6.99</v>
      </c>
      <c r="O672" s="37">
        <v>4.9921637199663236</v>
      </c>
      <c r="P672" s="38">
        <v>385.42</v>
      </c>
      <c r="Q672" s="35">
        <f t="shared" si="51"/>
        <v>-1.9978362800336766</v>
      </c>
      <c r="R672" s="34">
        <v>94</v>
      </c>
      <c r="S672" s="85">
        <v>3.4035087719298196E-2</v>
      </c>
      <c r="T672" s="10">
        <v>62.4</v>
      </c>
      <c r="U672" s="10">
        <v>69.599999999999994</v>
      </c>
      <c r="V672" s="15">
        <v>28</v>
      </c>
      <c r="W672" s="12">
        <v>0</v>
      </c>
      <c r="X672" s="12">
        <v>0</v>
      </c>
      <c r="Y672" s="12">
        <v>0</v>
      </c>
      <c r="Z672" s="12">
        <v>0</v>
      </c>
      <c r="AA672" s="12">
        <v>0</v>
      </c>
      <c r="AB672" s="12"/>
    </row>
    <row r="673" spans="1:28" ht="11.35" customHeight="1">
      <c r="A673" s="6">
        <v>2017</v>
      </c>
      <c r="B673" s="6" t="s">
        <v>245</v>
      </c>
      <c r="C673" s="15">
        <v>2</v>
      </c>
      <c r="D673" s="15" t="s">
        <v>7</v>
      </c>
      <c r="E673" s="15" t="s">
        <v>297</v>
      </c>
      <c r="F673" s="70">
        <v>43041</v>
      </c>
      <c r="G673" s="49">
        <v>80459</v>
      </c>
      <c r="H673" s="50">
        <v>56008</v>
      </c>
      <c r="I673" s="78">
        <v>112650</v>
      </c>
      <c r="J673" s="79">
        <v>0.69610609130115964</v>
      </c>
      <c r="K673" s="80">
        <v>157664</v>
      </c>
      <c r="L673" s="81">
        <v>3.8653227109459474</v>
      </c>
      <c r="M673" s="82">
        <v>311</v>
      </c>
      <c r="N673" s="83">
        <v>6.99</v>
      </c>
      <c r="O673" s="37">
        <v>3.9999254278576668</v>
      </c>
      <c r="P673" s="38">
        <v>321.83</v>
      </c>
      <c r="Q673" s="35">
        <f t="shared" si="51"/>
        <v>-2.9900745721423334</v>
      </c>
      <c r="R673" s="34">
        <v>95</v>
      </c>
      <c r="S673" s="85">
        <v>-3.4823151125401797E-2</v>
      </c>
      <c r="T673" s="10">
        <v>76.3</v>
      </c>
      <c r="U673" s="10">
        <v>77.5</v>
      </c>
      <c r="V673" s="15">
        <v>35</v>
      </c>
      <c r="W673" s="12">
        <v>1</v>
      </c>
      <c r="X673" s="12">
        <v>0</v>
      </c>
      <c r="Y673" s="12">
        <v>0</v>
      </c>
      <c r="Z673" s="12">
        <v>0</v>
      </c>
      <c r="AA673" s="12">
        <v>0</v>
      </c>
      <c r="AB673" s="12"/>
    </row>
    <row r="674" spans="1:28" ht="11.35" customHeight="1">
      <c r="A674" s="6">
        <v>2017</v>
      </c>
      <c r="B674" s="6" t="s">
        <v>245</v>
      </c>
      <c r="C674" s="15">
        <v>3</v>
      </c>
      <c r="D674" s="15" t="s">
        <v>0</v>
      </c>
      <c r="E674" s="15" t="s">
        <v>298</v>
      </c>
      <c r="F674" s="70">
        <v>43042</v>
      </c>
      <c r="G674" s="49">
        <v>83355</v>
      </c>
      <c r="H674" s="50">
        <v>58400</v>
      </c>
      <c r="I674" s="78">
        <v>171050</v>
      </c>
      <c r="J674" s="79">
        <v>0.70061783936176592</v>
      </c>
      <c r="K674" s="80">
        <v>241019</v>
      </c>
      <c r="L674" s="81">
        <v>4.1389238797912551</v>
      </c>
      <c r="M674" s="82">
        <v>345</v>
      </c>
      <c r="N674" s="83">
        <v>6.99</v>
      </c>
      <c r="O674" s="37">
        <v>4.1454021954291882</v>
      </c>
      <c r="P674" s="38">
        <v>345.54</v>
      </c>
      <c r="Q674" s="35">
        <f t="shared" si="51"/>
        <v>-2.844597804570812</v>
      </c>
      <c r="R674" s="34">
        <v>96</v>
      </c>
      <c r="S674" s="85">
        <v>-1.5652173913043299E-3</v>
      </c>
      <c r="T674" s="10">
        <v>59.9</v>
      </c>
      <c r="U674" s="10">
        <v>66.5</v>
      </c>
      <c r="V674" s="15">
        <v>20</v>
      </c>
      <c r="W674" s="12">
        <v>1</v>
      </c>
      <c r="X674" s="12">
        <v>0</v>
      </c>
      <c r="Y674" s="12">
        <v>0</v>
      </c>
      <c r="Z674" s="12">
        <v>0</v>
      </c>
      <c r="AA674" s="12">
        <v>0</v>
      </c>
      <c r="AB674" s="12"/>
    </row>
    <row r="675" spans="1:28" ht="11.35" customHeight="1">
      <c r="A675" s="6">
        <v>2017</v>
      </c>
      <c r="B675" s="6" t="s">
        <v>245</v>
      </c>
      <c r="C675" s="15">
        <v>4</v>
      </c>
      <c r="D675" s="15" t="s">
        <v>8</v>
      </c>
      <c r="E675" s="15" t="s">
        <v>299</v>
      </c>
      <c r="F675" s="70">
        <v>43043</v>
      </c>
      <c r="G675" s="49">
        <v>65434</v>
      </c>
      <c r="H675" s="50">
        <v>54527</v>
      </c>
      <c r="I675" s="78">
        <v>225577</v>
      </c>
      <c r="J675" s="79">
        <v>0.83331295656692239</v>
      </c>
      <c r="K675" s="80">
        <v>306453</v>
      </c>
      <c r="L675" s="81">
        <v>5.9907693248158456</v>
      </c>
      <c r="M675" s="82">
        <v>392</v>
      </c>
      <c r="N675" s="83">
        <v>6.99</v>
      </c>
      <c r="O675" s="37">
        <v>6.3757373842344958</v>
      </c>
      <c r="P675" s="38">
        <v>417.19</v>
      </c>
      <c r="Q675" s="35">
        <f t="shared" si="51"/>
        <v>-0.61426261576550445</v>
      </c>
      <c r="R675" s="34">
        <v>97</v>
      </c>
      <c r="S675" s="85">
        <v>-6.4260204081632688E-2</v>
      </c>
      <c r="T675" s="10">
        <v>76.5</v>
      </c>
      <c r="U675" s="10">
        <v>79.400000000000006</v>
      </c>
      <c r="V675" s="15"/>
      <c r="W675" s="12">
        <v>1</v>
      </c>
      <c r="X675" s="12">
        <v>1</v>
      </c>
      <c r="Y675" s="12">
        <v>0</v>
      </c>
      <c r="Z675" s="12">
        <v>1</v>
      </c>
      <c r="AA675" s="12">
        <v>0</v>
      </c>
      <c r="AB675" s="12" t="s">
        <v>302</v>
      </c>
    </row>
    <row r="676" spans="1:28" ht="11.35" customHeight="1">
      <c r="A676" s="6">
        <v>2017</v>
      </c>
      <c r="B676" s="6" t="s">
        <v>245</v>
      </c>
      <c r="C676" s="15">
        <v>5</v>
      </c>
      <c r="D676" s="15" t="s">
        <v>5</v>
      </c>
      <c r="E676" s="15" t="s">
        <v>300</v>
      </c>
      <c r="F676" s="70">
        <v>43044</v>
      </c>
      <c r="G676" s="49">
        <v>83011</v>
      </c>
      <c r="H676" s="50">
        <v>62870</v>
      </c>
      <c r="I676" s="78">
        <v>288447</v>
      </c>
      <c r="J676" s="79">
        <v>0.75736950524629265</v>
      </c>
      <c r="K676" s="80">
        <v>389464</v>
      </c>
      <c r="L676" s="81">
        <v>5.3366421317656698</v>
      </c>
      <c r="M676" s="82">
        <v>443</v>
      </c>
      <c r="N676" s="83">
        <v>6.99</v>
      </c>
      <c r="O676" s="37">
        <v>5.9277686089795329</v>
      </c>
      <c r="P676" s="38">
        <v>492.07</v>
      </c>
      <c r="Q676" s="35">
        <f t="shared" si="51"/>
        <v>-1.0622313910204673</v>
      </c>
      <c r="R676" s="34">
        <v>98</v>
      </c>
      <c r="S676" s="85">
        <v>-0.11076749435665922</v>
      </c>
      <c r="T676" s="10">
        <v>75.3</v>
      </c>
      <c r="U676" s="10">
        <v>65.599999999999994</v>
      </c>
      <c r="V676" s="15">
        <v>28</v>
      </c>
      <c r="W676" s="12">
        <v>0</v>
      </c>
      <c r="X676" s="12">
        <v>2</v>
      </c>
      <c r="Y676" s="12">
        <v>1</v>
      </c>
      <c r="Z676" s="12">
        <v>1</v>
      </c>
      <c r="AA676" s="12">
        <v>0</v>
      </c>
      <c r="AB676" s="12"/>
    </row>
    <row r="677" spans="1:28" ht="11.35" customHeight="1">
      <c r="A677" s="6">
        <v>2017</v>
      </c>
      <c r="B677" s="6" t="s">
        <v>245</v>
      </c>
      <c r="C677" s="15">
        <v>6</v>
      </c>
      <c r="D677" s="15" t="s">
        <v>6</v>
      </c>
      <c r="E677" s="15" t="s">
        <v>294</v>
      </c>
      <c r="F677" s="70">
        <v>43045</v>
      </c>
      <c r="G677" s="49">
        <v>83969</v>
      </c>
      <c r="H677" s="50">
        <v>60584</v>
      </c>
      <c r="I677" s="78">
        <v>349031</v>
      </c>
      <c r="J677" s="79">
        <v>0.72150436470602242</v>
      </c>
      <c r="K677" s="80">
        <v>473433</v>
      </c>
      <c r="L677" s="81">
        <v>3.9895675785111169</v>
      </c>
      <c r="M677" s="82">
        <v>335</v>
      </c>
      <c r="N677" s="83">
        <v>6.99</v>
      </c>
      <c r="O677" s="37">
        <v>4.4718884350176848</v>
      </c>
      <c r="P677" s="38">
        <v>375.5</v>
      </c>
      <c r="Q677" s="35">
        <f t="shared" si="51"/>
        <v>-2.5181115649823154</v>
      </c>
      <c r="R677" s="34">
        <v>99</v>
      </c>
      <c r="S677" s="85">
        <v>-0.12089552238805967</v>
      </c>
      <c r="T677" s="10">
        <v>73.099999999999994</v>
      </c>
      <c r="U677" s="10">
        <v>68.3</v>
      </c>
      <c r="V677" s="15">
        <v>17</v>
      </c>
      <c r="W677" s="12">
        <v>1</v>
      </c>
      <c r="X677" s="12">
        <v>0</v>
      </c>
      <c r="Y677" s="12">
        <v>0</v>
      </c>
      <c r="Z677" s="12">
        <v>0</v>
      </c>
      <c r="AA677" s="12">
        <v>0</v>
      </c>
      <c r="AB677" s="12"/>
    </row>
    <row r="678" spans="1:28" ht="11.35" customHeight="1">
      <c r="A678" s="6">
        <v>2017</v>
      </c>
      <c r="B678" s="6" t="s">
        <v>245</v>
      </c>
      <c r="C678" s="15">
        <v>7</v>
      </c>
      <c r="D678" s="15" t="s">
        <v>4</v>
      </c>
      <c r="E678" s="15" t="s">
        <v>295</v>
      </c>
      <c r="F678" s="70">
        <v>43046</v>
      </c>
      <c r="G678" s="49">
        <v>68392</v>
      </c>
      <c r="H678" s="50">
        <v>47469</v>
      </c>
      <c r="I678" s="78">
        <v>396500</v>
      </c>
      <c r="J678" s="79">
        <v>0.69407240612937182</v>
      </c>
      <c r="K678" s="80">
        <v>541825</v>
      </c>
      <c r="L678" s="81">
        <v>2.7342379225640427</v>
      </c>
      <c r="M678" s="82">
        <v>187</v>
      </c>
      <c r="N678" s="83">
        <v>6.99</v>
      </c>
      <c r="O678" s="37">
        <v>3.5489530939291147</v>
      </c>
      <c r="P678" s="38">
        <v>242.72</v>
      </c>
      <c r="Q678" s="35">
        <f t="shared" ref="Q678:Q701" si="56">O678-N678</f>
        <v>-3.4410469060708855</v>
      </c>
      <c r="R678" s="34">
        <v>100</v>
      </c>
      <c r="S678" s="85">
        <v>-0.29796791443850257</v>
      </c>
      <c r="T678" s="10">
        <v>72.599999999999994</v>
      </c>
      <c r="U678" s="10">
        <v>73.5</v>
      </c>
      <c r="V678" s="15">
        <v>25</v>
      </c>
      <c r="W678" s="12">
        <v>1</v>
      </c>
      <c r="X678" s="12">
        <v>0</v>
      </c>
      <c r="Y678" s="12">
        <v>0</v>
      </c>
      <c r="Z678" s="12">
        <v>0</v>
      </c>
      <c r="AA678" s="12">
        <v>0</v>
      </c>
      <c r="AB678" s="12" t="s">
        <v>303</v>
      </c>
    </row>
    <row r="679" spans="1:28" ht="11.35" customHeight="1">
      <c r="A679" s="6">
        <v>2017</v>
      </c>
      <c r="B679" s="6" t="s">
        <v>245</v>
      </c>
      <c r="C679" s="15">
        <v>8</v>
      </c>
      <c r="D679" s="15" t="s">
        <v>3</v>
      </c>
      <c r="E679" s="15" t="s">
        <v>296</v>
      </c>
      <c r="F679" s="70">
        <v>43047</v>
      </c>
      <c r="G679" s="49">
        <v>73775</v>
      </c>
      <c r="H679" s="50">
        <v>52281</v>
      </c>
      <c r="I679" s="78">
        <v>448781</v>
      </c>
      <c r="J679" s="79">
        <v>0.70865469332429687</v>
      </c>
      <c r="K679" s="80">
        <v>615600</v>
      </c>
      <c r="L679" s="81">
        <v>6.2758386987461874</v>
      </c>
      <c r="M679" s="82">
        <v>463</v>
      </c>
      <c r="N679" s="83">
        <v>6.99</v>
      </c>
      <c r="O679" s="37">
        <v>6.891765503219248</v>
      </c>
      <c r="P679" s="38">
        <v>508.44</v>
      </c>
      <c r="Q679" s="35">
        <f t="shared" si="56"/>
        <v>-9.8234496780752245E-2</v>
      </c>
      <c r="R679" s="34">
        <v>101</v>
      </c>
      <c r="S679" s="85">
        <v>-9.8142548596112267E-2</v>
      </c>
      <c r="T679" s="10">
        <v>52.8</v>
      </c>
      <c r="U679" s="10">
        <v>53.7</v>
      </c>
      <c r="V679" s="15">
        <v>26</v>
      </c>
      <c r="W679" s="12">
        <v>2</v>
      </c>
      <c r="X679" s="12">
        <v>2</v>
      </c>
      <c r="Y679" s="12">
        <v>1</v>
      </c>
      <c r="Z679" s="12">
        <v>0</v>
      </c>
      <c r="AA679" s="12">
        <v>1</v>
      </c>
      <c r="AB679" s="12"/>
    </row>
    <row r="680" spans="1:28" ht="11.35" customHeight="1">
      <c r="A680" s="6">
        <v>2017</v>
      </c>
      <c r="B680" s="6" t="s">
        <v>245</v>
      </c>
      <c r="C680" s="15">
        <v>9</v>
      </c>
      <c r="D680" s="15" t="s">
        <v>7</v>
      </c>
      <c r="E680" s="15" t="s">
        <v>297</v>
      </c>
      <c r="F680" s="70">
        <v>43048</v>
      </c>
      <c r="G680" s="49">
        <v>87853</v>
      </c>
      <c r="H680" s="50">
        <v>63236</v>
      </c>
      <c r="I680" s="78">
        <v>512017</v>
      </c>
      <c r="J680" s="79">
        <v>0.71979329106575762</v>
      </c>
      <c r="K680" s="80">
        <v>703453</v>
      </c>
      <c r="L680" s="81">
        <v>4.6782693818082475</v>
      </c>
      <c r="M680" s="82">
        <v>411</v>
      </c>
      <c r="N680" s="83">
        <v>6.99</v>
      </c>
      <c r="O680" s="37">
        <v>4.9297121327672357</v>
      </c>
      <c r="P680" s="38">
        <v>433.09</v>
      </c>
      <c r="Q680" s="35">
        <f t="shared" si="56"/>
        <v>-2.0602878672327645</v>
      </c>
      <c r="R680" s="34">
        <v>102</v>
      </c>
      <c r="S680" s="85">
        <v>-5.3746958637469477E-2</v>
      </c>
      <c r="T680" s="10">
        <v>74.2</v>
      </c>
      <c r="U680" s="10">
        <v>69.2</v>
      </c>
      <c r="V680" s="15">
        <v>23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/>
    </row>
    <row r="681" spans="1:28" ht="11.35" customHeight="1">
      <c r="A681" s="6">
        <v>2017</v>
      </c>
      <c r="B681" s="6" t="s">
        <v>245</v>
      </c>
      <c r="C681" s="15">
        <v>10</v>
      </c>
      <c r="D681" s="15" t="s">
        <v>0</v>
      </c>
      <c r="E681" s="15" t="s">
        <v>298</v>
      </c>
      <c r="F681" s="70">
        <v>43049</v>
      </c>
      <c r="G681" s="49">
        <v>86886</v>
      </c>
      <c r="H681" s="50">
        <v>62620</v>
      </c>
      <c r="I681" s="78">
        <v>574637</v>
      </c>
      <c r="J681" s="79">
        <v>0.7207144994590613</v>
      </c>
      <c r="K681" s="80">
        <v>790339</v>
      </c>
      <c r="L681" s="81">
        <v>5.3518403425177814</v>
      </c>
      <c r="M681" s="82">
        <v>465</v>
      </c>
      <c r="N681" s="83">
        <v>6.99</v>
      </c>
      <c r="O681" s="37">
        <v>5.2957898855972196</v>
      </c>
      <c r="P681" s="38">
        <v>460.13</v>
      </c>
      <c r="Q681" s="35">
        <f t="shared" si="56"/>
        <v>-1.6942101144027806</v>
      </c>
      <c r="R681" s="34">
        <v>103</v>
      </c>
      <c r="S681" s="85">
        <v>1.0473118279569871E-2</v>
      </c>
      <c r="T681" s="10">
        <v>75.599999999999994</v>
      </c>
      <c r="U681" s="10">
        <v>67.099999999999994</v>
      </c>
      <c r="V681" s="15">
        <v>39</v>
      </c>
      <c r="W681" s="12">
        <v>2</v>
      </c>
      <c r="X681" s="12">
        <v>4</v>
      </c>
      <c r="Y681" s="12">
        <v>1</v>
      </c>
      <c r="Z681" s="12">
        <v>0</v>
      </c>
      <c r="AA681" s="12">
        <v>3</v>
      </c>
      <c r="AB681" s="12"/>
    </row>
    <row r="682" spans="1:28" ht="11.35" customHeight="1">
      <c r="A682" s="6">
        <v>2017</v>
      </c>
      <c r="B682" s="6" t="s">
        <v>245</v>
      </c>
      <c r="C682" s="15">
        <v>11</v>
      </c>
      <c r="D682" s="15" t="s">
        <v>8</v>
      </c>
      <c r="E682" s="15" t="s">
        <v>299</v>
      </c>
      <c r="F682" s="70">
        <v>43050</v>
      </c>
      <c r="G682" s="49">
        <v>62939</v>
      </c>
      <c r="H682" s="50">
        <v>52126</v>
      </c>
      <c r="I682" s="78">
        <v>626763</v>
      </c>
      <c r="J682" s="79">
        <v>0.82819873210568962</v>
      </c>
      <c r="K682" s="80">
        <v>853278</v>
      </c>
      <c r="L682" s="81">
        <v>4.687077964378207</v>
      </c>
      <c r="M682" s="82">
        <v>295</v>
      </c>
      <c r="N682" s="83">
        <v>6.99</v>
      </c>
      <c r="O682" s="37">
        <v>5.042819237674574</v>
      </c>
      <c r="P682" s="38">
        <v>317.39</v>
      </c>
      <c r="Q682" s="35">
        <f t="shared" si="56"/>
        <v>-1.9471807623254263</v>
      </c>
      <c r="R682" s="34">
        <v>104</v>
      </c>
      <c r="S682" s="85">
        <v>-7.589830508474571E-2</v>
      </c>
      <c r="T682" s="10">
        <v>86.5</v>
      </c>
      <c r="U682" s="10">
        <v>80.099999999999994</v>
      </c>
      <c r="V682" s="15">
        <v>12</v>
      </c>
      <c r="W682" s="12">
        <v>1</v>
      </c>
      <c r="X682" s="12">
        <v>0</v>
      </c>
      <c r="Y682" s="12">
        <v>0</v>
      </c>
      <c r="Z682" s="12">
        <v>0</v>
      </c>
      <c r="AA682" s="12">
        <v>0</v>
      </c>
      <c r="AB682" s="12"/>
    </row>
    <row r="683" spans="1:28" ht="11.35" customHeight="1">
      <c r="A683" s="6">
        <v>2017</v>
      </c>
      <c r="B683" s="6" t="s">
        <v>245</v>
      </c>
      <c r="C683" s="15">
        <v>12</v>
      </c>
      <c r="D683" s="15" t="s">
        <v>5</v>
      </c>
      <c r="E683" s="15" t="s">
        <v>300</v>
      </c>
      <c r="F683" s="70">
        <v>43051</v>
      </c>
      <c r="G683" s="49">
        <v>81683</v>
      </c>
      <c r="H683" s="50">
        <v>60780</v>
      </c>
      <c r="I683" s="78">
        <v>687543</v>
      </c>
      <c r="J683" s="79">
        <v>0.74409607874343497</v>
      </c>
      <c r="K683" s="80">
        <v>934961</v>
      </c>
      <c r="L683" s="81">
        <v>5.1295863276324329</v>
      </c>
      <c r="M683" s="82">
        <v>419</v>
      </c>
      <c r="N683" s="83">
        <v>6.99</v>
      </c>
      <c r="O683" s="37">
        <v>5.2453998996119147</v>
      </c>
      <c r="P683" s="38">
        <v>428.46</v>
      </c>
      <c r="Q683" s="35">
        <f t="shared" si="56"/>
        <v>-1.7446001003880856</v>
      </c>
      <c r="R683" s="34">
        <v>105</v>
      </c>
      <c r="S683" s="85">
        <v>-2.2577565632458274E-2</v>
      </c>
      <c r="T683" s="10">
        <v>78.400000000000006</v>
      </c>
      <c r="U683" s="10">
        <v>73.599999999999994</v>
      </c>
      <c r="V683" s="15">
        <v>14</v>
      </c>
      <c r="W683" s="12">
        <v>0</v>
      </c>
      <c r="X683" s="12">
        <v>1</v>
      </c>
      <c r="Y683" s="12">
        <v>0</v>
      </c>
      <c r="Z683" s="12">
        <v>1</v>
      </c>
      <c r="AA683" s="12">
        <v>0</v>
      </c>
      <c r="AB683" s="12"/>
    </row>
    <row r="684" spans="1:28" ht="11.35" customHeight="1">
      <c r="A684" s="6">
        <v>2017</v>
      </c>
      <c r="B684" s="6" t="s">
        <v>245</v>
      </c>
      <c r="C684" s="15">
        <v>13</v>
      </c>
      <c r="D684" s="15" t="s">
        <v>6</v>
      </c>
      <c r="E684" s="15" t="s">
        <v>294</v>
      </c>
      <c r="F684" s="70">
        <v>43052</v>
      </c>
      <c r="G684" s="49">
        <v>80571</v>
      </c>
      <c r="H684" s="50">
        <v>58033</v>
      </c>
      <c r="I684" s="78">
        <v>745576</v>
      </c>
      <c r="J684" s="79">
        <v>0.7202715617281652</v>
      </c>
      <c r="K684" s="80">
        <v>1015532</v>
      </c>
      <c r="L684" s="81">
        <v>3.9716523314840328</v>
      </c>
      <c r="M684" s="82">
        <v>320</v>
      </c>
      <c r="N684" s="83">
        <v>6.99</v>
      </c>
      <c r="O684" s="37">
        <v>4.0795075151108957</v>
      </c>
      <c r="P684" s="38">
        <v>328.69</v>
      </c>
      <c r="Q684" s="35">
        <f t="shared" si="56"/>
        <v>-2.9104924848891045</v>
      </c>
      <c r="R684" s="34">
        <v>106</v>
      </c>
      <c r="S684" s="85">
        <v>-2.7156249999999993E-2</v>
      </c>
      <c r="T684" s="10">
        <v>77.599999999999994</v>
      </c>
      <c r="U684" s="10">
        <v>73.5</v>
      </c>
      <c r="V684" s="15">
        <v>24</v>
      </c>
      <c r="W684" s="12">
        <v>2</v>
      </c>
      <c r="X684" s="12">
        <v>0</v>
      </c>
      <c r="Y684" s="12">
        <v>0</v>
      </c>
      <c r="Z684" s="12">
        <v>0</v>
      </c>
      <c r="AA684" s="12">
        <v>0</v>
      </c>
      <c r="AB684" s="12"/>
    </row>
    <row r="685" spans="1:28" ht="11.35" customHeight="1">
      <c r="A685" s="6">
        <v>2017</v>
      </c>
      <c r="B685" s="6" t="s">
        <v>245</v>
      </c>
      <c r="C685" s="15">
        <v>14</v>
      </c>
      <c r="D685" s="15" t="s">
        <v>4</v>
      </c>
      <c r="E685" s="15" t="s">
        <v>295</v>
      </c>
      <c r="F685" s="70">
        <v>43053</v>
      </c>
      <c r="G685" s="49">
        <v>67927</v>
      </c>
      <c r="H685" s="50">
        <v>48790</v>
      </c>
      <c r="I685" s="78">
        <v>794366</v>
      </c>
      <c r="J685" s="79">
        <v>0.71827108513551308</v>
      </c>
      <c r="K685" s="80">
        <v>1083459</v>
      </c>
      <c r="L685" s="81">
        <v>3.3859878987736836</v>
      </c>
      <c r="M685" s="82">
        <v>230</v>
      </c>
      <c r="N685" s="83">
        <v>6.99</v>
      </c>
      <c r="O685" s="37">
        <v>3.4386915365024215</v>
      </c>
      <c r="P685" s="38">
        <v>233.58</v>
      </c>
      <c r="Q685" s="35">
        <f t="shared" si="56"/>
        <v>-3.5513084634975787</v>
      </c>
      <c r="R685" s="34">
        <v>107</v>
      </c>
      <c r="S685" s="85">
        <v>-1.5565217391304342E-2</v>
      </c>
      <c r="T685" s="10">
        <v>83.7</v>
      </c>
      <c r="U685" s="10">
        <v>80.8</v>
      </c>
      <c r="V685" s="15">
        <v>17</v>
      </c>
      <c r="W685" s="12">
        <v>0</v>
      </c>
      <c r="X685" s="12">
        <v>0</v>
      </c>
      <c r="Y685" s="12">
        <v>0</v>
      </c>
      <c r="Z685" s="12">
        <v>0</v>
      </c>
      <c r="AA685" s="12">
        <v>0</v>
      </c>
      <c r="AB685" s="12"/>
    </row>
    <row r="686" spans="1:28" ht="11.35" customHeight="1">
      <c r="A686" s="6">
        <v>2017</v>
      </c>
      <c r="B686" s="6" t="s">
        <v>245</v>
      </c>
      <c r="C686" s="15">
        <v>15</v>
      </c>
      <c r="D686" s="15" t="s">
        <v>3</v>
      </c>
      <c r="E686" s="15" t="s">
        <v>296</v>
      </c>
      <c r="F686" s="70">
        <v>43054</v>
      </c>
      <c r="G686" s="49">
        <v>75807</v>
      </c>
      <c r="H686" s="50">
        <v>55105</v>
      </c>
      <c r="I686" s="78">
        <v>849471</v>
      </c>
      <c r="J686" s="79">
        <v>0.72691176276597147</v>
      </c>
      <c r="K686" s="80">
        <v>1159266</v>
      </c>
      <c r="L686" s="81">
        <v>4.8016673921933331</v>
      </c>
      <c r="M686" s="82">
        <v>364</v>
      </c>
      <c r="N686" s="83">
        <v>6.99</v>
      </c>
      <c r="O686" s="37">
        <v>5.3352592768477844</v>
      </c>
      <c r="P686" s="38">
        <v>404.45</v>
      </c>
      <c r="Q686" s="35">
        <f t="shared" si="56"/>
        <v>-1.6547407231522158</v>
      </c>
      <c r="R686" s="34">
        <v>108</v>
      </c>
      <c r="S686" s="85">
        <v>-0.11112637362637368</v>
      </c>
      <c r="T686" s="10">
        <v>84</v>
      </c>
      <c r="U686" s="10">
        <v>79</v>
      </c>
      <c r="V686" s="15">
        <v>8</v>
      </c>
      <c r="W686" s="12">
        <v>0</v>
      </c>
      <c r="X686" s="12">
        <v>2</v>
      </c>
      <c r="Y686" s="12">
        <v>2</v>
      </c>
      <c r="Z686" s="12">
        <v>0</v>
      </c>
      <c r="AA686" s="12">
        <v>0</v>
      </c>
      <c r="AB686" s="12"/>
    </row>
    <row r="687" spans="1:28" ht="11.35" customHeight="1">
      <c r="A687" s="6">
        <v>2017</v>
      </c>
      <c r="B687" s="6" t="s">
        <v>245</v>
      </c>
      <c r="C687" s="15">
        <v>16</v>
      </c>
      <c r="D687" s="15" t="s">
        <v>7</v>
      </c>
      <c r="E687" s="15" t="s">
        <v>297</v>
      </c>
      <c r="F687" s="70">
        <v>43055</v>
      </c>
      <c r="G687" s="49">
        <v>86997</v>
      </c>
      <c r="H687" s="50">
        <v>62199</v>
      </c>
      <c r="I687" s="78">
        <v>911670</v>
      </c>
      <c r="J687" s="79">
        <v>0.7149556881271768</v>
      </c>
      <c r="K687" s="80">
        <v>1246263</v>
      </c>
      <c r="L687" s="81">
        <v>4.6323436440337016</v>
      </c>
      <c r="M687" s="82">
        <v>403</v>
      </c>
      <c r="N687" s="83">
        <v>6.99</v>
      </c>
      <c r="O687" s="37">
        <v>4.9602859868731102</v>
      </c>
      <c r="P687" s="38">
        <v>431.53</v>
      </c>
      <c r="Q687" s="35">
        <f t="shared" si="56"/>
        <v>-2.02971401312689</v>
      </c>
      <c r="R687" s="34">
        <v>109</v>
      </c>
      <c r="S687" s="85">
        <v>-7.0794044665012379E-2</v>
      </c>
      <c r="T687" s="10">
        <v>79.2</v>
      </c>
      <c r="U687" s="10">
        <v>74.400000000000006</v>
      </c>
      <c r="V687" s="15">
        <v>27</v>
      </c>
      <c r="W687" s="12">
        <v>0</v>
      </c>
      <c r="X687" s="12">
        <v>4</v>
      </c>
      <c r="Y687" s="12">
        <v>3</v>
      </c>
      <c r="Z687" s="12">
        <v>1</v>
      </c>
      <c r="AA687" s="12">
        <v>0</v>
      </c>
      <c r="AB687" s="12"/>
    </row>
    <row r="688" spans="1:28" ht="11.35" customHeight="1">
      <c r="A688" s="6">
        <v>2017</v>
      </c>
      <c r="B688" s="6" t="s">
        <v>245</v>
      </c>
      <c r="C688" s="15">
        <v>17</v>
      </c>
      <c r="D688" s="15" t="s">
        <v>0</v>
      </c>
      <c r="E688" s="15" t="s">
        <v>298</v>
      </c>
      <c r="F688" s="70">
        <v>43056</v>
      </c>
      <c r="G688" s="49">
        <v>91556</v>
      </c>
      <c r="H688" s="50">
        <v>69603</v>
      </c>
      <c r="I688" s="78">
        <v>981273</v>
      </c>
      <c r="J688" s="79">
        <v>0.76022325134344004</v>
      </c>
      <c r="K688" s="80">
        <v>1337819</v>
      </c>
      <c r="L688" s="81">
        <v>4.8494910218882428</v>
      </c>
      <c r="M688" s="82">
        <v>444</v>
      </c>
      <c r="N688" s="83">
        <v>6.99</v>
      </c>
      <c r="O688" s="37">
        <v>4.9427672681200576</v>
      </c>
      <c r="P688" s="38">
        <v>452.54</v>
      </c>
      <c r="Q688" s="35">
        <f t="shared" si="56"/>
        <v>-2.0472327318799426</v>
      </c>
      <c r="R688" s="34">
        <v>110</v>
      </c>
      <c r="S688" s="85">
        <v>-1.9234234234234204E-2</v>
      </c>
      <c r="T688" s="10">
        <v>82.2</v>
      </c>
      <c r="U688" s="10">
        <v>75.3</v>
      </c>
      <c r="V688" s="15">
        <v>21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/>
    </row>
    <row r="689" spans="1:28" ht="11.35" customHeight="1">
      <c r="A689" s="6">
        <v>2017</v>
      </c>
      <c r="B689" s="6" t="s">
        <v>245</v>
      </c>
      <c r="C689" s="15">
        <v>18</v>
      </c>
      <c r="D689" s="15" t="s">
        <v>8</v>
      </c>
      <c r="E689" s="15" t="s">
        <v>299</v>
      </c>
      <c r="F689" s="70">
        <v>43057</v>
      </c>
      <c r="G689" s="49">
        <v>74486</v>
      </c>
      <c r="H689" s="50">
        <v>61879</v>
      </c>
      <c r="I689" s="78">
        <v>1043152</v>
      </c>
      <c r="J689" s="79">
        <v>0.83074671750396045</v>
      </c>
      <c r="K689" s="80">
        <v>1412305</v>
      </c>
      <c r="L689" s="81">
        <v>8.4311145718658533</v>
      </c>
      <c r="M689" s="82">
        <v>628</v>
      </c>
      <c r="N689" s="83">
        <v>6.99</v>
      </c>
      <c r="O689" s="37">
        <v>9.2140804983486824</v>
      </c>
      <c r="P689" s="38">
        <v>686.32</v>
      </c>
      <c r="Q689" s="35">
        <f t="shared" si="56"/>
        <v>2.2240804983486822</v>
      </c>
      <c r="R689" s="34">
        <v>111</v>
      </c>
      <c r="S689" s="85">
        <v>-9.2866242038216695E-2</v>
      </c>
      <c r="T689" s="10">
        <v>75.599999999999994</v>
      </c>
      <c r="U689" s="10">
        <v>72.2</v>
      </c>
      <c r="V689" s="15">
        <v>27</v>
      </c>
      <c r="W689" s="12">
        <v>0</v>
      </c>
      <c r="X689" s="12">
        <v>0</v>
      </c>
      <c r="Y689" s="12">
        <v>0</v>
      </c>
      <c r="Z689" s="12">
        <v>0</v>
      </c>
      <c r="AA689" s="12">
        <v>0</v>
      </c>
      <c r="AB689" s="12" t="s">
        <v>304</v>
      </c>
    </row>
    <row r="690" spans="1:28" ht="11.35" customHeight="1">
      <c r="A690" s="6">
        <v>2017</v>
      </c>
      <c r="B690" s="6" t="s">
        <v>245</v>
      </c>
      <c r="C690" s="15">
        <v>19</v>
      </c>
      <c r="D690" s="15" t="s">
        <v>5</v>
      </c>
      <c r="E690" s="15" t="s">
        <v>300</v>
      </c>
      <c r="F690" s="70">
        <v>43058</v>
      </c>
      <c r="G690" s="49">
        <v>75635</v>
      </c>
      <c r="H690" s="50">
        <v>58165</v>
      </c>
      <c r="I690" s="78">
        <v>1101317</v>
      </c>
      <c r="J690" s="79">
        <v>0.76902227804587819</v>
      </c>
      <c r="K690" s="80">
        <v>1487940</v>
      </c>
      <c r="L690" s="81">
        <v>5.579427513717194</v>
      </c>
      <c r="M690" s="82">
        <v>422</v>
      </c>
      <c r="N690" s="83">
        <v>6.99</v>
      </c>
      <c r="O690" s="37">
        <v>5.9197461492695185</v>
      </c>
      <c r="P690" s="38">
        <v>447.74</v>
      </c>
      <c r="Q690" s="35">
        <f t="shared" si="56"/>
        <v>-1.0702538507304817</v>
      </c>
      <c r="R690" s="34">
        <v>112</v>
      </c>
      <c r="S690" s="85">
        <v>-6.0995260663507134E-2</v>
      </c>
      <c r="T690" s="10">
        <v>83.1</v>
      </c>
      <c r="U690" s="10">
        <v>77</v>
      </c>
      <c r="V690" s="15">
        <v>43</v>
      </c>
      <c r="W690" s="12">
        <v>0</v>
      </c>
      <c r="X690" s="12">
        <v>1</v>
      </c>
      <c r="Y690" s="12">
        <v>1</v>
      </c>
      <c r="Z690" s="12">
        <v>0</v>
      </c>
      <c r="AA690" s="12">
        <v>0</v>
      </c>
      <c r="AB690" s="12"/>
    </row>
    <row r="691" spans="1:28" ht="11.35" customHeight="1">
      <c r="A691" s="6">
        <v>2017</v>
      </c>
      <c r="B691" s="6" t="s">
        <v>245</v>
      </c>
      <c r="C691" s="15">
        <v>20</v>
      </c>
      <c r="D691" s="15" t="s">
        <v>6</v>
      </c>
      <c r="E691" s="15" t="s">
        <v>294</v>
      </c>
      <c r="F691" s="70">
        <v>43059</v>
      </c>
      <c r="G691" s="49">
        <v>73096</v>
      </c>
      <c r="H691" s="50">
        <v>54564</v>
      </c>
      <c r="I691" s="78">
        <v>1155881</v>
      </c>
      <c r="J691" s="79">
        <v>0.74647039509685897</v>
      </c>
      <c r="K691" s="80">
        <v>1561036</v>
      </c>
      <c r="L691" s="81">
        <v>4.2957206960709211</v>
      </c>
      <c r="M691" s="82">
        <v>314</v>
      </c>
      <c r="N691" s="83">
        <v>6.99</v>
      </c>
      <c r="O691" s="37">
        <v>4.3285542300536282</v>
      </c>
      <c r="P691" s="38">
        <v>316.39999999999998</v>
      </c>
      <c r="Q691" s="35">
        <f t="shared" si="56"/>
        <v>-2.6614457699463721</v>
      </c>
      <c r="R691" s="34">
        <v>113</v>
      </c>
      <c r="S691" s="85">
        <v>-7.6433121019108263E-3</v>
      </c>
      <c r="T691" s="10">
        <v>84.5</v>
      </c>
      <c r="U691" s="10">
        <v>79.7</v>
      </c>
      <c r="V691" s="15">
        <v>35</v>
      </c>
      <c r="W691" s="12">
        <v>1</v>
      </c>
      <c r="X691" s="12">
        <v>0</v>
      </c>
      <c r="Y691" s="12">
        <v>0</v>
      </c>
      <c r="Z691" s="12">
        <v>0</v>
      </c>
      <c r="AA691" s="12">
        <v>0</v>
      </c>
      <c r="AB691" s="12"/>
    </row>
    <row r="692" spans="1:28" ht="11.35" customHeight="1">
      <c r="A692" s="6">
        <v>2017</v>
      </c>
      <c r="B692" s="6" t="s">
        <v>245</v>
      </c>
      <c r="C692" s="15">
        <v>21</v>
      </c>
      <c r="D692" s="15" t="s">
        <v>4</v>
      </c>
      <c r="E692" s="15" t="s">
        <v>295</v>
      </c>
      <c r="F692" s="70">
        <v>43060</v>
      </c>
      <c r="G692" s="49">
        <v>78767</v>
      </c>
      <c r="H692" s="50">
        <v>59392</v>
      </c>
      <c r="I692" s="78">
        <v>1215273</v>
      </c>
      <c r="J692" s="79">
        <v>0.7540213541203804</v>
      </c>
      <c r="K692" s="80">
        <v>1639803</v>
      </c>
      <c r="L692" s="81">
        <v>3.9737453502101134</v>
      </c>
      <c r="M692" s="82">
        <v>313</v>
      </c>
      <c r="N692" s="83">
        <v>6.99</v>
      </c>
      <c r="O692" s="37">
        <v>3.9870758058577831</v>
      </c>
      <c r="P692" s="38">
        <v>314.05</v>
      </c>
      <c r="Q692" s="35">
        <f t="shared" si="56"/>
        <v>-3.0029241941422171</v>
      </c>
      <c r="R692" s="34">
        <v>114</v>
      </c>
      <c r="S692" s="85">
        <v>-3.3546325878595074E-3</v>
      </c>
      <c r="T692" s="10">
        <v>82.2</v>
      </c>
      <c r="U692" s="10">
        <v>76.8</v>
      </c>
      <c r="V692" s="15">
        <v>17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/>
    </row>
    <row r="693" spans="1:28" ht="11.35" customHeight="1">
      <c r="A693" s="6">
        <v>2017</v>
      </c>
      <c r="B693" s="6" t="s">
        <v>245</v>
      </c>
      <c r="C693" s="15">
        <v>22</v>
      </c>
      <c r="D693" s="15" t="s">
        <v>3</v>
      </c>
      <c r="E693" s="15" t="s">
        <v>296</v>
      </c>
      <c r="F693" s="70">
        <v>43061</v>
      </c>
      <c r="G693" s="49">
        <v>85231</v>
      </c>
      <c r="H693" s="50">
        <v>59333</v>
      </c>
      <c r="I693" s="78">
        <v>1274606</v>
      </c>
      <c r="J693" s="79">
        <v>0.69614342199434476</v>
      </c>
      <c r="K693" s="80">
        <v>1725034</v>
      </c>
      <c r="L693" s="81">
        <v>4.1299527167345218</v>
      </c>
      <c r="M693" s="82">
        <v>352</v>
      </c>
      <c r="N693" s="83">
        <v>6.99</v>
      </c>
      <c r="O693" s="37">
        <v>4.0670648003660643</v>
      </c>
      <c r="P693" s="38">
        <v>346.64</v>
      </c>
      <c r="Q693" s="35">
        <f t="shared" si="56"/>
        <v>-2.9229351996339359</v>
      </c>
      <c r="R693" s="34">
        <v>115</v>
      </c>
      <c r="S693" s="85">
        <v>1.5227272727272756E-2</v>
      </c>
      <c r="T693" s="10">
        <v>82.8</v>
      </c>
      <c r="U693" s="10">
        <v>81.400000000000006</v>
      </c>
      <c r="V693" s="15">
        <v>22</v>
      </c>
      <c r="W693" s="12">
        <v>1</v>
      </c>
      <c r="X693" s="12">
        <v>0</v>
      </c>
      <c r="Y693" s="12">
        <v>0</v>
      </c>
      <c r="Z693" s="12">
        <v>0</v>
      </c>
      <c r="AA693" s="12">
        <v>0</v>
      </c>
      <c r="AB693" s="12" t="s">
        <v>305</v>
      </c>
    </row>
    <row r="694" spans="1:28" ht="11.35" customHeight="1">
      <c r="A694" s="6">
        <v>2017</v>
      </c>
      <c r="B694" s="6" t="s">
        <v>245</v>
      </c>
      <c r="C694" s="15">
        <v>23</v>
      </c>
      <c r="D694" s="15" t="s">
        <v>7</v>
      </c>
      <c r="E694" s="15" t="s">
        <v>297</v>
      </c>
      <c r="F694" s="70">
        <v>43062</v>
      </c>
      <c r="G694" s="49">
        <v>49164</v>
      </c>
      <c r="H694" s="50">
        <v>34334</v>
      </c>
      <c r="I694" s="78">
        <v>1308940</v>
      </c>
      <c r="J694" s="79">
        <v>0.69835652103164914</v>
      </c>
      <c r="K694" s="80">
        <v>1774198</v>
      </c>
      <c r="L694" s="81">
        <v>3.2747538849564721</v>
      </c>
      <c r="M694" s="82">
        <v>161</v>
      </c>
      <c r="N694" s="83">
        <v>6.99</v>
      </c>
      <c r="O694" s="37">
        <v>3.3439101781791556</v>
      </c>
      <c r="P694" s="38">
        <v>164.4</v>
      </c>
      <c r="Q694" s="35">
        <f t="shared" si="56"/>
        <v>-3.6460898218208446</v>
      </c>
      <c r="R694" s="34">
        <v>116</v>
      </c>
      <c r="S694" s="85">
        <v>-2.1118012422360222E-2</v>
      </c>
      <c r="T694" s="10">
        <v>88</v>
      </c>
      <c r="U694" s="10">
        <v>83.9</v>
      </c>
      <c r="V694" s="15">
        <v>17</v>
      </c>
      <c r="W694" s="12">
        <v>0</v>
      </c>
      <c r="X694" s="12">
        <v>0</v>
      </c>
      <c r="Y694" s="12">
        <v>0</v>
      </c>
      <c r="Z694" s="12">
        <v>0</v>
      </c>
      <c r="AA694" s="12">
        <v>0</v>
      </c>
      <c r="AB694" s="12" t="s">
        <v>306</v>
      </c>
    </row>
    <row r="695" spans="1:28" ht="11.35" customHeight="1">
      <c r="A695" s="6">
        <v>2017</v>
      </c>
      <c r="B695" s="6" t="s">
        <v>245</v>
      </c>
      <c r="C695" s="15">
        <v>24</v>
      </c>
      <c r="D695" s="15" t="s">
        <v>0</v>
      </c>
      <c r="E695" s="15" t="s">
        <v>298</v>
      </c>
      <c r="F695" s="70">
        <v>43063</v>
      </c>
      <c r="G695" s="49">
        <v>55287</v>
      </c>
      <c r="H695" s="50">
        <v>41498</v>
      </c>
      <c r="I695" s="78">
        <v>1350438</v>
      </c>
      <c r="J695" s="79">
        <v>0.75059236348508696</v>
      </c>
      <c r="K695" s="80">
        <v>1829485</v>
      </c>
      <c r="L695" s="81">
        <v>3.8345361477381661</v>
      </c>
      <c r="M695" s="82">
        <v>212</v>
      </c>
      <c r="N695" s="83">
        <v>6.99</v>
      </c>
      <c r="O695" s="37">
        <v>4.0054624052670613</v>
      </c>
      <c r="P695" s="38">
        <v>221.45</v>
      </c>
      <c r="Q695" s="35">
        <f t="shared" si="56"/>
        <v>-2.9845375947329389</v>
      </c>
      <c r="R695" s="34">
        <v>117</v>
      </c>
      <c r="S695" s="85">
        <v>-4.4575471698113045E-2</v>
      </c>
      <c r="T695" s="10">
        <v>91.5</v>
      </c>
      <c r="U695" s="10">
        <v>87</v>
      </c>
      <c r="V695" s="15">
        <v>22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/>
    </row>
    <row r="696" spans="1:28" ht="11.35" customHeight="1">
      <c r="A696" s="6">
        <v>2017</v>
      </c>
      <c r="B696" s="6" t="s">
        <v>245</v>
      </c>
      <c r="C696" s="15">
        <v>25</v>
      </c>
      <c r="D696" s="15" t="s">
        <v>8</v>
      </c>
      <c r="E696" s="15" t="s">
        <v>299</v>
      </c>
      <c r="F696" s="70">
        <v>43064</v>
      </c>
      <c r="G696" s="49">
        <v>76329</v>
      </c>
      <c r="H696" s="50">
        <v>60060</v>
      </c>
      <c r="I696" s="78">
        <v>1410498</v>
      </c>
      <c r="J696" s="79">
        <v>0.78685689580631213</v>
      </c>
      <c r="K696" s="80">
        <v>1905814</v>
      </c>
      <c r="L696" s="81">
        <v>4.5854131457244298</v>
      </c>
      <c r="M696" s="82">
        <v>350</v>
      </c>
      <c r="N696" s="83">
        <v>6.99</v>
      </c>
      <c r="O696" s="37">
        <v>4.6549804137352773</v>
      </c>
      <c r="P696" s="38">
        <v>355.31</v>
      </c>
      <c r="Q696" s="35">
        <f t="shared" si="56"/>
        <v>-2.3350195862647229</v>
      </c>
      <c r="R696" s="34">
        <v>118</v>
      </c>
      <c r="S696" s="85">
        <v>-1.5171428571428613E-2</v>
      </c>
      <c r="T696" s="10">
        <v>85.4</v>
      </c>
      <c r="U696" s="10">
        <v>79.900000000000006</v>
      </c>
      <c r="V696" s="15">
        <v>32</v>
      </c>
      <c r="W696" s="12">
        <v>0</v>
      </c>
      <c r="X696" s="12">
        <v>1</v>
      </c>
      <c r="Y696" s="12">
        <v>1</v>
      </c>
      <c r="Z696" s="12">
        <v>0</v>
      </c>
      <c r="AA696" s="12">
        <v>0</v>
      </c>
      <c r="AB696" s="12"/>
    </row>
    <row r="697" spans="1:28" ht="11.35" customHeight="1">
      <c r="A697" s="6">
        <v>2017</v>
      </c>
      <c r="B697" s="6" t="s">
        <v>245</v>
      </c>
      <c r="C697" s="15">
        <v>26</v>
      </c>
      <c r="D697" s="15" t="s">
        <v>5</v>
      </c>
      <c r="E697" s="15" t="s">
        <v>300</v>
      </c>
      <c r="F697" s="70">
        <v>43065</v>
      </c>
      <c r="G697" s="49">
        <v>88961</v>
      </c>
      <c r="H697" s="50">
        <v>64099</v>
      </c>
      <c r="I697" s="78">
        <v>1474597</v>
      </c>
      <c r="J697" s="79">
        <v>0.72052922066973168</v>
      </c>
      <c r="K697" s="80">
        <v>1994775</v>
      </c>
      <c r="L697" s="81">
        <v>5.6204404177111318</v>
      </c>
      <c r="M697" s="82">
        <v>500</v>
      </c>
      <c r="N697" s="83">
        <v>6.99</v>
      </c>
      <c r="O697" s="37">
        <v>5.9119164577736312</v>
      </c>
      <c r="P697" s="38">
        <v>525.92999999999995</v>
      </c>
      <c r="Q697" s="35">
        <f t="shared" si="56"/>
        <v>-1.078083542226369</v>
      </c>
      <c r="R697" s="34">
        <v>119</v>
      </c>
      <c r="S697" s="85">
        <v>-5.1859999999999795E-2</v>
      </c>
      <c r="T697" s="10">
        <v>81.099999999999994</v>
      </c>
      <c r="U697" s="10">
        <v>76.7</v>
      </c>
      <c r="V697" s="15">
        <v>38</v>
      </c>
      <c r="W697" s="12">
        <v>1</v>
      </c>
      <c r="X697" s="12">
        <v>3</v>
      </c>
      <c r="Y697" s="12">
        <v>3</v>
      </c>
      <c r="Z697" s="12">
        <v>0</v>
      </c>
      <c r="AA697" s="12">
        <v>0</v>
      </c>
      <c r="AB697" s="12"/>
    </row>
    <row r="698" spans="1:28" ht="11.35" customHeight="1">
      <c r="A698" s="6">
        <v>2017</v>
      </c>
      <c r="B698" s="6" t="s">
        <v>245</v>
      </c>
      <c r="C698" s="15">
        <v>27</v>
      </c>
      <c r="D698" s="15" t="s">
        <v>6</v>
      </c>
      <c r="E698" s="15" t="s">
        <v>294</v>
      </c>
      <c r="F698" s="70">
        <v>43066</v>
      </c>
      <c r="G698" s="49">
        <v>85543</v>
      </c>
      <c r="H698" s="50">
        <v>54564</v>
      </c>
      <c r="I698" s="78">
        <v>1474597</v>
      </c>
      <c r="J698" s="79">
        <v>0.6378546462013257</v>
      </c>
      <c r="K698" s="80">
        <v>2080318</v>
      </c>
      <c r="L698" s="81">
        <v>5.202062120804742</v>
      </c>
      <c r="M698" s="82">
        <v>445</v>
      </c>
      <c r="N698" s="83">
        <v>6.99</v>
      </c>
      <c r="O698" s="37">
        <v>5.4763101598026722</v>
      </c>
      <c r="P698" s="38">
        <v>468.46</v>
      </c>
      <c r="Q698" s="35">
        <f t="shared" si="56"/>
        <v>-1.513689840197328</v>
      </c>
      <c r="R698" s="34">
        <v>120</v>
      </c>
      <c r="S698" s="85">
        <v>-5.2719101123595458E-2</v>
      </c>
      <c r="T698" s="10">
        <v>81.5</v>
      </c>
      <c r="U698" s="10">
        <v>70.8</v>
      </c>
      <c r="V698" s="15">
        <v>43</v>
      </c>
      <c r="W698" s="12">
        <v>0</v>
      </c>
      <c r="X698" s="12">
        <v>0</v>
      </c>
      <c r="Y698" s="12">
        <v>0</v>
      </c>
      <c r="Z698" s="12">
        <v>0</v>
      </c>
      <c r="AA698" s="12">
        <v>0</v>
      </c>
      <c r="AB698" s="12"/>
    </row>
    <row r="699" spans="1:28" ht="11.35" customHeight="1">
      <c r="A699" s="6">
        <v>2017</v>
      </c>
      <c r="B699" s="6" t="s">
        <v>245</v>
      </c>
      <c r="C699" s="15">
        <v>28</v>
      </c>
      <c r="D699" s="15" t="s">
        <v>4</v>
      </c>
      <c r="E699" s="15" t="s">
        <v>295</v>
      </c>
      <c r="F699" s="70">
        <v>43067</v>
      </c>
      <c r="G699" s="49">
        <v>70720</v>
      </c>
      <c r="H699" s="50">
        <v>54264</v>
      </c>
      <c r="I699" s="78">
        <v>1528861</v>
      </c>
      <c r="J699" s="79">
        <v>0.76730769230769236</v>
      </c>
      <c r="K699" s="80">
        <v>2151038</v>
      </c>
      <c r="L699" s="81">
        <v>4.369343891402715</v>
      </c>
      <c r="M699" s="82">
        <v>309</v>
      </c>
      <c r="N699" s="83">
        <v>6.99</v>
      </c>
      <c r="O699" s="37">
        <v>4.4254807692307692</v>
      </c>
      <c r="P699" s="38">
        <v>312.97000000000003</v>
      </c>
      <c r="Q699" s="35">
        <f t="shared" si="56"/>
        <v>-2.5645192307692311</v>
      </c>
      <c r="R699" s="34">
        <v>121</v>
      </c>
      <c r="S699" s="85">
        <v>-1.2847896440129514E-2</v>
      </c>
      <c r="T699" s="10">
        <v>84.9</v>
      </c>
      <c r="U699" s="10">
        <v>70</v>
      </c>
      <c r="V699" s="15">
        <v>36</v>
      </c>
      <c r="W699" s="12">
        <v>0</v>
      </c>
      <c r="X699" s="12">
        <v>0</v>
      </c>
      <c r="Y699" s="12">
        <v>0</v>
      </c>
      <c r="Z699" s="12">
        <v>0</v>
      </c>
      <c r="AA699" s="12">
        <v>0</v>
      </c>
      <c r="AB699" s="12"/>
    </row>
    <row r="700" spans="1:28" ht="11.35" customHeight="1">
      <c r="A700" s="6">
        <v>2017</v>
      </c>
      <c r="B700" s="6" t="s">
        <v>245</v>
      </c>
      <c r="C700" s="15">
        <v>29</v>
      </c>
      <c r="D700" s="15" t="s">
        <v>3</v>
      </c>
      <c r="E700" s="15" t="s">
        <v>296</v>
      </c>
      <c r="F700" s="70">
        <v>43068</v>
      </c>
      <c r="G700" s="49">
        <v>66609</v>
      </c>
      <c r="H700" s="50">
        <v>49295</v>
      </c>
      <c r="I700" s="78">
        <v>1578156</v>
      </c>
      <c r="J700" s="79">
        <v>0.74006515636025161</v>
      </c>
      <c r="K700" s="80">
        <v>2217647</v>
      </c>
      <c r="L700" s="81">
        <v>4.0535062829347384</v>
      </c>
      <c r="M700" s="82">
        <v>270</v>
      </c>
      <c r="N700" s="83">
        <v>6.99</v>
      </c>
      <c r="O700" s="37">
        <v>4.3280938011379844</v>
      </c>
      <c r="P700" s="38">
        <v>288.29000000000002</v>
      </c>
      <c r="Q700" s="35">
        <f t="shared" si="56"/>
        <v>-2.6619061988620158</v>
      </c>
      <c r="R700" s="34">
        <v>122</v>
      </c>
      <c r="S700" s="85">
        <v>-6.7740740740740879E-2</v>
      </c>
      <c r="T700" s="10">
        <v>86.9</v>
      </c>
      <c r="U700" s="10">
        <v>80.2</v>
      </c>
      <c r="V700" s="15">
        <v>28</v>
      </c>
      <c r="W700" s="12">
        <v>0</v>
      </c>
      <c r="X700" s="12">
        <v>1</v>
      </c>
      <c r="Y700" s="12">
        <v>0</v>
      </c>
      <c r="Z700" s="12">
        <v>1</v>
      </c>
      <c r="AA700" s="12">
        <v>0</v>
      </c>
      <c r="AB700" s="12"/>
    </row>
    <row r="701" spans="1:28" ht="11.35" customHeight="1">
      <c r="A701" s="6">
        <v>2017</v>
      </c>
      <c r="B701" s="6" t="s">
        <v>245</v>
      </c>
      <c r="C701" s="15">
        <v>30</v>
      </c>
      <c r="D701" s="15" t="s">
        <v>7</v>
      </c>
      <c r="E701" s="15" t="s">
        <v>297</v>
      </c>
      <c r="F701" s="70">
        <v>43069</v>
      </c>
      <c r="G701" s="49">
        <v>74675</v>
      </c>
      <c r="H701" s="50">
        <v>52913</v>
      </c>
      <c r="I701" s="78">
        <v>1631069</v>
      </c>
      <c r="J701" s="79">
        <v>0.70857716772681623</v>
      </c>
      <c r="K701" s="80">
        <v>2292322</v>
      </c>
      <c r="L701" s="81">
        <v>4.2986273853364585</v>
      </c>
      <c r="M701" s="82">
        <v>321</v>
      </c>
      <c r="N701" s="83">
        <v>6.99</v>
      </c>
      <c r="O701" s="37">
        <v>4.3047874121191834</v>
      </c>
      <c r="P701" s="38">
        <v>321.45999999999998</v>
      </c>
      <c r="Q701" s="35">
        <f t="shared" si="56"/>
        <v>-2.6852125878808168</v>
      </c>
      <c r="R701" s="34">
        <v>123</v>
      </c>
      <c r="S701" s="85">
        <v>-1.4330218068534517E-3</v>
      </c>
      <c r="T701" s="10">
        <v>82.5</v>
      </c>
      <c r="U701" s="10">
        <v>77.599999999999994</v>
      </c>
      <c r="V701" s="15">
        <v>8</v>
      </c>
      <c r="W701" s="12">
        <v>0</v>
      </c>
      <c r="X701" s="12">
        <v>0</v>
      </c>
      <c r="Y701" s="12">
        <v>0</v>
      </c>
      <c r="Z701" s="12">
        <v>0</v>
      </c>
      <c r="AA701" s="12">
        <v>0</v>
      </c>
      <c r="AB701" s="12"/>
    </row>
  </sheetData>
  <autoFilter ref="A1:AB701" xr:uid="{FD0020EF-F18B-4114-A1E6-2C471EADB462}">
    <sortState ref="A2:AB701">
      <sortCondition ref="A689"/>
    </sortState>
  </autoFilter>
  <pageMargins left="0.25" right="0.25" top="0.75" bottom="0.75" header="0.3" footer="0.3"/>
  <pageSetup scale="6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AMR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Employee</dc:creator>
  <cp:lastModifiedBy>Diana Camacho</cp:lastModifiedBy>
  <cp:lastPrinted>2017-03-21T11:49:29Z</cp:lastPrinted>
  <dcterms:created xsi:type="dcterms:W3CDTF">2005-02-03T15:47:09Z</dcterms:created>
  <dcterms:modified xsi:type="dcterms:W3CDTF">2017-12-05T19:14:21Z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