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73E10A8-BB6D-4050-9241-3B2B4EE988CC}" xr6:coauthVersionLast="47" xr6:coauthVersionMax="47" xr10:uidLastSave="{00000000-0000-0000-0000-000000000000}"/>
  <bookViews>
    <workbookView xWindow="-108" yWindow="-108" windowWidth="23256" windowHeight="12576" xr2:uid="{30A9F6B8-7562-4205-85F8-86FF300F32D4}"/>
  </bookViews>
  <sheets>
    <sheet name="Planilha1" sheetId="1" r:id="rId1"/>
  </sheets>
  <definedNames>
    <definedName name="_xlchart.v1.0" hidden="1">Planilha1!$B$5</definedName>
    <definedName name="_xlchart.v1.1" hidden="1">Planilha1!$B$6:$B$55</definedName>
    <definedName name="_xlchart.v1.2" hidden="1">Planilha1!$B$5</definedName>
    <definedName name="_xlchart.v1.3" hidden="1">Planilha1!$B$6:$B$55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1" l="1"/>
  <c r="K31" i="1"/>
  <c r="K30" i="1"/>
  <c r="K29" i="1"/>
  <c r="P31" i="1"/>
  <c r="O31" i="1"/>
  <c r="N31" i="1"/>
  <c r="M31" i="1"/>
  <c r="L31" i="1"/>
  <c r="J31" i="1"/>
  <c r="P30" i="1"/>
  <c r="O30" i="1"/>
  <c r="N30" i="1"/>
  <c r="M30" i="1"/>
  <c r="L30" i="1"/>
  <c r="J30" i="1"/>
  <c r="P29" i="1"/>
  <c r="O29" i="1"/>
  <c r="N29" i="1"/>
  <c r="M29" i="1"/>
  <c r="L29" i="1"/>
  <c r="J29" i="1"/>
  <c r="E35" i="1"/>
  <c r="E30" i="1"/>
  <c r="E34" i="1"/>
  <c r="E29" i="1"/>
  <c r="F26" i="1"/>
  <c r="G21" i="1"/>
  <c r="G15" i="1"/>
  <c r="E15" i="1"/>
  <c r="E13" i="1"/>
  <c r="E19" i="1"/>
  <c r="F9" i="1"/>
  <c r="F8" i="1"/>
  <c r="F4" i="1"/>
  <c r="F7" i="1" s="1"/>
  <c r="F21" i="1" l="1"/>
  <c r="E21" i="1"/>
  <c r="F15" i="1"/>
</calcChain>
</file>

<file path=xl/sharedStrings.xml><?xml version="1.0" encoding="utf-8"?>
<sst xmlns="http://schemas.openxmlformats.org/spreadsheetml/2006/main" count="40" uniqueCount="24">
  <si>
    <t>Altura</t>
  </si>
  <si>
    <t>ID</t>
  </si>
  <si>
    <t>Amostra da altura dos habitantes da Suécia</t>
  </si>
  <si>
    <t>a) Estimativa pontual da altura média</t>
  </si>
  <si>
    <t>média amostral</t>
  </si>
  <si>
    <t>b) Intervalos de Confiança com 90% e 99% de Nível de Confiança</t>
  </si>
  <si>
    <t>Nível de confiança 90%</t>
  </si>
  <si>
    <t>n</t>
  </si>
  <si>
    <t>variância amostral</t>
  </si>
  <si>
    <t>NC</t>
  </si>
  <si>
    <t>tn-1</t>
  </si>
  <si>
    <t>IC</t>
  </si>
  <si>
    <t>Inferior</t>
  </si>
  <si>
    <t>Superior</t>
  </si>
  <si>
    <t>Nível de confiança 99%</t>
  </si>
  <si>
    <t>a) Margem de Erro</t>
  </si>
  <si>
    <t>Margem de Erro</t>
  </si>
  <si>
    <t>b) tamanho da amostra para margem de erro = 1 cm</t>
  </si>
  <si>
    <t>margem de erro</t>
  </si>
  <si>
    <t>z</t>
  </si>
  <si>
    <t>Nível de Confiança/
Margem de Erro</t>
  </si>
  <si>
    <t>Margem de Erro?</t>
  </si>
  <si>
    <t>Nível de Confiança</t>
  </si>
  <si>
    <t>Calculando a Margem de 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</si>
</sst>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9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4" fillId="0" borderId="0" xfId="0" applyFont="1"/>
    <xf numFmtId="0" fontId="0" fillId="2" borderId="0" xfId="0" applyFill="1"/>
    <xf numFmtId="2" fontId="0" fillId="2" borderId="0" xfId="0" applyNumberFormat="1" applyFill="1"/>
    <xf numFmtId="0" fontId="0" fillId="3" borderId="4" xfId="0" applyFill="1" applyBorder="1" applyAlignment="1">
      <alignment wrapText="1"/>
    </xf>
    <xf numFmtId="9" fontId="0" fillId="0" borderId="4" xfId="0" applyNumberFormat="1" applyBorder="1"/>
    <xf numFmtId="169" fontId="0" fillId="0" borderId="4" xfId="0" applyNumberFormat="1" applyBorder="1"/>
    <xf numFmtId="43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9" fontId="0" fillId="2" borderId="4" xfId="0" applyNumberFormat="1" applyFill="1" applyBorder="1"/>
    <xf numFmtId="169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B336EDDE-F056-450D-8957-7EB9AE8BD875}">
          <cx:tx>
            <cx:txData>
              <cx:f>_xlchart.v1.2</cx:f>
              <cx:v>Altura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344213</xdr:colOff>
      <xdr:row>0</xdr:row>
      <xdr:rowOff>186559</xdr:rowOff>
    </xdr:from>
    <xdr:to>
      <xdr:col>15</xdr:col>
      <xdr:colOff>110359</xdr:colOff>
      <xdr:row>15</xdr:row>
      <xdr:rowOff>86711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08452D7-22B0-5C63-50A9-DB1569A1DC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25054" y="186559"/>
              <a:ext cx="342374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8FC6-501E-481E-935C-4559C208413D}">
  <dimension ref="A1:P1005"/>
  <sheetViews>
    <sheetView showGridLines="0" tabSelected="1" zoomScale="130" zoomScaleNormal="130" workbookViewId="0">
      <selection activeCell="G38" sqref="G38"/>
    </sheetView>
  </sheetViews>
  <sheetFormatPr defaultRowHeight="14.4" x14ac:dyDescent="0.3"/>
  <cols>
    <col min="2" max="2" width="10.5546875" bestFit="1" customWidth="1"/>
    <col min="4" max="4" width="18.21875" customWidth="1"/>
    <col min="5" max="5" width="10.6640625" bestFit="1" customWidth="1"/>
    <col min="6" max="6" width="10" bestFit="1" customWidth="1"/>
    <col min="9" max="9" width="14.77734375" customWidth="1"/>
  </cols>
  <sheetData>
    <row r="1" spans="1:9" ht="21" x14ac:dyDescent="0.4">
      <c r="A1" s="2" t="s">
        <v>2</v>
      </c>
    </row>
    <row r="3" spans="1:9" x14ac:dyDescent="0.3">
      <c r="D3" s="12" t="s">
        <v>3</v>
      </c>
    </row>
    <row r="4" spans="1:9" x14ac:dyDescent="0.3">
      <c r="D4" t="s">
        <v>4</v>
      </c>
      <c r="F4" s="1">
        <f>AVERAGE(B6:B55)</f>
        <v>1.8198610868049994</v>
      </c>
    </row>
    <row r="5" spans="1:9" x14ac:dyDescent="0.3">
      <c r="A5" s="3" t="s">
        <v>1</v>
      </c>
      <c r="B5" s="3" t="s">
        <v>0</v>
      </c>
      <c r="G5" s="1"/>
    </row>
    <row r="6" spans="1:9" x14ac:dyDescent="0.3">
      <c r="A6" s="4">
        <v>1</v>
      </c>
      <c r="B6" s="5">
        <v>1.412312263356873</v>
      </c>
      <c r="D6" s="12" t="s">
        <v>5</v>
      </c>
    </row>
    <row r="7" spans="1:9" x14ac:dyDescent="0.3">
      <c r="A7" s="6">
        <v>2</v>
      </c>
      <c r="B7" s="7">
        <v>1.966063761733676</v>
      </c>
      <c r="D7" t="s">
        <v>4</v>
      </c>
      <c r="F7" s="1">
        <f>F4</f>
        <v>1.8198610868049994</v>
      </c>
    </row>
    <row r="8" spans="1:9" x14ac:dyDescent="0.3">
      <c r="A8" s="6">
        <v>3</v>
      </c>
      <c r="B8" s="7">
        <v>2.6658157225733214</v>
      </c>
      <c r="D8" t="s">
        <v>7</v>
      </c>
      <c r="F8">
        <f>COUNTA(A6:A55)</f>
        <v>50</v>
      </c>
    </row>
    <row r="9" spans="1:9" x14ac:dyDescent="0.3">
      <c r="A9" s="6">
        <v>4</v>
      </c>
      <c r="B9" s="7">
        <v>1.999599158662495</v>
      </c>
      <c r="D9" t="s">
        <v>8</v>
      </c>
      <c r="F9" s="1">
        <f>_xlfn.VAR.S(B6:B55)</f>
        <v>7.6923181659886528E-2</v>
      </c>
    </row>
    <row r="10" spans="1:9" x14ac:dyDescent="0.3">
      <c r="A10" s="6">
        <v>5</v>
      </c>
      <c r="B10" s="7">
        <v>1.4017569293043182</v>
      </c>
    </row>
    <row r="11" spans="1:9" x14ac:dyDescent="0.3">
      <c r="A11" s="6">
        <v>6</v>
      </c>
      <c r="B11" s="7">
        <v>1.3073208476337315</v>
      </c>
      <c r="D11" s="13" t="s">
        <v>6</v>
      </c>
      <c r="G11" s="12" t="s">
        <v>15</v>
      </c>
      <c r="H11" s="10"/>
      <c r="I11" s="10"/>
    </row>
    <row r="12" spans="1:9" x14ac:dyDescent="0.3">
      <c r="A12" s="6">
        <v>7</v>
      </c>
      <c r="B12" s="7">
        <v>1.6600245850843518</v>
      </c>
      <c r="D12" t="s">
        <v>9</v>
      </c>
      <c r="E12" s="10">
        <v>0.9</v>
      </c>
      <c r="G12" s="1"/>
      <c r="H12" s="1"/>
      <c r="I12" s="1"/>
    </row>
    <row r="13" spans="1:9" x14ac:dyDescent="0.3">
      <c r="A13" s="6">
        <v>8</v>
      </c>
      <c r="B13" s="7">
        <v>1.9464346139589455</v>
      </c>
      <c r="D13" t="s">
        <v>10</v>
      </c>
      <c r="E13" s="1">
        <f>ABS(_xlfn.T.INV((1-$E$12)/2,$F$8-1))</f>
        <v>1.6765508926168529</v>
      </c>
      <c r="G13" s="1"/>
      <c r="H13" s="1"/>
      <c r="I13" s="1"/>
    </row>
    <row r="14" spans="1:9" x14ac:dyDescent="0.3">
      <c r="A14" s="6">
        <v>9</v>
      </c>
      <c r="B14" s="7">
        <v>2.1459309118743848</v>
      </c>
      <c r="E14" t="s">
        <v>12</v>
      </c>
      <c r="F14" t="s">
        <v>13</v>
      </c>
      <c r="G14" t="s">
        <v>16</v>
      </c>
    </row>
    <row r="15" spans="1:9" x14ac:dyDescent="0.3">
      <c r="A15" s="6">
        <v>10</v>
      </c>
      <c r="B15" s="7">
        <v>1.7552949508596367</v>
      </c>
      <c r="D15" s="14" t="s">
        <v>11</v>
      </c>
      <c r="E15" s="15">
        <f>$F$7-$E$13*SQRT($F$9/$F$8)</f>
        <v>1.7541013057519943</v>
      </c>
      <c r="F15" s="15">
        <f>$F$7+$E$13*SQRT($F$9/$F$8)</f>
        <v>1.8856208678580044</v>
      </c>
      <c r="G15" s="15">
        <f>F15-F7</f>
        <v>6.5759781053005062E-2</v>
      </c>
      <c r="H15" s="1"/>
    </row>
    <row r="16" spans="1:9" x14ac:dyDescent="0.3">
      <c r="A16" s="6">
        <v>11</v>
      </c>
      <c r="B16" s="7">
        <v>1.9491567257788696</v>
      </c>
    </row>
    <row r="17" spans="1:16" x14ac:dyDescent="0.3">
      <c r="A17" s="6">
        <v>12</v>
      </c>
      <c r="B17" s="7">
        <v>1.671586519407203</v>
      </c>
      <c r="D17" s="13" t="s">
        <v>14</v>
      </c>
    </row>
    <row r="18" spans="1:16" x14ac:dyDescent="0.3">
      <c r="A18" s="6">
        <v>13</v>
      </c>
      <c r="B18" s="7">
        <v>1.9308797013345416</v>
      </c>
      <c r="D18" t="s">
        <v>9</v>
      </c>
      <c r="E18" s="10">
        <v>0.99</v>
      </c>
    </row>
    <row r="19" spans="1:16" x14ac:dyDescent="0.3">
      <c r="A19" s="6">
        <v>14</v>
      </c>
      <c r="B19" s="7">
        <v>1.4301110644203923</v>
      </c>
      <c r="D19" t="s">
        <v>10</v>
      </c>
      <c r="E19" s="1">
        <f>ABS(_xlfn.T.INV((1-$E$18)/2,$F$8-1))</f>
        <v>2.6799519736315514</v>
      </c>
    </row>
    <row r="20" spans="1:16" x14ac:dyDescent="0.3">
      <c r="A20" s="6">
        <v>15</v>
      </c>
      <c r="B20" s="7">
        <v>2.0120006580342404</v>
      </c>
      <c r="E20" t="s">
        <v>12</v>
      </c>
      <c r="F20" t="s">
        <v>13</v>
      </c>
      <c r="G20" t="s">
        <v>16</v>
      </c>
    </row>
    <row r="21" spans="1:16" x14ac:dyDescent="0.3">
      <c r="A21" s="6">
        <v>16</v>
      </c>
      <c r="B21" s="7">
        <v>1.637835624355658</v>
      </c>
      <c r="D21" s="14" t="s">
        <v>11</v>
      </c>
      <c r="E21" s="15">
        <f>$F$7-$E$19*SQRT($F$9/$F$8)</f>
        <v>1.7147446505580177</v>
      </c>
      <c r="F21" s="15">
        <f>$F$7+$E$19*SQRT($F$9/$F$8)</f>
        <v>1.924977523051981</v>
      </c>
      <c r="G21" s="15">
        <f>F21-F7</f>
        <v>0.10511643624698164</v>
      </c>
    </row>
    <row r="22" spans="1:16" x14ac:dyDescent="0.3">
      <c r="A22" s="6">
        <v>17</v>
      </c>
      <c r="B22" s="7">
        <v>2.2099700363530754</v>
      </c>
    </row>
    <row r="23" spans="1:16" x14ac:dyDescent="0.3">
      <c r="A23" s="6">
        <v>18</v>
      </c>
      <c r="B23" s="7">
        <v>1.9811999169885912</v>
      </c>
    </row>
    <row r="24" spans="1:16" x14ac:dyDescent="0.3">
      <c r="A24" s="6">
        <v>19</v>
      </c>
      <c r="B24" s="7">
        <v>1.675367688429966</v>
      </c>
      <c r="D24" s="12" t="s">
        <v>17</v>
      </c>
    </row>
    <row r="25" spans="1:16" x14ac:dyDescent="0.3">
      <c r="A25" s="6">
        <v>20</v>
      </c>
      <c r="B25" s="7">
        <v>1.7957915029690155</v>
      </c>
      <c r="D25" t="s">
        <v>18</v>
      </c>
      <c r="F25">
        <v>0.01</v>
      </c>
    </row>
    <row r="26" spans="1:16" x14ac:dyDescent="0.3">
      <c r="A26" s="6">
        <v>21</v>
      </c>
      <c r="B26" s="7">
        <v>1.6417086463466573</v>
      </c>
      <c r="D26" t="s">
        <v>8</v>
      </c>
      <c r="F26" s="1">
        <f>_xlfn.VAR.S(B6:B55)</f>
        <v>7.6923181659886528E-2</v>
      </c>
    </row>
    <row r="27" spans="1:16" x14ac:dyDescent="0.3">
      <c r="A27" s="6">
        <v>22</v>
      </c>
      <c r="B27" s="7">
        <v>1.7080023183395543</v>
      </c>
      <c r="D27" s="13" t="s">
        <v>6</v>
      </c>
    </row>
    <row r="28" spans="1:16" ht="43.2" x14ac:dyDescent="0.3">
      <c r="A28" s="6">
        <v>23</v>
      </c>
      <c r="B28" s="7">
        <v>1.8114353110876744</v>
      </c>
      <c r="D28" t="s">
        <v>9</v>
      </c>
      <c r="E28" s="10">
        <v>0.9</v>
      </c>
      <c r="I28" s="16" t="s">
        <v>20</v>
      </c>
      <c r="J28" s="19">
        <v>0.1</v>
      </c>
      <c r="K28" s="20">
        <v>7.0000000000000007E-2</v>
      </c>
      <c r="L28" s="20">
        <v>0.05</v>
      </c>
      <c r="M28" s="20">
        <v>0.04</v>
      </c>
      <c r="N28" s="20">
        <v>0.03</v>
      </c>
      <c r="O28" s="20">
        <v>0.02</v>
      </c>
      <c r="P28" s="20">
        <v>0.01</v>
      </c>
    </row>
    <row r="29" spans="1:16" x14ac:dyDescent="0.3">
      <c r="A29" s="6">
        <v>24</v>
      </c>
      <c r="B29" s="7">
        <v>1.8389379802432206</v>
      </c>
      <c r="D29" t="s">
        <v>19</v>
      </c>
      <c r="E29">
        <f>ABS(_xlfn.NORM.S.INV((1-E28)/2))</f>
        <v>1.6448536269514726</v>
      </c>
      <c r="I29" s="17">
        <v>0.9</v>
      </c>
      <c r="J29" s="18">
        <f>$F$26*(_xlfn.NORM.S.INV((1-$I29)/2)^2)/(J$28^2)</f>
        <v>20.811901060809838</v>
      </c>
      <c r="K29" s="21">
        <f>$F$26*(_xlfn.NORM.S.INV((1-$I29)/2)^2)/(K$28^2)</f>
        <v>42.473267471040486</v>
      </c>
      <c r="L29" s="18">
        <f>$F$26*(_xlfn.NORM.S.INV((1-$I29)/2)^2)/(L$28^2)</f>
        <v>83.247604243239351</v>
      </c>
      <c r="M29" s="18">
        <f>$F$26*(_xlfn.NORM.S.INV((1-$I29)/2)^2)/(M$28^2)</f>
        <v>130.07438163006151</v>
      </c>
      <c r="N29" s="18">
        <f>$F$26*(_xlfn.NORM.S.INV((1-$I29)/2)^2)/(N$28^2)</f>
        <v>231.24334512010938</v>
      </c>
      <c r="O29" s="18">
        <f>$F$26*(_xlfn.NORM.S.INV((1-$I29)/2)^2)/(O$28^2)</f>
        <v>520.29752652024604</v>
      </c>
      <c r="P29" s="18">
        <f>$F$26*(_xlfn.NORM.S.INV((1-$I29)/2)^2)/(P$28^2)</f>
        <v>2081.1901060809842</v>
      </c>
    </row>
    <row r="30" spans="1:16" x14ac:dyDescent="0.3">
      <c r="A30" s="6">
        <v>25</v>
      </c>
      <c r="B30" s="7">
        <v>1.4944021470684137</v>
      </c>
      <c r="D30" t="s">
        <v>7</v>
      </c>
      <c r="E30">
        <f>$F$26*(E29^2)/($F$25^2)</f>
        <v>2081.1901060809842</v>
      </c>
      <c r="I30" s="17">
        <v>0.95</v>
      </c>
      <c r="J30" s="18">
        <f t="shared" ref="J30:O31" si="0">$F$26*(_xlfn.NORM.S.INV((1-$I30)/2)^2)/(J$28^2)</f>
        <v>29.549723470322746</v>
      </c>
      <c r="K30" s="18">
        <f>$F$26*(_xlfn.NORM.S.INV((1-$I30)/2)^2)/(K$28^2)</f>
        <v>60.305558102699486</v>
      </c>
      <c r="L30" s="18">
        <f>$F$26*(_xlfn.NORM.S.INV((1-$I30)/2)^2)/(L$28^2)</f>
        <v>118.19889388129099</v>
      </c>
      <c r="M30" s="18">
        <f>$F$26*(_xlfn.NORM.S.INV((1-$I30)/2)^2)/(M$28^2)</f>
        <v>184.6857716895172</v>
      </c>
      <c r="N30" s="18">
        <f>$F$26*(_xlfn.NORM.S.INV((1-$I30)/2)^2)/(N$28^2)</f>
        <v>328.3302607813639</v>
      </c>
      <c r="O30" s="18">
        <f>$F$26*(_xlfn.NORM.S.INV((1-$I30)/2)^2)/(O$28^2)</f>
        <v>738.74308675806878</v>
      </c>
      <c r="P30" s="18">
        <f>$F$26*(_xlfn.NORM.S.INV((1-$I30)/2)^2)/(P$28^2)</f>
        <v>2954.9723470322751</v>
      </c>
    </row>
    <row r="31" spans="1:16" x14ac:dyDescent="0.3">
      <c r="A31" s="6">
        <v>26</v>
      </c>
      <c r="B31" s="7">
        <v>1.3818617317478581</v>
      </c>
      <c r="I31" s="17">
        <v>0.99</v>
      </c>
      <c r="J31" s="21">
        <f t="shared" si="0"/>
        <v>51.037735653491815</v>
      </c>
      <c r="K31" s="18">
        <f>$F$26*(_xlfn.NORM.S.INV((1-$I31)/2)^2)/(K$28^2)</f>
        <v>104.15864419079962</v>
      </c>
      <c r="L31" s="18">
        <f>$F$26*(_xlfn.NORM.S.INV((1-$I31)/2)^2)/(L$28^2)</f>
        <v>204.15094261396726</v>
      </c>
      <c r="M31" s="18">
        <f>$F$26*(_xlfn.NORM.S.INV((1-$I31)/2)^2)/(M$28^2)</f>
        <v>318.98584783432386</v>
      </c>
      <c r="N31" s="18">
        <f>$F$26*(_xlfn.NORM.S.INV((1-$I31)/2)^2)/(N$28^2)</f>
        <v>567.08595170546471</v>
      </c>
      <c r="O31" s="18">
        <f>$F$26*(_xlfn.NORM.S.INV((1-$I31)/2)^2)/(O$28^2)</f>
        <v>1275.9433913372955</v>
      </c>
      <c r="P31" s="18">
        <f>$F$26*(_xlfn.NORM.S.INV((1-$I31)/2)^2)/(P$28^2)</f>
        <v>5103.7735653491818</v>
      </c>
    </row>
    <row r="32" spans="1:16" x14ac:dyDescent="0.3">
      <c r="A32" s="6">
        <v>27</v>
      </c>
      <c r="B32" s="7">
        <v>1.6553267041789794</v>
      </c>
      <c r="D32" s="13" t="s">
        <v>14</v>
      </c>
    </row>
    <row r="33" spans="1:5" x14ac:dyDescent="0.3">
      <c r="A33" s="6">
        <v>28</v>
      </c>
      <c r="B33" s="7">
        <v>2.112038825206652</v>
      </c>
      <c r="D33" t="s">
        <v>9</v>
      </c>
      <c r="E33" s="10">
        <v>0.99</v>
      </c>
    </row>
    <row r="34" spans="1:5" x14ac:dyDescent="0.3">
      <c r="A34" s="6">
        <v>29</v>
      </c>
      <c r="B34" s="7">
        <v>1.6476246899796556</v>
      </c>
      <c r="D34" t="s">
        <v>19</v>
      </c>
      <c r="E34">
        <f>ABS(_xlfn.NORM.S.INV((1-E33)/2))</f>
        <v>2.5758293035488999</v>
      </c>
    </row>
    <row r="35" spans="1:5" x14ac:dyDescent="0.3">
      <c r="A35" s="6">
        <v>30</v>
      </c>
      <c r="B35" s="7">
        <v>2.078215398805324</v>
      </c>
      <c r="D35" t="s">
        <v>7</v>
      </c>
      <c r="E35">
        <f>$F$26*(E34^2)/($F$25^2)</f>
        <v>5103.7735653491818</v>
      </c>
    </row>
    <row r="36" spans="1:5" x14ac:dyDescent="0.3">
      <c r="A36" s="6">
        <v>31</v>
      </c>
      <c r="B36" s="7">
        <v>2.5033640778586426</v>
      </c>
    </row>
    <row r="37" spans="1:5" x14ac:dyDescent="0.3">
      <c r="A37" s="6">
        <v>32</v>
      </c>
      <c r="B37" s="7">
        <v>1.7448661913352359</v>
      </c>
      <c r="D37" s="12" t="s">
        <v>23</v>
      </c>
    </row>
    <row r="38" spans="1:5" x14ac:dyDescent="0.3">
      <c r="A38" s="6">
        <v>33</v>
      </c>
      <c r="B38" s="7">
        <v>1.8631574288405464</v>
      </c>
      <c r="D38" t="s">
        <v>7</v>
      </c>
      <c r="E38" s="22">
        <v>50000</v>
      </c>
    </row>
    <row r="39" spans="1:5" x14ac:dyDescent="0.3">
      <c r="A39" s="6">
        <v>34</v>
      </c>
      <c r="B39" s="7">
        <v>2.1312574747442312</v>
      </c>
      <c r="D39" t="s">
        <v>22</v>
      </c>
      <c r="E39" s="10">
        <v>0.99</v>
      </c>
    </row>
    <row r="40" spans="1:5" x14ac:dyDescent="0.3">
      <c r="A40" s="6">
        <v>35</v>
      </c>
      <c r="B40" s="7">
        <v>1.4537766974580073</v>
      </c>
      <c r="D40" t="s">
        <v>21</v>
      </c>
      <c r="E40" s="11">
        <f>SQRT($F$26*(_xlfn.NORM.S.INV((1-$E$39)/2)^2)/E38)</f>
        <v>3.1949252151964942E-3</v>
      </c>
    </row>
    <row r="41" spans="1:5" x14ac:dyDescent="0.3">
      <c r="A41" s="6">
        <v>36</v>
      </c>
      <c r="B41" s="7">
        <v>1.8271937080701501</v>
      </c>
    </row>
    <row r="42" spans="1:5" x14ac:dyDescent="0.3">
      <c r="A42" s="6">
        <v>37</v>
      </c>
      <c r="B42" s="7">
        <v>1.9341548479948891</v>
      </c>
    </row>
    <row r="43" spans="1:5" x14ac:dyDescent="0.3">
      <c r="A43" s="6">
        <v>38</v>
      </c>
      <c r="B43" s="7">
        <v>1.7683147212379231</v>
      </c>
    </row>
    <row r="44" spans="1:5" x14ac:dyDescent="0.3">
      <c r="A44" s="6">
        <v>39</v>
      </c>
      <c r="B44" s="7">
        <v>1.5485880339708353</v>
      </c>
    </row>
    <row r="45" spans="1:5" x14ac:dyDescent="0.3">
      <c r="A45" s="6">
        <v>40</v>
      </c>
      <c r="B45" s="7">
        <v>1.8672485029015793</v>
      </c>
    </row>
    <row r="46" spans="1:5" x14ac:dyDescent="0.3">
      <c r="A46" s="6">
        <v>41</v>
      </c>
      <c r="B46" s="7">
        <v>1.4751848835141206</v>
      </c>
    </row>
    <row r="47" spans="1:5" x14ac:dyDescent="0.3">
      <c r="A47" s="6">
        <v>42</v>
      </c>
      <c r="B47" s="7">
        <v>2.0948105231143996</v>
      </c>
    </row>
    <row r="48" spans="1:5" x14ac:dyDescent="0.3">
      <c r="A48" s="6">
        <v>43</v>
      </c>
      <c r="B48" s="7">
        <v>1.5884243468815928</v>
      </c>
    </row>
    <row r="49" spans="1:2" x14ac:dyDescent="0.3">
      <c r="A49" s="6">
        <v>44</v>
      </c>
      <c r="B49" s="7">
        <v>2.0824578653263566</v>
      </c>
    </row>
    <row r="50" spans="1:2" x14ac:dyDescent="0.3">
      <c r="A50" s="6">
        <v>45</v>
      </c>
      <c r="B50" s="7">
        <v>1.854018822402864</v>
      </c>
    </row>
    <row r="51" spans="1:2" x14ac:dyDescent="0.3">
      <c r="A51" s="6">
        <v>46</v>
      </c>
      <c r="B51" s="7">
        <v>1.9794435850228189</v>
      </c>
    </row>
    <row r="52" spans="1:2" x14ac:dyDescent="0.3">
      <c r="A52" s="6">
        <v>47</v>
      </c>
      <c r="B52" s="7">
        <v>1.7604630186125483</v>
      </c>
    </row>
    <row r="53" spans="1:2" x14ac:dyDescent="0.3">
      <c r="A53" s="6">
        <v>48</v>
      </c>
      <c r="B53" s="7">
        <v>1.9832880206997459</v>
      </c>
    </row>
    <row r="54" spans="1:2" x14ac:dyDescent="0.3">
      <c r="A54" s="6">
        <v>49</v>
      </c>
      <c r="B54" s="7">
        <v>1.9606622103904401</v>
      </c>
    </row>
    <row r="55" spans="1:2" x14ac:dyDescent="0.3">
      <c r="A55" s="8">
        <v>50</v>
      </c>
      <c r="B55" s="9">
        <v>1.6483724437557292</v>
      </c>
    </row>
    <row r="56" spans="1:2" x14ac:dyDescent="0.3">
      <c r="A56" s="6"/>
      <c r="B56" s="7"/>
    </row>
    <row r="57" spans="1:2" x14ac:dyDescent="0.3">
      <c r="A57" s="6"/>
      <c r="B57" s="7"/>
    </row>
    <row r="58" spans="1:2" x14ac:dyDescent="0.3">
      <c r="A58" s="6"/>
      <c r="B58" s="7"/>
    </row>
    <row r="59" spans="1:2" x14ac:dyDescent="0.3">
      <c r="A59" s="6"/>
      <c r="B59" s="7"/>
    </row>
    <row r="60" spans="1:2" x14ac:dyDescent="0.3">
      <c r="A60" s="6"/>
      <c r="B60" s="7"/>
    </row>
    <row r="61" spans="1:2" x14ac:dyDescent="0.3">
      <c r="A61" s="6"/>
      <c r="B61" s="7"/>
    </row>
    <row r="62" spans="1:2" x14ac:dyDescent="0.3">
      <c r="A62" s="6"/>
      <c r="B62" s="7"/>
    </row>
    <row r="63" spans="1:2" x14ac:dyDescent="0.3">
      <c r="A63" s="6"/>
      <c r="B63" s="7"/>
    </row>
    <row r="64" spans="1:2" x14ac:dyDescent="0.3">
      <c r="A64" s="6"/>
      <c r="B64" s="7"/>
    </row>
    <row r="65" spans="1:2" x14ac:dyDescent="0.3">
      <c r="A65" s="6"/>
      <c r="B65" s="7"/>
    </row>
    <row r="66" spans="1:2" x14ac:dyDescent="0.3">
      <c r="A66" s="6"/>
      <c r="B66" s="7"/>
    </row>
    <row r="67" spans="1:2" x14ac:dyDescent="0.3">
      <c r="A67" s="6"/>
      <c r="B67" s="7"/>
    </row>
    <row r="68" spans="1:2" x14ac:dyDescent="0.3">
      <c r="A68" s="6"/>
      <c r="B68" s="7"/>
    </row>
    <row r="69" spans="1:2" x14ac:dyDescent="0.3">
      <c r="A69" s="6"/>
      <c r="B69" s="7"/>
    </row>
    <row r="70" spans="1:2" x14ac:dyDescent="0.3">
      <c r="A70" s="6"/>
      <c r="B70" s="7"/>
    </row>
    <row r="71" spans="1:2" x14ac:dyDescent="0.3">
      <c r="A71" s="6"/>
      <c r="B71" s="7"/>
    </row>
    <row r="72" spans="1:2" x14ac:dyDescent="0.3">
      <c r="A72" s="6"/>
      <c r="B72" s="7"/>
    </row>
    <row r="73" spans="1:2" x14ac:dyDescent="0.3">
      <c r="A73" s="6"/>
      <c r="B73" s="7"/>
    </row>
    <row r="74" spans="1:2" x14ac:dyDescent="0.3">
      <c r="A74" s="6"/>
      <c r="B74" s="7"/>
    </row>
    <row r="75" spans="1:2" x14ac:dyDescent="0.3">
      <c r="A75" s="6"/>
      <c r="B75" s="7"/>
    </row>
    <row r="76" spans="1:2" x14ac:dyDescent="0.3">
      <c r="A76" s="6"/>
      <c r="B76" s="7"/>
    </row>
    <row r="77" spans="1:2" x14ac:dyDescent="0.3">
      <c r="A77" s="6"/>
      <c r="B77" s="7"/>
    </row>
    <row r="78" spans="1:2" x14ac:dyDescent="0.3">
      <c r="A78" s="6"/>
      <c r="B78" s="7"/>
    </row>
    <row r="79" spans="1:2" x14ac:dyDescent="0.3">
      <c r="A79" s="6"/>
      <c r="B79" s="7"/>
    </row>
    <row r="80" spans="1:2" x14ac:dyDescent="0.3">
      <c r="A80" s="6"/>
      <c r="B80" s="7"/>
    </row>
    <row r="81" spans="1:2" x14ac:dyDescent="0.3">
      <c r="A81" s="6"/>
      <c r="B81" s="7"/>
    </row>
    <row r="82" spans="1:2" x14ac:dyDescent="0.3">
      <c r="A82" s="6"/>
      <c r="B82" s="7"/>
    </row>
    <row r="83" spans="1:2" x14ac:dyDescent="0.3">
      <c r="A83" s="6"/>
      <c r="B83" s="7"/>
    </row>
    <row r="84" spans="1:2" x14ac:dyDescent="0.3">
      <c r="A84" s="6"/>
      <c r="B84" s="7"/>
    </row>
    <row r="85" spans="1:2" x14ac:dyDescent="0.3">
      <c r="A85" s="6"/>
      <c r="B85" s="7"/>
    </row>
    <row r="86" spans="1:2" x14ac:dyDescent="0.3">
      <c r="A86" s="6"/>
      <c r="B86" s="7"/>
    </row>
    <row r="87" spans="1:2" x14ac:dyDescent="0.3">
      <c r="A87" s="6"/>
      <c r="B87" s="7"/>
    </row>
    <row r="88" spans="1:2" x14ac:dyDescent="0.3">
      <c r="A88" s="6"/>
      <c r="B88" s="7"/>
    </row>
    <row r="89" spans="1:2" x14ac:dyDescent="0.3">
      <c r="A89" s="6"/>
      <c r="B89" s="7"/>
    </row>
    <row r="90" spans="1:2" x14ac:dyDescent="0.3">
      <c r="A90" s="6"/>
      <c r="B90" s="7"/>
    </row>
    <row r="91" spans="1:2" x14ac:dyDescent="0.3">
      <c r="A91" s="6"/>
      <c r="B91" s="7"/>
    </row>
    <row r="92" spans="1:2" x14ac:dyDescent="0.3">
      <c r="A92" s="6"/>
      <c r="B92" s="7"/>
    </row>
    <row r="93" spans="1:2" x14ac:dyDescent="0.3">
      <c r="A93" s="6"/>
      <c r="B93" s="7"/>
    </row>
    <row r="94" spans="1:2" x14ac:dyDescent="0.3">
      <c r="A94" s="6"/>
      <c r="B94" s="7"/>
    </row>
    <row r="95" spans="1:2" x14ac:dyDescent="0.3">
      <c r="A95" s="6"/>
      <c r="B95" s="7"/>
    </row>
    <row r="96" spans="1:2" x14ac:dyDescent="0.3">
      <c r="A96" s="6"/>
      <c r="B96" s="7"/>
    </row>
    <row r="97" spans="1:2" x14ac:dyDescent="0.3">
      <c r="A97" s="6"/>
      <c r="B97" s="7"/>
    </row>
    <row r="98" spans="1:2" x14ac:dyDescent="0.3">
      <c r="A98" s="6"/>
      <c r="B98" s="7"/>
    </row>
    <row r="99" spans="1:2" x14ac:dyDescent="0.3">
      <c r="A99" s="6"/>
      <c r="B99" s="7"/>
    </row>
    <row r="100" spans="1:2" x14ac:dyDescent="0.3">
      <c r="A100" s="6"/>
      <c r="B100" s="7"/>
    </row>
    <row r="101" spans="1:2" x14ac:dyDescent="0.3">
      <c r="A101" s="6"/>
      <c r="B101" s="7"/>
    </row>
    <row r="102" spans="1:2" x14ac:dyDescent="0.3">
      <c r="A102" s="6"/>
      <c r="B102" s="7"/>
    </row>
    <row r="103" spans="1:2" x14ac:dyDescent="0.3">
      <c r="A103" s="6"/>
      <c r="B103" s="7"/>
    </row>
    <row r="104" spans="1:2" x14ac:dyDescent="0.3">
      <c r="A104" s="6"/>
      <c r="B104" s="7"/>
    </row>
    <row r="105" spans="1:2" x14ac:dyDescent="0.3">
      <c r="A105" s="8"/>
      <c r="B105" s="9"/>
    </row>
    <row r="106" spans="1:2" x14ac:dyDescent="0.3">
      <c r="B106" s="1"/>
    </row>
    <row r="107" spans="1:2" x14ac:dyDescent="0.3">
      <c r="B107" s="1"/>
    </row>
    <row r="108" spans="1:2" x14ac:dyDescent="0.3">
      <c r="B108" s="1"/>
    </row>
    <row r="109" spans="1:2" x14ac:dyDescent="0.3">
      <c r="B109" s="1"/>
    </row>
    <row r="110" spans="1:2" x14ac:dyDescent="0.3">
      <c r="B110" s="1"/>
    </row>
    <row r="111" spans="1:2" x14ac:dyDescent="0.3">
      <c r="B111" s="1"/>
    </row>
    <row r="112" spans="1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  <row r="1004" spans="2:2" x14ac:dyDescent="0.3">
      <c r="B1004" s="1"/>
    </row>
    <row r="1005" spans="2:2" x14ac:dyDescent="0.3">
      <c r="B1005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André Kato</cp:lastModifiedBy>
  <dcterms:created xsi:type="dcterms:W3CDTF">2019-07-21T23:15:26Z</dcterms:created>
  <dcterms:modified xsi:type="dcterms:W3CDTF">2022-07-04T14:29:56Z</dcterms:modified>
</cp:coreProperties>
</file>