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B8EAB4E32E317F6F/ドキュメント/"/>
    </mc:Choice>
  </mc:AlternateContent>
  <xr:revisionPtr revIDLastSave="490" documentId="8_{6154E079-80AC-4D8F-8904-4872F0F784CF}" xr6:coauthVersionLast="47" xr6:coauthVersionMax="47" xr10:uidLastSave="{D38C2335-F1B2-41DC-B9A3-3F067137BBCC}"/>
  <bookViews>
    <workbookView xWindow="-98" yWindow="-98" windowWidth="21795" windowHeight="12975" activeTab="3" xr2:uid="{D87CAB82-FA00-45B8-A36C-07826BBCC5B3}"/>
  </bookViews>
  <sheets>
    <sheet name="DCF Analysis" sheetId="4" r:id="rId1"/>
    <sheet name="WACC" sheetId="3" r:id="rId2"/>
    <sheet name="Performance" sheetId="2" r:id="rId3"/>
    <sheet name="Market Analysis" sheetId="5" r:id="rId4"/>
    <sheet name="Share Price Ratio"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5" l="1"/>
  <c r="L37" i="5"/>
  <c r="L38" i="5"/>
  <c r="L39" i="5"/>
  <c r="L40" i="5"/>
  <c r="L41" i="5"/>
  <c r="L42" i="5"/>
  <c r="L43" i="5"/>
  <c r="L44" i="5"/>
  <c r="Y33" i="5"/>
  <c r="Y34" i="5"/>
  <c r="Y35" i="5"/>
  <c r="Y36" i="5"/>
  <c r="Y37" i="5"/>
  <c r="Y38" i="5"/>
  <c r="Y39" i="5"/>
  <c r="Y40" i="5"/>
  <c r="Y32" i="5"/>
  <c r="F37" i="4"/>
  <c r="V7" i="6"/>
  <c r="W7" i="6"/>
  <c r="X7" i="6"/>
  <c r="Y7" i="6"/>
  <c r="Y316" i="6" s="1"/>
  <c r="AH7" i="6" s="1"/>
  <c r="V8" i="6"/>
  <c r="W8" i="6"/>
  <c r="X8" i="6"/>
  <c r="Y8" i="6"/>
  <c r="V9" i="6"/>
  <c r="W9" i="6"/>
  <c r="X9" i="6"/>
  <c r="Y9" i="6"/>
  <c r="V10" i="6"/>
  <c r="W10" i="6"/>
  <c r="X10" i="6"/>
  <c r="Y10" i="6"/>
  <c r="V11" i="6"/>
  <c r="W11" i="6"/>
  <c r="X11" i="6"/>
  <c r="Y11" i="6"/>
  <c r="V12" i="6"/>
  <c r="W12" i="6"/>
  <c r="X12" i="6"/>
  <c r="Y12" i="6"/>
  <c r="V13" i="6"/>
  <c r="W13" i="6"/>
  <c r="X13" i="6"/>
  <c r="Y13" i="6"/>
  <c r="V14" i="6"/>
  <c r="W14" i="6"/>
  <c r="X14" i="6"/>
  <c r="Y14" i="6"/>
  <c r="V15" i="6"/>
  <c r="W15" i="6"/>
  <c r="X15" i="6"/>
  <c r="Y15" i="6"/>
  <c r="V16" i="6"/>
  <c r="W16" i="6"/>
  <c r="X16" i="6"/>
  <c r="Y16" i="6"/>
  <c r="V17" i="6"/>
  <c r="W17" i="6"/>
  <c r="X17" i="6"/>
  <c r="Y17" i="6"/>
  <c r="V18" i="6"/>
  <c r="W18" i="6"/>
  <c r="X18" i="6"/>
  <c r="Y18" i="6"/>
  <c r="V19" i="6"/>
  <c r="W19" i="6"/>
  <c r="X19" i="6"/>
  <c r="Y19" i="6"/>
  <c r="V20" i="6"/>
  <c r="W20" i="6"/>
  <c r="X20" i="6"/>
  <c r="Y20" i="6"/>
  <c r="V21" i="6"/>
  <c r="W21" i="6"/>
  <c r="X21" i="6"/>
  <c r="Y21" i="6"/>
  <c r="V22" i="6"/>
  <c r="W22" i="6"/>
  <c r="X22" i="6"/>
  <c r="Y22" i="6"/>
  <c r="V23" i="6"/>
  <c r="W23" i="6"/>
  <c r="X23" i="6"/>
  <c r="Y23" i="6"/>
  <c r="V24" i="6"/>
  <c r="W24" i="6"/>
  <c r="X24" i="6"/>
  <c r="Y24" i="6"/>
  <c r="V25" i="6"/>
  <c r="W25" i="6"/>
  <c r="X25" i="6"/>
  <c r="Y25" i="6"/>
  <c r="V26" i="6"/>
  <c r="W26" i="6"/>
  <c r="X26" i="6"/>
  <c r="Y26" i="6"/>
  <c r="V27" i="6"/>
  <c r="W27" i="6"/>
  <c r="X27" i="6"/>
  <c r="Y27" i="6"/>
  <c r="V28" i="6"/>
  <c r="W28" i="6"/>
  <c r="X28" i="6"/>
  <c r="Y28" i="6"/>
  <c r="V29" i="6"/>
  <c r="W29" i="6"/>
  <c r="X29" i="6"/>
  <c r="Y29" i="6"/>
  <c r="V30" i="6"/>
  <c r="W30" i="6"/>
  <c r="X30" i="6"/>
  <c r="Y30" i="6"/>
  <c r="V31" i="6"/>
  <c r="W31" i="6"/>
  <c r="X31" i="6"/>
  <c r="Y31" i="6"/>
  <c r="V32" i="6"/>
  <c r="W32" i="6"/>
  <c r="X32" i="6"/>
  <c r="Y32" i="6"/>
  <c r="V33" i="6"/>
  <c r="W33" i="6"/>
  <c r="X33" i="6"/>
  <c r="Y33" i="6"/>
  <c r="V34" i="6"/>
  <c r="W34" i="6"/>
  <c r="X34" i="6"/>
  <c r="Y34" i="6"/>
  <c r="V35" i="6"/>
  <c r="W35" i="6"/>
  <c r="X35" i="6"/>
  <c r="Y35" i="6"/>
  <c r="V36" i="6"/>
  <c r="W36" i="6"/>
  <c r="X36" i="6"/>
  <c r="Y36" i="6"/>
  <c r="V37" i="6"/>
  <c r="W37" i="6"/>
  <c r="X37" i="6"/>
  <c r="Y37" i="6"/>
  <c r="V38" i="6"/>
  <c r="W38" i="6"/>
  <c r="X38" i="6"/>
  <c r="Y38" i="6"/>
  <c r="V39" i="6"/>
  <c r="W39" i="6"/>
  <c r="X39" i="6"/>
  <c r="Y39" i="6"/>
  <c r="V40" i="6"/>
  <c r="W40" i="6"/>
  <c r="X40" i="6"/>
  <c r="Y40" i="6"/>
  <c r="V41" i="6"/>
  <c r="W41" i="6"/>
  <c r="X41" i="6"/>
  <c r="Y41" i="6"/>
  <c r="V42" i="6"/>
  <c r="W42" i="6"/>
  <c r="X42" i="6"/>
  <c r="Y42" i="6"/>
  <c r="V43" i="6"/>
  <c r="W43" i="6"/>
  <c r="X43" i="6"/>
  <c r="Y43" i="6"/>
  <c r="V44" i="6"/>
  <c r="W44" i="6"/>
  <c r="X44" i="6"/>
  <c r="Y44" i="6"/>
  <c r="V45" i="6"/>
  <c r="W45" i="6"/>
  <c r="X45" i="6"/>
  <c r="Y45" i="6"/>
  <c r="V46" i="6"/>
  <c r="W46" i="6"/>
  <c r="X46" i="6"/>
  <c r="Y46" i="6"/>
  <c r="V47" i="6"/>
  <c r="W47" i="6"/>
  <c r="X47" i="6"/>
  <c r="Y47" i="6"/>
  <c r="V48" i="6"/>
  <c r="W48" i="6"/>
  <c r="X48" i="6"/>
  <c r="Y48" i="6"/>
  <c r="V49" i="6"/>
  <c r="W49" i="6"/>
  <c r="X49" i="6"/>
  <c r="Y49" i="6"/>
  <c r="V50" i="6"/>
  <c r="W50" i="6"/>
  <c r="X50" i="6"/>
  <c r="Y50" i="6"/>
  <c r="V51" i="6"/>
  <c r="W51" i="6"/>
  <c r="X51" i="6"/>
  <c r="Y51" i="6"/>
  <c r="V52" i="6"/>
  <c r="W52" i="6"/>
  <c r="X52" i="6"/>
  <c r="Y52" i="6"/>
  <c r="V53" i="6"/>
  <c r="W53" i="6"/>
  <c r="X53" i="6"/>
  <c r="Y53" i="6"/>
  <c r="V54" i="6"/>
  <c r="W54" i="6"/>
  <c r="X54" i="6"/>
  <c r="Y54" i="6"/>
  <c r="V55" i="6"/>
  <c r="W55" i="6"/>
  <c r="X55" i="6"/>
  <c r="Y55" i="6"/>
  <c r="V56" i="6"/>
  <c r="W56" i="6"/>
  <c r="X56" i="6"/>
  <c r="Y56" i="6"/>
  <c r="V57" i="6"/>
  <c r="W57" i="6"/>
  <c r="X57" i="6"/>
  <c r="Y57" i="6"/>
  <c r="V58" i="6"/>
  <c r="W58" i="6"/>
  <c r="X58" i="6"/>
  <c r="Y58" i="6"/>
  <c r="V59" i="6"/>
  <c r="W59" i="6"/>
  <c r="X59" i="6"/>
  <c r="Y59" i="6"/>
  <c r="V60" i="6"/>
  <c r="W60" i="6"/>
  <c r="X60" i="6"/>
  <c r="Y60" i="6"/>
  <c r="V61" i="6"/>
  <c r="W61" i="6"/>
  <c r="X61" i="6"/>
  <c r="Y61" i="6"/>
  <c r="V62" i="6"/>
  <c r="W62" i="6"/>
  <c r="X62" i="6"/>
  <c r="Y62" i="6"/>
  <c r="V63" i="6"/>
  <c r="W63" i="6"/>
  <c r="X63" i="6"/>
  <c r="Y63" i="6"/>
  <c r="V64" i="6"/>
  <c r="W64" i="6"/>
  <c r="X64" i="6"/>
  <c r="Y64" i="6"/>
  <c r="V65" i="6"/>
  <c r="W65" i="6"/>
  <c r="X65" i="6"/>
  <c r="Y65" i="6"/>
  <c r="V66" i="6"/>
  <c r="W66" i="6"/>
  <c r="X66" i="6"/>
  <c r="Y66" i="6"/>
  <c r="V67" i="6"/>
  <c r="W67" i="6"/>
  <c r="X67" i="6"/>
  <c r="Y67" i="6"/>
  <c r="V68" i="6"/>
  <c r="W68" i="6"/>
  <c r="X68" i="6"/>
  <c r="Y68" i="6"/>
  <c r="V69" i="6"/>
  <c r="W69" i="6"/>
  <c r="X69" i="6"/>
  <c r="Y69" i="6"/>
  <c r="V70" i="6"/>
  <c r="W70" i="6"/>
  <c r="X70" i="6"/>
  <c r="Y70" i="6"/>
  <c r="V71" i="6"/>
  <c r="W71" i="6"/>
  <c r="X71" i="6"/>
  <c r="Y71" i="6"/>
  <c r="V72" i="6"/>
  <c r="W72" i="6"/>
  <c r="X72" i="6"/>
  <c r="Y72" i="6"/>
  <c r="V73" i="6"/>
  <c r="W73" i="6"/>
  <c r="X73" i="6"/>
  <c r="Y73" i="6"/>
  <c r="V74" i="6"/>
  <c r="W74" i="6"/>
  <c r="X74" i="6"/>
  <c r="Y74" i="6"/>
  <c r="V75" i="6"/>
  <c r="W75" i="6"/>
  <c r="X75" i="6"/>
  <c r="Y75" i="6"/>
  <c r="V76" i="6"/>
  <c r="W76" i="6"/>
  <c r="X76" i="6"/>
  <c r="Y76" i="6"/>
  <c r="V77" i="6"/>
  <c r="W77" i="6"/>
  <c r="X77" i="6"/>
  <c r="Y77" i="6"/>
  <c r="V78" i="6"/>
  <c r="W78" i="6"/>
  <c r="X78" i="6"/>
  <c r="Y78" i="6"/>
  <c r="V79" i="6"/>
  <c r="W79" i="6"/>
  <c r="X79" i="6"/>
  <c r="Y79" i="6"/>
  <c r="V80" i="6"/>
  <c r="W80" i="6"/>
  <c r="X80" i="6"/>
  <c r="Y80" i="6"/>
  <c r="V81" i="6"/>
  <c r="W81" i="6"/>
  <c r="X81" i="6"/>
  <c r="Y81" i="6"/>
  <c r="V82" i="6"/>
  <c r="W82" i="6"/>
  <c r="X82" i="6"/>
  <c r="Y82" i="6"/>
  <c r="V83" i="6"/>
  <c r="W83" i="6"/>
  <c r="X83" i="6"/>
  <c r="Y83" i="6"/>
  <c r="V84" i="6"/>
  <c r="W84" i="6"/>
  <c r="X84" i="6"/>
  <c r="Y84" i="6"/>
  <c r="V85" i="6"/>
  <c r="W85" i="6"/>
  <c r="X85" i="6"/>
  <c r="Y85" i="6"/>
  <c r="V86" i="6"/>
  <c r="W86" i="6"/>
  <c r="X86" i="6"/>
  <c r="Y86" i="6"/>
  <c r="V87" i="6"/>
  <c r="W87" i="6"/>
  <c r="X87" i="6"/>
  <c r="Y87" i="6"/>
  <c r="V88" i="6"/>
  <c r="W88" i="6"/>
  <c r="X88" i="6"/>
  <c r="Y88" i="6"/>
  <c r="V89" i="6"/>
  <c r="W89" i="6"/>
  <c r="X89" i="6"/>
  <c r="Y89" i="6"/>
  <c r="V90" i="6"/>
  <c r="W90" i="6"/>
  <c r="X90" i="6"/>
  <c r="Y90" i="6"/>
  <c r="V91" i="6"/>
  <c r="W91" i="6"/>
  <c r="X91" i="6"/>
  <c r="Y91" i="6"/>
  <c r="V92" i="6"/>
  <c r="W92" i="6"/>
  <c r="X92" i="6"/>
  <c r="Y92" i="6"/>
  <c r="V93" i="6"/>
  <c r="W93" i="6"/>
  <c r="X93" i="6"/>
  <c r="Y93" i="6"/>
  <c r="V94" i="6"/>
  <c r="W94" i="6"/>
  <c r="X94" i="6"/>
  <c r="Y94" i="6"/>
  <c r="V95" i="6"/>
  <c r="W95" i="6"/>
  <c r="X95" i="6"/>
  <c r="Y95" i="6"/>
  <c r="V96" i="6"/>
  <c r="W96" i="6"/>
  <c r="X96" i="6"/>
  <c r="Y96" i="6"/>
  <c r="V97" i="6"/>
  <c r="W97" i="6"/>
  <c r="X97" i="6"/>
  <c r="Y97" i="6"/>
  <c r="V98" i="6"/>
  <c r="W98" i="6"/>
  <c r="X98" i="6"/>
  <c r="Y98" i="6"/>
  <c r="V99" i="6"/>
  <c r="W99" i="6"/>
  <c r="X99" i="6"/>
  <c r="Y99" i="6"/>
  <c r="V100" i="6"/>
  <c r="W100" i="6"/>
  <c r="X100" i="6"/>
  <c r="Y100" i="6"/>
  <c r="V101" i="6"/>
  <c r="W101" i="6"/>
  <c r="X101" i="6"/>
  <c r="Y101" i="6"/>
  <c r="V102" i="6"/>
  <c r="W102" i="6"/>
  <c r="X102" i="6"/>
  <c r="Y102" i="6"/>
  <c r="V103" i="6"/>
  <c r="W103" i="6"/>
  <c r="X103" i="6"/>
  <c r="Y103" i="6"/>
  <c r="V104" i="6"/>
  <c r="W104" i="6"/>
  <c r="X104" i="6"/>
  <c r="Y104" i="6"/>
  <c r="V105" i="6"/>
  <c r="W105" i="6"/>
  <c r="X105" i="6"/>
  <c r="Y105" i="6"/>
  <c r="V106" i="6"/>
  <c r="W106" i="6"/>
  <c r="X106" i="6"/>
  <c r="Y106" i="6"/>
  <c r="V107" i="6"/>
  <c r="W107" i="6"/>
  <c r="X107" i="6"/>
  <c r="Y107" i="6"/>
  <c r="V108" i="6"/>
  <c r="W108" i="6"/>
  <c r="X108" i="6"/>
  <c r="Y108" i="6"/>
  <c r="V109" i="6"/>
  <c r="W109" i="6"/>
  <c r="X109" i="6"/>
  <c r="Y109" i="6"/>
  <c r="V110" i="6"/>
  <c r="W110" i="6"/>
  <c r="X110" i="6"/>
  <c r="Y110" i="6"/>
  <c r="V111" i="6"/>
  <c r="W111" i="6"/>
  <c r="X111" i="6"/>
  <c r="Y111" i="6"/>
  <c r="V112" i="6"/>
  <c r="W112" i="6"/>
  <c r="X112" i="6"/>
  <c r="Y112" i="6"/>
  <c r="V113" i="6"/>
  <c r="W113" i="6"/>
  <c r="X113" i="6"/>
  <c r="Y113" i="6"/>
  <c r="V114" i="6"/>
  <c r="W114" i="6"/>
  <c r="X114" i="6"/>
  <c r="Y114" i="6"/>
  <c r="V115" i="6"/>
  <c r="W115" i="6"/>
  <c r="X115" i="6"/>
  <c r="Y115" i="6"/>
  <c r="V116" i="6"/>
  <c r="W116" i="6"/>
  <c r="X116" i="6"/>
  <c r="Y116" i="6"/>
  <c r="V117" i="6"/>
  <c r="W117" i="6"/>
  <c r="X117" i="6"/>
  <c r="Y117" i="6"/>
  <c r="V118" i="6"/>
  <c r="W118" i="6"/>
  <c r="X118" i="6"/>
  <c r="Y118" i="6"/>
  <c r="V119" i="6"/>
  <c r="W119" i="6"/>
  <c r="X119" i="6"/>
  <c r="Y119" i="6"/>
  <c r="V120" i="6"/>
  <c r="W120" i="6"/>
  <c r="X120" i="6"/>
  <c r="Y120" i="6"/>
  <c r="V121" i="6"/>
  <c r="W121" i="6"/>
  <c r="X121" i="6"/>
  <c r="Y121" i="6"/>
  <c r="V122" i="6"/>
  <c r="W122" i="6"/>
  <c r="X122" i="6"/>
  <c r="Y122" i="6"/>
  <c r="V123" i="6"/>
  <c r="W123" i="6"/>
  <c r="X123" i="6"/>
  <c r="Y123" i="6"/>
  <c r="V124" i="6"/>
  <c r="W124" i="6"/>
  <c r="X124" i="6"/>
  <c r="Y124" i="6"/>
  <c r="V125" i="6"/>
  <c r="W125" i="6"/>
  <c r="X125" i="6"/>
  <c r="Y125" i="6"/>
  <c r="V126" i="6"/>
  <c r="W126" i="6"/>
  <c r="X126" i="6"/>
  <c r="Y126" i="6"/>
  <c r="V127" i="6"/>
  <c r="W127" i="6"/>
  <c r="X127" i="6"/>
  <c r="Y127" i="6"/>
  <c r="V128" i="6"/>
  <c r="W128" i="6"/>
  <c r="X128" i="6"/>
  <c r="Y128" i="6"/>
  <c r="V129" i="6"/>
  <c r="W129" i="6"/>
  <c r="X129" i="6"/>
  <c r="Y129" i="6"/>
  <c r="V130" i="6"/>
  <c r="W130" i="6"/>
  <c r="X130" i="6"/>
  <c r="Y130" i="6"/>
  <c r="V131" i="6"/>
  <c r="W131" i="6"/>
  <c r="X131" i="6"/>
  <c r="Y131" i="6"/>
  <c r="V132" i="6"/>
  <c r="W132" i="6"/>
  <c r="X132" i="6"/>
  <c r="Y132" i="6"/>
  <c r="V133" i="6"/>
  <c r="W133" i="6"/>
  <c r="X133" i="6"/>
  <c r="Y133" i="6"/>
  <c r="V134" i="6"/>
  <c r="W134" i="6"/>
  <c r="X134" i="6"/>
  <c r="Y134" i="6"/>
  <c r="V135" i="6"/>
  <c r="W135" i="6"/>
  <c r="X135" i="6"/>
  <c r="Y135" i="6"/>
  <c r="V136" i="6"/>
  <c r="W136" i="6"/>
  <c r="X136" i="6"/>
  <c r="Y136" i="6"/>
  <c r="V137" i="6"/>
  <c r="W137" i="6"/>
  <c r="X137" i="6"/>
  <c r="Y137" i="6"/>
  <c r="V138" i="6"/>
  <c r="W138" i="6"/>
  <c r="X138" i="6"/>
  <c r="Y138" i="6"/>
  <c r="V139" i="6"/>
  <c r="W139" i="6"/>
  <c r="X139" i="6"/>
  <c r="Y139" i="6"/>
  <c r="V140" i="6"/>
  <c r="W140" i="6"/>
  <c r="X140" i="6"/>
  <c r="Y140" i="6"/>
  <c r="V141" i="6"/>
  <c r="W141" i="6"/>
  <c r="X141" i="6"/>
  <c r="Y141" i="6"/>
  <c r="V142" i="6"/>
  <c r="W142" i="6"/>
  <c r="X142" i="6"/>
  <c r="Y142" i="6"/>
  <c r="V143" i="6"/>
  <c r="W143" i="6"/>
  <c r="X143" i="6"/>
  <c r="Y143" i="6"/>
  <c r="V144" i="6"/>
  <c r="W144" i="6"/>
  <c r="X144" i="6"/>
  <c r="Y144" i="6"/>
  <c r="V145" i="6"/>
  <c r="W145" i="6"/>
  <c r="X145" i="6"/>
  <c r="Y145" i="6"/>
  <c r="V146" i="6"/>
  <c r="W146" i="6"/>
  <c r="X146" i="6"/>
  <c r="Y146" i="6"/>
  <c r="V147" i="6"/>
  <c r="W147" i="6"/>
  <c r="X147" i="6"/>
  <c r="Y147" i="6"/>
  <c r="V148" i="6"/>
  <c r="W148" i="6"/>
  <c r="X148" i="6"/>
  <c r="Y148" i="6"/>
  <c r="V149" i="6"/>
  <c r="W149" i="6"/>
  <c r="X149" i="6"/>
  <c r="Y149" i="6"/>
  <c r="V150" i="6"/>
  <c r="W150" i="6"/>
  <c r="X150" i="6"/>
  <c r="Y150" i="6"/>
  <c r="V151" i="6"/>
  <c r="W151" i="6"/>
  <c r="X151" i="6"/>
  <c r="Y151" i="6"/>
  <c r="V152" i="6"/>
  <c r="W152" i="6"/>
  <c r="X152" i="6"/>
  <c r="Y152" i="6"/>
  <c r="V153" i="6"/>
  <c r="W153" i="6"/>
  <c r="X153" i="6"/>
  <c r="Y153" i="6"/>
  <c r="V154" i="6"/>
  <c r="W154" i="6"/>
  <c r="X154" i="6"/>
  <c r="Y154" i="6"/>
  <c r="V155" i="6"/>
  <c r="W155" i="6"/>
  <c r="X155" i="6"/>
  <c r="Y155" i="6"/>
  <c r="V156" i="6"/>
  <c r="W156" i="6"/>
  <c r="X156" i="6"/>
  <c r="Y156" i="6"/>
  <c r="V157" i="6"/>
  <c r="W157" i="6"/>
  <c r="X157" i="6"/>
  <c r="Y157" i="6"/>
  <c r="V158" i="6"/>
  <c r="W158" i="6"/>
  <c r="X158" i="6"/>
  <c r="Y158" i="6"/>
  <c r="V159" i="6"/>
  <c r="W159" i="6"/>
  <c r="X159" i="6"/>
  <c r="Y159" i="6"/>
  <c r="V160" i="6"/>
  <c r="W160" i="6"/>
  <c r="X160" i="6"/>
  <c r="Y160" i="6"/>
  <c r="V161" i="6"/>
  <c r="W161" i="6"/>
  <c r="X161" i="6"/>
  <c r="Y161" i="6"/>
  <c r="V162" i="6"/>
  <c r="W162" i="6"/>
  <c r="X162" i="6"/>
  <c r="Y162" i="6"/>
  <c r="V163" i="6"/>
  <c r="W163" i="6"/>
  <c r="X163" i="6"/>
  <c r="Y163" i="6"/>
  <c r="V164" i="6"/>
  <c r="W164" i="6"/>
  <c r="X164" i="6"/>
  <c r="Y164" i="6"/>
  <c r="V165" i="6"/>
  <c r="W165" i="6"/>
  <c r="X165" i="6"/>
  <c r="Y165" i="6"/>
  <c r="V166" i="6"/>
  <c r="W166" i="6"/>
  <c r="X166" i="6"/>
  <c r="Y166" i="6"/>
  <c r="V167" i="6"/>
  <c r="W167" i="6"/>
  <c r="X167" i="6"/>
  <c r="Y167" i="6"/>
  <c r="V168" i="6"/>
  <c r="W168" i="6"/>
  <c r="X168" i="6"/>
  <c r="Y168" i="6"/>
  <c r="V169" i="6"/>
  <c r="W169" i="6"/>
  <c r="X169" i="6"/>
  <c r="Y169" i="6"/>
  <c r="V170" i="6"/>
  <c r="W170" i="6"/>
  <c r="X170" i="6"/>
  <c r="Y170" i="6"/>
  <c r="V171" i="6"/>
  <c r="W171" i="6"/>
  <c r="X171" i="6"/>
  <c r="Y171" i="6"/>
  <c r="V172" i="6"/>
  <c r="W172" i="6"/>
  <c r="X172" i="6"/>
  <c r="Y172" i="6"/>
  <c r="V173" i="6"/>
  <c r="W173" i="6"/>
  <c r="X173" i="6"/>
  <c r="Y173" i="6"/>
  <c r="V174" i="6"/>
  <c r="W174" i="6"/>
  <c r="X174" i="6"/>
  <c r="Y174" i="6"/>
  <c r="V175" i="6"/>
  <c r="W175" i="6"/>
  <c r="X175" i="6"/>
  <c r="Y175" i="6"/>
  <c r="V176" i="6"/>
  <c r="W176" i="6"/>
  <c r="X176" i="6"/>
  <c r="Y176" i="6"/>
  <c r="V177" i="6"/>
  <c r="W177" i="6"/>
  <c r="X177" i="6"/>
  <c r="Y177" i="6"/>
  <c r="V178" i="6"/>
  <c r="W178" i="6"/>
  <c r="X178" i="6"/>
  <c r="Y178" i="6"/>
  <c r="V179" i="6"/>
  <c r="W179" i="6"/>
  <c r="X179" i="6"/>
  <c r="Y179" i="6"/>
  <c r="V180" i="6"/>
  <c r="W180" i="6"/>
  <c r="X180" i="6"/>
  <c r="Y180" i="6"/>
  <c r="V181" i="6"/>
  <c r="W181" i="6"/>
  <c r="X181" i="6"/>
  <c r="Y181" i="6"/>
  <c r="V182" i="6"/>
  <c r="W182" i="6"/>
  <c r="X182" i="6"/>
  <c r="Y182" i="6"/>
  <c r="V183" i="6"/>
  <c r="W183" i="6"/>
  <c r="X183" i="6"/>
  <c r="Y183" i="6"/>
  <c r="V184" i="6"/>
  <c r="W184" i="6"/>
  <c r="X184" i="6"/>
  <c r="Y184" i="6"/>
  <c r="V185" i="6"/>
  <c r="W185" i="6"/>
  <c r="X185" i="6"/>
  <c r="Y185" i="6"/>
  <c r="V186" i="6"/>
  <c r="W186" i="6"/>
  <c r="X186" i="6"/>
  <c r="Y186" i="6"/>
  <c r="V187" i="6"/>
  <c r="W187" i="6"/>
  <c r="X187" i="6"/>
  <c r="Y187" i="6"/>
  <c r="V188" i="6"/>
  <c r="W188" i="6"/>
  <c r="X188" i="6"/>
  <c r="Y188" i="6"/>
  <c r="V189" i="6"/>
  <c r="W189" i="6"/>
  <c r="X189" i="6"/>
  <c r="Y189" i="6"/>
  <c r="V190" i="6"/>
  <c r="W190" i="6"/>
  <c r="X190" i="6"/>
  <c r="Y190" i="6"/>
  <c r="V191" i="6"/>
  <c r="W191" i="6"/>
  <c r="X191" i="6"/>
  <c r="Y191" i="6"/>
  <c r="V192" i="6"/>
  <c r="W192" i="6"/>
  <c r="X192" i="6"/>
  <c r="Y192" i="6"/>
  <c r="V193" i="6"/>
  <c r="W193" i="6"/>
  <c r="X193" i="6"/>
  <c r="Y193" i="6"/>
  <c r="V194" i="6"/>
  <c r="W194" i="6"/>
  <c r="X194" i="6"/>
  <c r="Y194" i="6"/>
  <c r="V195" i="6"/>
  <c r="W195" i="6"/>
  <c r="X195" i="6"/>
  <c r="Y195" i="6"/>
  <c r="V196" i="6"/>
  <c r="W196" i="6"/>
  <c r="X196" i="6"/>
  <c r="Y196" i="6"/>
  <c r="V197" i="6"/>
  <c r="W197" i="6"/>
  <c r="X197" i="6"/>
  <c r="Y197" i="6"/>
  <c r="V198" i="6"/>
  <c r="W198" i="6"/>
  <c r="X198" i="6"/>
  <c r="Y198" i="6"/>
  <c r="V199" i="6"/>
  <c r="W199" i="6"/>
  <c r="X199" i="6"/>
  <c r="Y199" i="6"/>
  <c r="V200" i="6"/>
  <c r="W200" i="6"/>
  <c r="X200" i="6"/>
  <c r="Y200" i="6"/>
  <c r="V201" i="6"/>
  <c r="W201" i="6"/>
  <c r="X201" i="6"/>
  <c r="Y201" i="6"/>
  <c r="V202" i="6"/>
  <c r="W202" i="6"/>
  <c r="X202" i="6"/>
  <c r="Y202" i="6"/>
  <c r="V203" i="6"/>
  <c r="W203" i="6"/>
  <c r="X203" i="6"/>
  <c r="Y203" i="6"/>
  <c r="V204" i="6"/>
  <c r="W204" i="6"/>
  <c r="X204" i="6"/>
  <c r="Y204" i="6"/>
  <c r="V205" i="6"/>
  <c r="W205" i="6"/>
  <c r="X205" i="6"/>
  <c r="Y205" i="6"/>
  <c r="V206" i="6"/>
  <c r="W206" i="6"/>
  <c r="X206" i="6"/>
  <c r="Y206" i="6"/>
  <c r="V207" i="6"/>
  <c r="W207" i="6"/>
  <c r="X207" i="6"/>
  <c r="Y207" i="6"/>
  <c r="V208" i="6"/>
  <c r="W208" i="6"/>
  <c r="X208" i="6"/>
  <c r="Y208" i="6"/>
  <c r="V209" i="6"/>
  <c r="W209" i="6"/>
  <c r="X209" i="6"/>
  <c r="Y209" i="6"/>
  <c r="V210" i="6"/>
  <c r="W210" i="6"/>
  <c r="X210" i="6"/>
  <c r="Y210" i="6"/>
  <c r="V211" i="6"/>
  <c r="W211" i="6"/>
  <c r="X211" i="6"/>
  <c r="Y211" i="6"/>
  <c r="V212" i="6"/>
  <c r="W212" i="6"/>
  <c r="X212" i="6"/>
  <c r="Y212" i="6"/>
  <c r="V213" i="6"/>
  <c r="W213" i="6"/>
  <c r="X213" i="6"/>
  <c r="Y213" i="6"/>
  <c r="V214" i="6"/>
  <c r="W214" i="6"/>
  <c r="X214" i="6"/>
  <c r="Y214" i="6"/>
  <c r="V215" i="6"/>
  <c r="W215" i="6"/>
  <c r="X215" i="6"/>
  <c r="Y215" i="6"/>
  <c r="V216" i="6"/>
  <c r="W216" i="6"/>
  <c r="X216" i="6"/>
  <c r="Y216" i="6"/>
  <c r="V217" i="6"/>
  <c r="W217" i="6"/>
  <c r="X217" i="6"/>
  <c r="Y217" i="6"/>
  <c r="V218" i="6"/>
  <c r="W218" i="6"/>
  <c r="X218" i="6"/>
  <c r="Y218" i="6"/>
  <c r="V219" i="6"/>
  <c r="W219" i="6"/>
  <c r="X219" i="6"/>
  <c r="Y219" i="6"/>
  <c r="V220" i="6"/>
  <c r="W220" i="6"/>
  <c r="X220" i="6"/>
  <c r="Y220" i="6"/>
  <c r="V221" i="6"/>
  <c r="W221" i="6"/>
  <c r="X221" i="6"/>
  <c r="Y221" i="6"/>
  <c r="V222" i="6"/>
  <c r="W222" i="6"/>
  <c r="X222" i="6"/>
  <c r="Y222" i="6"/>
  <c r="V223" i="6"/>
  <c r="W223" i="6"/>
  <c r="X223" i="6"/>
  <c r="Y223" i="6"/>
  <c r="V224" i="6"/>
  <c r="W224" i="6"/>
  <c r="X224" i="6"/>
  <c r="Y224" i="6"/>
  <c r="V225" i="6"/>
  <c r="W225" i="6"/>
  <c r="X225" i="6"/>
  <c r="Y225" i="6"/>
  <c r="V226" i="6"/>
  <c r="W226" i="6"/>
  <c r="X226" i="6"/>
  <c r="Y226" i="6"/>
  <c r="V227" i="6"/>
  <c r="W227" i="6"/>
  <c r="X227" i="6"/>
  <c r="Y227" i="6"/>
  <c r="V228" i="6"/>
  <c r="W228" i="6"/>
  <c r="X228" i="6"/>
  <c r="Y228" i="6"/>
  <c r="V229" i="6"/>
  <c r="W229" i="6"/>
  <c r="X229" i="6"/>
  <c r="Y229" i="6"/>
  <c r="V230" i="6"/>
  <c r="W230" i="6"/>
  <c r="X230" i="6"/>
  <c r="Y230" i="6"/>
  <c r="V231" i="6"/>
  <c r="W231" i="6"/>
  <c r="X231" i="6"/>
  <c r="Y231" i="6"/>
  <c r="V232" i="6"/>
  <c r="W232" i="6"/>
  <c r="X232" i="6"/>
  <c r="Y232" i="6"/>
  <c r="V233" i="6"/>
  <c r="W233" i="6"/>
  <c r="X233" i="6"/>
  <c r="Y233" i="6"/>
  <c r="V234" i="6"/>
  <c r="W234" i="6"/>
  <c r="X234" i="6"/>
  <c r="Y234" i="6"/>
  <c r="V235" i="6"/>
  <c r="W235" i="6"/>
  <c r="X235" i="6"/>
  <c r="Y235" i="6"/>
  <c r="V236" i="6"/>
  <c r="W236" i="6"/>
  <c r="X236" i="6"/>
  <c r="Y236" i="6"/>
  <c r="V237" i="6"/>
  <c r="W237" i="6"/>
  <c r="X237" i="6"/>
  <c r="Y237" i="6"/>
  <c r="V238" i="6"/>
  <c r="W238" i="6"/>
  <c r="X238" i="6"/>
  <c r="Y238" i="6"/>
  <c r="V239" i="6"/>
  <c r="W239" i="6"/>
  <c r="X239" i="6"/>
  <c r="Y239" i="6"/>
  <c r="V240" i="6"/>
  <c r="W240" i="6"/>
  <c r="X240" i="6"/>
  <c r="Y240" i="6"/>
  <c r="V241" i="6"/>
  <c r="W241" i="6"/>
  <c r="X241" i="6"/>
  <c r="Y241" i="6"/>
  <c r="V242" i="6"/>
  <c r="W242" i="6"/>
  <c r="X242" i="6"/>
  <c r="Y242" i="6"/>
  <c r="V243" i="6"/>
  <c r="W243" i="6"/>
  <c r="X243" i="6"/>
  <c r="Y243" i="6"/>
  <c r="V244" i="6"/>
  <c r="W244" i="6"/>
  <c r="X244" i="6"/>
  <c r="Y244" i="6"/>
  <c r="V245" i="6"/>
  <c r="W245" i="6"/>
  <c r="X245" i="6"/>
  <c r="Y245" i="6"/>
  <c r="V246" i="6"/>
  <c r="W246" i="6"/>
  <c r="X246" i="6"/>
  <c r="Y246" i="6"/>
  <c r="V247" i="6"/>
  <c r="W247" i="6"/>
  <c r="X247" i="6"/>
  <c r="Y247" i="6"/>
  <c r="V248" i="6"/>
  <c r="W248" i="6"/>
  <c r="X248" i="6"/>
  <c r="Y248" i="6"/>
  <c r="V249" i="6"/>
  <c r="W249" i="6"/>
  <c r="X249" i="6"/>
  <c r="Y249" i="6"/>
  <c r="V250" i="6"/>
  <c r="W250" i="6"/>
  <c r="X250" i="6"/>
  <c r="Y250" i="6"/>
  <c r="V251" i="6"/>
  <c r="W251" i="6"/>
  <c r="X251" i="6"/>
  <c r="Y251" i="6"/>
  <c r="V252" i="6"/>
  <c r="W252" i="6"/>
  <c r="X252" i="6"/>
  <c r="Y252" i="6"/>
  <c r="V253" i="6"/>
  <c r="W253" i="6"/>
  <c r="X253" i="6"/>
  <c r="Y253" i="6"/>
  <c r="V254" i="6"/>
  <c r="W254" i="6"/>
  <c r="X254" i="6"/>
  <c r="Y254" i="6"/>
  <c r="V255" i="6"/>
  <c r="W255" i="6"/>
  <c r="X255" i="6"/>
  <c r="Y255" i="6"/>
  <c r="V256" i="6"/>
  <c r="W256" i="6"/>
  <c r="X256" i="6"/>
  <c r="Y256" i="6"/>
  <c r="V257" i="6"/>
  <c r="W257" i="6"/>
  <c r="X257" i="6"/>
  <c r="Y257" i="6"/>
  <c r="V258" i="6"/>
  <c r="W258" i="6"/>
  <c r="X258" i="6"/>
  <c r="Y258" i="6"/>
  <c r="V259" i="6"/>
  <c r="W259" i="6"/>
  <c r="X259" i="6"/>
  <c r="Y259" i="6"/>
  <c r="V260" i="6"/>
  <c r="W260" i="6"/>
  <c r="X260" i="6"/>
  <c r="Y260" i="6"/>
  <c r="V261" i="6"/>
  <c r="W261" i="6"/>
  <c r="X261" i="6"/>
  <c r="Y261" i="6"/>
  <c r="V262" i="6"/>
  <c r="W262" i="6"/>
  <c r="X262" i="6"/>
  <c r="Y262" i="6"/>
  <c r="V263" i="6"/>
  <c r="W263" i="6"/>
  <c r="X263" i="6"/>
  <c r="Y263" i="6"/>
  <c r="V264" i="6"/>
  <c r="W264" i="6"/>
  <c r="X264" i="6"/>
  <c r="Y264" i="6"/>
  <c r="V265" i="6"/>
  <c r="W265" i="6"/>
  <c r="X265" i="6"/>
  <c r="Y265" i="6"/>
  <c r="V266" i="6"/>
  <c r="W266" i="6"/>
  <c r="X266" i="6"/>
  <c r="Y266" i="6"/>
  <c r="V267" i="6"/>
  <c r="W267" i="6"/>
  <c r="X267" i="6"/>
  <c r="Y267" i="6"/>
  <c r="V268" i="6"/>
  <c r="W268" i="6"/>
  <c r="X268" i="6"/>
  <c r="Y268" i="6"/>
  <c r="V269" i="6"/>
  <c r="W269" i="6"/>
  <c r="X269" i="6"/>
  <c r="Y269" i="6"/>
  <c r="V270" i="6"/>
  <c r="W270" i="6"/>
  <c r="X270" i="6"/>
  <c r="Y270" i="6"/>
  <c r="V271" i="6"/>
  <c r="W271" i="6"/>
  <c r="X271" i="6"/>
  <c r="Y271" i="6"/>
  <c r="V272" i="6"/>
  <c r="W272" i="6"/>
  <c r="X272" i="6"/>
  <c r="Y272" i="6"/>
  <c r="V273" i="6"/>
  <c r="W273" i="6"/>
  <c r="X273" i="6"/>
  <c r="Y273" i="6"/>
  <c r="V274" i="6"/>
  <c r="W274" i="6"/>
  <c r="X274" i="6"/>
  <c r="Y274" i="6"/>
  <c r="V275" i="6"/>
  <c r="W275" i="6"/>
  <c r="X275" i="6"/>
  <c r="Y275" i="6"/>
  <c r="V276" i="6"/>
  <c r="W276" i="6"/>
  <c r="X276" i="6"/>
  <c r="Y276" i="6"/>
  <c r="V277" i="6"/>
  <c r="W277" i="6"/>
  <c r="X277" i="6"/>
  <c r="Y277" i="6"/>
  <c r="V278" i="6"/>
  <c r="W278" i="6"/>
  <c r="X278" i="6"/>
  <c r="Y278" i="6"/>
  <c r="V279" i="6"/>
  <c r="W279" i="6"/>
  <c r="X279" i="6"/>
  <c r="Y279" i="6"/>
  <c r="V280" i="6"/>
  <c r="W280" i="6"/>
  <c r="X280" i="6"/>
  <c r="Y280" i="6"/>
  <c r="V281" i="6"/>
  <c r="W281" i="6"/>
  <c r="X281" i="6"/>
  <c r="Y281" i="6"/>
  <c r="V282" i="6"/>
  <c r="W282" i="6"/>
  <c r="X282" i="6"/>
  <c r="Y282" i="6"/>
  <c r="V283" i="6"/>
  <c r="W283" i="6"/>
  <c r="X283" i="6"/>
  <c r="Y283" i="6"/>
  <c r="V284" i="6"/>
  <c r="W284" i="6"/>
  <c r="X284" i="6"/>
  <c r="Y284" i="6"/>
  <c r="V285" i="6"/>
  <c r="W285" i="6"/>
  <c r="X285" i="6"/>
  <c r="Y285" i="6"/>
  <c r="V286" i="6"/>
  <c r="W286" i="6"/>
  <c r="X286" i="6"/>
  <c r="Y286" i="6"/>
  <c r="V287" i="6"/>
  <c r="W287" i="6"/>
  <c r="X287" i="6"/>
  <c r="Y287" i="6"/>
  <c r="V288" i="6"/>
  <c r="W288" i="6"/>
  <c r="X288" i="6"/>
  <c r="Y288" i="6"/>
  <c r="V289" i="6"/>
  <c r="W289" i="6"/>
  <c r="X289" i="6"/>
  <c r="Y289" i="6"/>
  <c r="V290" i="6"/>
  <c r="W290" i="6"/>
  <c r="X290" i="6"/>
  <c r="Y290" i="6"/>
  <c r="V291" i="6"/>
  <c r="W291" i="6"/>
  <c r="X291" i="6"/>
  <c r="Y291" i="6"/>
  <c r="V292" i="6"/>
  <c r="W292" i="6"/>
  <c r="X292" i="6"/>
  <c r="Y292" i="6"/>
  <c r="V293" i="6"/>
  <c r="W293" i="6"/>
  <c r="X293" i="6"/>
  <c r="Y293" i="6"/>
  <c r="V294" i="6"/>
  <c r="W294" i="6"/>
  <c r="X294" i="6"/>
  <c r="Y294" i="6"/>
  <c r="V295" i="6"/>
  <c r="W295" i="6"/>
  <c r="X295" i="6"/>
  <c r="Y295" i="6"/>
  <c r="V296" i="6"/>
  <c r="W296" i="6"/>
  <c r="X296" i="6"/>
  <c r="Y296" i="6"/>
  <c r="V297" i="6"/>
  <c r="W297" i="6"/>
  <c r="X297" i="6"/>
  <c r="Y297" i="6"/>
  <c r="V298" i="6"/>
  <c r="W298" i="6"/>
  <c r="X298" i="6"/>
  <c r="Y298" i="6"/>
  <c r="V299" i="6"/>
  <c r="W299" i="6"/>
  <c r="X299" i="6"/>
  <c r="Y299" i="6"/>
  <c r="V300" i="6"/>
  <c r="W300" i="6"/>
  <c r="X300" i="6"/>
  <c r="Y300" i="6"/>
  <c r="V301" i="6"/>
  <c r="W301" i="6"/>
  <c r="X301" i="6"/>
  <c r="Y301" i="6"/>
  <c r="V302" i="6"/>
  <c r="W302" i="6"/>
  <c r="X302" i="6"/>
  <c r="Y302" i="6"/>
  <c r="V303" i="6"/>
  <c r="W303" i="6"/>
  <c r="X303" i="6"/>
  <c r="Y303" i="6"/>
  <c r="V304" i="6"/>
  <c r="W304" i="6"/>
  <c r="X304" i="6"/>
  <c r="Y304" i="6"/>
  <c r="V305" i="6"/>
  <c r="W305" i="6"/>
  <c r="X305" i="6"/>
  <c r="Y305" i="6"/>
  <c r="V306" i="6"/>
  <c r="W306" i="6"/>
  <c r="X306" i="6"/>
  <c r="Y306" i="6"/>
  <c r="V307" i="6"/>
  <c r="W307" i="6"/>
  <c r="X307" i="6"/>
  <c r="Y307" i="6"/>
  <c r="V308" i="6"/>
  <c r="W308" i="6"/>
  <c r="X308" i="6"/>
  <c r="Y308" i="6"/>
  <c r="V309" i="6"/>
  <c r="W309" i="6"/>
  <c r="X309" i="6"/>
  <c r="Y309" i="6"/>
  <c r="V310" i="6"/>
  <c r="W310" i="6"/>
  <c r="X310" i="6"/>
  <c r="Y310" i="6"/>
  <c r="V311" i="6"/>
  <c r="W311" i="6"/>
  <c r="X311" i="6"/>
  <c r="Y311" i="6"/>
  <c r="V312" i="6"/>
  <c r="W312" i="6"/>
  <c r="X312" i="6"/>
  <c r="Y312" i="6"/>
  <c r="V313" i="6"/>
  <c r="W313" i="6"/>
  <c r="X313" i="6"/>
  <c r="Y313" i="6"/>
  <c r="V314" i="6"/>
  <c r="W314" i="6"/>
  <c r="X314" i="6"/>
  <c r="Y314" i="6"/>
  <c r="W6" i="6"/>
  <c r="W316" i="6" s="1"/>
  <c r="AF7" i="6" s="1"/>
  <c r="X6" i="6"/>
  <c r="X316" i="6" s="1"/>
  <c r="AG7" i="6" s="1"/>
  <c r="Y6" i="6"/>
  <c r="V6" i="6"/>
  <c r="V316" i="6" s="1"/>
  <c r="AE7" i="6" s="1"/>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6" i="6"/>
  <c r="U316" i="6" s="1"/>
  <c r="AD7" i="6" s="1"/>
  <c r="P316" i="6"/>
  <c r="O316" i="6"/>
  <c r="N316" i="6"/>
  <c r="M316" i="6"/>
  <c r="L316" i="6"/>
  <c r="AD6" i="6" s="1"/>
  <c r="G316" i="6"/>
  <c r="AH6" i="6" s="1"/>
  <c r="F316" i="6"/>
  <c r="AG6" i="6" s="1"/>
  <c r="E316" i="6"/>
  <c r="AF6" i="6" s="1"/>
  <c r="D316" i="6"/>
  <c r="AE6" i="6" s="1"/>
  <c r="C316" i="6"/>
  <c r="I54" i="5"/>
  <c r="I52" i="5"/>
  <c r="I51" i="5"/>
  <c r="V50" i="5"/>
  <c r="I50" i="5"/>
  <c r="I49" i="5"/>
  <c r="V48" i="5"/>
  <c r="I48" i="5"/>
  <c r="V47" i="5"/>
  <c r="I47" i="5"/>
  <c r="V46" i="5"/>
  <c r="I46" i="5"/>
  <c r="V45" i="5"/>
  <c r="I45" i="5"/>
  <c r="V44" i="5"/>
  <c r="I44" i="5"/>
  <c r="V43" i="5"/>
  <c r="I43" i="5"/>
  <c r="V42" i="5"/>
  <c r="I42" i="5"/>
  <c r="V41" i="5"/>
  <c r="I41" i="5"/>
  <c r="V40" i="5"/>
  <c r="I40" i="5"/>
  <c r="V39" i="5"/>
  <c r="I39" i="5"/>
  <c r="V38" i="5"/>
  <c r="I38" i="5"/>
  <c r="V37" i="5"/>
  <c r="I37" i="5"/>
  <c r="V36" i="5"/>
  <c r="I36" i="5"/>
  <c r="V35" i="5"/>
  <c r="I35" i="5"/>
  <c r="V34" i="5"/>
  <c r="I34" i="5"/>
  <c r="V33" i="5"/>
  <c r="I33" i="5"/>
  <c r="V32" i="5"/>
  <c r="I32" i="5"/>
  <c r="V29" i="5"/>
  <c r="I29" i="5"/>
  <c r="V27" i="5"/>
  <c r="I27" i="5"/>
  <c r="V26" i="5"/>
  <c r="I26" i="5"/>
  <c r="V25" i="5"/>
  <c r="I25" i="5"/>
  <c r="V24" i="5"/>
  <c r="I24" i="5"/>
  <c r="V23" i="5"/>
  <c r="I23" i="5"/>
  <c r="V22" i="5"/>
  <c r="I22" i="5"/>
  <c r="V21" i="5"/>
  <c r="I21" i="5"/>
  <c r="V20" i="5"/>
  <c r="I20" i="5"/>
  <c r="V19" i="5"/>
  <c r="I19" i="5"/>
  <c r="V18" i="5"/>
  <c r="I18" i="5"/>
  <c r="V17" i="5"/>
  <c r="I17" i="5"/>
  <c r="V16" i="5"/>
  <c r="I16" i="5"/>
  <c r="V15" i="5"/>
  <c r="I15" i="5"/>
  <c r="V14" i="5"/>
  <c r="I14" i="5"/>
  <c r="V13" i="5"/>
  <c r="I13" i="5"/>
  <c r="V12" i="5"/>
  <c r="I12" i="5"/>
  <c r="V11" i="5"/>
  <c r="I11" i="5"/>
  <c r="V10" i="5"/>
  <c r="I10" i="5"/>
  <c r="V9" i="5"/>
  <c r="I9" i="5"/>
  <c r="V8" i="5"/>
  <c r="I8" i="5"/>
  <c r="D33" i="4"/>
  <c r="D30" i="4"/>
  <c r="J17" i="3"/>
  <c r="I17" i="3"/>
  <c r="C17" i="3"/>
  <c r="D17" i="3"/>
  <c r="C6" i="3"/>
  <c r="C8" i="3" s="1"/>
  <c r="D7" i="3" s="1"/>
  <c r="D28" i="4"/>
  <c r="K29" i="4"/>
  <c r="K30" i="4" s="1"/>
  <c r="D29" i="4"/>
  <c r="E8" i="4"/>
  <c r="D8" i="4"/>
  <c r="C8" i="4"/>
  <c r="C9" i="4" s="1"/>
  <c r="L7" i="4"/>
  <c r="L8" i="4" s="1"/>
  <c r="K7" i="4"/>
  <c r="K8" i="4" s="1"/>
  <c r="J7" i="4"/>
  <c r="J8" i="4" s="1"/>
  <c r="D20" i="2"/>
  <c r="E20" i="2"/>
  <c r="G20" i="2"/>
  <c r="H20" i="2"/>
  <c r="C20" i="2"/>
  <c r="D14" i="2"/>
  <c r="D16" i="2" s="1"/>
  <c r="E14" i="2"/>
  <c r="E16" i="2" s="1"/>
  <c r="G14" i="2"/>
  <c r="G16" i="2" s="1"/>
  <c r="H14" i="2"/>
  <c r="H16" i="2" s="1"/>
  <c r="C14" i="2"/>
  <c r="C16" i="2" s="1"/>
  <c r="D10" i="2"/>
  <c r="E10" i="2"/>
  <c r="G10" i="2"/>
  <c r="H10" i="2"/>
  <c r="C10" i="2"/>
  <c r="D6" i="3" l="1"/>
  <c r="D22" i="3" s="1"/>
  <c r="D13" i="4"/>
  <c r="E13" i="4" s="1"/>
  <c r="I8" i="3"/>
  <c r="J7" i="3" s="1"/>
  <c r="J9" i="4"/>
  <c r="K13" i="4" s="1"/>
  <c r="L13" i="4" s="1"/>
  <c r="C22" i="3" l="1"/>
  <c r="C24" i="3"/>
  <c r="D14" i="4"/>
  <c r="E14" i="4" s="1"/>
  <c r="J6" i="3"/>
  <c r="J22" i="3" s="1"/>
  <c r="K14" i="4"/>
  <c r="L14" i="4" s="1"/>
  <c r="D15" i="4" l="1"/>
  <c r="E15" i="4" s="1"/>
  <c r="I22" i="3"/>
  <c r="I24" i="3" s="1"/>
  <c r="K15" i="4"/>
  <c r="L15" i="4" s="1"/>
  <c r="D16" i="4" l="1"/>
  <c r="E16" i="4" s="1"/>
  <c r="D17" i="4"/>
  <c r="E17" i="4" s="1"/>
  <c r="K16" i="4"/>
  <c r="L16" i="4" s="1"/>
  <c r="K17" i="4" l="1"/>
  <c r="L17" i="4" s="1"/>
  <c r="D18" i="4"/>
  <c r="E18" i="4" s="1"/>
  <c r="D19" i="4" l="1"/>
  <c r="E19" i="4" s="1"/>
  <c r="K18" i="4"/>
  <c r="L18" i="4" s="1"/>
  <c r="K19" i="4" l="1"/>
  <c r="L19" i="4" s="1"/>
  <c r="D20" i="4"/>
  <c r="E20" i="4" s="1"/>
  <c r="D21" i="4" l="1"/>
  <c r="E21" i="4" s="1"/>
  <c r="K20" i="4"/>
  <c r="L20" i="4" s="1"/>
  <c r="K21" i="4" l="1"/>
  <c r="L21" i="4" s="1"/>
  <c r="D22" i="4"/>
  <c r="E22" i="4" s="1"/>
  <c r="D23" i="4" l="1"/>
  <c r="E23" i="4" s="1"/>
  <c r="K22" i="4"/>
  <c r="L22" i="4" s="1"/>
  <c r="E25" i="4" l="1"/>
  <c r="D31" i="4" s="1"/>
  <c r="K23" i="4"/>
  <c r="L23" i="4" s="1"/>
  <c r="L25" i="4" l="1"/>
  <c r="K31" i="4" s="1"/>
  <c r="K33" i="4" s="1"/>
</calcChain>
</file>

<file path=xl/sharedStrings.xml><?xml version="1.0" encoding="utf-8"?>
<sst xmlns="http://schemas.openxmlformats.org/spreadsheetml/2006/main" count="246" uniqueCount="127">
  <si>
    <t>Capital Expenditures</t>
  </si>
  <si>
    <t>Free Cash Flow (FCF)</t>
  </si>
  <si>
    <t>2020-21</t>
  </si>
  <si>
    <t>2021-22</t>
  </si>
  <si>
    <t xml:space="preserve"> </t>
  </si>
  <si>
    <t>2019-20</t>
  </si>
  <si>
    <t>Average Free Cash Flow</t>
  </si>
  <si>
    <t>Growth Rate</t>
  </si>
  <si>
    <t>Future Cash Flow</t>
  </si>
  <si>
    <t>2023-24</t>
  </si>
  <si>
    <t>2024-25</t>
  </si>
  <si>
    <t>2025-26</t>
  </si>
  <si>
    <t>2026-27</t>
  </si>
  <si>
    <t>2027-28</t>
  </si>
  <si>
    <t>2028-29</t>
  </si>
  <si>
    <t>2029-30</t>
  </si>
  <si>
    <t>2030-31</t>
  </si>
  <si>
    <t>2031-32</t>
  </si>
  <si>
    <t>2032-33</t>
  </si>
  <si>
    <t>Terminal Value</t>
  </si>
  <si>
    <t>Present Value</t>
  </si>
  <si>
    <t>Total</t>
  </si>
  <si>
    <t>Net Profit</t>
  </si>
  <si>
    <t>Shareholder's Equity</t>
  </si>
  <si>
    <t>ROE</t>
  </si>
  <si>
    <t>ROCE</t>
  </si>
  <si>
    <t>Net Income</t>
  </si>
  <si>
    <t>Total Assets</t>
  </si>
  <si>
    <t>ROA</t>
  </si>
  <si>
    <t>No of Shares</t>
  </si>
  <si>
    <t>Borrowings</t>
  </si>
  <si>
    <t>Debt</t>
  </si>
  <si>
    <t>Equity</t>
  </si>
  <si>
    <t>Debt + Equity</t>
  </si>
  <si>
    <t>Low</t>
  </si>
  <si>
    <t>High</t>
  </si>
  <si>
    <t>Long-Term Bond Rate</t>
  </si>
  <si>
    <t>Beta</t>
  </si>
  <si>
    <t>Additional Risk Adjustments</t>
  </si>
  <si>
    <t>Cost of Equity</t>
  </si>
  <si>
    <t>Tax Rate</t>
  </si>
  <si>
    <t>Cost of Debt</t>
  </si>
  <si>
    <t>Average WACC</t>
  </si>
  <si>
    <t>Cash from Operating Activities</t>
  </si>
  <si>
    <t>Year</t>
  </si>
  <si>
    <t>Current Year Total Debt</t>
  </si>
  <si>
    <t>Cash Balance</t>
  </si>
  <si>
    <t>Net Debt</t>
  </si>
  <si>
    <t>Net Value of Cash Flow</t>
  </si>
  <si>
    <t>Share Price (in Rs.)</t>
  </si>
  <si>
    <t>Share price (in Rs.)</t>
  </si>
  <si>
    <t>No. of Shares</t>
  </si>
  <si>
    <t>Operating Profit</t>
  </si>
  <si>
    <t>Overall Capital Employed</t>
  </si>
  <si>
    <t>Profit Before Tax</t>
  </si>
  <si>
    <t>Equity Market Risk Premium</t>
  </si>
  <si>
    <t>After-Tax WACC</t>
  </si>
  <si>
    <t>Particulars</t>
  </si>
  <si>
    <t>HDFC Ltd.</t>
  </si>
  <si>
    <t>HDFC Bank</t>
  </si>
  <si>
    <t>Amount</t>
  </si>
  <si>
    <t>%</t>
  </si>
  <si>
    <t>(in Cr.)</t>
  </si>
  <si>
    <t>HDFC Bank LTd.</t>
  </si>
  <si>
    <t>Pre-Merger</t>
  </si>
  <si>
    <t>Post-Merger</t>
  </si>
  <si>
    <t>HDFC BANK</t>
  </si>
  <si>
    <t>HDFC LTD.</t>
  </si>
  <si>
    <t xml:space="preserve">Date </t>
  </si>
  <si>
    <t xml:space="preserve">OPEN </t>
  </si>
  <si>
    <t xml:space="preserve">HIGH </t>
  </si>
  <si>
    <t xml:space="preserve">LOW </t>
  </si>
  <si>
    <t xml:space="preserve">PREV. CLOSE </t>
  </si>
  <si>
    <t>CLOSE</t>
  </si>
  <si>
    <t>%CHANGE in CLOSE</t>
  </si>
  <si>
    <t xml:space="preserve">VOLUME </t>
  </si>
  <si>
    <t xml:space="preserve">No of trades </t>
  </si>
  <si>
    <t>Share Price</t>
  </si>
  <si>
    <t>fluctuations</t>
  </si>
  <si>
    <t>around</t>
  </si>
  <si>
    <t>4th April 2022</t>
  </si>
  <si>
    <t>i.e.</t>
  </si>
  <si>
    <t>Announcement</t>
  </si>
  <si>
    <t xml:space="preserve">of the </t>
  </si>
  <si>
    <t>Merger</t>
  </si>
  <si>
    <t>%Change over this period</t>
  </si>
  <si>
    <t>1st July 2023</t>
  </si>
  <si>
    <t>Day</t>
  </si>
  <si>
    <t>VWAP</t>
  </si>
  <si>
    <t>AVERAGE</t>
  </si>
  <si>
    <t>Average</t>
  </si>
  <si>
    <t>DATE</t>
  </si>
  <si>
    <t>Ratio of Share Prices</t>
  </si>
  <si>
    <t>RATIO of AVERAGE</t>
  </si>
  <si>
    <t>AVERAGE of RATIO</t>
  </si>
  <si>
    <t>Future cash flow for the nth year= (Average free cash flow)*(1+growth rate)^n</t>
  </si>
  <si>
    <t>Present value of the nth year= (Future cash flow)/(1+WACC)^n</t>
  </si>
  <si>
    <t>Terminal Value= (Future cash flow of nth year)*(1+ terminal growth rate)/(WACC-Terminal growth rate)</t>
  </si>
  <si>
    <t>WACC of HDFC Bank= 11.22%</t>
  </si>
  <si>
    <t>WACC of HDFC Ltd.= 13.99%</t>
  </si>
  <si>
    <t>(Calculations are shown on the next sheet)</t>
  </si>
  <si>
    <t>Share swap ratio 42:25 = 1.68</t>
  </si>
  <si>
    <t>Share Price Ratio</t>
  </si>
  <si>
    <t>The share price ratio HDFC Ltd.: HDFC Bank= 1.656930</t>
  </si>
  <si>
    <t>The share price ratio calculated using DCF analysis and the share swap ratio are fairly close which confirms that no much premium was paid in this deal. This is also confirmed using an another approach which is in the sheet named Share Price Ratio.</t>
  </si>
  <si>
    <r>
      <rPr>
        <b/>
        <sz val="14"/>
        <color theme="1"/>
        <rFont val="Calibri"/>
        <family val="2"/>
        <scheme val="minor"/>
      </rPr>
      <t xml:space="preserve">NOTE: </t>
    </r>
    <r>
      <rPr>
        <sz val="14"/>
        <color theme="1"/>
        <rFont val="Calibri"/>
        <family val="2"/>
        <scheme val="minor"/>
      </rPr>
      <t>All the required data is extracted from the annual reports of the respective companies</t>
    </r>
  </si>
  <si>
    <t xml:space="preserve">The growth rates are assumed completely based on previous year data of both the companies and also by comparing with their competitors. They are completely based on assumptions, there is no calculation involved in it. </t>
  </si>
  <si>
    <t>%Debt= Debt/(Debt+Equity)</t>
  </si>
  <si>
    <t>%Equity=Equity/(Debt+Equity)</t>
  </si>
  <si>
    <t>Cost of Equity= Risk free rate + (Equity risk premium)*Beta + Risk adjustments</t>
  </si>
  <si>
    <t>WACC= %Equity*(Cost of Equity) + %Debt*(Cost of Debt)*(1-Tax Rate)</t>
  </si>
  <si>
    <r>
      <rPr>
        <b/>
        <sz val="13"/>
        <color theme="1"/>
        <rFont val="Calibri"/>
        <family val="2"/>
        <scheme val="minor"/>
      </rPr>
      <t xml:space="preserve">NOTE: </t>
    </r>
    <r>
      <rPr>
        <sz val="13"/>
        <color theme="1"/>
        <rFont val="Calibri"/>
        <family val="2"/>
        <scheme val="minor"/>
      </rPr>
      <t>Some of the data is extracted from annual reports of the repective companies. The different rates used in WACC calculations are taken from the website valueinvesting.io</t>
    </r>
  </si>
  <si>
    <t>These calculated WACC values are used in the DCF analysis.</t>
  </si>
  <si>
    <t>Return on Equity (ROE)= Net Profit/ Shareholder's Equity</t>
  </si>
  <si>
    <t>Return on Capital Employed (ROCE)= Profit Before Tax/Overall Capital Employed</t>
  </si>
  <si>
    <t xml:space="preserve">Return on Assets ( ROA)= Net Income/Total Assets </t>
  </si>
  <si>
    <r>
      <rPr>
        <b/>
        <sz val="14"/>
        <color theme="1"/>
        <rFont val="Calibri"/>
        <family val="2"/>
        <scheme val="minor"/>
      </rPr>
      <t>NOTE:</t>
    </r>
    <r>
      <rPr>
        <sz val="14"/>
        <color theme="1"/>
        <rFont val="Calibri"/>
        <family val="2"/>
        <scheme val="minor"/>
      </rPr>
      <t xml:space="preserve"> All the data is extracted from the annual reports of the company pre and post merger.</t>
    </r>
  </si>
  <si>
    <t xml:space="preserve">                                                                                                                                                                                                                                                                                                                                                                                                                                                                                                                                                                                                                                                                                                                                                                                                                                                                                                                                                                                                                                                                                                                                                                                                                                                                                                                                                                                                                                                                                                                                                                                                                                                                                                                                                                                                                                                                                                                                                                                                                                                                                                                                                                </t>
  </si>
  <si>
    <t xml:space="preserve">The data includes open, high, low, close and vwap (volume-weighted average price) of HDFC Ltd. and HDFC Bank over the timespan starting from 1st April 2022 to 30th June 2023 which includes all the major events in this merger before the day of  merger. </t>
  </si>
  <si>
    <t xml:space="preserve">As both of these companies are listed in the market from a long time, I thought that comparing the share prices could also be a better option to decide the share swap ratio. Therefore, I calculated ratio in two ways. First by taking the ratio on each individual day and then taking the average of all the values. Second by calculating the average of the value and then taking the ratio. The values obtained from both methods are very close to each other and also fairly close to the share swap ratio (42:25 = 1.68) decided by the companies. This ensures that there was no fancy premium offered. </t>
  </si>
  <si>
    <r>
      <rPr>
        <b/>
        <sz val="14"/>
        <color theme="1"/>
        <rFont val="Calibri"/>
        <family val="2"/>
        <scheme val="minor"/>
      </rPr>
      <t>NOTE:</t>
    </r>
    <r>
      <rPr>
        <sz val="14"/>
        <color theme="1"/>
        <rFont val="Calibri"/>
        <family val="2"/>
        <scheme val="minor"/>
      </rPr>
      <t xml:space="preserve"> The Data is extracted from the website of NSE i.e. nseindia.com</t>
    </r>
  </si>
  <si>
    <t>42*CLOSE</t>
  </si>
  <si>
    <t>25*CLOSE</t>
  </si>
  <si>
    <t>The data includes the market prices of both the companies of around [-10,+10] market days at the time of announcement of merger and the day of the merger. (On 13th July 2023 HDFC Ltd's share was delisted, hence in that case we do not have a total 10 days data.)</t>
  </si>
  <si>
    <t>There is a key observation if you had a short position on both the companies at the time of announcement of the merger, you would have gain 9.71% and 10.52% return over a period of less than 1 month</t>
  </si>
  <si>
    <t>On the 4th April 2022 i.e. the day of announcement, the share prices of both the companies have increased by 10.01% and 9.29% respectively. After this day, the share prices have decresed over a certain period of time. Also, on the same day, the number of trades is significantly larger in comparison to other days in this window.</t>
  </si>
  <si>
    <t xml:space="preserve">This deal was a share swap deal in the ratio of 42:25 i.e. in return of 25 shares of HDFC Ltd, the shareholders would get 42 shares of HDFC Bank. In the table, I have added one more column were I have calculated the 42*Close and 25*Close respectively. We can say, this is the amount the shareholder have in terms of the shares. In this column you can see the amount of HDFC Bank is always greater which says that after the shares the swapped the shareholder will have some profit. But, a lot of shareholders sold their HDFC Ltd. shares which has further resulted in the continuous decrease of the share price of HDFC Ltd. after the merger.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</si>
</sst>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Algerian"/>
      <family val="5"/>
    </font>
    <font>
      <i/>
      <sz val="11"/>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b/>
      <sz val="18"/>
      <color theme="1"/>
      <name val="Calibri"/>
      <family val="2"/>
      <scheme val="minor"/>
    </font>
    <font>
      <b/>
      <sz val="20"/>
      <color theme="1"/>
      <name val="Algerian"/>
      <family val="5"/>
    </font>
    <font>
      <b/>
      <sz val="14"/>
      <color theme="1"/>
      <name val="Calibri"/>
      <family val="2"/>
      <scheme val="minor"/>
    </font>
    <font>
      <sz val="12"/>
      <color theme="1"/>
      <name val="Calibri"/>
      <family val="2"/>
      <scheme val="minor"/>
    </font>
    <font>
      <sz val="13"/>
      <color theme="1"/>
      <name val="Calibri"/>
      <family val="2"/>
      <scheme val="minor"/>
    </font>
    <font>
      <b/>
      <sz val="13"/>
      <color theme="1"/>
      <name val="Calibri"/>
      <family val="2"/>
      <scheme val="minor"/>
    </font>
    <font>
      <b/>
      <sz val="16"/>
      <color theme="1"/>
      <name val="Calibri"/>
      <family val="2"/>
      <scheme val="minor"/>
    </font>
    <font>
      <b/>
      <sz val="28"/>
      <color theme="1"/>
      <name val="Algerian"/>
      <family val="5"/>
    </font>
  </fonts>
  <fills count="19">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4">
    <xf numFmtId="0" fontId="0" fillId="0" borderId="0" xfId="0"/>
    <xf numFmtId="9" fontId="0" fillId="0" borderId="0" xfId="2" applyFont="1"/>
    <xf numFmtId="4" fontId="0" fillId="0" borderId="0" xfId="0" applyNumberFormat="1"/>
    <xf numFmtId="3" fontId="0" fillId="0" borderId="0" xfId="0" applyNumberFormat="1"/>
    <xf numFmtId="43" fontId="0" fillId="0" borderId="0" xfId="0" applyNumberFormat="1"/>
    <xf numFmtId="9" fontId="0" fillId="0" borderId="1" xfId="0" applyNumberFormat="1" applyBorder="1" applyAlignment="1">
      <alignment horizontal="center"/>
    </xf>
    <xf numFmtId="43" fontId="0" fillId="0" borderId="1" xfId="1" applyFont="1" applyBorder="1"/>
    <xf numFmtId="0" fontId="0" fillId="0" borderId="1" xfId="0"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49" fontId="0" fillId="0" borderId="5" xfId="0" applyNumberFormat="1" applyBorder="1" applyAlignment="1">
      <alignment horizontal="center"/>
    </xf>
    <xf numFmtId="43" fontId="0" fillId="0" borderId="6" xfId="1" applyFont="1" applyBorder="1"/>
    <xf numFmtId="0" fontId="0" fillId="0" borderId="5" xfId="0" applyBorder="1"/>
    <xf numFmtId="49" fontId="2" fillId="0" borderId="5" xfId="0" applyNumberFormat="1" applyFont="1" applyBorder="1" applyAlignment="1">
      <alignment horizontal="center"/>
    </xf>
    <xf numFmtId="43" fontId="2" fillId="0" borderId="8" xfId="1" applyFont="1" applyBorder="1"/>
    <xf numFmtId="43" fontId="2" fillId="0" borderId="9" xfId="1" applyFont="1" applyBorder="1"/>
    <xf numFmtId="0" fontId="2" fillId="0" borderId="14" xfId="0" applyFont="1" applyBorder="1" applyAlignment="1">
      <alignment horizontal="center"/>
    </xf>
    <xf numFmtId="0" fontId="2" fillId="0" borderId="15" xfId="0" applyFont="1" applyBorder="1" applyAlignment="1">
      <alignment horizontal="center"/>
    </xf>
    <xf numFmtId="49" fontId="0" fillId="0" borderId="2" xfId="0" applyNumberFormat="1" applyBorder="1" applyAlignment="1">
      <alignment horizontal="center"/>
    </xf>
    <xf numFmtId="9" fontId="0" fillId="0" borderId="3" xfId="0" applyNumberFormat="1" applyBorder="1" applyAlignment="1">
      <alignment horizontal="center"/>
    </xf>
    <xf numFmtId="43" fontId="0" fillId="0" borderId="3" xfId="1" applyFont="1" applyBorder="1"/>
    <xf numFmtId="43" fontId="0" fillId="0" borderId="4" xfId="1" applyFont="1" applyBorder="1"/>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0" borderId="5" xfId="0" applyFont="1" applyBorder="1" applyAlignment="1">
      <alignment horizontal="left"/>
    </xf>
    <xf numFmtId="0" fontId="2" fillId="0" borderId="7" xfId="0" applyFont="1" applyBorder="1" applyAlignment="1">
      <alignment horizontal="left"/>
    </xf>
    <xf numFmtId="0" fontId="2" fillId="0" borderId="17" xfId="0" applyFont="1" applyBorder="1" applyAlignment="1">
      <alignment horizontal="left"/>
    </xf>
    <xf numFmtId="43" fontId="0" fillId="0" borderId="18" xfId="1" applyFont="1" applyBorder="1"/>
    <xf numFmtId="43" fontId="0" fillId="0" borderId="19" xfId="1" applyFont="1" applyBorder="1"/>
    <xf numFmtId="0" fontId="2" fillId="2" borderId="20" xfId="0" applyFont="1" applyFill="1" applyBorder="1"/>
    <xf numFmtId="0" fontId="2" fillId="2" borderId="21" xfId="0" applyFont="1" applyFill="1" applyBorder="1" applyAlignment="1">
      <alignment horizontal="center"/>
    </xf>
    <xf numFmtId="0" fontId="2" fillId="2" borderId="22" xfId="0" applyFont="1" applyFill="1" applyBorder="1" applyAlignment="1">
      <alignment horizontal="center"/>
    </xf>
    <xf numFmtId="43" fontId="0" fillId="0" borderId="1" xfId="1" applyFont="1" applyBorder="1" applyAlignment="1">
      <alignment horizontal="left"/>
    </xf>
    <xf numFmtId="164" fontId="0" fillId="0" borderId="1" xfId="1" applyNumberFormat="1" applyFont="1" applyBorder="1" applyAlignment="1">
      <alignment horizontal="left"/>
    </xf>
    <xf numFmtId="43" fontId="0" fillId="3" borderId="1" xfId="1" applyFont="1" applyFill="1" applyBorder="1" applyAlignment="1">
      <alignment horizontal="left"/>
    </xf>
    <xf numFmtId="0" fontId="0" fillId="5" borderId="0" xfId="0" applyFill="1"/>
    <xf numFmtId="0" fontId="2" fillId="0" borderId="0" xfId="0" applyFont="1" applyAlignment="1">
      <alignment horizontal="left"/>
    </xf>
    <xf numFmtId="2" fontId="0" fillId="0" borderId="0" xfId="1" applyNumberFormat="1" applyFont="1" applyBorder="1" applyAlignment="1">
      <alignment horizontal="center"/>
    </xf>
    <xf numFmtId="0" fontId="3" fillId="0" borderId="0" xfId="0" applyFont="1" applyAlignment="1">
      <alignment horizontal="center"/>
    </xf>
    <xf numFmtId="0" fontId="0" fillId="0" borderId="6" xfId="0" applyBorder="1"/>
    <xf numFmtId="10" fontId="0" fillId="0" borderId="1" xfId="0" applyNumberFormat="1" applyBorder="1" applyAlignment="1">
      <alignment horizontal="center"/>
    </xf>
    <xf numFmtId="10" fontId="0" fillId="0" borderId="6" xfId="0" applyNumberFormat="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13" xfId="0" applyBorder="1"/>
    <xf numFmtId="10" fontId="0" fillId="0" borderId="3" xfId="0" applyNumberFormat="1" applyBorder="1" applyAlignment="1">
      <alignment horizontal="center"/>
    </xf>
    <xf numFmtId="10" fontId="0" fillId="0" borderId="4" xfId="0" applyNumberFormat="1" applyBorder="1" applyAlignment="1">
      <alignment horizontal="center"/>
    </xf>
    <xf numFmtId="0" fontId="0" fillId="0" borderId="9" xfId="0" applyBorder="1"/>
    <xf numFmtId="0" fontId="2" fillId="0" borderId="7" xfId="0" applyFont="1" applyBorder="1"/>
    <xf numFmtId="10" fontId="0" fillId="0" borderId="1" xfId="2" applyNumberFormat="1" applyFont="1" applyBorder="1"/>
    <xf numFmtId="10" fontId="0" fillId="0" borderId="6" xfId="2" applyNumberFormat="1" applyFont="1" applyBorder="1"/>
    <xf numFmtId="10" fontId="0" fillId="0" borderId="6" xfId="2" applyNumberFormat="1" applyFont="1" applyBorder="1" applyAlignment="1">
      <alignment horizontal="center"/>
    </xf>
    <xf numFmtId="0" fontId="4" fillId="0" borderId="0" xfId="0" applyFont="1" applyAlignment="1">
      <alignment horizontal="right"/>
    </xf>
    <xf numFmtId="0" fontId="2" fillId="0" borderId="5" xfId="0" applyFont="1" applyBorder="1"/>
    <xf numFmtId="0" fontId="2" fillId="0" borderId="2" xfId="0" applyFont="1" applyBorder="1"/>
    <xf numFmtId="0" fontId="2" fillId="3" borderId="7" xfId="0" applyFont="1" applyFill="1" applyBorder="1"/>
    <xf numFmtId="10" fontId="0" fillId="0" borderId="1" xfId="2" applyNumberFormat="1" applyFont="1" applyBorder="1" applyAlignment="1">
      <alignment horizontal="center"/>
    </xf>
    <xf numFmtId="10" fontId="0" fillId="0" borderId="8" xfId="2" applyNumberFormat="1" applyFont="1" applyBorder="1" applyAlignment="1">
      <alignment horizontal="center"/>
    </xf>
    <xf numFmtId="10" fontId="0" fillId="0" borderId="9" xfId="2" applyNumberFormat="1" applyFont="1" applyBorder="1" applyAlignment="1">
      <alignment horizontal="center"/>
    </xf>
    <xf numFmtId="0" fontId="2" fillId="7" borderId="5" xfId="0" applyFont="1" applyFill="1" applyBorder="1"/>
    <xf numFmtId="0" fontId="2" fillId="7" borderId="7" xfId="0" applyFont="1" applyFill="1" applyBorder="1"/>
    <xf numFmtId="0" fontId="0" fillId="0" borderId="17" xfId="0" applyBorder="1"/>
    <xf numFmtId="0" fontId="0" fillId="0" borderId="18" xfId="0" applyBorder="1"/>
    <xf numFmtId="0" fontId="2" fillId="0" borderId="8" xfId="0" applyFont="1" applyBorder="1" applyAlignment="1">
      <alignment horizontal="center"/>
    </xf>
    <xf numFmtId="0" fontId="2" fillId="0" borderId="9" xfId="0" applyFont="1" applyBorder="1" applyAlignment="1">
      <alignment horizontal="center"/>
    </xf>
    <xf numFmtId="0" fontId="0" fillId="0" borderId="19" xfId="0" applyBorder="1"/>
    <xf numFmtId="0" fontId="2" fillId="0" borderId="7" xfId="0" applyFont="1" applyBorder="1" applyAlignment="1">
      <alignment horizontal="center"/>
    </xf>
    <xf numFmtId="0" fontId="2" fillId="8" borderId="2" xfId="0" applyFont="1" applyFill="1" applyBorder="1"/>
    <xf numFmtId="0" fontId="2" fillId="8" borderId="3" xfId="0" applyFont="1" applyFill="1" applyBorder="1"/>
    <xf numFmtId="0" fontId="2" fillId="8" borderId="4" xfId="0" applyFont="1" applyFill="1" applyBorder="1"/>
    <xf numFmtId="15" fontId="0" fillId="0" borderId="5" xfId="0" applyNumberFormat="1" applyBorder="1"/>
    <xf numFmtId="4" fontId="0" fillId="0" borderId="1" xfId="0" applyNumberFormat="1" applyBorder="1"/>
    <xf numFmtId="3" fontId="0" fillId="0" borderId="1" xfId="0" applyNumberFormat="1" applyBorder="1"/>
    <xf numFmtId="3" fontId="0" fillId="0" borderId="6" xfId="0" applyNumberFormat="1" applyBorder="1"/>
    <xf numFmtId="0" fontId="5" fillId="3" borderId="29" xfId="0" applyFont="1" applyFill="1" applyBorder="1" applyAlignment="1">
      <alignment horizontal="center" vertical="center"/>
    </xf>
    <xf numFmtId="0" fontId="5" fillId="3" borderId="24" xfId="0" applyFont="1" applyFill="1" applyBorder="1" applyAlignment="1">
      <alignment horizontal="center" vertical="center"/>
    </xf>
    <xf numFmtId="15" fontId="2" fillId="9" borderId="5" xfId="0" applyNumberFormat="1" applyFont="1" applyFill="1" applyBorder="1"/>
    <xf numFmtId="10" fontId="2" fillId="9" borderId="1" xfId="2" applyNumberFormat="1" applyFont="1" applyFill="1" applyBorder="1"/>
    <xf numFmtId="0" fontId="5" fillId="3" borderId="18" xfId="0" applyFont="1" applyFill="1" applyBorder="1" applyAlignment="1">
      <alignment horizontal="center" vertical="center"/>
    </xf>
    <xf numFmtId="0" fontId="0" fillId="5" borderId="0" xfId="0" applyFill="1" applyAlignment="1">
      <alignment vertical="center"/>
    </xf>
    <xf numFmtId="15" fontId="0" fillId="0" borderId="7" xfId="0" applyNumberFormat="1" applyBorder="1"/>
    <xf numFmtId="4" fontId="0" fillId="0" borderId="8" xfId="0" applyNumberFormat="1" applyBorder="1"/>
    <xf numFmtId="10" fontId="0" fillId="0" borderId="8" xfId="2" applyNumberFormat="1" applyFont="1" applyBorder="1"/>
    <xf numFmtId="3" fontId="0" fillId="0" borderId="8" xfId="0" applyNumberFormat="1" applyBorder="1"/>
    <xf numFmtId="3" fontId="0" fillId="0" borderId="9" xfId="0" applyNumberFormat="1" applyBorder="1"/>
    <xf numFmtId="15" fontId="0" fillId="0" borderId="0" xfId="0" applyNumberFormat="1"/>
    <xf numFmtId="10" fontId="0" fillId="0" borderId="0" xfId="2" applyNumberFormat="1" applyFont="1" applyBorder="1"/>
    <xf numFmtId="10" fontId="0" fillId="0" borderId="0" xfId="2" applyNumberFormat="1" applyFont="1"/>
    <xf numFmtId="10" fontId="2" fillId="8" borderId="3" xfId="2" applyNumberFormat="1" applyFont="1" applyFill="1" applyBorder="1"/>
    <xf numFmtId="10" fontId="0" fillId="0" borderId="0" xfId="0" applyNumberFormat="1"/>
    <xf numFmtId="4" fontId="0" fillId="0" borderId="6" xfId="0" applyNumberFormat="1" applyBorder="1"/>
    <xf numFmtId="0" fontId="0" fillId="0" borderId="30" xfId="0" applyBorder="1"/>
    <xf numFmtId="0" fontId="0" fillId="0" borderId="29" xfId="0" applyBorder="1"/>
    <xf numFmtId="0" fontId="0" fillId="0" borderId="31" xfId="0" applyBorder="1"/>
    <xf numFmtId="0" fontId="2" fillId="10" borderId="20" xfId="0" applyFont="1" applyFill="1" applyBorder="1"/>
    <xf numFmtId="4" fontId="0" fillId="0" borderId="21" xfId="0" applyNumberFormat="1" applyBorder="1"/>
    <xf numFmtId="4" fontId="0" fillId="0" borderId="22" xfId="0" applyNumberFormat="1" applyBorder="1"/>
    <xf numFmtId="4" fontId="0" fillId="5" borderId="0" xfId="0" applyNumberFormat="1" applyFill="1"/>
    <xf numFmtId="165" fontId="0" fillId="0" borderId="0" xfId="0" applyNumberFormat="1"/>
    <xf numFmtId="0" fontId="2" fillId="11" borderId="21" xfId="0" applyFont="1" applyFill="1" applyBorder="1"/>
    <xf numFmtId="0" fontId="2" fillId="11" borderId="22" xfId="0" applyFont="1" applyFill="1" applyBorder="1"/>
    <xf numFmtId="165" fontId="0" fillId="0" borderId="32" xfId="0" applyNumberFormat="1" applyBorder="1"/>
    <xf numFmtId="0" fontId="0" fillId="0" borderId="33" xfId="0" applyBorder="1"/>
    <xf numFmtId="165" fontId="0" fillId="0" borderId="35" xfId="0" applyNumberFormat="1" applyBorder="1"/>
    <xf numFmtId="165" fontId="0" fillId="0" borderId="36" xfId="0" applyNumberFormat="1" applyBorder="1"/>
    <xf numFmtId="0" fontId="2" fillId="10" borderId="34" xfId="0" applyFont="1" applyFill="1" applyBorder="1"/>
    <xf numFmtId="0" fontId="2" fillId="8" borderId="26" xfId="0" applyFont="1" applyFill="1" applyBorder="1"/>
    <xf numFmtId="0" fontId="2" fillId="8" borderId="21" xfId="0" applyFont="1" applyFill="1" applyBorder="1"/>
    <xf numFmtId="0" fontId="2" fillId="8" borderId="22" xfId="0" applyFont="1" applyFill="1" applyBorder="1"/>
    <xf numFmtId="0" fontId="2" fillId="11" borderId="37" xfId="0" applyFont="1" applyFill="1" applyBorder="1"/>
    <xf numFmtId="0" fontId="2" fillId="11" borderId="38" xfId="0" applyFont="1" applyFill="1" applyBorder="1"/>
    <xf numFmtId="0" fontId="6" fillId="0" borderId="0" xfId="0" applyFont="1" applyAlignment="1">
      <alignment vertical="center" wrapText="1"/>
    </xf>
    <xf numFmtId="0" fontId="11" fillId="2" borderId="0" xfId="0" applyFont="1" applyFill="1"/>
    <xf numFmtId="0" fontId="11" fillId="8" borderId="0" xfId="0" applyFont="1" applyFill="1"/>
    <xf numFmtId="0" fontId="0" fillId="15" borderId="0" xfId="0" applyFill="1"/>
    <xf numFmtId="0" fontId="2" fillId="5" borderId="0" xfId="0" applyFont="1" applyFill="1" applyAlignment="1">
      <alignment horizontal="center"/>
    </xf>
    <xf numFmtId="0" fontId="2" fillId="0" borderId="0" xfId="0" applyFont="1"/>
    <xf numFmtId="10" fontId="2" fillId="0" borderId="36" xfId="0" applyNumberFormat="1" applyFont="1" applyBorder="1"/>
    <xf numFmtId="0" fontId="2" fillId="8" borderId="39" xfId="0" applyFont="1" applyFill="1" applyBorder="1"/>
    <xf numFmtId="3" fontId="0" fillId="0" borderId="40" xfId="0" applyNumberFormat="1" applyBorder="1"/>
    <xf numFmtId="0" fontId="0" fillId="8" borderId="37" xfId="0" applyFill="1" applyBorder="1"/>
    <xf numFmtId="3" fontId="0" fillId="0" borderId="41" xfId="0" applyNumberFormat="1" applyBorder="1"/>
    <xf numFmtId="3" fontId="0" fillId="0" borderId="38" xfId="0" applyNumberFormat="1" applyBorder="1"/>
    <xf numFmtId="0" fontId="2" fillId="8" borderId="37" xfId="0" applyFont="1" applyFill="1" applyBorder="1"/>
    <xf numFmtId="3" fontId="0" fillId="18" borderId="6" xfId="0" applyNumberFormat="1" applyFill="1" applyBorder="1"/>
    <xf numFmtId="0" fontId="6" fillId="3" borderId="0" xfId="0" applyFont="1" applyFill="1" applyAlignment="1">
      <alignment horizontal="center" wrapText="1"/>
    </xf>
    <xf numFmtId="0" fontId="11" fillId="13" borderId="0" xfId="0" applyFont="1" applyFill="1" applyAlignment="1">
      <alignment horizontal="center" vertical="center"/>
    </xf>
    <xf numFmtId="0" fontId="11" fillId="13" borderId="0" xfId="0" applyFont="1" applyFill="1" applyAlignment="1">
      <alignment horizontal="center" wrapText="1"/>
    </xf>
    <xf numFmtId="0" fontId="2" fillId="12" borderId="20" xfId="0" applyFont="1" applyFill="1" applyBorder="1" applyAlignment="1">
      <alignment horizontal="center"/>
    </xf>
    <xf numFmtId="0" fontId="2" fillId="12" borderId="21" xfId="0" applyFont="1" applyFill="1" applyBorder="1" applyAlignment="1">
      <alignment horizontal="center"/>
    </xf>
    <xf numFmtId="165" fontId="2" fillId="12" borderId="21" xfId="0" applyNumberFormat="1" applyFont="1" applyFill="1" applyBorder="1" applyAlignment="1">
      <alignment horizontal="center"/>
    </xf>
    <xf numFmtId="165" fontId="2" fillId="12" borderId="22" xfId="0" applyNumberFormat="1" applyFont="1" applyFill="1" applyBorder="1" applyAlignment="1">
      <alignment horizontal="center"/>
    </xf>
    <xf numFmtId="0" fontId="6" fillId="8" borderId="0" xfId="0" applyFont="1" applyFill="1" applyAlignment="1">
      <alignment horizontal="center" vertical="center" wrapText="1"/>
    </xf>
    <xf numFmtId="0" fontId="11" fillId="14" borderId="0" xfId="0" applyFont="1" applyFill="1" applyAlignment="1">
      <alignment horizontal="center" vertical="center" wrapText="1"/>
    </xf>
    <xf numFmtId="0" fontId="2" fillId="3" borderId="1" xfId="0" applyFont="1" applyFill="1" applyBorder="1" applyAlignment="1">
      <alignment horizontal="left"/>
    </xf>
    <xf numFmtId="0" fontId="2" fillId="0" borderId="1" xfId="0" applyFont="1" applyBorder="1" applyAlignment="1">
      <alignment horizontal="left"/>
    </xf>
    <xf numFmtId="0" fontId="3" fillId="4" borderId="0" xfId="0" applyFont="1" applyFill="1" applyAlignment="1">
      <alignment horizontal="center"/>
    </xf>
    <xf numFmtId="43" fontId="2" fillId="0" borderId="16" xfId="1" applyFont="1" applyBorder="1" applyAlignment="1">
      <alignment horizontal="center"/>
    </xf>
    <xf numFmtId="43" fontId="2" fillId="0" borderId="11" xfId="1" applyFont="1" applyBorder="1" applyAlignment="1">
      <alignment horizontal="center"/>
    </xf>
    <xf numFmtId="43" fontId="2" fillId="0" borderId="12" xfId="1" applyFont="1" applyBorder="1" applyAlignment="1">
      <alignment horizontal="center"/>
    </xf>
    <xf numFmtId="2" fontId="0" fillId="0" borderId="10" xfId="1" applyNumberFormat="1" applyFont="1" applyBorder="1" applyAlignment="1">
      <alignment horizontal="center"/>
    </xf>
    <xf numFmtId="2" fontId="0" fillId="0" borderId="11" xfId="1" applyNumberFormat="1" applyFont="1" applyBorder="1" applyAlignment="1">
      <alignment horizontal="center"/>
    </xf>
    <xf numFmtId="2" fontId="0" fillId="0" borderId="23" xfId="1" applyNumberFormat="1" applyFont="1" applyBorder="1" applyAlignment="1">
      <alignment horizontal="center"/>
    </xf>
    <xf numFmtId="0" fontId="6" fillId="11" borderId="0" xfId="0" applyFont="1" applyFill="1" applyAlignment="1">
      <alignment horizontal="center"/>
    </xf>
    <xf numFmtId="10" fontId="2" fillId="3" borderId="10" xfId="0" applyNumberFormat="1" applyFont="1" applyFill="1" applyBorder="1" applyAlignment="1">
      <alignment horizontal="center"/>
    </xf>
    <xf numFmtId="10" fontId="2" fillId="3" borderId="23" xfId="0" applyNumberFormat="1" applyFont="1" applyFill="1" applyBorder="1" applyAlignment="1">
      <alignment horizontal="center"/>
    </xf>
    <xf numFmtId="0" fontId="0" fillId="16" borderId="0" xfId="0" applyFill="1" applyAlignment="1">
      <alignment horizontal="center"/>
    </xf>
    <xf numFmtId="0" fontId="0" fillId="13" borderId="0" xfId="0" applyFill="1" applyAlignment="1">
      <alignment horizontal="center" vertical="center"/>
    </xf>
    <xf numFmtId="0" fontId="0" fillId="3" borderId="0" xfId="0" applyFill="1" applyAlignment="1">
      <alignment horizontal="center" vertical="center"/>
    </xf>
    <xf numFmtId="0" fontId="12" fillId="11" borderId="0" xfId="0" applyFont="1" applyFill="1" applyAlignment="1">
      <alignment horizontal="center" vertical="center" wrapText="1"/>
    </xf>
    <xf numFmtId="0" fontId="6" fillId="9" borderId="0" xfId="0" applyFont="1" applyFill="1" applyAlignment="1">
      <alignment horizontal="center" vertical="center" wrapText="1"/>
    </xf>
    <xf numFmtId="0" fontId="0" fillId="17" borderId="0" xfId="0" applyFill="1" applyAlignment="1">
      <alignment horizontal="center" vertical="center"/>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2" fillId="6" borderId="28" xfId="0" applyFont="1" applyFill="1" applyBorder="1" applyAlignment="1">
      <alignment horizontal="center"/>
    </xf>
    <xf numFmtId="0" fontId="2" fillId="6" borderId="0" xfId="0" applyFont="1" applyFill="1" applyAlignment="1">
      <alignment horizontal="center"/>
    </xf>
    <xf numFmtId="0" fontId="2" fillId="6" borderId="24" xfId="0" applyFont="1" applyFill="1" applyBorder="1" applyAlignment="1">
      <alignment horizontal="center"/>
    </xf>
    <xf numFmtId="0" fontId="2" fillId="6" borderId="25" xfId="0" applyFont="1" applyFill="1" applyBorder="1" applyAlignment="1">
      <alignment horizontal="center"/>
    </xf>
    <xf numFmtId="0" fontId="7" fillId="3" borderId="0" xfId="0" applyFont="1" applyFill="1" applyAlignment="1">
      <alignment horizontal="center" vertical="center" wrapText="1"/>
    </xf>
    <xf numFmtId="0" fontId="6" fillId="8" borderId="0" xfId="0" applyFont="1" applyFill="1" applyAlignment="1">
      <alignment horizontal="center" vertical="center"/>
    </xf>
    <xf numFmtId="0" fontId="15" fillId="4" borderId="0" xfId="0" applyFont="1" applyFill="1" applyAlignment="1">
      <alignment horizontal="center" vertical="center"/>
    </xf>
    <xf numFmtId="0" fontId="6" fillId="4" borderId="0" xfId="0" applyFont="1" applyFill="1" applyAlignment="1">
      <alignment horizontal="center" vertical="center" wrapText="1"/>
    </xf>
    <xf numFmtId="0" fontId="2" fillId="10" borderId="34" xfId="0" applyFont="1" applyFill="1" applyBorder="1" applyAlignment="1">
      <alignment horizontal="center"/>
    </xf>
    <xf numFmtId="0" fontId="2" fillId="10" borderId="35" xfId="0" applyFont="1" applyFill="1" applyBorder="1" applyAlignment="1">
      <alignment horizontal="center"/>
    </xf>
    <xf numFmtId="0" fontId="9" fillId="4" borderId="0" xfId="0" applyFont="1" applyFill="1" applyAlignment="1">
      <alignment horizontal="center"/>
    </xf>
    <xf numFmtId="0" fontId="2" fillId="4" borderId="0" xfId="0" applyFont="1" applyFill="1" applyAlignment="1">
      <alignment horizontal="center"/>
    </xf>
    <xf numFmtId="0" fontId="8" fillId="4" borderId="0" xfId="0" applyFont="1" applyFill="1" applyAlignment="1">
      <alignment horizontal="center"/>
    </xf>
    <xf numFmtId="0" fontId="0" fillId="4" borderId="0" xfId="0" applyFill="1" applyAlignment="1">
      <alignment horizontal="center"/>
    </xf>
    <xf numFmtId="0" fontId="14" fillId="3" borderId="0" xfId="0" applyFont="1" applyFill="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EC17-9F33-4CD0-9362-DEE9B22B6F47}">
  <dimension ref="B1:Q37"/>
  <sheetViews>
    <sheetView zoomScale="72" zoomScaleNormal="100" workbookViewId="0">
      <selection activeCell="E4" sqref="E4"/>
    </sheetView>
  </sheetViews>
  <sheetFormatPr defaultRowHeight="14.25" x14ac:dyDescent="0.45"/>
  <cols>
    <col min="2" max="2" width="25.73046875" bestFit="1" customWidth="1"/>
    <col min="3" max="3" width="13.59765625" bestFit="1" customWidth="1"/>
    <col min="4" max="4" width="14.73046875" bestFit="1" customWidth="1"/>
    <col min="5" max="5" width="13.46484375" customWidth="1"/>
    <col min="6" max="6" width="6.6640625" customWidth="1"/>
    <col min="7" max="7" width="2.796875" customWidth="1"/>
    <col min="8" max="8" width="7.1328125" customWidth="1"/>
    <col min="9" max="9" width="25.73046875" bestFit="1" customWidth="1"/>
    <col min="10" max="10" width="15.796875" customWidth="1"/>
    <col min="11" max="11" width="15.1328125" customWidth="1"/>
    <col min="12" max="12" width="11.73046875" customWidth="1"/>
    <col min="14" max="14" width="2.796875" customWidth="1"/>
    <col min="16" max="16" width="49.86328125" customWidth="1"/>
    <col min="17" max="17" width="21" customWidth="1"/>
  </cols>
  <sheetData>
    <row r="1" spans="2:17" x14ac:dyDescent="0.45">
      <c r="G1" s="37"/>
      <c r="N1" s="37"/>
    </row>
    <row r="2" spans="2:17" ht="25.5" x14ac:dyDescent="0.8">
      <c r="B2" s="138" t="s">
        <v>58</v>
      </c>
      <c r="C2" s="138"/>
      <c r="D2" s="138"/>
      <c r="E2" s="138"/>
      <c r="G2" s="37"/>
      <c r="I2" s="138" t="s">
        <v>59</v>
      </c>
      <c r="J2" s="138"/>
      <c r="K2" s="138"/>
      <c r="L2" s="138"/>
      <c r="N2" s="37"/>
    </row>
    <row r="3" spans="2:17" ht="15.4" customHeight="1" x14ac:dyDescent="0.8">
      <c r="B3" s="40"/>
      <c r="C3" s="40"/>
      <c r="D3" s="40"/>
      <c r="E3" s="40"/>
      <c r="G3" s="37"/>
      <c r="I3" s="40"/>
      <c r="J3" s="40"/>
      <c r="K3" s="40"/>
      <c r="L3" s="40"/>
      <c r="N3" s="37"/>
      <c r="P3" s="127" t="s">
        <v>105</v>
      </c>
      <c r="Q3" s="127"/>
    </row>
    <row r="4" spans="2:17" ht="14.65" thickBot="1" x14ac:dyDescent="0.5">
      <c r="E4" s="54" t="s">
        <v>62</v>
      </c>
      <c r="G4" s="37"/>
      <c r="L4" s="54" t="s">
        <v>62</v>
      </c>
      <c r="N4" s="37"/>
      <c r="P4" s="127"/>
      <c r="Q4" s="127"/>
    </row>
    <row r="5" spans="2:17" ht="14.65" thickBot="1" x14ac:dyDescent="0.5">
      <c r="B5" s="31" t="s">
        <v>57</v>
      </c>
      <c r="C5" s="32" t="s">
        <v>5</v>
      </c>
      <c r="D5" s="32" t="s">
        <v>2</v>
      </c>
      <c r="E5" s="33" t="s">
        <v>3</v>
      </c>
      <c r="G5" s="37"/>
      <c r="I5" s="31" t="s">
        <v>4</v>
      </c>
      <c r="J5" s="32" t="s">
        <v>5</v>
      </c>
      <c r="K5" s="32" t="s">
        <v>2</v>
      </c>
      <c r="L5" s="33" t="s">
        <v>3</v>
      </c>
      <c r="N5" s="37"/>
      <c r="P5" s="127"/>
      <c r="Q5" s="127"/>
    </row>
    <row r="6" spans="2:17" x14ac:dyDescent="0.45">
      <c r="B6" s="28" t="s">
        <v>43</v>
      </c>
      <c r="C6" s="29">
        <v>9041.7800000000007</v>
      </c>
      <c r="D6" s="29">
        <v>12810.63</v>
      </c>
      <c r="E6" s="30">
        <v>13951.84</v>
      </c>
      <c r="G6" s="37"/>
      <c r="I6" s="28" t="s">
        <v>43</v>
      </c>
      <c r="J6" s="29">
        <v>-16689.775000000001</v>
      </c>
      <c r="K6" s="29">
        <v>41494.786200000002</v>
      </c>
      <c r="L6" s="30">
        <v>-14208.722100000001</v>
      </c>
      <c r="N6" s="37"/>
    </row>
    <row r="7" spans="2:17" x14ac:dyDescent="0.45">
      <c r="B7" s="26" t="s">
        <v>0</v>
      </c>
      <c r="C7" s="6">
        <v>77.17</v>
      </c>
      <c r="D7" s="6">
        <v>62.47</v>
      </c>
      <c r="E7" s="12">
        <v>114.66</v>
      </c>
      <c r="G7" s="37"/>
      <c r="I7" s="26" t="s">
        <v>0</v>
      </c>
      <c r="J7" s="6">
        <f>18.2351-1546.8752</f>
        <v>-1528.6400999999998</v>
      </c>
      <c r="K7" s="6">
        <f>14.1637-1617.3763</f>
        <v>-1603.2125999999998</v>
      </c>
      <c r="L7" s="12">
        <f>18.2956-2140.7866</f>
        <v>-2122.491</v>
      </c>
      <c r="N7" s="37"/>
      <c r="P7" s="128" t="s">
        <v>95</v>
      </c>
      <c r="Q7" s="128"/>
    </row>
    <row r="8" spans="2:17" x14ac:dyDescent="0.45">
      <c r="B8" s="26" t="s">
        <v>1</v>
      </c>
      <c r="C8" s="6">
        <f>C6-C7</f>
        <v>8964.61</v>
      </c>
      <c r="D8" s="6">
        <f t="shared" ref="D8:E8" si="0">D6-D7</f>
        <v>12748.16</v>
      </c>
      <c r="E8" s="12">
        <f t="shared" si="0"/>
        <v>13837.18</v>
      </c>
      <c r="G8" s="37"/>
      <c r="I8" s="26" t="s">
        <v>1</v>
      </c>
      <c r="J8" s="6">
        <f>J6-J7</f>
        <v>-15161.134900000001</v>
      </c>
      <c r="K8" s="6">
        <f t="shared" ref="K8:L8" si="1">K6-K7</f>
        <v>43097.998800000001</v>
      </c>
      <c r="L8" s="12">
        <f t="shared" si="1"/>
        <v>-12086.231100000001</v>
      </c>
      <c r="N8" s="37"/>
      <c r="P8" s="128"/>
      <c r="Q8" s="128"/>
    </row>
    <row r="9" spans="2:17" ht="14.65" thickBot="1" x14ac:dyDescent="0.5">
      <c r="B9" s="27" t="s">
        <v>6</v>
      </c>
      <c r="C9" s="142">
        <f>AVERAGE(C8:E8)</f>
        <v>11849.983333333332</v>
      </c>
      <c r="D9" s="143"/>
      <c r="E9" s="144"/>
      <c r="G9" s="37"/>
      <c r="I9" s="27" t="s">
        <v>6</v>
      </c>
      <c r="J9" s="142">
        <f>AVERAGE(J8:L8)</f>
        <v>5283.5442666666668</v>
      </c>
      <c r="K9" s="143"/>
      <c r="L9" s="144"/>
      <c r="N9" s="37"/>
      <c r="P9" s="128" t="s">
        <v>96</v>
      </c>
      <c r="Q9" s="128"/>
    </row>
    <row r="10" spans="2:17" x14ac:dyDescent="0.45">
      <c r="B10" s="38"/>
      <c r="C10" s="39"/>
      <c r="D10" s="39"/>
      <c r="E10" s="39"/>
      <c r="G10" s="37"/>
      <c r="I10" s="38"/>
      <c r="J10" s="39"/>
      <c r="K10" s="39"/>
      <c r="L10" s="39"/>
      <c r="N10" s="37"/>
      <c r="P10" s="128"/>
      <c r="Q10" s="128"/>
    </row>
    <row r="11" spans="2:17" ht="14.65" thickBot="1" x14ac:dyDescent="0.5">
      <c r="G11" s="37"/>
      <c r="N11" s="37"/>
      <c r="P11" s="129" t="s">
        <v>97</v>
      </c>
      <c r="Q11" s="129"/>
    </row>
    <row r="12" spans="2:17" ht="14.65" thickBot="1" x14ac:dyDescent="0.5">
      <c r="B12" s="23" t="s">
        <v>44</v>
      </c>
      <c r="C12" s="24" t="s">
        <v>7</v>
      </c>
      <c r="D12" s="24" t="s">
        <v>8</v>
      </c>
      <c r="E12" s="25" t="s">
        <v>20</v>
      </c>
      <c r="G12" s="37"/>
      <c r="I12" s="23" t="s">
        <v>44</v>
      </c>
      <c r="J12" s="24" t="s">
        <v>7</v>
      </c>
      <c r="K12" s="24" t="s">
        <v>8</v>
      </c>
      <c r="L12" s="25" t="s">
        <v>20</v>
      </c>
      <c r="N12" s="37"/>
      <c r="P12" s="129"/>
      <c r="Q12" s="129"/>
    </row>
    <row r="13" spans="2:17" x14ac:dyDescent="0.45">
      <c r="B13" s="19" t="s">
        <v>9</v>
      </c>
      <c r="C13" s="20">
        <v>0.16</v>
      </c>
      <c r="D13" s="21">
        <f>C9*(1+C13)</f>
        <v>13745.980666666665</v>
      </c>
      <c r="E13" s="22">
        <f>D13/(1+0.139)</f>
        <v>12068.464149839037</v>
      </c>
      <c r="G13" s="37"/>
      <c r="I13" s="19" t="s">
        <v>9</v>
      </c>
      <c r="J13" s="20">
        <v>0.12</v>
      </c>
      <c r="K13" s="21">
        <f>J9*(1+J13)</f>
        <v>5917.5695786666674</v>
      </c>
      <c r="L13" s="22">
        <f>K13/(1+0.112)</f>
        <v>5321.5553764988008</v>
      </c>
      <c r="N13" s="37"/>
    </row>
    <row r="14" spans="2:17" ht="15.75" x14ac:dyDescent="0.5">
      <c r="B14" s="11" t="s">
        <v>10</v>
      </c>
      <c r="C14" s="5">
        <v>0.16</v>
      </c>
      <c r="D14" s="6">
        <f>D13*(1+C14)</f>
        <v>15945.337573333331</v>
      </c>
      <c r="E14" s="12">
        <f>D14/(1.139)^2</f>
        <v>12290.973146455914</v>
      </c>
      <c r="G14" s="37"/>
      <c r="I14" s="11" t="s">
        <v>10</v>
      </c>
      <c r="J14" s="5">
        <v>0.12</v>
      </c>
      <c r="K14" s="6">
        <f>K13*(1+J14)</f>
        <v>6627.6779281066683</v>
      </c>
      <c r="L14" s="12">
        <f>K14/(1.112)^2</f>
        <v>5359.8399475527494</v>
      </c>
      <c r="N14" s="37"/>
      <c r="P14" s="114" t="s">
        <v>98</v>
      </c>
    </row>
    <row r="15" spans="2:17" ht="15.75" x14ac:dyDescent="0.5">
      <c r="B15" s="11" t="s">
        <v>11</v>
      </c>
      <c r="C15" s="5">
        <v>0.16</v>
      </c>
      <c r="D15" s="6">
        <f t="shared" ref="D15:D22" si="2">D14*(1+C15)</f>
        <v>18496.591585066661</v>
      </c>
      <c r="E15" s="12">
        <f>D15/1.139^3</f>
        <v>12517.584591649565</v>
      </c>
      <c r="G15" s="37"/>
      <c r="I15" s="11" t="s">
        <v>11</v>
      </c>
      <c r="J15" s="5">
        <v>0.12</v>
      </c>
      <c r="K15" s="6">
        <f t="shared" ref="K15:K22" si="3">K14*(1+J15)</f>
        <v>7422.9992794794689</v>
      </c>
      <c r="L15" s="12">
        <f>K15/1.112^3</f>
        <v>5398.3999471754305</v>
      </c>
      <c r="N15" s="37"/>
      <c r="P15" s="114" t="s">
        <v>99</v>
      </c>
    </row>
    <row r="16" spans="2:17" ht="15.75" x14ac:dyDescent="0.5">
      <c r="B16" s="11" t="s">
        <v>12</v>
      </c>
      <c r="C16" s="5">
        <v>0.16</v>
      </c>
      <c r="D16" s="6">
        <f t="shared" si="2"/>
        <v>21456.046238677325</v>
      </c>
      <c r="E16" s="12">
        <f>D16/1.139^4</f>
        <v>12748.374123190077</v>
      </c>
      <c r="G16" s="37"/>
      <c r="I16" s="11" t="s">
        <v>12</v>
      </c>
      <c r="J16" s="5">
        <v>0.12</v>
      </c>
      <c r="K16" s="6">
        <f t="shared" si="3"/>
        <v>8313.7591930170056</v>
      </c>
      <c r="L16" s="12">
        <f>K16/1.112^4</f>
        <v>5437.2373568673393</v>
      </c>
      <c r="N16" s="37"/>
      <c r="P16" s="114" t="s">
        <v>100</v>
      </c>
    </row>
    <row r="17" spans="2:17" x14ac:dyDescent="0.45">
      <c r="B17" s="11" t="s">
        <v>13</v>
      </c>
      <c r="C17" s="5">
        <v>0.16</v>
      </c>
      <c r="D17" s="6">
        <f t="shared" si="2"/>
        <v>24889.013636865697</v>
      </c>
      <c r="E17" s="12">
        <f>D17/1.139^5</f>
        <v>12983.418773398147</v>
      </c>
      <c r="G17" s="37"/>
      <c r="I17" s="11" t="s">
        <v>13</v>
      </c>
      <c r="J17" s="5">
        <v>0.12</v>
      </c>
      <c r="K17" s="6">
        <f t="shared" si="3"/>
        <v>9311.4102961790468</v>
      </c>
      <c r="L17" s="12">
        <f>K17/1.112^5</f>
        <v>5476.35417238437</v>
      </c>
      <c r="N17" s="37"/>
    </row>
    <row r="18" spans="2:17" x14ac:dyDescent="0.45">
      <c r="B18" s="11" t="s">
        <v>14</v>
      </c>
      <c r="C18" s="5">
        <v>0.12</v>
      </c>
      <c r="D18" s="6">
        <f t="shared" si="2"/>
        <v>27875.695273289584</v>
      </c>
      <c r="E18" s="12">
        <f>D18/1.139^6</f>
        <v>12766.838477792737</v>
      </c>
      <c r="G18" s="37"/>
      <c r="I18" s="11" t="s">
        <v>14</v>
      </c>
      <c r="J18" s="5">
        <v>0.08</v>
      </c>
      <c r="K18" s="6">
        <f t="shared" si="3"/>
        <v>10056.323119873372</v>
      </c>
      <c r="L18" s="12">
        <f>K18/1.112^6</f>
        <v>5318.7612465603597</v>
      </c>
      <c r="N18" s="37"/>
    </row>
    <row r="19" spans="2:17" ht="15.75" x14ac:dyDescent="0.5">
      <c r="B19" s="11" t="s">
        <v>15</v>
      </c>
      <c r="C19" s="5">
        <v>0.12</v>
      </c>
      <c r="D19" s="6">
        <f t="shared" si="2"/>
        <v>31220.778706084337</v>
      </c>
      <c r="E19" s="12">
        <f>D19/1.139^7</f>
        <v>12553.871022939304</v>
      </c>
      <c r="G19" s="37"/>
      <c r="I19" s="11" t="s">
        <v>15</v>
      </c>
      <c r="J19" s="5">
        <v>0.08</v>
      </c>
      <c r="K19" s="6">
        <f t="shared" si="3"/>
        <v>10860.828969463242</v>
      </c>
      <c r="L19" s="12">
        <f>K19/1.112^7</f>
        <v>5165.7033689614991</v>
      </c>
      <c r="N19" s="37"/>
      <c r="P19" s="115" t="s">
        <v>103</v>
      </c>
    </row>
    <row r="20" spans="2:17" ht="15.75" x14ac:dyDescent="0.5">
      <c r="B20" s="11" t="s">
        <v>16</v>
      </c>
      <c r="C20" s="5">
        <v>0.12</v>
      </c>
      <c r="D20" s="6">
        <f t="shared" si="2"/>
        <v>34967.27215081446</v>
      </c>
      <c r="E20" s="12">
        <f>D20/1.139^8</f>
        <v>12344.456141959634</v>
      </c>
      <c r="G20" s="37"/>
      <c r="I20" s="11" t="s">
        <v>16</v>
      </c>
      <c r="J20" s="5">
        <v>0.08</v>
      </c>
      <c r="K20" s="6">
        <f t="shared" si="3"/>
        <v>11729.695287020302</v>
      </c>
      <c r="L20" s="12">
        <f>K20/1.112^8</f>
        <v>5017.0500346028948</v>
      </c>
      <c r="N20" s="37"/>
      <c r="P20" s="115" t="s">
        <v>101</v>
      </c>
    </row>
    <row r="21" spans="2:17" x14ac:dyDescent="0.45">
      <c r="B21" s="11" t="s">
        <v>17</v>
      </c>
      <c r="C21" s="5">
        <v>0.12</v>
      </c>
      <c r="D21" s="6">
        <f t="shared" si="2"/>
        <v>39163.344808912203</v>
      </c>
      <c r="E21" s="12">
        <f>D21/1.139^9</f>
        <v>12138.534573305347</v>
      </c>
      <c r="G21" s="37"/>
      <c r="I21" s="11" t="s">
        <v>17</v>
      </c>
      <c r="J21" s="5">
        <v>0.08</v>
      </c>
      <c r="K21" s="6">
        <f t="shared" si="3"/>
        <v>12668.070909981927</v>
      </c>
      <c r="L21" s="12">
        <f>K21/1.112^9</f>
        <v>4872.6744940387825</v>
      </c>
      <c r="N21" s="37"/>
    </row>
    <row r="22" spans="2:17" ht="14.25" customHeight="1" x14ac:dyDescent="0.45">
      <c r="B22" s="11" t="s">
        <v>18</v>
      </c>
      <c r="C22" s="5">
        <v>0.12</v>
      </c>
      <c r="D22" s="6">
        <f t="shared" si="2"/>
        <v>43862.946185981673</v>
      </c>
      <c r="E22" s="12">
        <f>D22/1.139^10</f>
        <v>11936.048043987703</v>
      </c>
      <c r="G22" s="37"/>
      <c r="I22" s="11" t="s">
        <v>18</v>
      </c>
      <c r="J22" s="5">
        <v>0.08</v>
      </c>
      <c r="K22" s="6">
        <f t="shared" si="3"/>
        <v>13681.516582780481</v>
      </c>
      <c r="L22" s="12">
        <f>K22/1.112^10</f>
        <v>4732.4536452894645</v>
      </c>
      <c r="N22" s="37"/>
      <c r="P22" s="134" t="s">
        <v>104</v>
      </c>
      <c r="Q22" s="134"/>
    </row>
    <row r="23" spans="2:17" ht="14.25" customHeight="1" x14ac:dyDescent="0.45">
      <c r="B23" s="14" t="s">
        <v>19</v>
      </c>
      <c r="C23" s="5">
        <v>7.0000000000000007E-2</v>
      </c>
      <c r="D23" s="6">
        <f>D22*(1+C23)/(0.137-C23)</f>
        <v>700497.79729851335</v>
      </c>
      <c r="E23" s="12">
        <f>D23/1.139^10</f>
        <v>190620.46876219168</v>
      </c>
      <c r="G23" s="37"/>
      <c r="I23" s="14" t="s">
        <v>19</v>
      </c>
      <c r="J23" s="5">
        <v>6.5000000000000002E-2</v>
      </c>
      <c r="K23" s="6">
        <f>K22*(1+J23)/(0.09-J23)</f>
        <v>582832.60642644856</v>
      </c>
      <c r="L23" s="12">
        <f>K23/1.112^10</f>
        <v>201602.52528933121</v>
      </c>
      <c r="N23" s="37"/>
      <c r="P23" s="134"/>
      <c r="Q23" s="134"/>
    </row>
    <row r="24" spans="2:17" ht="14.25" customHeight="1" x14ac:dyDescent="0.45">
      <c r="B24" s="13"/>
      <c r="C24" s="7"/>
      <c r="D24" s="6"/>
      <c r="E24" s="12"/>
      <c r="G24" s="37"/>
      <c r="I24" s="13"/>
      <c r="J24" s="7"/>
      <c r="K24" s="6"/>
      <c r="L24" s="12"/>
      <c r="N24" s="37"/>
      <c r="P24" s="134"/>
      <c r="Q24" s="134"/>
    </row>
    <row r="25" spans="2:17" ht="14.65" customHeight="1" thickBot="1" x14ac:dyDescent="0.5">
      <c r="B25" s="139" t="s">
        <v>21</v>
      </c>
      <c r="C25" s="140"/>
      <c r="D25" s="141"/>
      <c r="E25" s="16">
        <f>SUM(E13:E23)</f>
        <v>314969.03180670913</v>
      </c>
      <c r="G25" s="37"/>
      <c r="I25" s="139" t="s">
        <v>21</v>
      </c>
      <c r="J25" s="140"/>
      <c r="K25" s="141" t="s">
        <v>21</v>
      </c>
      <c r="L25" s="16">
        <f>SUM(L13:L23)</f>
        <v>253702.5548792629</v>
      </c>
      <c r="N25" s="37"/>
      <c r="P25" s="134"/>
      <c r="Q25" s="134"/>
    </row>
    <row r="26" spans="2:17" ht="14.25" customHeight="1" x14ac:dyDescent="0.45">
      <c r="G26" s="37"/>
      <c r="N26" s="37"/>
      <c r="P26" s="134"/>
      <c r="Q26" s="134"/>
    </row>
    <row r="27" spans="2:17" ht="14.25" customHeight="1" x14ac:dyDescent="0.45">
      <c r="G27" s="37"/>
      <c r="N27" s="37"/>
      <c r="P27" s="134"/>
      <c r="Q27" s="134"/>
    </row>
    <row r="28" spans="2:17" x14ac:dyDescent="0.45">
      <c r="B28" s="137" t="s">
        <v>45</v>
      </c>
      <c r="C28" s="137"/>
      <c r="D28" s="34">
        <f>195929.63</f>
        <v>195929.63</v>
      </c>
      <c r="G28" s="37"/>
      <c r="I28" s="137" t="s">
        <v>45</v>
      </c>
      <c r="J28" s="137"/>
      <c r="K28" s="34">
        <v>184817.20730000001</v>
      </c>
      <c r="N28" s="37"/>
      <c r="P28" s="134"/>
      <c r="Q28" s="134"/>
    </row>
    <row r="29" spans="2:17" x14ac:dyDescent="0.45">
      <c r="B29" s="137" t="s">
        <v>46</v>
      </c>
      <c r="C29" s="137"/>
      <c r="D29" s="34">
        <f xml:space="preserve"> 565.49+ 227.44</f>
        <v>792.93000000000006</v>
      </c>
      <c r="G29" s="37"/>
      <c r="I29" s="137" t="s">
        <v>46</v>
      </c>
      <c r="J29" s="137"/>
      <c r="K29" s="34">
        <f>129995.6352+22331.2892</f>
        <v>152326.92440000002</v>
      </c>
      <c r="N29" s="37"/>
      <c r="P29" s="134"/>
      <c r="Q29" s="134"/>
    </row>
    <row r="30" spans="2:17" x14ac:dyDescent="0.45">
      <c r="B30" s="137" t="s">
        <v>47</v>
      </c>
      <c r="C30" s="137"/>
      <c r="D30" s="34">
        <f>D28-D29</f>
        <v>195136.7</v>
      </c>
      <c r="G30" s="37"/>
      <c r="I30" s="137" t="s">
        <v>47</v>
      </c>
      <c r="J30" s="137"/>
      <c r="K30" s="34">
        <f>K28-K29</f>
        <v>32490.282899999991</v>
      </c>
      <c r="N30" s="37"/>
    </row>
    <row r="31" spans="2:17" x14ac:dyDescent="0.45">
      <c r="B31" s="137" t="s">
        <v>48</v>
      </c>
      <c r="C31" s="137"/>
      <c r="D31" s="34">
        <f>(E25-D30)</f>
        <v>119832.33180670912</v>
      </c>
      <c r="G31" s="37"/>
      <c r="I31" s="137" t="s">
        <v>48</v>
      </c>
      <c r="J31" s="137"/>
      <c r="K31" s="34">
        <f>(L25-K30)</f>
        <v>221212.27197926291</v>
      </c>
      <c r="N31" s="37"/>
      <c r="P31" s="135" t="s">
        <v>106</v>
      </c>
      <c r="Q31" s="135"/>
    </row>
    <row r="32" spans="2:17" x14ac:dyDescent="0.45">
      <c r="B32" s="137" t="s">
        <v>51</v>
      </c>
      <c r="C32" s="137"/>
      <c r="D32" s="35">
        <v>1813028276</v>
      </c>
      <c r="G32" s="37"/>
      <c r="I32" s="137" t="s">
        <v>29</v>
      </c>
      <c r="J32" s="137"/>
      <c r="K32" s="35">
        <v>5545540976</v>
      </c>
      <c r="N32" s="37"/>
      <c r="P32" s="135"/>
      <c r="Q32" s="135"/>
    </row>
    <row r="33" spans="2:17" x14ac:dyDescent="0.45">
      <c r="B33" s="136" t="s">
        <v>50</v>
      </c>
      <c r="C33" s="136"/>
      <c r="D33" s="36">
        <f>D31/D32*10^7</f>
        <v>660.95125703769827</v>
      </c>
      <c r="E33" s="4"/>
      <c r="G33" s="37"/>
      <c r="I33" s="136" t="s">
        <v>49</v>
      </c>
      <c r="J33" s="136"/>
      <c r="K33" s="36">
        <f>K31/K32*10^7</f>
        <v>398.90115849224753</v>
      </c>
      <c r="N33" s="37"/>
      <c r="P33" s="135"/>
      <c r="Q33" s="135"/>
    </row>
    <row r="34" spans="2:17" x14ac:dyDescent="0.45">
      <c r="G34" s="37"/>
      <c r="N34" s="37"/>
      <c r="P34" s="135"/>
      <c r="Q34" s="135"/>
    </row>
    <row r="35" spans="2:17" x14ac:dyDescent="0.45">
      <c r="C35" s="4"/>
    </row>
    <row r="36" spans="2:17" ht="14.65" thickBot="1" x14ac:dyDescent="0.5"/>
    <row r="37" spans="2:17" ht="14.65" thickBot="1" x14ac:dyDescent="0.5">
      <c r="D37" s="130" t="s">
        <v>102</v>
      </c>
      <c r="E37" s="131"/>
      <c r="F37" s="132">
        <f>D33/K33</f>
        <v>1.6569299009708029</v>
      </c>
      <c r="G37" s="132"/>
      <c r="H37" s="133"/>
    </row>
  </sheetData>
  <mergeCells count="26">
    <mergeCell ref="B2:E2"/>
    <mergeCell ref="I2:L2"/>
    <mergeCell ref="B30:C30"/>
    <mergeCell ref="B31:C31"/>
    <mergeCell ref="B32:C32"/>
    <mergeCell ref="B25:D25"/>
    <mergeCell ref="C9:E9"/>
    <mergeCell ref="J9:L9"/>
    <mergeCell ref="I25:K25"/>
    <mergeCell ref="B33:C33"/>
    <mergeCell ref="I28:J28"/>
    <mergeCell ref="I29:J29"/>
    <mergeCell ref="I30:J30"/>
    <mergeCell ref="I31:J31"/>
    <mergeCell ref="I32:J32"/>
    <mergeCell ref="I33:J33"/>
    <mergeCell ref="B28:C28"/>
    <mergeCell ref="B29:C29"/>
    <mergeCell ref="P3:Q5"/>
    <mergeCell ref="P7:Q8"/>
    <mergeCell ref="P9:Q10"/>
    <mergeCell ref="P11:Q12"/>
    <mergeCell ref="D37:E37"/>
    <mergeCell ref="F37:H37"/>
    <mergeCell ref="P22:Q29"/>
    <mergeCell ref="P31:Q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9CAF-4990-4432-867F-E1531C2CC9D0}">
  <dimension ref="B1:V27"/>
  <sheetViews>
    <sheetView zoomScale="70" zoomScaleNormal="70" workbookViewId="0">
      <selection activeCell="J4" sqref="J4"/>
    </sheetView>
  </sheetViews>
  <sheetFormatPr defaultRowHeight="14.25" x14ac:dyDescent="0.45"/>
  <cols>
    <col min="2" max="2" width="23.73046875" bestFit="1" customWidth="1"/>
    <col min="3" max="3" width="19.73046875" bestFit="1" customWidth="1"/>
    <col min="4" max="4" width="9.59765625" bestFit="1" customWidth="1"/>
    <col min="6" max="6" width="2.6640625" customWidth="1"/>
    <col min="8" max="8" width="23.73046875" bestFit="1" customWidth="1"/>
    <col min="9" max="9" width="13.6640625" customWidth="1"/>
    <col min="10" max="10" width="14.06640625" customWidth="1"/>
    <col min="12" max="12" width="2.73046875" customWidth="1"/>
  </cols>
  <sheetData>
    <row r="1" spans="2:22" x14ac:dyDescent="0.45">
      <c r="F1" s="37"/>
      <c r="L1" s="116"/>
    </row>
    <row r="2" spans="2:22" ht="25.5" x14ac:dyDescent="0.8">
      <c r="B2" s="138" t="s">
        <v>58</v>
      </c>
      <c r="C2" s="138"/>
      <c r="D2" s="138"/>
      <c r="F2" s="37"/>
      <c r="H2" s="138" t="s">
        <v>59</v>
      </c>
      <c r="I2" s="138"/>
      <c r="J2" s="138"/>
      <c r="L2" s="116"/>
    </row>
    <row r="3" spans="2:22" ht="16.149999999999999" customHeight="1" x14ac:dyDescent="0.8">
      <c r="B3" s="40"/>
      <c r="C3" s="40"/>
      <c r="D3" s="40"/>
      <c r="F3" s="37"/>
      <c r="H3" s="40"/>
      <c r="I3" s="40"/>
      <c r="J3" s="40"/>
      <c r="L3" s="116"/>
    </row>
    <row r="4" spans="2:22" ht="14.65" customHeight="1" thickBot="1" x14ac:dyDescent="0.5">
      <c r="D4" s="54" t="s">
        <v>62</v>
      </c>
      <c r="F4" s="37"/>
      <c r="J4" s="54" t="s">
        <v>62</v>
      </c>
      <c r="L4" s="116"/>
    </row>
    <row r="5" spans="2:22" ht="14.25" customHeight="1" x14ac:dyDescent="0.45">
      <c r="B5" s="8" t="s">
        <v>57</v>
      </c>
      <c r="C5" s="9" t="s">
        <v>60</v>
      </c>
      <c r="D5" s="10" t="s">
        <v>61</v>
      </c>
      <c r="F5" s="37"/>
      <c r="H5" s="8" t="s">
        <v>57</v>
      </c>
      <c r="I5" s="9" t="s">
        <v>60</v>
      </c>
      <c r="J5" s="10" t="s">
        <v>61</v>
      </c>
      <c r="L5" s="116"/>
    </row>
    <row r="6" spans="2:22" ht="14.25" customHeight="1" x14ac:dyDescent="0.45">
      <c r="B6" s="55" t="s">
        <v>31</v>
      </c>
      <c r="C6" s="6">
        <f>195929.63+139851.75</f>
        <v>335781.38</v>
      </c>
      <c r="D6" s="53">
        <f>C6/C8</f>
        <v>0.73631039094197659</v>
      </c>
      <c r="F6" s="37"/>
      <c r="H6" s="55" t="s">
        <v>31</v>
      </c>
      <c r="I6" s="6">
        <v>184817.20730000001</v>
      </c>
      <c r="J6" s="53">
        <f>I6/I8</f>
        <v>0.43495597474991154</v>
      </c>
      <c r="L6" s="116"/>
      <c r="O6" s="151" t="s">
        <v>111</v>
      </c>
      <c r="P6" s="151"/>
      <c r="Q6" s="151"/>
      <c r="R6" s="151"/>
      <c r="S6" s="151"/>
      <c r="T6" s="151"/>
    </row>
    <row r="7" spans="2:22" ht="16.899999999999999" customHeight="1" x14ac:dyDescent="0.45">
      <c r="B7" s="55" t="s">
        <v>32</v>
      </c>
      <c r="C7" s="6">
        <v>120251</v>
      </c>
      <c r="D7" s="53">
        <f>C7/C8</f>
        <v>0.26368960905802347</v>
      </c>
      <c r="F7" s="37"/>
      <c r="H7" s="55" t="s">
        <v>32</v>
      </c>
      <c r="I7" s="6">
        <v>240092.94</v>
      </c>
      <c r="J7" s="53">
        <f>I7/I8</f>
        <v>0.56504402525008846</v>
      </c>
      <c r="L7" s="116"/>
      <c r="O7" s="151"/>
      <c r="P7" s="151"/>
      <c r="Q7" s="151"/>
      <c r="R7" s="151"/>
      <c r="S7" s="151"/>
      <c r="T7" s="151"/>
    </row>
    <row r="8" spans="2:22" ht="14.65" customHeight="1" thickBot="1" x14ac:dyDescent="0.5">
      <c r="B8" s="50" t="s">
        <v>33</v>
      </c>
      <c r="C8" s="15">
        <f>C6+C7</f>
        <v>456032.38</v>
      </c>
      <c r="D8" s="49"/>
      <c r="F8" s="37"/>
      <c r="H8" s="50" t="s">
        <v>33</v>
      </c>
      <c r="I8" s="15">
        <f>I6+I7</f>
        <v>424910.14730000001</v>
      </c>
      <c r="J8" s="49"/>
      <c r="L8" s="116"/>
      <c r="O8" s="151"/>
      <c r="P8" s="151"/>
      <c r="Q8" s="151"/>
      <c r="R8" s="151"/>
      <c r="S8" s="151"/>
      <c r="T8" s="151"/>
    </row>
    <row r="9" spans="2:22" ht="14.25" customHeight="1" x14ac:dyDescent="0.45">
      <c r="F9" s="37"/>
      <c r="L9" s="116"/>
      <c r="O9" s="151"/>
      <c r="P9" s="151"/>
      <c r="Q9" s="151"/>
      <c r="R9" s="151"/>
      <c r="S9" s="151"/>
      <c r="T9" s="151"/>
    </row>
    <row r="10" spans="2:22" ht="14.65" customHeight="1" thickBot="1" x14ac:dyDescent="0.5">
      <c r="F10" s="37"/>
      <c r="L10" s="116"/>
      <c r="O10" s="151"/>
      <c r="P10" s="151"/>
      <c r="Q10" s="151"/>
      <c r="R10" s="151"/>
      <c r="S10" s="151"/>
      <c r="T10" s="151"/>
    </row>
    <row r="11" spans="2:22" ht="14.65" customHeight="1" thickBot="1" x14ac:dyDescent="0.5">
      <c r="B11" s="46"/>
      <c r="C11" s="17" t="s">
        <v>34</v>
      </c>
      <c r="D11" s="18" t="s">
        <v>35</v>
      </c>
      <c r="F11" s="37"/>
      <c r="H11" s="46"/>
      <c r="I11" s="17" t="s">
        <v>34</v>
      </c>
      <c r="J11" s="18" t="s">
        <v>35</v>
      </c>
      <c r="L11" s="116"/>
    </row>
    <row r="12" spans="2:22" ht="14.25" customHeight="1" x14ac:dyDescent="0.45">
      <c r="B12" s="56" t="s">
        <v>36</v>
      </c>
      <c r="C12" s="47">
        <v>6.9000000000000006E-2</v>
      </c>
      <c r="D12" s="48">
        <v>7.3999999999999996E-2</v>
      </c>
      <c r="F12" s="37"/>
      <c r="H12" s="56" t="s">
        <v>36</v>
      </c>
      <c r="I12" s="47">
        <v>6.9000000000000006E-2</v>
      </c>
      <c r="J12" s="48">
        <v>7.3999999999999996E-2</v>
      </c>
      <c r="L12" s="116"/>
    </row>
    <row r="13" spans="2:22" x14ac:dyDescent="0.45">
      <c r="B13" s="55" t="s">
        <v>55</v>
      </c>
      <c r="C13" s="42">
        <v>8.3000000000000004E-2</v>
      </c>
      <c r="D13" s="43">
        <v>9.2999999999999999E-2</v>
      </c>
      <c r="F13" s="37"/>
      <c r="H13" s="55" t="s">
        <v>55</v>
      </c>
      <c r="I13" s="42">
        <v>8.3000000000000004E-2</v>
      </c>
      <c r="J13" s="43">
        <v>9.2999999999999999E-2</v>
      </c>
      <c r="L13" s="116"/>
      <c r="O13" s="148" t="s">
        <v>107</v>
      </c>
      <c r="P13" s="148"/>
      <c r="Q13" s="148"/>
      <c r="R13" s="148"/>
    </row>
    <row r="14" spans="2:22" x14ac:dyDescent="0.45">
      <c r="B14" s="55" t="s">
        <v>37</v>
      </c>
      <c r="C14" s="44">
        <v>0.52</v>
      </c>
      <c r="D14" s="45">
        <v>0.7</v>
      </c>
      <c r="F14" s="37"/>
      <c r="H14" s="55" t="s">
        <v>37</v>
      </c>
      <c r="I14" s="44">
        <v>0.82</v>
      </c>
      <c r="J14" s="45">
        <v>0.89</v>
      </c>
      <c r="L14" s="116"/>
      <c r="O14" s="148" t="s">
        <v>108</v>
      </c>
      <c r="P14" s="148"/>
      <c r="Q14" s="148"/>
      <c r="R14" s="148"/>
    </row>
    <row r="15" spans="2:22" x14ac:dyDescent="0.45">
      <c r="B15" s="55" t="s">
        <v>38</v>
      </c>
      <c r="C15" s="42">
        <v>0</v>
      </c>
      <c r="D15" s="43">
        <v>5.0000000000000001E-3</v>
      </c>
      <c r="F15" s="37"/>
      <c r="H15" s="55" t="s">
        <v>38</v>
      </c>
      <c r="I15" s="42">
        <v>0</v>
      </c>
      <c r="J15" s="43">
        <v>5.0000000000000001E-3</v>
      </c>
      <c r="L15" s="116"/>
    </row>
    <row r="16" spans="2:22" x14ac:dyDescent="0.45">
      <c r="B16" s="55"/>
      <c r="C16" s="42"/>
      <c r="D16" s="43"/>
      <c r="F16" s="37"/>
      <c r="H16" s="55"/>
      <c r="I16" s="42"/>
      <c r="J16" s="43"/>
      <c r="L16" s="116"/>
      <c r="O16" s="149" t="s">
        <v>109</v>
      </c>
      <c r="P16" s="149"/>
      <c r="Q16" s="149"/>
      <c r="R16" s="149"/>
      <c r="S16" s="149"/>
      <c r="T16" s="149"/>
      <c r="U16" s="149"/>
      <c r="V16" s="149"/>
    </row>
    <row r="17" spans="2:22" x14ac:dyDescent="0.45">
      <c r="B17" s="55" t="s">
        <v>39</v>
      </c>
      <c r="C17" s="42">
        <f>C12+C13*C14+C15</f>
        <v>0.11216000000000001</v>
      </c>
      <c r="D17" s="43">
        <f>D12+D13*D14+D15</f>
        <v>0.14410000000000001</v>
      </c>
      <c r="F17" s="37"/>
      <c r="H17" s="55" t="s">
        <v>39</v>
      </c>
      <c r="I17" s="42">
        <f>I12+I13*I14+I15</f>
        <v>0.13706000000000002</v>
      </c>
      <c r="J17" s="43">
        <f>J12+J13*J14+J15</f>
        <v>0.16177</v>
      </c>
      <c r="L17" s="116"/>
      <c r="O17" s="149"/>
      <c r="P17" s="149"/>
      <c r="Q17" s="149"/>
      <c r="R17" s="149"/>
      <c r="S17" s="149"/>
      <c r="T17" s="149"/>
      <c r="U17" s="149"/>
      <c r="V17" s="149"/>
    </row>
    <row r="18" spans="2:22" x14ac:dyDescent="0.45">
      <c r="B18" s="55"/>
      <c r="C18" s="42"/>
      <c r="D18" s="43"/>
      <c r="F18" s="37"/>
      <c r="H18" s="55"/>
      <c r="I18" s="42"/>
      <c r="J18" s="43"/>
      <c r="L18" s="116"/>
      <c r="O18" s="150" t="s">
        <v>110</v>
      </c>
      <c r="P18" s="150"/>
      <c r="Q18" s="150"/>
      <c r="R18" s="150"/>
      <c r="S18" s="150"/>
      <c r="T18" s="150"/>
      <c r="U18" s="150"/>
      <c r="V18" s="150"/>
    </row>
    <row r="19" spans="2:22" x14ac:dyDescent="0.45">
      <c r="B19" s="55" t="s">
        <v>40</v>
      </c>
      <c r="C19" s="42">
        <v>0.14499999999999999</v>
      </c>
      <c r="D19" s="43">
        <v>0.151</v>
      </c>
      <c r="F19" s="37"/>
      <c r="H19" s="55" t="s">
        <v>40</v>
      </c>
      <c r="I19" s="42">
        <v>0.245</v>
      </c>
      <c r="J19" s="43">
        <v>0.25</v>
      </c>
      <c r="L19" s="116"/>
      <c r="O19" s="150"/>
      <c r="P19" s="150"/>
      <c r="Q19" s="150"/>
      <c r="R19" s="150"/>
      <c r="S19" s="150"/>
      <c r="T19" s="150"/>
      <c r="U19" s="150"/>
      <c r="V19" s="150"/>
    </row>
    <row r="20" spans="2:22" x14ac:dyDescent="0.45">
      <c r="B20" s="55" t="s">
        <v>41</v>
      </c>
      <c r="C20" s="42">
        <v>7.0000000000000007E-2</v>
      </c>
      <c r="D20" s="43">
        <v>0.26900000000000002</v>
      </c>
      <c r="F20" s="37"/>
      <c r="H20" s="55" t="s">
        <v>41</v>
      </c>
      <c r="I20" s="42">
        <v>0.05</v>
      </c>
      <c r="J20" s="43">
        <v>0.12</v>
      </c>
      <c r="L20" s="116"/>
    </row>
    <row r="21" spans="2:22" x14ac:dyDescent="0.45">
      <c r="B21" s="55"/>
      <c r="C21" s="44"/>
      <c r="D21" s="45"/>
      <c r="F21" s="37"/>
      <c r="H21" s="55"/>
      <c r="I21" s="44"/>
      <c r="J21" s="45"/>
      <c r="L21" s="116"/>
    </row>
    <row r="22" spans="2:22" x14ac:dyDescent="0.45">
      <c r="B22" s="55" t="s">
        <v>56</v>
      </c>
      <c r="C22" s="42">
        <f>D7*C17+D6*C20*(1-C19)</f>
        <v>7.3643603449825207E-2</v>
      </c>
      <c r="D22" s="43">
        <f>D7*D17+D6*D20*(1-D19)</f>
        <v>0.20615697605898076</v>
      </c>
      <c r="F22" s="37"/>
      <c r="H22" s="55" t="s">
        <v>56</v>
      </c>
      <c r="I22" s="42">
        <f>J7*I17+J6*I20*(1-I19)</f>
        <v>9.3864522147586282E-2</v>
      </c>
      <c r="J22" s="43">
        <f>J7*J17+J6*J20*(1-J19)</f>
        <v>0.13055320969219886</v>
      </c>
      <c r="L22" s="116"/>
    </row>
    <row r="23" spans="2:22" x14ac:dyDescent="0.45">
      <c r="B23" s="55"/>
      <c r="C23" s="7"/>
      <c r="D23" s="41"/>
      <c r="F23" s="37"/>
      <c r="H23" s="55"/>
      <c r="I23" s="7"/>
      <c r="J23" s="41"/>
      <c r="L23" s="116"/>
    </row>
    <row r="24" spans="2:22" ht="14.65" thickBot="1" x14ac:dyDescent="0.5">
      <c r="B24" s="57" t="s">
        <v>42</v>
      </c>
      <c r="C24" s="146">
        <f>AVERAGE(C22:D22)</f>
        <v>0.139900289754403</v>
      </c>
      <c r="D24" s="147"/>
      <c r="F24" s="37"/>
      <c r="H24" s="57" t="s">
        <v>42</v>
      </c>
      <c r="I24" s="146">
        <f>AVERAGE(I22:J22)</f>
        <v>0.11220886591989257</v>
      </c>
      <c r="J24" s="147"/>
      <c r="L24" s="116"/>
    </row>
    <row r="25" spans="2:22" x14ac:dyDescent="0.45">
      <c r="F25" s="37"/>
      <c r="L25" s="116"/>
    </row>
    <row r="27" spans="2:22" ht="18" x14ac:dyDescent="0.55000000000000004">
      <c r="C27" s="145" t="s">
        <v>112</v>
      </c>
      <c r="D27" s="145"/>
      <c r="E27" s="145"/>
      <c r="F27" s="145"/>
      <c r="G27" s="145"/>
      <c r="H27" s="145"/>
      <c r="I27" s="145"/>
    </row>
  </sheetData>
  <mergeCells count="10">
    <mergeCell ref="O13:R13"/>
    <mergeCell ref="O14:R14"/>
    <mergeCell ref="O16:V17"/>
    <mergeCell ref="O18:V19"/>
    <mergeCell ref="O6:T10"/>
    <mergeCell ref="C27:I27"/>
    <mergeCell ref="I24:J24"/>
    <mergeCell ref="C24:D24"/>
    <mergeCell ref="B2:D2"/>
    <mergeCell ref="H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828-0472-4B0B-BCDF-E68F8BC30383}">
  <dimension ref="B1:R23"/>
  <sheetViews>
    <sheetView zoomScale="84" workbookViewId="0">
      <selection activeCell="H4" sqref="H4"/>
    </sheetView>
  </sheetViews>
  <sheetFormatPr defaultRowHeight="14.25" x14ac:dyDescent="0.45"/>
  <cols>
    <col min="2" max="2" width="23.796875" bestFit="1" customWidth="1"/>
    <col min="3" max="4" width="13.6640625" bestFit="1" customWidth="1"/>
    <col min="5" max="5" width="15.1328125" bestFit="1" customWidth="1"/>
    <col min="6" max="6" width="4.9296875" customWidth="1"/>
    <col min="7" max="8" width="13.6640625" bestFit="1" customWidth="1"/>
    <col min="9" max="9" width="10.1328125" bestFit="1" customWidth="1"/>
    <col min="10" max="10" width="3.19921875" customWidth="1"/>
  </cols>
  <sheetData>
    <row r="1" spans="2:18" x14ac:dyDescent="0.45">
      <c r="J1" s="37"/>
    </row>
    <row r="2" spans="2:18" ht="25.5" x14ac:dyDescent="0.8">
      <c r="B2" s="138" t="s">
        <v>63</v>
      </c>
      <c r="C2" s="138"/>
      <c r="D2" s="138"/>
      <c r="E2" s="138"/>
      <c r="F2" s="138"/>
      <c r="G2" s="138"/>
      <c r="H2" s="138"/>
      <c r="J2" s="37"/>
    </row>
    <row r="3" spans="2:18" ht="14.25" customHeight="1" x14ac:dyDescent="0.45">
      <c r="J3" s="37"/>
      <c r="L3" s="152" t="s">
        <v>116</v>
      </c>
      <c r="M3" s="152"/>
      <c r="N3" s="152"/>
      <c r="O3" s="152"/>
    </row>
    <row r="4" spans="2:18" ht="14.65" customHeight="1" thickBot="1" x14ac:dyDescent="0.5">
      <c r="H4" s="54" t="s">
        <v>62</v>
      </c>
      <c r="J4" s="37"/>
      <c r="L4" s="152"/>
      <c r="M4" s="152"/>
      <c r="N4" s="152"/>
      <c r="O4" s="152"/>
    </row>
    <row r="5" spans="2:18" ht="14.25" customHeight="1" x14ac:dyDescent="0.45">
      <c r="B5" s="157"/>
      <c r="C5" s="154" t="s">
        <v>64</v>
      </c>
      <c r="D5" s="154"/>
      <c r="E5" s="155"/>
      <c r="F5" s="159"/>
      <c r="G5" s="156" t="s">
        <v>65</v>
      </c>
      <c r="H5" s="155"/>
      <c r="J5" s="37"/>
      <c r="L5" s="152"/>
      <c r="M5" s="152"/>
      <c r="N5" s="152"/>
      <c r="O5" s="152"/>
    </row>
    <row r="6" spans="2:18" ht="14.65" customHeight="1" thickBot="1" x14ac:dyDescent="0.5">
      <c r="B6" s="158"/>
      <c r="C6" s="65" t="s">
        <v>5</v>
      </c>
      <c r="D6" s="65" t="s">
        <v>2</v>
      </c>
      <c r="E6" s="66" t="s">
        <v>3</v>
      </c>
      <c r="F6" s="160"/>
      <c r="G6" s="68" t="s">
        <v>9</v>
      </c>
      <c r="H6" s="66" t="s">
        <v>10</v>
      </c>
      <c r="J6" s="117"/>
      <c r="L6" s="152"/>
      <c r="M6" s="152"/>
      <c r="N6" s="152"/>
      <c r="O6" s="152"/>
    </row>
    <row r="7" spans="2:18" x14ac:dyDescent="0.45">
      <c r="B7" s="63"/>
      <c r="C7" s="64"/>
      <c r="D7" s="64"/>
      <c r="E7" s="64"/>
      <c r="F7" s="161"/>
      <c r="G7" s="64"/>
      <c r="H7" s="67"/>
      <c r="J7" s="37"/>
    </row>
    <row r="8" spans="2:18" x14ac:dyDescent="0.45">
      <c r="B8" s="55" t="s">
        <v>22</v>
      </c>
      <c r="C8" s="6">
        <v>26257.314999999999</v>
      </c>
      <c r="D8" s="6">
        <v>31116.5252</v>
      </c>
      <c r="E8" s="6">
        <v>36961.355199999998</v>
      </c>
      <c r="F8" s="161"/>
      <c r="G8" s="6">
        <v>60812.2785</v>
      </c>
      <c r="H8" s="12">
        <v>67347.358099999998</v>
      </c>
      <c r="I8" s="2"/>
      <c r="J8" s="37"/>
      <c r="K8" s="2"/>
    </row>
    <row r="9" spans="2:18" x14ac:dyDescent="0.45">
      <c r="B9" s="55" t="s">
        <v>23</v>
      </c>
      <c r="C9" s="6">
        <v>170986.03</v>
      </c>
      <c r="D9" s="6">
        <v>203720.83</v>
      </c>
      <c r="E9" s="6">
        <v>240092.94</v>
      </c>
      <c r="F9" s="161"/>
      <c r="G9" s="6">
        <v>440245.81</v>
      </c>
      <c r="H9" s="12">
        <v>501424.64000000001</v>
      </c>
      <c r="I9" s="2"/>
      <c r="J9" s="37"/>
      <c r="K9" s="2"/>
      <c r="L9" s="153" t="s">
        <v>113</v>
      </c>
      <c r="M9" s="153"/>
      <c r="N9" s="153"/>
      <c r="O9" s="153"/>
      <c r="P9" s="153"/>
      <c r="Q9" s="153"/>
      <c r="R9" s="153"/>
    </row>
    <row r="10" spans="2:18" x14ac:dyDescent="0.45">
      <c r="B10" s="61" t="s">
        <v>24</v>
      </c>
      <c r="C10" s="58">
        <f>C8/C9</f>
        <v>0.15356409526556059</v>
      </c>
      <c r="D10" s="58">
        <f t="shared" ref="D10:H10" si="0">D8/D9</f>
        <v>0.15274100935088475</v>
      </c>
      <c r="E10" s="58">
        <f t="shared" si="0"/>
        <v>0.1539460310661363</v>
      </c>
      <c r="F10" s="161"/>
      <c r="G10" s="58">
        <f t="shared" si="0"/>
        <v>0.1381325548561155</v>
      </c>
      <c r="H10" s="53">
        <f t="shared" si="0"/>
        <v>0.13431202363729072</v>
      </c>
      <c r="I10" s="1"/>
      <c r="J10" s="37"/>
      <c r="L10" s="153"/>
      <c r="M10" s="153"/>
      <c r="N10" s="153"/>
      <c r="O10" s="153"/>
      <c r="P10" s="153"/>
      <c r="Q10" s="153"/>
      <c r="R10" s="153"/>
    </row>
    <row r="11" spans="2:18" x14ac:dyDescent="0.45">
      <c r="B11" s="55"/>
      <c r="C11" s="51"/>
      <c r="D11" s="51"/>
      <c r="E11" s="51"/>
      <c r="F11" s="161"/>
      <c r="G11" s="51"/>
      <c r="H11" s="52"/>
      <c r="I11" s="1"/>
      <c r="J11" s="37"/>
      <c r="L11" s="153" t="s">
        <v>114</v>
      </c>
      <c r="M11" s="153"/>
      <c r="N11" s="153"/>
      <c r="O11" s="153"/>
      <c r="P11" s="153"/>
      <c r="Q11" s="153"/>
      <c r="R11" s="153"/>
    </row>
    <row r="12" spans="2:18" x14ac:dyDescent="0.45">
      <c r="B12" s="55" t="s">
        <v>52</v>
      </c>
      <c r="C12" s="6">
        <v>48749.54</v>
      </c>
      <c r="D12" s="6">
        <v>57361.83</v>
      </c>
      <c r="E12" s="6">
        <v>64077.3</v>
      </c>
      <c r="F12" s="161"/>
      <c r="G12" s="6">
        <v>94387.46</v>
      </c>
      <c r="H12" s="12">
        <v>100127.49</v>
      </c>
      <c r="J12" s="37"/>
      <c r="L12" s="153"/>
      <c r="M12" s="153"/>
      <c r="N12" s="153"/>
      <c r="O12" s="153"/>
      <c r="P12" s="153"/>
      <c r="Q12" s="153"/>
      <c r="R12" s="153"/>
    </row>
    <row r="13" spans="2:18" x14ac:dyDescent="0.45">
      <c r="B13" s="55" t="s">
        <v>30</v>
      </c>
      <c r="C13" s="6">
        <v>144628.53719999999</v>
      </c>
      <c r="D13" s="6">
        <v>135487.3236</v>
      </c>
      <c r="E13" s="6">
        <v>184817.20730000001</v>
      </c>
      <c r="F13" s="161"/>
      <c r="G13" s="6">
        <v>662153.07510000002</v>
      </c>
      <c r="H13" s="12">
        <v>547930.89260000002</v>
      </c>
      <c r="I13" s="3"/>
      <c r="J13" s="37"/>
      <c r="L13" s="153" t="s">
        <v>115</v>
      </c>
      <c r="M13" s="153"/>
      <c r="N13" s="153"/>
      <c r="O13" s="153"/>
      <c r="P13" s="153"/>
      <c r="Q13" s="153"/>
      <c r="R13" s="153"/>
    </row>
    <row r="14" spans="2:18" x14ac:dyDescent="0.45">
      <c r="B14" s="55" t="s">
        <v>53</v>
      </c>
      <c r="C14" s="6">
        <f>C13+C9</f>
        <v>315614.56719999999</v>
      </c>
      <c r="D14" s="6">
        <f t="shared" ref="D14:H14" si="1">D13+D9</f>
        <v>339208.15359999996</v>
      </c>
      <c r="E14" s="6">
        <f t="shared" si="1"/>
        <v>424910.14730000001</v>
      </c>
      <c r="F14" s="161"/>
      <c r="G14" s="6">
        <f t="shared" si="1"/>
        <v>1102398.8851000001</v>
      </c>
      <c r="H14" s="12">
        <f t="shared" si="1"/>
        <v>1049355.5326</v>
      </c>
      <c r="J14" s="37"/>
      <c r="L14" s="153"/>
      <c r="M14" s="153"/>
      <c r="N14" s="153"/>
      <c r="O14" s="153"/>
      <c r="P14" s="153"/>
      <c r="Q14" s="153"/>
      <c r="R14" s="153"/>
    </row>
    <row r="15" spans="2:18" x14ac:dyDescent="0.45">
      <c r="B15" s="55" t="s">
        <v>54</v>
      </c>
      <c r="C15" s="6">
        <v>36607.151299999998</v>
      </c>
      <c r="D15" s="6">
        <v>41658.983699999997</v>
      </c>
      <c r="E15" s="6">
        <v>49015.479200000002</v>
      </c>
      <c r="F15" s="161"/>
      <c r="G15" s="6">
        <v>70895.305099999998</v>
      </c>
      <c r="H15" s="12">
        <v>88478.056000000011</v>
      </c>
      <c r="J15" s="37"/>
    </row>
    <row r="16" spans="2:18" x14ac:dyDescent="0.45">
      <c r="B16" s="61" t="s">
        <v>25</v>
      </c>
      <c r="C16" s="58">
        <f>C15/C14</f>
        <v>0.11598688750257405</v>
      </c>
      <c r="D16" s="58">
        <f t="shared" ref="D16:H16" si="2">D15/D14</f>
        <v>0.12281244792578005</v>
      </c>
      <c r="E16" s="58">
        <f t="shared" si="2"/>
        <v>0.11535492741573319</v>
      </c>
      <c r="F16" s="161"/>
      <c r="G16" s="58">
        <f t="shared" si="2"/>
        <v>6.4310029752587233E-2</v>
      </c>
      <c r="H16" s="53">
        <f t="shared" si="2"/>
        <v>8.4316566932064421E-2</v>
      </c>
      <c r="J16" s="37"/>
    </row>
    <row r="17" spans="2:10" x14ac:dyDescent="0.45">
      <c r="B17" s="55"/>
      <c r="C17" s="51"/>
      <c r="D17" s="51"/>
      <c r="E17" s="51"/>
      <c r="F17" s="161"/>
      <c r="G17" s="51"/>
      <c r="H17" s="52"/>
      <c r="J17" s="37"/>
    </row>
    <row r="18" spans="2:10" x14ac:dyDescent="0.45">
      <c r="B18" s="55" t="s">
        <v>26</v>
      </c>
      <c r="C18" s="6">
        <v>79447.070000000007</v>
      </c>
      <c r="D18" s="6">
        <v>90084.46</v>
      </c>
      <c r="E18" s="6">
        <v>101519.49</v>
      </c>
      <c r="F18" s="161"/>
      <c r="G18" s="6">
        <v>157773.48000000001</v>
      </c>
      <c r="H18" s="12">
        <v>168302.37</v>
      </c>
      <c r="J18" s="37"/>
    </row>
    <row r="19" spans="2:10" x14ac:dyDescent="0.45">
      <c r="B19" s="55" t="s">
        <v>27</v>
      </c>
      <c r="C19" s="6">
        <v>1530511.2589</v>
      </c>
      <c r="D19" s="6">
        <v>1746870.5237</v>
      </c>
      <c r="E19" s="6">
        <v>2068535.0502999998</v>
      </c>
      <c r="F19" s="161"/>
      <c r="G19" s="6">
        <v>3617623.0869000005</v>
      </c>
      <c r="H19" s="12">
        <v>3910198.9446</v>
      </c>
      <c r="J19" s="37"/>
    </row>
    <row r="20" spans="2:10" ht="14.65" thickBot="1" x14ac:dyDescent="0.5">
      <c r="B20" s="62" t="s">
        <v>28</v>
      </c>
      <c r="C20" s="59">
        <f>C18/C19</f>
        <v>5.1908843883382953E-2</v>
      </c>
      <c r="D20" s="59">
        <f t="shared" ref="D20:H20" si="3">D18/D19</f>
        <v>5.1569053789512979E-2</v>
      </c>
      <c r="E20" s="59">
        <f t="shared" si="3"/>
        <v>4.9077964613302841E-2</v>
      </c>
      <c r="F20" s="162"/>
      <c r="G20" s="59">
        <f t="shared" si="3"/>
        <v>4.3612470456450635E-2</v>
      </c>
      <c r="H20" s="60">
        <f t="shared" si="3"/>
        <v>4.3041894385559644E-2</v>
      </c>
      <c r="J20" s="37"/>
    </row>
    <row r="21" spans="2:10" x14ac:dyDescent="0.45">
      <c r="J21" s="37"/>
    </row>
    <row r="22" spans="2:10" x14ac:dyDescent="0.45">
      <c r="J22" s="37"/>
    </row>
    <row r="23" spans="2:10" x14ac:dyDescent="0.45">
      <c r="J23" s="37"/>
    </row>
  </sheetData>
  <mergeCells count="9">
    <mergeCell ref="B2:H2"/>
    <mergeCell ref="B5:B6"/>
    <mergeCell ref="F5:F20"/>
    <mergeCell ref="L3:O6"/>
    <mergeCell ref="L9:R10"/>
    <mergeCell ref="L11:R12"/>
    <mergeCell ref="L13:R14"/>
    <mergeCell ref="C5:E5"/>
    <mergeCell ref="G5: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2D52-3819-47F2-B146-89357E089CA9}">
  <dimension ref="C1:AQ62"/>
  <sheetViews>
    <sheetView tabSelected="1" topLeftCell="A7" zoomScale="56" zoomScaleNormal="71" workbookViewId="0">
      <selection activeCell="W53" sqref="W53"/>
    </sheetView>
  </sheetViews>
  <sheetFormatPr defaultRowHeight="14.25" x14ac:dyDescent="0.45"/>
  <cols>
    <col min="3" max="3" width="10.3984375" customWidth="1"/>
    <col min="4" max="4" width="9.6640625" customWidth="1"/>
    <col min="5" max="5" width="9.1328125" customWidth="1"/>
    <col min="7" max="7" width="11.33203125" bestFit="1" customWidth="1"/>
    <col min="10" max="10" width="11.46484375" customWidth="1"/>
    <col min="11" max="11" width="11.265625" bestFit="1" customWidth="1"/>
    <col min="12" max="12" width="11.265625" customWidth="1"/>
    <col min="14" max="14" width="14.33203125" bestFit="1" customWidth="1"/>
    <col min="16" max="16" width="10.46484375" customWidth="1"/>
    <col min="17" max="17" width="10.6640625" customWidth="1"/>
    <col min="18" max="18" width="10.53125" customWidth="1"/>
    <col min="19" max="19" width="9.796875" customWidth="1"/>
    <col min="20" max="20" width="11.33203125" bestFit="1" customWidth="1"/>
    <col min="22" max="22" width="9" customWidth="1"/>
    <col min="23" max="23" width="11.6640625" customWidth="1"/>
    <col min="24" max="25" width="11.19921875" customWidth="1"/>
    <col min="28" max="28" width="4.1328125" customWidth="1"/>
  </cols>
  <sheetData>
    <row r="1" spans="3:43" x14ac:dyDescent="0.45">
      <c r="N1" s="37"/>
    </row>
    <row r="2" spans="3:43" x14ac:dyDescent="0.45">
      <c r="N2" s="37"/>
    </row>
    <row r="3" spans="3:43" ht="31.15" customHeight="1" x14ac:dyDescent="0.45">
      <c r="C3" s="165" t="s">
        <v>66</v>
      </c>
      <c r="D3" s="165"/>
      <c r="E3" s="165"/>
      <c r="F3" s="165"/>
      <c r="G3" s="165"/>
      <c r="H3" s="165"/>
      <c r="I3" s="165"/>
      <c r="J3" s="165"/>
      <c r="K3" s="165"/>
      <c r="L3" s="165"/>
      <c r="N3" s="37"/>
      <c r="P3" s="165" t="s">
        <v>67</v>
      </c>
      <c r="Q3" s="165"/>
      <c r="R3" s="165"/>
      <c r="S3" s="165"/>
      <c r="T3" s="165"/>
      <c r="U3" s="165"/>
      <c r="V3" s="165"/>
      <c r="W3" s="165"/>
      <c r="X3" s="165"/>
      <c r="Y3" s="165"/>
    </row>
    <row r="4" spans="3:43" ht="31.15" customHeight="1" x14ac:dyDescent="0.45">
      <c r="C4" s="165"/>
      <c r="D4" s="165"/>
      <c r="E4" s="165"/>
      <c r="F4" s="165"/>
      <c r="G4" s="165"/>
      <c r="H4" s="165"/>
      <c r="I4" s="165"/>
      <c r="J4" s="165"/>
      <c r="K4" s="165"/>
      <c r="L4" s="165"/>
      <c r="N4" s="37"/>
      <c r="P4" s="165"/>
      <c r="Q4" s="165"/>
      <c r="R4" s="165"/>
      <c r="S4" s="165"/>
      <c r="T4" s="165"/>
      <c r="U4" s="165"/>
      <c r="V4" s="165"/>
      <c r="W4" s="165"/>
      <c r="X4" s="165"/>
      <c r="Y4" s="165"/>
      <c r="AB4" s="37"/>
    </row>
    <row r="5" spans="3:43" x14ac:dyDescent="0.45">
      <c r="N5" s="37"/>
      <c r="AB5" s="37"/>
    </row>
    <row r="6" spans="3:43" ht="14.65" thickBot="1" x14ac:dyDescent="0.5">
      <c r="N6" s="37"/>
      <c r="AB6" s="37"/>
    </row>
    <row r="7" spans="3:43" x14ac:dyDescent="0.45">
      <c r="C7" s="69" t="s">
        <v>68</v>
      </c>
      <c r="D7" s="70" t="s">
        <v>69</v>
      </c>
      <c r="E7" s="70" t="s">
        <v>70</v>
      </c>
      <c r="F7" s="70" t="s">
        <v>71</v>
      </c>
      <c r="G7" s="70" t="s">
        <v>72</v>
      </c>
      <c r="H7" s="70" t="s">
        <v>73</v>
      </c>
      <c r="I7" s="70" t="s">
        <v>74</v>
      </c>
      <c r="J7" s="70" t="s">
        <v>75</v>
      </c>
      <c r="K7" s="71" t="s">
        <v>76</v>
      </c>
      <c r="L7" s="118"/>
      <c r="N7" s="37"/>
      <c r="P7" s="69" t="s">
        <v>68</v>
      </c>
      <c r="Q7" s="70" t="s">
        <v>69</v>
      </c>
      <c r="R7" s="70" t="s">
        <v>70</v>
      </c>
      <c r="S7" s="70" t="s">
        <v>71</v>
      </c>
      <c r="T7" s="70" t="s">
        <v>72</v>
      </c>
      <c r="U7" s="70" t="s">
        <v>73</v>
      </c>
      <c r="V7" s="70" t="s">
        <v>74</v>
      </c>
      <c r="W7" s="70" t="s">
        <v>75</v>
      </c>
      <c r="X7" s="71" t="s">
        <v>76</v>
      </c>
      <c r="Y7" s="118"/>
      <c r="AB7" s="37"/>
    </row>
    <row r="8" spans="3:43" ht="18" x14ac:dyDescent="0.45">
      <c r="C8" s="72">
        <v>44670</v>
      </c>
      <c r="D8" s="73">
        <v>1380.9</v>
      </c>
      <c r="E8" s="73">
        <v>1389.55</v>
      </c>
      <c r="F8" s="73">
        <v>1327</v>
      </c>
      <c r="G8" s="73">
        <v>1395.45</v>
      </c>
      <c r="H8" s="73">
        <v>1342.2</v>
      </c>
      <c r="I8" s="51">
        <f>H8/G8-1</f>
        <v>-3.8159733419327102E-2</v>
      </c>
      <c r="J8" s="74">
        <v>37048011</v>
      </c>
      <c r="K8" s="75">
        <v>961819</v>
      </c>
      <c r="L8" s="3"/>
      <c r="N8" s="37"/>
      <c r="P8" s="72">
        <v>44670</v>
      </c>
      <c r="Q8" s="73">
        <v>2264.1</v>
      </c>
      <c r="R8" s="73">
        <v>2270.9</v>
      </c>
      <c r="S8" s="73">
        <v>2111.25</v>
      </c>
      <c r="T8" s="73">
        <v>2263.5</v>
      </c>
      <c r="U8" s="73">
        <v>2140.1999999999998</v>
      </c>
      <c r="V8" s="51">
        <f>U8/T8-1</f>
        <v>-5.447316103379729E-2</v>
      </c>
      <c r="W8" s="74">
        <v>20050720</v>
      </c>
      <c r="X8" s="75">
        <v>563837</v>
      </c>
      <c r="Y8" s="3"/>
      <c r="AB8" s="37"/>
      <c r="AD8" s="164" t="s">
        <v>120</v>
      </c>
      <c r="AE8" s="164"/>
      <c r="AF8" s="164"/>
      <c r="AG8" s="164"/>
      <c r="AH8" s="164"/>
      <c r="AI8" s="164"/>
      <c r="AJ8" s="164"/>
      <c r="AK8" s="164"/>
      <c r="AL8" s="164"/>
    </row>
    <row r="9" spans="3:43" x14ac:dyDescent="0.45">
      <c r="C9" s="72">
        <v>44669</v>
      </c>
      <c r="D9" s="73">
        <v>1418.85</v>
      </c>
      <c r="E9" s="73">
        <v>1431.65</v>
      </c>
      <c r="F9" s="73">
        <v>1390.05</v>
      </c>
      <c r="G9" s="73">
        <v>1464.95</v>
      </c>
      <c r="H9" s="73">
        <v>1395.45</v>
      </c>
      <c r="I9" s="51">
        <f t="shared" ref="I9:I27" si="0">H9/G9-1</f>
        <v>-4.7441892214751369E-2</v>
      </c>
      <c r="J9" s="74">
        <v>22810188</v>
      </c>
      <c r="K9" s="75">
        <v>650936</v>
      </c>
      <c r="L9" s="3"/>
      <c r="N9" s="37"/>
      <c r="P9" s="72">
        <v>44669</v>
      </c>
      <c r="Q9" s="73">
        <v>2318.6</v>
      </c>
      <c r="R9" s="73">
        <v>2322</v>
      </c>
      <c r="S9" s="73">
        <v>2257.0500000000002</v>
      </c>
      <c r="T9" s="73">
        <v>2378.5</v>
      </c>
      <c r="U9" s="73">
        <v>2263.5</v>
      </c>
      <c r="V9" s="51">
        <f t="shared" ref="V9:V27" si="1">U9/T9-1</f>
        <v>-4.8349800294303136E-2</v>
      </c>
      <c r="W9" s="74">
        <v>9158650</v>
      </c>
      <c r="X9" s="75">
        <v>305740</v>
      </c>
      <c r="Y9" s="3"/>
      <c r="AB9" s="37"/>
    </row>
    <row r="10" spans="3:43" ht="14.25" customHeight="1" x14ac:dyDescent="0.45">
      <c r="C10" s="72">
        <v>44664</v>
      </c>
      <c r="D10" s="73">
        <v>1490</v>
      </c>
      <c r="E10" s="73">
        <v>1502.3</v>
      </c>
      <c r="F10" s="73">
        <v>1462.65</v>
      </c>
      <c r="G10" s="73">
        <v>1493.5</v>
      </c>
      <c r="H10" s="73">
        <v>1464.95</v>
      </c>
      <c r="I10" s="51">
        <f t="shared" si="0"/>
        <v>-1.9116170070304639E-2</v>
      </c>
      <c r="J10" s="74">
        <v>14446260</v>
      </c>
      <c r="K10" s="75">
        <v>399313</v>
      </c>
      <c r="L10" s="3"/>
      <c r="N10" s="37"/>
      <c r="P10" s="72">
        <v>44664</v>
      </c>
      <c r="Q10" s="73">
        <v>2447</v>
      </c>
      <c r="R10" s="73">
        <v>2447</v>
      </c>
      <c r="S10" s="73">
        <v>2371.5500000000002</v>
      </c>
      <c r="T10" s="73">
        <v>2425.6999999999998</v>
      </c>
      <c r="U10" s="73">
        <v>2378.5</v>
      </c>
      <c r="V10" s="51">
        <f t="shared" si="1"/>
        <v>-1.9458300696706066E-2</v>
      </c>
      <c r="W10" s="74">
        <v>4257122</v>
      </c>
      <c r="X10" s="75">
        <v>189878</v>
      </c>
      <c r="Y10" s="3"/>
      <c r="AB10" s="37"/>
      <c r="AD10" s="134" t="s">
        <v>123</v>
      </c>
      <c r="AE10" s="134"/>
      <c r="AF10" s="134"/>
      <c r="AG10" s="134"/>
      <c r="AH10" s="134"/>
      <c r="AI10" s="134"/>
      <c r="AJ10" s="134"/>
      <c r="AK10" s="134"/>
      <c r="AL10" s="134"/>
      <c r="AM10" s="113"/>
      <c r="AN10" s="113"/>
      <c r="AO10" s="113"/>
      <c r="AP10" s="113"/>
      <c r="AQ10" s="113"/>
    </row>
    <row r="11" spans="3:43" ht="14.25" customHeight="1" x14ac:dyDescent="0.45">
      <c r="C11" s="72">
        <v>44663</v>
      </c>
      <c r="D11" s="73">
        <v>1484</v>
      </c>
      <c r="E11" s="73">
        <v>1506.85</v>
      </c>
      <c r="F11" s="73">
        <v>1480.15</v>
      </c>
      <c r="G11" s="73">
        <v>1496.15</v>
      </c>
      <c r="H11" s="73">
        <v>1493.5</v>
      </c>
      <c r="I11" s="51">
        <f t="shared" si="0"/>
        <v>-1.771212779467346E-3</v>
      </c>
      <c r="J11" s="74">
        <v>13717701</v>
      </c>
      <c r="K11" s="75">
        <v>365154</v>
      </c>
      <c r="L11" s="3"/>
      <c r="N11" s="37"/>
      <c r="P11" s="72">
        <v>44663</v>
      </c>
      <c r="Q11" s="73">
        <v>2411.1999999999998</v>
      </c>
      <c r="R11" s="73">
        <v>2443.6999999999998</v>
      </c>
      <c r="S11" s="73">
        <v>2399</v>
      </c>
      <c r="T11" s="73">
        <v>2424.6999999999998</v>
      </c>
      <c r="U11" s="73">
        <v>2425.6999999999998</v>
      </c>
      <c r="V11" s="51">
        <f t="shared" si="1"/>
        <v>4.124221553181151E-4</v>
      </c>
      <c r="W11" s="74">
        <v>5390147</v>
      </c>
      <c r="X11" s="75">
        <v>201796</v>
      </c>
      <c r="Y11" s="3"/>
      <c r="AB11" s="37"/>
      <c r="AD11" s="134"/>
      <c r="AE11" s="134"/>
      <c r="AF11" s="134"/>
      <c r="AG11" s="134"/>
      <c r="AH11" s="134"/>
      <c r="AI11" s="134"/>
      <c r="AJ11" s="134"/>
      <c r="AK11" s="134"/>
      <c r="AL11" s="134"/>
      <c r="AM11" s="113"/>
      <c r="AN11" s="113"/>
      <c r="AO11" s="113"/>
      <c r="AP11" s="113"/>
      <c r="AQ11" s="113"/>
    </row>
    <row r="12" spans="3:43" ht="14.25" customHeight="1" x14ac:dyDescent="0.45">
      <c r="C12" s="72">
        <v>44662</v>
      </c>
      <c r="D12" s="73">
        <v>1506</v>
      </c>
      <c r="E12" s="73">
        <v>1510</v>
      </c>
      <c r="F12" s="73">
        <v>1493.25</v>
      </c>
      <c r="G12" s="73">
        <v>1514.65</v>
      </c>
      <c r="H12" s="73">
        <v>1496.15</v>
      </c>
      <c r="I12" s="51">
        <f t="shared" si="0"/>
        <v>-1.2214042848182727E-2</v>
      </c>
      <c r="J12" s="74">
        <v>10399533</v>
      </c>
      <c r="K12" s="75">
        <v>385962</v>
      </c>
      <c r="L12" s="3"/>
      <c r="N12" s="37"/>
      <c r="P12" s="72">
        <v>44662</v>
      </c>
      <c r="Q12" s="73">
        <v>2440</v>
      </c>
      <c r="R12" s="73">
        <v>2454</v>
      </c>
      <c r="S12" s="73">
        <v>2421.1</v>
      </c>
      <c r="T12" s="73">
        <v>2458.25</v>
      </c>
      <c r="U12" s="73">
        <v>2424.6999999999998</v>
      </c>
      <c r="V12" s="51">
        <f t="shared" si="1"/>
        <v>-1.3647920268483715E-2</v>
      </c>
      <c r="W12" s="74">
        <v>4173679</v>
      </c>
      <c r="X12" s="75">
        <v>145859</v>
      </c>
      <c r="Y12" s="3"/>
      <c r="AB12" s="37"/>
      <c r="AD12" s="134"/>
      <c r="AE12" s="134"/>
      <c r="AF12" s="134"/>
      <c r="AG12" s="134"/>
      <c r="AH12" s="134"/>
      <c r="AI12" s="134"/>
      <c r="AJ12" s="134"/>
      <c r="AK12" s="134"/>
      <c r="AL12" s="134"/>
      <c r="AM12" s="113"/>
      <c r="AN12" s="113"/>
      <c r="AO12" s="113"/>
      <c r="AP12" s="113"/>
      <c r="AQ12" s="113"/>
    </row>
    <row r="13" spans="3:43" ht="15.75" x14ac:dyDescent="0.45">
      <c r="C13" s="72">
        <v>44659</v>
      </c>
      <c r="D13" s="73">
        <v>1512.1</v>
      </c>
      <c r="E13" s="73">
        <v>1525.75</v>
      </c>
      <c r="F13" s="73">
        <v>1497.3</v>
      </c>
      <c r="G13" s="73">
        <v>1516.75</v>
      </c>
      <c r="H13" s="73">
        <v>1514.65</v>
      </c>
      <c r="I13" s="51">
        <f t="shared" si="0"/>
        <v>-1.3845393110267779E-3</v>
      </c>
      <c r="J13" s="74">
        <v>20628161</v>
      </c>
      <c r="K13" s="75">
        <v>371256</v>
      </c>
      <c r="L13" s="3"/>
      <c r="N13" s="76" t="s">
        <v>77</v>
      </c>
      <c r="P13" s="72">
        <v>44659</v>
      </c>
      <c r="Q13" s="73">
        <v>2490</v>
      </c>
      <c r="R13" s="73">
        <v>2490</v>
      </c>
      <c r="S13" s="73">
        <v>2427.6</v>
      </c>
      <c r="T13" s="73">
        <v>2462.6999999999998</v>
      </c>
      <c r="U13" s="73">
        <v>2458.25</v>
      </c>
      <c r="V13" s="51">
        <f t="shared" si="1"/>
        <v>-1.8069598408250176E-3</v>
      </c>
      <c r="W13" s="74">
        <v>9568303</v>
      </c>
      <c r="X13" s="75">
        <v>254916</v>
      </c>
      <c r="Y13" s="3"/>
      <c r="AA13" t="s">
        <v>4</v>
      </c>
      <c r="AB13" s="37"/>
      <c r="AD13" s="134"/>
      <c r="AE13" s="134"/>
      <c r="AF13" s="134"/>
      <c r="AG13" s="134"/>
      <c r="AH13" s="134"/>
      <c r="AI13" s="134"/>
      <c r="AJ13" s="134"/>
      <c r="AK13" s="134"/>
      <c r="AL13" s="134"/>
    </row>
    <row r="14" spans="3:43" ht="15.75" x14ac:dyDescent="0.45">
      <c r="C14" s="72">
        <v>44658</v>
      </c>
      <c r="D14" s="73">
        <v>1541.3</v>
      </c>
      <c r="E14" s="73">
        <v>1541.35</v>
      </c>
      <c r="F14" s="73">
        <v>1513.7</v>
      </c>
      <c r="G14" s="73">
        <v>1550.85</v>
      </c>
      <c r="H14" s="73">
        <v>1516.75</v>
      </c>
      <c r="I14" s="51">
        <f t="shared" si="0"/>
        <v>-2.1987942096269752E-2</v>
      </c>
      <c r="J14" s="74">
        <v>20390866</v>
      </c>
      <c r="K14" s="75">
        <v>431701</v>
      </c>
      <c r="L14" s="3"/>
      <c r="N14" s="77" t="s">
        <v>78</v>
      </c>
      <c r="P14" s="72">
        <v>44658</v>
      </c>
      <c r="Q14" s="73">
        <v>2511.6</v>
      </c>
      <c r="R14" s="73">
        <v>2519.9</v>
      </c>
      <c r="S14" s="73">
        <v>2458.15</v>
      </c>
      <c r="T14" s="73">
        <v>2536.0500000000002</v>
      </c>
      <c r="U14" s="73">
        <v>2462.6999999999998</v>
      </c>
      <c r="V14" s="51">
        <f t="shared" si="1"/>
        <v>-2.8922931330218393E-2</v>
      </c>
      <c r="W14" s="74">
        <v>8094839</v>
      </c>
      <c r="X14" s="75">
        <v>308847</v>
      </c>
      <c r="Y14" s="3"/>
      <c r="AB14" s="37"/>
      <c r="AD14" s="134"/>
      <c r="AE14" s="134"/>
      <c r="AF14" s="134"/>
      <c r="AG14" s="134"/>
      <c r="AH14" s="134"/>
      <c r="AI14" s="134"/>
      <c r="AJ14" s="134"/>
      <c r="AK14" s="134"/>
      <c r="AL14" s="134"/>
    </row>
    <row r="15" spans="3:43" ht="15.75" x14ac:dyDescent="0.45">
      <c r="C15" s="72">
        <v>44657</v>
      </c>
      <c r="D15" s="73">
        <v>1587.7</v>
      </c>
      <c r="E15" s="73">
        <v>1589.8</v>
      </c>
      <c r="F15" s="73">
        <v>1547.35</v>
      </c>
      <c r="G15" s="73">
        <v>1608.25</v>
      </c>
      <c r="H15" s="73">
        <v>1550.85</v>
      </c>
      <c r="I15" s="51">
        <f t="shared" si="0"/>
        <v>-3.5690968443960913E-2</v>
      </c>
      <c r="J15" s="74">
        <v>13513930</v>
      </c>
      <c r="K15" s="75">
        <v>414144</v>
      </c>
      <c r="L15" s="3"/>
      <c r="N15" s="77" t="s">
        <v>79</v>
      </c>
      <c r="P15" s="72">
        <v>44657</v>
      </c>
      <c r="Q15" s="73">
        <v>2597.4</v>
      </c>
      <c r="R15" s="73">
        <v>2604</v>
      </c>
      <c r="S15" s="73">
        <v>2530.1</v>
      </c>
      <c r="T15" s="73">
        <v>2623.7</v>
      </c>
      <c r="U15" s="73">
        <v>2536.0500000000002</v>
      </c>
      <c r="V15" s="51">
        <f t="shared" si="1"/>
        <v>-3.3407020619735328E-2</v>
      </c>
      <c r="W15" s="74">
        <v>5102935</v>
      </c>
      <c r="X15" s="75">
        <v>232140</v>
      </c>
      <c r="Y15" s="3"/>
      <c r="AB15" s="37"/>
      <c r="AD15" s="134"/>
      <c r="AE15" s="134"/>
      <c r="AF15" s="134"/>
      <c r="AG15" s="134"/>
      <c r="AH15" s="134"/>
      <c r="AI15" s="134"/>
      <c r="AJ15" s="134"/>
      <c r="AK15" s="134"/>
      <c r="AL15" s="134"/>
    </row>
    <row r="16" spans="3:43" ht="15.75" x14ac:dyDescent="0.45">
      <c r="C16" s="72">
        <v>44656</v>
      </c>
      <c r="D16" s="73">
        <v>1666.7</v>
      </c>
      <c r="E16" s="73">
        <v>1666.7</v>
      </c>
      <c r="F16" s="73">
        <v>1602</v>
      </c>
      <c r="G16" s="73">
        <v>1656.8</v>
      </c>
      <c r="H16" s="73">
        <v>1608.25</v>
      </c>
      <c r="I16" s="51">
        <f t="shared" si="0"/>
        <v>-2.9303476581361676E-2</v>
      </c>
      <c r="J16" s="74">
        <v>15461291</v>
      </c>
      <c r="K16" s="75">
        <v>440413</v>
      </c>
      <c r="L16" s="3"/>
      <c r="N16" s="77" t="s">
        <v>80</v>
      </c>
      <c r="P16" s="72">
        <v>44656</v>
      </c>
      <c r="Q16" s="73">
        <v>2677.4</v>
      </c>
      <c r="R16" s="73">
        <v>2680</v>
      </c>
      <c r="S16" s="73">
        <v>2614.1</v>
      </c>
      <c r="T16" s="73">
        <v>2680.05</v>
      </c>
      <c r="U16" s="73">
        <v>2623.7</v>
      </c>
      <c r="V16" s="51">
        <f t="shared" si="1"/>
        <v>-2.1025727131956606E-2</v>
      </c>
      <c r="W16" s="74">
        <v>6178848</v>
      </c>
      <c r="X16" s="75">
        <v>242994</v>
      </c>
      <c r="Y16" s="3"/>
      <c r="AB16" s="37"/>
      <c r="AD16" s="134"/>
      <c r="AE16" s="134"/>
      <c r="AF16" s="134"/>
      <c r="AG16" s="134"/>
      <c r="AH16" s="134"/>
      <c r="AI16" s="134"/>
      <c r="AJ16" s="134"/>
      <c r="AK16" s="134"/>
      <c r="AL16" s="134"/>
    </row>
    <row r="17" spans="3:43" ht="15.75" x14ac:dyDescent="0.45">
      <c r="C17" s="78">
        <v>44655</v>
      </c>
      <c r="D17" s="73">
        <v>1580</v>
      </c>
      <c r="E17" s="73">
        <v>1722.1</v>
      </c>
      <c r="F17" s="73">
        <v>1562.55</v>
      </c>
      <c r="G17" s="73">
        <v>1506</v>
      </c>
      <c r="H17" s="73">
        <v>1656.8</v>
      </c>
      <c r="I17" s="79">
        <f t="shared" si="0"/>
        <v>0.100132802124834</v>
      </c>
      <c r="J17" s="74">
        <v>48725485</v>
      </c>
      <c r="K17" s="126">
        <v>920761</v>
      </c>
      <c r="L17" s="3"/>
      <c r="N17" s="77" t="s">
        <v>81</v>
      </c>
      <c r="P17" s="78">
        <v>44655</v>
      </c>
      <c r="Q17" s="73">
        <v>2570.5</v>
      </c>
      <c r="R17" s="73">
        <v>2933.8</v>
      </c>
      <c r="S17" s="73">
        <v>2570.5</v>
      </c>
      <c r="T17" s="73">
        <v>2452.3000000000002</v>
      </c>
      <c r="U17" s="73">
        <v>2680.05</v>
      </c>
      <c r="V17" s="79">
        <f t="shared" si="1"/>
        <v>9.28719977164294E-2</v>
      </c>
      <c r="W17" s="74">
        <v>34117717</v>
      </c>
      <c r="X17" s="126">
        <v>817965</v>
      </c>
      <c r="Y17" s="3"/>
      <c r="AB17" s="37"/>
      <c r="AD17" s="134"/>
      <c r="AE17" s="134"/>
      <c r="AF17" s="134"/>
      <c r="AG17" s="134"/>
      <c r="AH17" s="134"/>
      <c r="AI17" s="134"/>
      <c r="AJ17" s="134"/>
      <c r="AK17" s="134"/>
      <c r="AL17" s="134"/>
    </row>
    <row r="18" spans="3:43" ht="15.75" x14ac:dyDescent="0.45">
      <c r="C18" s="72">
        <v>44652</v>
      </c>
      <c r="D18" s="73">
        <v>1476.4</v>
      </c>
      <c r="E18" s="73">
        <v>1510</v>
      </c>
      <c r="F18" s="73">
        <v>1470.3</v>
      </c>
      <c r="G18" s="73">
        <v>1470.35</v>
      </c>
      <c r="H18" s="73">
        <v>1506</v>
      </c>
      <c r="I18" s="51">
        <f t="shared" si="0"/>
        <v>2.4245927840310211E-2</v>
      </c>
      <c r="J18" s="74">
        <v>7284278</v>
      </c>
      <c r="K18" s="75">
        <v>225554</v>
      </c>
      <c r="L18" s="3"/>
      <c r="N18" s="77" t="s">
        <v>82</v>
      </c>
      <c r="P18" s="72">
        <v>44652</v>
      </c>
      <c r="Q18" s="73">
        <v>2363.1999999999998</v>
      </c>
      <c r="R18" s="73">
        <v>2464.6999999999998</v>
      </c>
      <c r="S18" s="73">
        <v>2349</v>
      </c>
      <c r="T18" s="73">
        <v>2390.4</v>
      </c>
      <c r="U18" s="73">
        <v>2452.3000000000002</v>
      </c>
      <c r="V18" s="51">
        <f t="shared" si="1"/>
        <v>2.5895247657295783E-2</v>
      </c>
      <c r="W18" s="74">
        <v>2651324</v>
      </c>
      <c r="X18" s="75">
        <v>115526</v>
      </c>
      <c r="Y18" s="3"/>
      <c r="AB18" s="37"/>
    </row>
    <row r="19" spans="3:43" ht="15.75" x14ac:dyDescent="0.45">
      <c r="C19" s="72">
        <v>44651</v>
      </c>
      <c r="D19" s="73">
        <v>1471</v>
      </c>
      <c r="E19" s="73">
        <v>1484.7</v>
      </c>
      <c r="F19" s="73">
        <v>1465.9</v>
      </c>
      <c r="G19" s="73">
        <v>1476.95</v>
      </c>
      <c r="H19" s="73">
        <v>1470.35</v>
      </c>
      <c r="I19" s="51">
        <f t="shared" si="0"/>
        <v>-4.4686685398964698E-3</v>
      </c>
      <c r="J19" s="74">
        <v>7147857</v>
      </c>
      <c r="K19" s="75">
        <v>175701</v>
      </c>
      <c r="L19" s="3"/>
      <c r="N19" s="77" t="s">
        <v>83</v>
      </c>
      <c r="P19" s="72">
        <v>44651</v>
      </c>
      <c r="Q19" s="73">
        <v>2381.5</v>
      </c>
      <c r="R19" s="73">
        <v>2428.1999999999998</v>
      </c>
      <c r="S19" s="73">
        <v>2380.1999999999998</v>
      </c>
      <c r="T19" s="73">
        <v>2385.4499999999998</v>
      </c>
      <c r="U19" s="73">
        <v>2390.4</v>
      </c>
      <c r="V19" s="51">
        <f t="shared" si="1"/>
        <v>2.0750801735522906E-3</v>
      </c>
      <c r="W19" s="74">
        <v>4167353</v>
      </c>
      <c r="X19" s="75">
        <v>148009</v>
      </c>
      <c r="Y19" s="3"/>
      <c r="AB19" s="37"/>
      <c r="AD19" s="166" t="s">
        <v>124</v>
      </c>
      <c r="AE19" s="166"/>
      <c r="AF19" s="166"/>
      <c r="AG19" s="166"/>
      <c r="AH19" s="166"/>
      <c r="AI19" s="166"/>
      <c r="AJ19" s="166"/>
      <c r="AK19" s="166"/>
      <c r="AL19" s="166"/>
    </row>
    <row r="20" spans="3:43" ht="15.75" x14ac:dyDescent="0.45">
      <c r="C20" s="72">
        <v>44650</v>
      </c>
      <c r="D20" s="73">
        <v>1472</v>
      </c>
      <c r="E20" s="73">
        <v>1482.75</v>
      </c>
      <c r="F20" s="73">
        <v>1454.05</v>
      </c>
      <c r="G20" s="73">
        <v>1451.8</v>
      </c>
      <c r="H20" s="73">
        <v>1476.95</v>
      </c>
      <c r="I20" s="51">
        <f t="shared" si="0"/>
        <v>1.7323322771731764E-2</v>
      </c>
      <c r="J20" s="74">
        <v>10054871</v>
      </c>
      <c r="K20" s="75">
        <v>225951</v>
      </c>
      <c r="L20" s="3"/>
      <c r="N20" s="80" t="s">
        <v>84</v>
      </c>
      <c r="P20" s="72">
        <v>44650</v>
      </c>
      <c r="Q20" s="73">
        <v>2369.4</v>
      </c>
      <c r="R20" s="73">
        <v>2388</v>
      </c>
      <c r="S20" s="73">
        <v>2347.65</v>
      </c>
      <c r="T20" s="73">
        <v>2337.35</v>
      </c>
      <c r="U20" s="73">
        <v>2385.4499999999998</v>
      </c>
      <c r="V20" s="51">
        <f t="shared" si="1"/>
        <v>2.0578860675551258E-2</v>
      </c>
      <c r="W20" s="74">
        <v>3176850</v>
      </c>
      <c r="X20" s="75">
        <v>123275</v>
      </c>
      <c r="Y20" s="3"/>
      <c r="AB20" s="37"/>
      <c r="AD20" s="166"/>
      <c r="AE20" s="166"/>
      <c r="AF20" s="166"/>
      <c r="AG20" s="166"/>
      <c r="AH20" s="166"/>
      <c r="AI20" s="166"/>
      <c r="AJ20" s="166"/>
      <c r="AK20" s="166"/>
      <c r="AL20" s="166"/>
    </row>
    <row r="21" spans="3:43" x14ac:dyDescent="0.45">
      <c r="C21" s="72">
        <v>44649</v>
      </c>
      <c r="D21" s="73">
        <v>1441</v>
      </c>
      <c r="E21" s="73">
        <v>1460.25</v>
      </c>
      <c r="F21" s="73">
        <v>1430</v>
      </c>
      <c r="G21" s="73">
        <v>1432.8</v>
      </c>
      <c r="H21" s="73">
        <v>1451.8</v>
      </c>
      <c r="I21" s="51">
        <f t="shared" si="0"/>
        <v>1.3260748185371263E-2</v>
      </c>
      <c r="J21" s="74">
        <v>6188724</v>
      </c>
      <c r="K21" s="75">
        <v>203589</v>
      </c>
      <c r="L21" s="3"/>
      <c r="N21" s="81"/>
      <c r="P21" s="72">
        <v>44649</v>
      </c>
      <c r="Q21" s="73">
        <v>2285.9</v>
      </c>
      <c r="R21" s="73">
        <v>2344.9</v>
      </c>
      <c r="S21" s="73">
        <v>2284</v>
      </c>
      <c r="T21" s="73">
        <v>2268.25</v>
      </c>
      <c r="U21" s="73">
        <v>2337.35</v>
      </c>
      <c r="V21" s="51">
        <f t="shared" si="1"/>
        <v>3.0464014107792314E-2</v>
      </c>
      <c r="W21" s="74">
        <v>3202852</v>
      </c>
      <c r="X21" s="75">
        <v>135992</v>
      </c>
      <c r="Y21" s="3"/>
      <c r="AB21" s="37"/>
      <c r="AD21" s="166"/>
      <c r="AE21" s="166"/>
      <c r="AF21" s="166"/>
      <c r="AG21" s="166"/>
      <c r="AH21" s="166"/>
      <c r="AI21" s="166"/>
      <c r="AJ21" s="166"/>
      <c r="AK21" s="166"/>
      <c r="AL21" s="166"/>
    </row>
    <row r="22" spans="3:43" x14ac:dyDescent="0.45">
      <c r="C22" s="72">
        <v>44648</v>
      </c>
      <c r="D22" s="73">
        <v>1430.9</v>
      </c>
      <c r="E22" s="73">
        <v>1438</v>
      </c>
      <c r="F22" s="73">
        <v>1401.6</v>
      </c>
      <c r="G22" s="73">
        <v>1430.9</v>
      </c>
      <c r="H22" s="73">
        <v>1432.8</v>
      </c>
      <c r="I22" s="51">
        <f t="shared" si="0"/>
        <v>1.327835627926488E-3</v>
      </c>
      <c r="J22" s="74">
        <v>7877443</v>
      </c>
      <c r="K22" s="75">
        <v>263045</v>
      </c>
      <c r="L22" s="3"/>
      <c r="N22" s="81"/>
      <c r="P22" s="72">
        <v>44648</v>
      </c>
      <c r="Q22" s="73">
        <v>2310</v>
      </c>
      <c r="R22" s="73">
        <v>2313.9</v>
      </c>
      <c r="S22" s="73">
        <v>2234.1</v>
      </c>
      <c r="T22" s="73">
        <v>2303</v>
      </c>
      <c r="U22" s="73">
        <v>2268.25</v>
      </c>
      <c r="V22" s="51">
        <f t="shared" si="1"/>
        <v>-1.5089014329135897E-2</v>
      </c>
      <c r="W22" s="74">
        <v>4734110</v>
      </c>
      <c r="X22" s="75">
        <v>206984</v>
      </c>
      <c r="Y22" s="3"/>
      <c r="AB22" s="37"/>
      <c r="AD22" s="166"/>
      <c r="AE22" s="166"/>
      <c r="AF22" s="166"/>
      <c r="AG22" s="166"/>
      <c r="AH22" s="166"/>
      <c r="AI22" s="166"/>
      <c r="AJ22" s="166"/>
      <c r="AK22" s="166"/>
      <c r="AL22" s="166"/>
    </row>
    <row r="23" spans="3:43" x14ac:dyDescent="0.45">
      <c r="C23" s="72">
        <v>44645</v>
      </c>
      <c r="D23" s="73">
        <v>1451</v>
      </c>
      <c r="E23" s="73">
        <v>1452</v>
      </c>
      <c r="F23" s="73">
        <v>1419</v>
      </c>
      <c r="G23" s="73">
        <v>1442.65</v>
      </c>
      <c r="H23" s="73">
        <v>1430.9</v>
      </c>
      <c r="I23" s="51">
        <f t="shared" si="0"/>
        <v>-8.1447336498804423E-3</v>
      </c>
      <c r="J23" s="74">
        <v>8183231</v>
      </c>
      <c r="K23" s="75">
        <v>223085</v>
      </c>
      <c r="L23" s="3"/>
      <c r="N23" s="81"/>
      <c r="P23" s="72">
        <v>44645</v>
      </c>
      <c r="Q23" s="73">
        <v>2333</v>
      </c>
      <c r="R23" s="73">
        <v>2339.0500000000002</v>
      </c>
      <c r="S23" s="73">
        <v>2286.75</v>
      </c>
      <c r="T23" s="73">
        <v>2310.5</v>
      </c>
      <c r="U23" s="73">
        <v>2303</v>
      </c>
      <c r="V23" s="51">
        <f t="shared" si="1"/>
        <v>-3.2460506383900078E-3</v>
      </c>
      <c r="W23" s="74">
        <v>3418282</v>
      </c>
      <c r="X23" s="75">
        <v>154576</v>
      </c>
      <c r="Y23" s="3"/>
      <c r="AB23" s="37"/>
      <c r="AD23" s="166"/>
      <c r="AE23" s="166"/>
      <c r="AF23" s="166"/>
      <c r="AG23" s="166"/>
      <c r="AH23" s="166"/>
      <c r="AI23" s="166"/>
      <c r="AJ23" s="166"/>
      <c r="AK23" s="166"/>
      <c r="AL23" s="166"/>
    </row>
    <row r="24" spans="3:43" x14ac:dyDescent="0.45">
      <c r="C24" s="72">
        <v>44644</v>
      </c>
      <c r="D24" s="73">
        <v>1466</v>
      </c>
      <c r="E24" s="73">
        <v>1469.65</v>
      </c>
      <c r="F24" s="73">
        <v>1434.55</v>
      </c>
      <c r="G24" s="73">
        <v>1479.25</v>
      </c>
      <c r="H24" s="73">
        <v>1442.65</v>
      </c>
      <c r="I24" s="51">
        <f t="shared" si="0"/>
        <v>-2.4742268041237025E-2</v>
      </c>
      <c r="J24" s="74">
        <v>10080022</v>
      </c>
      <c r="K24" s="75">
        <v>247575</v>
      </c>
      <c r="L24" s="3"/>
      <c r="N24" s="81"/>
      <c r="P24" s="72">
        <v>44644</v>
      </c>
      <c r="Q24" s="73">
        <v>2318</v>
      </c>
      <c r="R24" s="73">
        <v>2356.9499999999998</v>
      </c>
      <c r="S24" s="73">
        <v>2303.5500000000002</v>
      </c>
      <c r="T24" s="73">
        <v>2346.3000000000002</v>
      </c>
      <c r="U24" s="73">
        <v>2310.5</v>
      </c>
      <c r="V24" s="51">
        <f t="shared" si="1"/>
        <v>-1.5258065890977335E-2</v>
      </c>
      <c r="W24" s="74">
        <v>3994199</v>
      </c>
      <c r="X24" s="75">
        <v>156339</v>
      </c>
      <c r="Y24" s="3"/>
      <c r="AB24" s="37"/>
      <c r="AD24" s="166"/>
      <c r="AE24" s="166"/>
      <c r="AF24" s="166"/>
      <c r="AG24" s="166"/>
      <c r="AH24" s="166"/>
      <c r="AI24" s="166"/>
      <c r="AJ24" s="166"/>
      <c r="AK24" s="166"/>
      <c r="AL24" s="166"/>
    </row>
    <row r="25" spans="3:43" ht="14.25" customHeight="1" x14ac:dyDescent="0.45">
      <c r="C25" s="72">
        <v>44643</v>
      </c>
      <c r="D25" s="73">
        <v>1507</v>
      </c>
      <c r="E25" s="73">
        <v>1518.8</v>
      </c>
      <c r="F25" s="73">
        <v>1473.6</v>
      </c>
      <c r="G25" s="73">
        <v>1494.15</v>
      </c>
      <c r="H25" s="73">
        <v>1479.25</v>
      </c>
      <c r="I25" s="51">
        <f t="shared" si="0"/>
        <v>-9.9722250108758015E-3</v>
      </c>
      <c r="J25" s="74">
        <v>15594128</v>
      </c>
      <c r="K25" s="75">
        <v>201491</v>
      </c>
      <c r="L25" s="3"/>
      <c r="N25" s="81"/>
      <c r="P25" s="72">
        <v>44643</v>
      </c>
      <c r="Q25" s="73">
        <v>2408.75</v>
      </c>
      <c r="R25" s="73">
        <v>2422.6</v>
      </c>
      <c r="S25" s="73">
        <v>2341.1999999999998</v>
      </c>
      <c r="T25" s="73">
        <v>2402.75</v>
      </c>
      <c r="U25" s="73">
        <v>2346.3000000000002</v>
      </c>
      <c r="V25" s="51">
        <f t="shared" si="1"/>
        <v>-2.3493913224430285E-2</v>
      </c>
      <c r="W25" s="74">
        <v>3173223</v>
      </c>
      <c r="X25" s="75">
        <v>132693</v>
      </c>
      <c r="Y25" s="3"/>
      <c r="AB25" s="37"/>
      <c r="AD25" s="113"/>
      <c r="AE25" s="113"/>
      <c r="AF25" s="113"/>
      <c r="AG25" s="113"/>
      <c r="AH25" s="113"/>
      <c r="AI25" s="113"/>
      <c r="AJ25" s="113"/>
      <c r="AK25" s="113"/>
      <c r="AL25" s="113"/>
      <c r="AM25" s="113"/>
      <c r="AN25" s="113"/>
      <c r="AO25" s="113"/>
      <c r="AP25" s="113"/>
      <c r="AQ25" s="113"/>
    </row>
    <row r="26" spans="3:43" ht="14.25" customHeight="1" x14ac:dyDescent="0.45">
      <c r="C26" s="72">
        <v>44642</v>
      </c>
      <c r="D26" s="73">
        <v>1481.3</v>
      </c>
      <c r="E26" s="73">
        <v>1498</v>
      </c>
      <c r="F26" s="73">
        <v>1473.6</v>
      </c>
      <c r="G26" s="73">
        <v>1486.5</v>
      </c>
      <c r="H26" s="73">
        <v>1494.15</v>
      </c>
      <c r="I26" s="51">
        <f t="shared" si="0"/>
        <v>5.1463168516650004E-3</v>
      </c>
      <c r="J26" s="74">
        <v>5230907</v>
      </c>
      <c r="K26" s="75">
        <v>217951</v>
      </c>
      <c r="L26" s="3"/>
      <c r="N26" s="81"/>
      <c r="P26" s="72">
        <v>44642</v>
      </c>
      <c r="Q26" s="73">
        <v>2398</v>
      </c>
      <c r="R26" s="73">
        <v>2420</v>
      </c>
      <c r="S26" s="73">
        <v>2355.5500000000002</v>
      </c>
      <c r="T26" s="73">
        <v>2391.9</v>
      </c>
      <c r="U26" s="73">
        <v>2402.75</v>
      </c>
      <c r="V26" s="51">
        <f t="shared" si="1"/>
        <v>4.536142815334987E-3</v>
      </c>
      <c r="W26" s="74">
        <v>6357856</v>
      </c>
      <c r="X26" s="75">
        <v>131396</v>
      </c>
      <c r="Y26" s="3"/>
      <c r="AB26" s="37"/>
      <c r="AD26" s="152" t="s">
        <v>125</v>
      </c>
      <c r="AE26" s="152"/>
      <c r="AF26" s="152"/>
      <c r="AG26" s="152"/>
      <c r="AH26" s="152"/>
      <c r="AI26" s="152"/>
      <c r="AJ26" s="152"/>
      <c r="AK26" s="152"/>
      <c r="AL26" s="152"/>
      <c r="AM26" s="113"/>
      <c r="AN26" s="113"/>
      <c r="AO26" s="113"/>
      <c r="AP26" s="113"/>
      <c r="AQ26" s="113"/>
    </row>
    <row r="27" spans="3:43" ht="14.65" customHeight="1" thickBot="1" x14ac:dyDescent="0.5">
      <c r="C27" s="82">
        <v>44641</v>
      </c>
      <c r="D27" s="83">
        <v>1487</v>
      </c>
      <c r="E27" s="83">
        <v>1493.65</v>
      </c>
      <c r="F27" s="73">
        <v>1473.6</v>
      </c>
      <c r="G27" s="83">
        <v>1480.05</v>
      </c>
      <c r="H27" s="83">
        <v>1486.5</v>
      </c>
      <c r="I27" s="84">
        <f t="shared" si="0"/>
        <v>4.3579608796999736E-3</v>
      </c>
      <c r="J27" s="85">
        <v>6128938</v>
      </c>
      <c r="K27" s="86">
        <v>204348</v>
      </c>
      <c r="L27" s="3"/>
      <c r="N27" s="81"/>
      <c r="P27" s="82">
        <v>44641</v>
      </c>
      <c r="Q27" s="83">
        <v>2459</v>
      </c>
      <c r="R27" s="83">
        <v>2459</v>
      </c>
      <c r="S27" s="83">
        <v>2383.5</v>
      </c>
      <c r="T27" s="83">
        <v>2415.25</v>
      </c>
      <c r="U27" s="83">
        <v>2391.9</v>
      </c>
      <c r="V27" s="84">
        <f t="shared" si="1"/>
        <v>-9.6677362591863769E-3</v>
      </c>
      <c r="W27" s="85">
        <v>3702411</v>
      </c>
      <c r="X27" s="86">
        <v>167002</v>
      </c>
      <c r="Y27" s="3"/>
      <c r="AB27" s="37"/>
      <c r="AD27" s="152"/>
      <c r="AE27" s="152"/>
      <c r="AF27" s="152"/>
      <c r="AG27" s="152"/>
      <c r="AH27" s="152"/>
      <c r="AI27" s="152"/>
      <c r="AJ27" s="152"/>
      <c r="AK27" s="152"/>
      <c r="AL27" s="152"/>
    </row>
    <row r="28" spans="3:43" ht="14.65" customHeight="1" thickBot="1" x14ac:dyDescent="0.5">
      <c r="C28" s="87"/>
      <c r="D28" s="2"/>
      <c r="E28" s="2"/>
      <c r="F28" s="2"/>
      <c r="G28" s="2"/>
      <c r="H28" s="2"/>
      <c r="I28" s="88"/>
      <c r="J28" s="3"/>
      <c r="K28" s="3"/>
      <c r="L28" s="3"/>
      <c r="N28" s="81"/>
      <c r="P28" s="87"/>
      <c r="Q28" s="2"/>
      <c r="R28" s="2"/>
      <c r="S28" s="2"/>
      <c r="T28" s="2"/>
      <c r="U28" s="2"/>
      <c r="V28" s="88"/>
      <c r="W28" s="3"/>
      <c r="X28" s="3"/>
      <c r="Y28" s="3"/>
      <c r="AB28" s="37"/>
      <c r="AD28" s="152"/>
      <c r="AE28" s="152"/>
      <c r="AF28" s="152"/>
      <c r="AG28" s="152"/>
      <c r="AH28" s="152"/>
      <c r="AI28" s="152"/>
      <c r="AJ28" s="152"/>
      <c r="AK28" s="152"/>
      <c r="AL28" s="152"/>
    </row>
    <row r="29" spans="3:43" ht="14.65" customHeight="1" thickBot="1" x14ac:dyDescent="0.5">
      <c r="F29" s="167" t="s">
        <v>85</v>
      </c>
      <c r="G29" s="168"/>
      <c r="H29" s="168"/>
      <c r="I29" s="119">
        <f>H8/H27-1</f>
        <v>-9.707366296670028E-2</v>
      </c>
      <c r="N29" s="37"/>
      <c r="S29" s="167" t="s">
        <v>85</v>
      </c>
      <c r="T29" s="168"/>
      <c r="U29" s="168"/>
      <c r="V29" s="119">
        <f>U8/U27-1</f>
        <v>-0.10523015176219752</v>
      </c>
      <c r="AB29" s="37"/>
      <c r="AD29" s="152"/>
      <c r="AE29" s="152"/>
      <c r="AF29" s="152"/>
      <c r="AG29" s="152"/>
      <c r="AH29" s="152"/>
      <c r="AI29" s="152"/>
      <c r="AJ29" s="152"/>
      <c r="AK29" s="152"/>
      <c r="AL29" s="152"/>
    </row>
    <row r="30" spans="3:43" ht="14.65" customHeight="1" thickBot="1" x14ac:dyDescent="0.5">
      <c r="H30" s="89"/>
      <c r="N30" s="37"/>
      <c r="U30" s="89"/>
      <c r="AB30" s="37"/>
      <c r="AD30" s="152"/>
      <c r="AE30" s="152"/>
      <c r="AF30" s="152"/>
      <c r="AG30" s="152"/>
      <c r="AH30" s="152"/>
      <c r="AI30" s="152"/>
      <c r="AJ30" s="152"/>
      <c r="AK30" s="152"/>
      <c r="AL30" s="152"/>
    </row>
    <row r="31" spans="3:43" ht="14.25" customHeight="1" x14ac:dyDescent="0.45">
      <c r="C31" s="69" t="s">
        <v>68</v>
      </c>
      <c r="D31" s="70" t="s">
        <v>69</v>
      </c>
      <c r="E31" s="70" t="s">
        <v>70</v>
      </c>
      <c r="F31" s="70" t="s">
        <v>71</v>
      </c>
      <c r="G31" s="70" t="s">
        <v>72</v>
      </c>
      <c r="H31" s="90" t="s">
        <v>73</v>
      </c>
      <c r="I31" s="70" t="s">
        <v>74</v>
      </c>
      <c r="J31" s="70" t="s">
        <v>75</v>
      </c>
      <c r="K31" s="120" t="s">
        <v>76</v>
      </c>
      <c r="L31" s="122" t="s">
        <v>121</v>
      </c>
      <c r="N31" s="37"/>
      <c r="P31" s="69" t="s">
        <v>68</v>
      </c>
      <c r="Q31" s="70" t="s">
        <v>69</v>
      </c>
      <c r="R31" s="70" t="s">
        <v>70</v>
      </c>
      <c r="S31" s="70" t="s">
        <v>71</v>
      </c>
      <c r="T31" s="70" t="s">
        <v>72</v>
      </c>
      <c r="U31" s="70" t="s">
        <v>73</v>
      </c>
      <c r="V31" s="70" t="s">
        <v>74</v>
      </c>
      <c r="W31" s="70" t="s">
        <v>75</v>
      </c>
      <c r="X31" s="120" t="s">
        <v>76</v>
      </c>
      <c r="Y31" s="125" t="s">
        <v>122</v>
      </c>
      <c r="AB31" s="37"/>
      <c r="AD31" s="152"/>
      <c r="AE31" s="152"/>
      <c r="AF31" s="152"/>
      <c r="AG31" s="152"/>
      <c r="AH31" s="152"/>
      <c r="AI31" s="152"/>
      <c r="AJ31" s="152"/>
      <c r="AK31" s="152"/>
      <c r="AL31" s="152"/>
    </row>
    <row r="32" spans="3:43" ht="14.25" customHeight="1" x14ac:dyDescent="0.45">
      <c r="C32" s="72">
        <v>45125</v>
      </c>
      <c r="D32" s="73">
        <v>1698</v>
      </c>
      <c r="E32" s="73">
        <v>1704</v>
      </c>
      <c r="F32" s="73">
        <v>1670</v>
      </c>
      <c r="G32" s="73">
        <v>1678.9</v>
      </c>
      <c r="H32" s="73">
        <v>1677.5</v>
      </c>
      <c r="I32" s="51">
        <f>H32/G32-1</f>
        <v>-8.3387932574907619E-4</v>
      </c>
      <c r="J32" s="74">
        <v>40538409</v>
      </c>
      <c r="K32" s="121">
        <v>704526</v>
      </c>
      <c r="L32" s="123"/>
      <c r="N32" s="37"/>
      <c r="P32" s="72">
        <v>45119</v>
      </c>
      <c r="Q32" s="73">
        <v>2755.8</v>
      </c>
      <c r="R32" s="73">
        <v>2777.65</v>
      </c>
      <c r="S32" s="73">
        <v>2710.6</v>
      </c>
      <c r="T32" s="73">
        <v>2747.35</v>
      </c>
      <c r="U32" s="73">
        <v>2724.3</v>
      </c>
      <c r="V32" s="51">
        <f>U32/T32-1</f>
        <v>-8.3899029974338069E-3</v>
      </c>
      <c r="W32" s="74">
        <v>42367376</v>
      </c>
      <c r="X32" s="121">
        <v>364667</v>
      </c>
      <c r="Y32" s="123">
        <f>25*U32</f>
        <v>68107.5</v>
      </c>
      <c r="AB32" s="37"/>
      <c r="AD32" s="152"/>
      <c r="AE32" s="152"/>
      <c r="AF32" s="152"/>
      <c r="AG32" s="152"/>
      <c r="AH32" s="152"/>
      <c r="AI32" s="152"/>
      <c r="AJ32" s="152"/>
      <c r="AK32" s="152"/>
      <c r="AL32" s="152"/>
    </row>
    <row r="33" spans="3:40" ht="14.25" customHeight="1" x14ac:dyDescent="0.45">
      <c r="C33" s="72">
        <v>45124</v>
      </c>
      <c r="D33" s="73">
        <v>1650</v>
      </c>
      <c r="E33" s="73">
        <v>1682</v>
      </c>
      <c r="F33" s="73">
        <v>1633</v>
      </c>
      <c r="G33" s="73">
        <v>1644.5</v>
      </c>
      <c r="H33" s="73">
        <v>1678.9</v>
      </c>
      <c r="I33" s="51">
        <f t="shared" ref="I33:I52" si="2">H33/G33-1</f>
        <v>2.0918212222560184E-2</v>
      </c>
      <c r="J33" s="74">
        <v>24626464</v>
      </c>
      <c r="K33" s="121">
        <v>435163</v>
      </c>
      <c r="L33" s="123"/>
      <c r="N33" s="37"/>
      <c r="P33" s="72">
        <v>45118</v>
      </c>
      <c r="Q33" s="73">
        <v>2770</v>
      </c>
      <c r="R33" s="73">
        <v>2794.8</v>
      </c>
      <c r="S33" s="73">
        <v>2742.35</v>
      </c>
      <c r="T33" s="73">
        <v>2765.45</v>
      </c>
      <c r="U33" s="73">
        <v>2747.35</v>
      </c>
      <c r="V33" s="51">
        <f t="shared" ref="V33:V48" si="3">U33/T33-1</f>
        <v>-6.5450469182229964E-3</v>
      </c>
      <c r="W33" s="74">
        <v>8570071</v>
      </c>
      <c r="X33" s="121">
        <v>271404</v>
      </c>
      <c r="Y33" s="123">
        <f t="shared" ref="Y33:Y40" si="4">25*U33</f>
        <v>68683.75</v>
      </c>
      <c r="AB33" s="37"/>
      <c r="AD33" s="152"/>
      <c r="AE33" s="152"/>
      <c r="AF33" s="152"/>
      <c r="AG33" s="152"/>
      <c r="AH33" s="152"/>
      <c r="AI33" s="152"/>
      <c r="AJ33" s="152"/>
      <c r="AK33" s="152"/>
      <c r="AL33" s="152"/>
    </row>
    <row r="34" spans="3:40" ht="14.25" customHeight="1" x14ac:dyDescent="0.45">
      <c r="C34" s="72">
        <v>45121</v>
      </c>
      <c r="D34" s="73">
        <v>1653.6</v>
      </c>
      <c r="E34" s="73">
        <v>1653.6</v>
      </c>
      <c r="F34" s="73">
        <v>1635</v>
      </c>
      <c r="G34" s="73">
        <v>1641.1</v>
      </c>
      <c r="H34" s="73">
        <v>1644.5</v>
      </c>
      <c r="I34" s="51">
        <f t="shared" si="2"/>
        <v>2.0717811224180149E-3</v>
      </c>
      <c r="J34" s="74">
        <v>12363607</v>
      </c>
      <c r="K34" s="121">
        <v>462491</v>
      </c>
      <c r="L34" s="123"/>
      <c r="N34" s="37"/>
      <c r="P34" s="72">
        <v>45117</v>
      </c>
      <c r="Q34" s="73">
        <v>2770</v>
      </c>
      <c r="R34" s="73">
        <v>2799.2</v>
      </c>
      <c r="S34" s="73">
        <v>2752</v>
      </c>
      <c r="T34" s="73">
        <v>2769.45</v>
      </c>
      <c r="U34" s="73">
        <v>2765.45</v>
      </c>
      <c r="V34" s="51">
        <f t="shared" si="3"/>
        <v>-1.4443301016446863E-3</v>
      </c>
      <c r="W34" s="74">
        <v>6075158</v>
      </c>
      <c r="X34" s="121">
        <v>185285</v>
      </c>
      <c r="Y34" s="123">
        <f t="shared" si="4"/>
        <v>69136.25</v>
      </c>
      <c r="AB34" s="37"/>
    </row>
    <row r="35" spans="3:40" ht="14.25" customHeight="1" x14ac:dyDescent="0.45">
      <c r="C35" s="72">
        <v>45120</v>
      </c>
      <c r="D35" s="73">
        <v>1656.7</v>
      </c>
      <c r="E35" s="73">
        <v>1657.45</v>
      </c>
      <c r="F35" s="73">
        <v>1638.05</v>
      </c>
      <c r="G35" s="73">
        <v>1632.95</v>
      </c>
      <c r="H35" s="73">
        <v>1641.1</v>
      </c>
      <c r="I35" s="51">
        <f t="shared" si="2"/>
        <v>4.9909672678281058E-3</v>
      </c>
      <c r="J35" s="74">
        <v>20956773</v>
      </c>
      <c r="K35" s="121">
        <v>432632</v>
      </c>
      <c r="L35" s="123"/>
      <c r="N35" s="37"/>
      <c r="P35" s="72">
        <v>45114</v>
      </c>
      <c r="Q35" s="73">
        <v>2775</v>
      </c>
      <c r="R35" s="73">
        <v>2795</v>
      </c>
      <c r="S35" s="73">
        <v>2763</v>
      </c>
      <c r="T35" s="73">
        <v>2795.9</v>
      </c>
      <c r="U35" s="73">
        <v>2769.45</v>
      </c>
      <c r="V35" s="51">
        <f t="shared" si="3"/>
        <v>-9.4602811259345554E-3</v>
      </c>
      <c r="W35" s="74">
        <v>1895901</v>
      </c>
      <c r="X35" s="121">
        <v>122868</v>
      </c>
      <c r="Y35" s="123">
        <f t="shared" si="4"/>
        <v>69236.25</v>
      </c>
      <c r="AB35" s="37"/>
      <c r="AD35" s="163" t="s">
        <v>126</v>
      </c>
      <c r="AE35" s="163"/>
      <c r="AF35" s="163"/>
      <c r="AG35" s="163"/>
      <c r="AH35" s="163"/>
      <c r="AI35" s="163"/>
      <c r="AJ35" s="163"/>
      <c r="AK35" s="163"/>
      <c r="AL35" s="163"/>
      <c r="AM35" s="163"/>
      <c r="AN35" s="163"/>
    </row>
    <row r="36" spans="3:40" ht="15.75" customHeight="1" x14ac:dyDescent="0.45">
      <c r="C36" s="72">
        <v>45119</v>
      </c>
      <c r="D36" s="73">
        <v>1655.35</v>
      </c>
      <c r="E36" s="73">
        <v>1666.3</v>
      </c>
      <c r="F36" s="73">
        <v>1627.15</v>
      </c>
      <c r="G36" s="73">
        <v>1648.4</v>
      </c>
      <c r="H36" s="73">
        <v>1632.95</v>
      </c>
      <c r="I36" s="51">
        <f t="shared" si="2"/>
        <v>-9.3727250667313688E-3</v>
      </c>
      <c r="J36" s="74">
        <v>35479179</v>
      </c>
      <c r="K36" s="121">
        <v>498866</v>
      </c>
      <c r="L36" s="123">
        <f t="shared" ref="L36:L44" si="5">42*H36</f>
        <v>68583.900000000009</v>
      </c>
      <c r="N36" s="76" t="s">
        <v>77</v>
      </c>
      <c r="P36" s="72">
        <v>45113</v>
      </c>
      <c r="Q36" s="73">
        <v>2795.2</v>
      </c>
      <c r="R36" s="73">
        <v>2816.5</v>
      </c>
      <c r="S36" s="73">
        <v>2772.15</v>
      </c>
      <c r="T36" s="73">
        <v>2796.15</v>
      </c>
      <c r="U36" s="73">
        <v>2795.9</v>
      </c>
      <c r="V36" s="51">
        <f t="shared" si="3"/>
        <v>-8.9408651181122067E-5</v>
      </c>
      <c r="W36" s="74">
        <v>4800608</v>
      </c>
      <c r="X36" s="121">
        <v>143985</v>
      </c>
      <c r="Y36" s="123">
        <f t="shared" si="4"/>
        <v>69897.5</v>
      </c>
      <c r="AB36" s="37"/>
      <c r="AD36" s="163"/>
      <c r="AE36" s="163"/>
      <c r="AF36" s="163"/>
      <c r="AG36" s="163"/>
      <c r="AH36" s="163"/>
      <c r="AI36" s="163"/>
      <c r="AJ36" s="163"/>
      <c r="AK36" s="163"/>
      <c r="AL36" s="163"/>
      <c r="AM36" s="163"/>
      <c r="AN36" s="163"/>
    </row>
    <row r="37" spans="3:40" ht="15.75" customHeight="1" x14ac:dyDescent="0.45">
      <c r="C37" s="72">
        <v>45118</v>
      </c>
      <c r="D37" s="73">
        <v>1663</v>
      </c>
      <c r="E37" s="73">
        <v>1676</v>
      </c>
      <c r="F37" s="73">
        <v>1645.5</v>
      </c>
      <c r="G37" s="73">
        <v>1656.45</v>
      </c>
      <c r="H37" s="73">
        <v>1648.4</v>
      </c>
      <c r="I37" s="51">
        <f t="shared" si="2"/>
        <v>-4.8597905158621613E-3</v>
      </c>
      <c r="J37" s="74">
        <v>25335213</v>
      </c>
      <c r="K37" s="121">
        <v>379237</v>
      </c>
      <c r="L37" s="123">
        <f t="shared" si="5"/>
        <v>69232.800000000003</v>
      </c>
      <c r="N37" s="77" t="s">
        <v>78</v>
      </c>
      <c r="P37" s="72">
        <v>45112</v>
      </c>
      <c r="Q37" s="73">
        <v>2866</v>
      </c>
      <c r="R37" s="73">
        <v>2866</v>
      </c>
      <c r="S37" s="73">
        <v>2783.25</v>
      </c>
      <c r="T37" s="73">
        <v>2884.85</v>
      </c>
      <c r="U37" s="73">
        <v>2796.15</v>
      </c>
      <c r="V37" s="51">
        <f t="shared" si="3"/>
        <v>-3.0746832590949236E-2</v>
      </c>
      <c r="W37" s="74">
        <v>4747021</v>
      </c>
      <c r="X37" s="121">
        <v>201782</v>
      </c>
      <c r="Y37" s="123">
        <f t="shared" si="4"/>
        <v>69903.75</v>
      </c>
      <c r="AB37" s="37"/>
      <c r="AD37" s="163"/>
      <c r="AE37" s="163"/>
      <c r="AF37" s="163"/>
      <c r="AG37" s="163"/>
      <c r="AH37" s="163"/>
      <c r="AI37" s="163"/>
      <c r="AJ37" s="163"/>
      <c r="AK37" s="163"/>
      <c r="AL37" s="163"/>
      <c r="AM37" s="163"/>
      <c r="AN37" s="163"/>
    </row>
    <row r="38" spans="3:40" ht="15.75" customHeight="1" x14ac:dyDescent="0.45">
      <c r="C38" s="72">
        <v>45117</v>
      </c>
      <c r="D38" s="73">
        <v>1661</v>
      </c>
      <c r="E38" s="73">
        <v>1676.75</v>
      </c>
      <c r="F38" s="73">
        <v>1649.7</v>
      </c>
      <c r="G38" s="73">
        <v>1660.4</v>
      </c>
      <c r="H38" s="73">
        <v>1656.45</v>
      </c>
      <c r="I38" s="51">
        <f t="shared" si="2"/>
        <v>-2.3789448325705065E-3</v>
      </c>
      <c r="J38" s="74">
        <v>19199221</v>
      </c>
      <c r="K38" s="121">
        <v>317755</v>
      </c>
      <c r="L38" s="123">
        <f t="shared" si="5"/>
        <v>69570.900000000009</v>
      </c>
      <c r="N38" s="77" t="s">
        <v>79</v>
      </c>
      <c r="P38" s="72">
        <v>45111</v>
      </c>
      <c r="Q38" s="73">
        <v>2875.5</v>
      </c>
      <c r="R38" s="73">
        <v>2916.05</v>
      </c>
      <c r="S38" s="73">
        <v>2862.75</v>
      </c>
      <c r="T38" s="73">
        <v>2871.35</v>
      </c>
      <c r="U38" s="73">
        <v>2884.85</v>
      </c>
      <c r="V38" s="51">
        <f t="shared" si="3"/>
        <v>4.7016211886394821E-3</v>
      </c>
      <c r="W38" s="74">
        <v>6645450</v>
      </c>
      <c r="X38" s="121">
        <v>220947</v>
      </c>
      <c r="Y38" s="123">
        <f t="shared" si="4"/>
        <v>72121.25</v>
      </c>
      <c r="AB38" s="37"/>
      <c r="AD38" s="163"/>
      <c r="AE38" s="163"/>
      <c r="AF38" s="163"/>
      <c r="AG38" s="163"/>
      <c r="AH38" s="163"/>
      <c r="AI38" s="163"/>
      <c r="AJ38" s="163"/>
      <c r="AK38" s="163"/>
      <c r="AL38" s="163"/>
      <c r="AM38" s="163"/>
      <c r="AN38" s="163"/>
    </row>
    <row r="39" spans="3:40" ht="15.75" customHeight="1" x14ac:dyDescent="0.45">
      <c r="C39" s="72">
        <v>45114</v>
      </c>
      <c r="D39" s="73">
        <v>1665</v>
      </c>
      <c r="E39" s="73">
        <v>1675</v>
      </c>
      <c r="F39" s="73">
        <v>1656.3</v>
      </c>
      <c r="G39" s="73">
        <v>1675</v>
      </c>
      <c r="H39" s="73">
        <v>1660.4</v>
      </c>
      <c r="I39" s="51">
        <f t="shared" si="2"/>
        <v>-8.7164179104477491E-3</v>
      </c>
      <c r="J39" s="74">
        <v>9963168</v>
      </c>
      <c r="K39" s="121">
        <v>320533</v>
      </c>
      <c r="L39" s="123">
        <f t="shared" si="5"/>
        <v>69736.800000000003</v>
      </c>
      <c r="N39" s="77" t="s">
        <v>86</v>
      </c>
      <c r="P39" s="78">
        <v>45110</v>
      </c>
      <c r="Q39" s="73">
        <v>2844.95</v>
      </c>
      <c r="R39" s="73">
        <v>2927.4</v>
      </c>
      <c r="S39" s="73">
        <v>2841.15</v>
      </c>
      <c r="T39" s="73">
        <v>2821.95</v>
      </c>
      <c r="U39" s="73">
        <v>2871.35</v>
      </c>
      <c r="V39" s="79">
        <f t="shared" si="3"/>
        <v>1.7505625542621361E-2</v>
      </c>
      <c r="W39" s="74">
        <v>7011452</v>
      </c>
      <c r="X39" s="121">
        <v>316337</v>
      </c>
      <c r="Y39" s="123">
        <f t="shared" si="4"/>
        <v>71783.75</v>
      </c>
      <c r="AB39" s="37"/>
      <c r="AD39" s="163"/>
      <c r="AE39" s="163"/>
      <c r="AF39" s="163"/>
      <c r="AG39" s="163"/>
      <c r="AH39" s="163"/>
      <c r="AI39" s="163"/>
      <c r="AJ39" s="163"/>
      <c r="AK39" s="163"/>
      <c r="AL39" s="163"/>
      <c r="AM39" s="163"/>
      <c r="AN39" s="163"/>
    </row>
    <row r="40" spans="3:40" ht="21.4" customHeight="1" thickBot="1" x14ac:dyDescent="0.5">
      <c r="C40" s="72">
        <v>45113</v>
      </c>
      <c r="D40" s="73">
        <v>1673</v>
      </c>
      <c r="E40" s="73">
        <v>1687.85</v>
      </c>
      <c r="F40" s="73">
        <v>1660.4</v>
      </c>
      <c r="G40" s="73">
        <v>1673.3</v>
      </c>
      <c r="H40" s="73">
        <v>1675</v>
      </c>
      <c r="I40" s="51">
        <f t="shared" si="2"/>
        <v>1.0159564931573328E-3</v>
      </c>
      <c r="J40" s="74">
        <v>26078272</v>
      </c>
      <c r="K40" s="121">
        <v>377109</v>
      </c>
      <c r="L40" s="123">
        <f t="shared" si="5"/>
        <v>70350</v>
      </c>
      <c r="N40" s="77" t="s">
        <v>81</v>
      </c>
      <c r="P40" s="78">
        <v>45107</v>
      </c>
      <c r="Q40" s="73">
        <v>2810</v>
      </c>
      <c r="R40" s="73">
        <v>2830</v>
      </c>
      <c r="S40" s="73">
        <v>2784</v>
      </c>
      <c r="T40" s="73">
        <v>2779</v>
      </c>
      <c r="U40" s="73">
        <v>2821.95</v>
      </c>
      <c r="V40" s="79">
        <f t="shared" si="3"/>
        <v>1.545519971212661E-2</v>
      </c>
      <c r="W40" s="74">
        <v>6981604</v>
      </c>
      <c r="X40" s="121">
        <v>223733</v>
      </c>
      <c r="Y40" s="124">
        <f t="shared" si="4"/>
        <v>70548.75</v>
      </c>
      <c r="AB40" s="37"/>
      <c r="AD40" s="163"/>
      <c r="AE40" s="163"/>
      <c r="AF40" s="163"/>
      <c r="AG40" s="163"/>
      <c r="AH40" s="163"/>
      <c r="AI40" s="163"/>
      <c r="AJ40" s="163"/>
      <c r="AK40" s="163"/>
      <c r="AL40" s="163"/>
      <c r="AM40" s="163"/>
      <c r="AN40" s="163"/>
    </row>
    <row r="41" spans="3:40" ht="21" customHeight="1" x14ac:dyDescent="0.45">
      <c r="C41" s="72">
        <v>45112</v>
      </c>
      <c r="D41" s="73">
        <v>1716.25</v>
      </c>
      <c r="E41" s="73">
        <v>1720</v>
      </c>
      <c r="F41" s="73">
        <v>1668.55</v>
      </c>
      <c r="G41" s="73">
        <v>1728.2</v>
      </c>
      <c r="H41" s="73">
        <v>1673.3</v>
      </c>
      <c r="I41" s="51">
        <f t="shared" si="2"/>
        <v>-3.1767156579099676E-2</v>
      </c>
      <c r="J41" s="74">
        <v>18582877</v>
      </c>
      <c r="K41" s="121">
        <v>477385</v>
      </c>
      <c r="L41" s="123">
        <f t="shared" si="5"/>
        <v>70278.599999999991</v>
      </c>
      <c r="N41" s="77" t="s">
        <v>87</v>
      </c>
      <c r="P41" s="72">
        <v>45105</v>
      </c>
      <c r="Q41" s="73">
        <v>2782.85</v>
      </c>
      <c r="R41" s="73">
        <v>2785</v>
      </c>
      <c r="S41" s="73">
        <v>2761</v>
      </c>
      <c r="T41" s="73">
        <v>2761.85</v>
      </c>
      <c r="U41" s="73">
        <v>2779</v>
      </c>
      <c r="V41" s="51">
        <f t="shared" si="3"/>
        <v>6.2096058801166532E-3</v>
      </c>
      <c r="W41" s="74">
        <v>6777176</v>
      </c>
      <c r="X41" s="75">
        <v>203484</v>
      </c>
      <c r="Y41" s="3"/>
      <c r="AB41" s="37"/>
      <c r="AD41" s="163"/>
      <c r="AE41" s="163"/>
      <c r="AF41" s="163"/>
      <c r="AG41" s="163"/>
      <c r="AH41" s="163"/>
      <c r="AI41" s="163"/>
      <c r="AJ41" s="163"/>
      <c r="AK41" s="163"/>
      <c r="AL41" s="163"/>
      <c r="AM41" s="163"/>
      <c r="AN41" s="163"/>
    </row>
    <row r="42" spans="3:40" ht="21" customHeight="1" x14ac:dyDescent="0.45">
      <c r="C42" s="72">
        <v>45111</v>
      </c>
      <c r="D42" s="73">
        <v>1723.45</v>
      </c>
      <c r="E42" s="73">
        <v>1747</v>
      </c>
      <c r="F42" s="73">
        <v>1713.8</v>
      </c>
      <c r="G42" s="73">
        <v>1719.8</v>
      </c>
      <c r="H42" s="73">
        <v>1728.2</v>
      </c>
      <c r="I42" s="51">
        <f t="shared" si="2"/>
        <v>4.8842888707989474E-3</v>
      </c>
      <c r="J42" s="74">
        <v>19397594</v>
      </c>
      <c r="K42" s="121">
        <v>379487</v>
      </c>
      <c r="L42" s="123">
        <f t="shared" si="5"/>
        <v>72584.400000000009</v>
      </c>
      <c r="N42" s="77" t="s">
        <v>83</v>
      </c>
      <c r="P42" s="72">
        <v>45104</v>
      </c>
      <c r="Q42" s="73">
        <v>2734</v>
      </c>
      <c r="R42" s="73">
        <v>2781.55</v>
      </c>
      <c r="S42" s="73">
        <v>2721.85</v>
      </c>
      <c r="T42" s="73">
        <v>2720.3</v>
      </c>
      <c r="U42" s="73">
        <v>2761.85</v>
      </c>
      <c r="V42" s="51">
        <f t="shared" si="3"/>
        <v>1.5274050656177485E-2</v>
      </c>
      <c r="W42" s="74">
        <v>8246786</v>
      </c>
      <c r="X42" s="75">
        <v>205002</v>
      </c>
      <c r="Y42" s="3"/>
      <c r="AB42" s="37"/>
      <c r="AD42" s="163"/>
      <c r="AE42" s="163"/>
      <c r="AF42" s="163"/>
      <c r="AG42" s="163"/>
      <c r="AH42" s="163"/>
      <c r="AI42" s="163"/>
      <c r="AJ42" s="163"/>
      <c r="AK42" s="163"/>
      <c r="AL42" s="163"/>
      <c r="AM42" s="163"/>
      <c r="AN42" s="163"/>
    </row>
    <row r="43" spans="3:40" ht="21" customHeight="1" x14ac:dyDescent="0.45">
      <c r="C43" s="78">
        <v>45110</v>
      </c>
      <c r="D43" s="73">
        <v>1712.5</v>
      </c>
      <c r="E43" s="73">
        <v>1757.5</v>
      </c>
      <c r="F43" s="73">
        <v>1710</v>
      </c>
      <c r="G43" s="73">
        <v>1701.4</v>
      </c>
      <c r="H43" s="73">
        <v>1719.8</v>
      </c>
      <c r="I43" s="79">
        <f t="shared" si="2"/>
        <v>1.0814623251439892E-2</v>
      </c>
      <c r="J43" s="74">
        <v>22052058</v>
      </c>
      <c r="K43" s="121">
        <v>540520</v>
      </c>
      <c r="L43" s="123">
        <f t="shared" si="5"/>
        <v>72231.599999999991</v>
      </c>
      <c r="N43" s="80" t="s">
        <v>84</v>
      </c>
      <c r="P43" s="72">
        <v>45103</v>
      </c>
      <c r="Q43" s="73">
        <v>2720</v>
      </c>
      <c r="R43" s="73">
        <v>2728.7</v>
      </c>
      <c r="S43" s="73">
        <v>2703.2</v>
      </c>
      <c r="T43" s="73">
        <v>2723.15</v>
      </c>
      <c r="U43" s="73">
        <v>2720.3</v>
      </c>
      <c r="V43" s="51">
        <f t="shared" si="3"/>
        <v>-1.0465820832491479E-3</v>
      </c>
      <c r="W43" s="74">
        <v>4168966</v>
      </c>
      <c r="X43" s="75">
        <v>126679</v>
      </c>
      <c r="Y43" s="3"/>
      <c r="AB43" s="37"/>
      <c r="AD43" s="163"/>
      <c r="AE43" s="163"/>
      <c r="AF43" s="163"/>
      <c r="AG43" s="163"/>
      <c r="AH43" s="163"/>
      <c r="AI43" s="163"/>
      <c r="AJ43" s="163"/>
      <c r="AK43" s="163"/>
      <c r="AL43" s="163"/>
      <c r="AM43" s="163"/>
      <c r="AN43" s="163"/>
    </row>
    <row r="44" spans="3:40" ht="21.4" customHeight="1" thickBot="1" x14ac:dyDescent="0.5">
      <c r="C44" s="78">
        <v>45107</v>
      </c>
      <c r="D44" s="73">
        <v>1704</v>
      </c>
      <c r="E44" s="73">
        <v>1708.8</v>
      </c>
      <c r="F44" s="73">
        <v>1683.25</v>
      </c>
      <c r="G44" s="73">
        <v>1676.15</v>
      </c>
      <c r="H44" s="73">
        <v>1701.4</v>
      </c>
      <c r="I44" s="79">
        <f t="shared" si="2"/>
        <v>1.5064284222772395E-2</v>
      </c>
      <c r="J44" s="74">
        <v>20349508</v>
      </c>
      <c r="K44" s="121">
        <v>326058</v>
      </c>
      <c r="L44" s="124">
        <f t="shared" si="5"/>
        <v>71458.8</v>
      </c>
      <c r="N44" s="37"/>
      <c r="P44" s="72">
        <v>45100</v>
      </c>
      <c r="Q44" s="73">
        <v>2701.15</v>
      </c>
      <c r="R44" s="73">
        <v>2742.7</v>
      </c>
      <c r="S44" s="73">
        <v>2700.55</v>
      </c>
      <c r="T44" s="73">
        <v>2715.9</v>
      </c>
      <c r="U44" s="73">
        <v>2723.15</v>
      </c>
      <c r="V44" s="51">
        <f t="shared" si="3"/>
        <v>2.6694650023932898E-3</v>
      </c>
      <c r="W44" s="74">
        <v>3089041</v>
      </c>
      <c r="X44" s="75">
        <v>150667</v>
      </c>
      <c r="Y44" s="3"/>
      <c r="AB44" s="37"/>
      <c r="AD44" s="163"/>
      <c r="AE44" s="163"/>
      <c r="AF44" s="163"/>
      <c r="AG44" s="163"/>
      <c r="AH44" s="163"/>
      <c r="AI44" s="163"/>
      <c r="AJ44" s="163"/>
      <c r="AK44" s="163"/>
      <c r="AL44" s="163"/>
      <c r="AM44" s="163"/>
      <c r="AN44" s="163"/>
    </row>
    <row r="45" spans="3:40" ht="14.25" customHeight="1" x14ac:dyDescent="0.45">
      <c r="C45" s="72">
        <v>45105</v>
      </c>
      <c r="D45" s="73">
        <v>1670</v>
      </c>
      <c r="E45" s="73">
        <v>1679.9</v>
      </c>
      <c r="F45" s="73">
        <v>1660.5</v>
      </c>
      <c r="G45" s="73">
        <v>1658.6</v>
      </c>
      <c r="H45" s="73">
        <v>1676.15</v>
      </c>
      <c r="I45" s="51">
        <f t="shared" si="2"/>
        <v>1.0581213071265028E-2</v>
      </c>
      <c r="J45" s="74">
        <v>29781475</v>
      </c>
      <c r="K45" s="75">
        <v>439006</v>
      </c>
      <c r="L45" s="3"/>
      <c r="N45" s="37"/>
      <c r="P45" s="72">
        <v>45099</v>
      </c>
      <c r="Q45" s="73">
        <v>2714.2</v>
      </c>
      <c r="R45" s="73">
        <v>2738.95</v>
      </c>
      <c r="S45" s="73">
        <v>2708.55</v>
      </c>
      <c r="T45" s="73">
        <v>2702</v>
      </c>
      <c r="U45" s="73">
        <v>2715.9</v>
      </c>
      <c r="V45" s="51">
        <f t="shared" si="3"/>
        <v>5.1443375277573367E-3</v>
      </c>
      <c r="W45" s="74">
        <v>6037525</v>
      </c>
      <c r="X45" s="75">
        <v>178797</v>
      </c>
      <c r="Y45" s="3"/>
      <c r="AB45" s="37"/>
      <c r="AD45" s="163"/>
      <c r="AE45" s="163"/>
      <c r="AF45" s="163"/>
      <c r="AG45" s="163"/>
      <c r="AH45" s="163"/>
      <c r="AI45" s="163"/>
      <c r="AJ45" s="163"/>
      <c r="AK45" s="163"/>
      <c r="AL45" s="163"/>
      <c r="AM45" s="163"/>
      <c r="AN45" s="163"/>
    </row>
    <row r="46" spans="3:40" ht="14.25" customHeight="1" x14ac:dyDescent="0.45">
      <c r="C46" s="72">
        <v>45104</v>
      </c>
      <c r="D46" s="73">
        <v>1642.95</v>
      </c>
      <c r="E46" s="73">
        <v>1672.9</v>
      </c>
      <c r="F46" s="73">
        <v>1638.55</v>
      </c>
      <c r="G46" s="73">
        <v>1635.55</v>
      </c>
      <c r="H46" s="73">
        <v>1658.6</v>
      </c>
      <c r="I46" s="51">
        <f t="shared" si="2"/>
        <v>1.4093118522821024E-2</v>
      </c>
      <c r="J46" s="74">
        <v>16915932</v>
      </c>
      <c r="K46" s="75">
        <v>314003</v>
      </c>
      <c r="L46" s="3"/>
      <c r="N46" s="37"/>
      <c r="P46" s="72">
        <v>45098</v>
      </c>
      <c r="Q46" s="73">
        <v>2670.1</v>
      </c>
      <c r="R46" s="73">
        <v>2704.9</v>
      </c>
      <c r="S46" s="73">
        <v>2665</v>
      </c>
      <c r="T46" s="73">
        <v>2658.55</v>
      </c>
      <c r="U46" s="73">
        <v>2702</v>
      </c>
      <c r="V46" s="51">
        <f t="shared" si="3"/>
        <v>1.6343495514472117E-2</v>
      </c>
      <c r="W46" s="74">
        <v>4486501</v>
      </c>
      <c r="X46" s="75">
        <v>151303</v>
      </c>
      <c r="Y46" s="3"/>
      <c r="AB46" s="37"/>
      <c r="AD46" s="163"/>
      <c r="AE46" s="163"/>
      <c r="AF46" s="163"/>
      <c r="AG46" s="163"/>
      <c r="AH46" s="163"/>
      <c r="AI46" s="163"/>
      <c r="AJ46" s="163"/>
      <c r="AK46" s="163"/>
      <c r="AL46" s="163"/>
      <c r="AM46" s="163"/>
      <c r="AN46" s="163"/>
    </row>
    <row r="47" spans="3:40" ht="14.25" customHeight="1" x14ac:dyDescent="0.45">
      <c r="C47" s="72">
        <v>45103</v>
      </c>
      <c r="D47" s="73">
        <v>1645</v>
      </c>
      <c r="E47" s="73">
        <v>1650.75</v>
      </c>
      <c r="F47" s="73">
        <v>1628.7</v>
      </c>
      <c r="G47" s="73">
        <v>1643.5</v>
      </c>
      <c r="H47" s="73">
        <v>1635.55</v>
      </c>
      <c r="I47" s="51">
        <f t="shared" si="2"/>
        <v>-4.8372376026772912E-3</v>
      </c>
      <c r="J47" s="74">
        <v>8065157</v>
      </c>
      <c r="K47" s="75">
        <v>199872</v>
      </c>
      <c r="L47" s="3"/>
      <c r="N47" s="37"/>
      <c r="P47" s="72">
        <v>45097</v>
      </c>
      <c r="Q47" s="73">
        <v>2653.95</v>
      </c>
      <c r="R47" s="73">
        <v>2663</v>
      </c>
      <c r="S47" s="73">
        <v>2631.4</v>
      </c>
      <c r="T47" s="73">
        <v>2654.8</v>
      </c>
      <c r="U47" s="73">
        <v>2658.55</v>
      </c>
      <c r="V47" s="51">
        <f t="shared" si="3"/>
        <v>1.4125357842398323E-3</v>
      </c>
      <c r="W47" s="74">
        <v>5495069</v>
      </c>
      <c r="X47" s="75">
        <v>213400</v>
      </c>
      <c r="Y47" s="3"/>
      <c r="AB47" s="37"/>
      <c r="AD47" s="163"/>
      <c r="AE47" s="163"/>
      <c r="AF47" s="163"/>
      <c r="AG47" s="163"/>
      <c r="AH47" s="163"/>
      <c r="AI47" s="163"/>
      <c r="AJ47" s="163"/>
      <c r="AK47" s="163"/>
      <c r="AL47" s="163"/>
      <c r="AM47" s="163"/>
      <c r="AN47" s="163"/>
    </row>
    <row r="48" spans="3:40" ht="14.25" customHeight="1" x14ac:dyDescent="0.45">
      <c r="C48" s="72">
        <v>45100</v>
      </c>
      <c r="D48" s="73">
        <v>1637.55</v>
      </c>
      <c r="E48" s="73">
        <v>1659.9</v>
      </c>
      <c r="F48" s="73">
        <v>1634.05</v>
      </c>
      <c r="G48" s="73">
        <v>1643.6</v>
      </c>
      <c r="H48" s="73">
        <v>1643.5</v>
      </c>
      <c r="I48" s="51">
        <f t="shared" si="2"/>
        <v>-6.0842054027676618E-5</v>
      </c>
      <c r="J48" s="74">
        <v>10669609</v>
      </c>
      <c r="K48" s="75">
        <v>248242</v>
      </c>
      <c r="L48" s="3"/>
      <c r="N48" s="37"/>
      <c r="P48" s="72">
        <v>45096</v>
      </c>
      <c r="Q48" s="73">
        <v>2664.05</v>
      </c>
      <c r="R48" s="73">
        <v>2669</v>
      </c>
      <c r="S48" s="73">
        <v>2647.15</v>
      </c>
      <c r="T48" s="73">
        <v>2650.45</v>
      </c>
      <c r="U48" s="73">
        <v>2654.8</v>
      </c>
      <c r="V48" s="51">
        <f t="shared" si="3"/>
        <v>1.6412307344038091E-3</v>
      </c>
      <c r="W48" s="74">
        <v>5187085</v>
      </c>
      <c r="X48" s="75">
        <v>126625</v>
      </c>
      <c r="Y48" s="3"/>
      <c r="AB48" s="37"/>
      <c r="AD48" s="163"/>
      <c r="AE48" s="163"/>
      <c r="AF48" s="163"/>
      <c r="AG48" s="163"/>
      <c r="AH48" s="163"/>
      <c r="AI48" s="163"/>
      <c r="AJ48" s="163"/>
      <c r="AK48" s="163"/>
      <c r="AL48" s="163"/>
      <c r="AM48" s="163"/>
      <c r="AN48" s="163"/>
    </row>
    <row r="49" spans="3:40" ht="14.65" customHeight="1" thickBot="1" x14ac:dyDescent="0.5">
      <c r="C49" s="72">
        <v>45099</v>
      </c>
      <c r="D49" s="73">
        <v>1640</v>
      </c>
      <c r="E49" s="73">
        <v>1657.55</v>
      </c>
      <c r="F49" s="73">
        <v>1639.05</v>
      </c>
      <c r="G49" s="73">
        <v>1635.6</v>
      </c>
      <c r="H49" s="73">
        <v>1643.6</v>
      </c>
      <c r="I49" s="51">
        <f t="shared" si="2"/>
        <v>4.8911714355588387E-3</v>
      </c>
      <c r="J49" s="74">
        <v>28298070</v>
      </c>
      <c r="K49" s="75">
        <v>367511</v>
      </c>
      <c r="L49" s="3"/>
      <c r="N49" s="37"/>
      <c r="V49" s="91"/>
      <c r="AB49" s="37"/>
      <c r="AD49" s="163"/>
      <c r="AE49" s="163"/>
      <c r="AF49" s="163"/>
      <c r="AG49" s="163"/>
      <c r="AH49" s="163"/>
      <c r="AI49" s="163"/>
      <c r="AJ49" s="163"/>
      <c r="AK49" s="163"/>
      <c r="AL49" s="163"/>
      <c r="AM49" s="163"/>
      <c r="AN49" s="163"/>
    </row>
    <row r="50" spans="3:40" ht="14.65" customHeight="1" thickBot="1" x14ac:dyDescent="0.5">
      <c r="C50" s="72">
        <v>45098</v>
      </c>
      <c r="D50" s="73">
        <v>1616</v>
      </c>
      <c r="E50" s="73">
        <v>1637.25</v>
      </c>
      <c r="F50" s="73">
        <v>1611</v>
      </c>
      <c r="G50" s="73">
        <v>1607.5</v>
      </c>
      <c r="H50" s="73">
        <v>1635.6</v>
      </c>
      <c r="I50" s="51">
        <f t="shared" si="2"/>
        <v>1.7480559875583168E-2</v>
      </c>
      <c r="J50" s="74">
        <v>12154473</v>
      </c>
      <c r="K50" s="75">
        <v>276058</v>
      </c>
      <c r="L50" s="3"/>
      <c r="N50" s="37"/>
      <c r="S50" s="167" t="s">
        <v>85</v>
      </c>
      <c r="T50" s="168"/>
      <c r="U50" s="168"/>
      <c r="V50" s="119">
        <f>U32/U48-1</f>
        <v>2.6178996534578891E-2</v>
      </c>
      <c r="AB50" s="37"/>
      <c r="AD50" s="163"/>
      <c r="AE50" s="163"/>
      <c r="AF50" s="163"/>
      <c r="AG50" s="163"/>
      <c r="AH50" s="163"/>
      <c r="AI50" s="163"/>
      <c r="AJ50" s="163"/>
      <c r="AK50" s="163"/>
      <c r="AL50" s="163"/>
      <c r="AM50" s="163"/>
      <c r="AN50" s="163"/>
    </row>
    <row r="51" spans="3:40" ht="14.25" customHeight="1" x14ac:dyDescent="0.45">
      <c r="C51" s="72">
        <v>45097</v>
      </c>
      <c r="D51" s="73">
        <v>1604.15</v>
      </c>
      <c r="E51" s="73">
        <v>1611</v>
      </c>
      <c r="F51" s="73">
        <v>1590.65</v>
      </c>
      <c r="G51" s="73">
        <v>1604.15</v>
      </c>
      <c r="H51" s="73">
        <v>1607.5</v>
      </c>
      <c r="I51" s="51">
        <f t="shared" si="2"/>
        <v>2.0883333852819153E-3</v>
      </c>
      <c r="J51" s="74">
        <v>10002813</v>
      </c>
      <c r="K51" s="75">
        <v>287119</v>
      </c>
      <c r="L51" s="3"/>
      <c r="N51" s="37"/>
      <c r="AB51" s="37"/>
      <c r="AD51" s="163"/>
      <c r="AE51" s="163"/>
      <c r="AF51" s="163"/>
      <c r="AG51" s="163"/>
      <c r="AH51" s="163"/>
      <c r="AI51" s="163"/>
      <c r="AJ51" s="163"/>
      <c r="AK51" s="163"/>
      <c r="AL51" s="163"/>
      <c r="AM51" s="163"/>
      <c r="AN51" s="163"/>
    </row>
    <row r="52" spans="3:40" ht="14.65" customHeight="1" thickBot="1" x14ac:dyDescent="0.5">
      <c r="C52" s="82">
        <v>45096</v>
      </c>
      <c r="D52" s="83">
        <v>1611</v>
      </c>
      <c r="E52" s="83">
        <v>1614.25</v>
      </c>
      <c r="F52" s="83">
        <v>1598.35</v>
      </c>
      <c r="G52" s="83">
        <v>1602.75</v>
      </c>
      <c r="H52" s="83">
        <v>1604.15</v>
      </c>
      <c r="I52" s="84">
        <f t="shared" si="2"/>
        <v>8.7349867415387195E-4</v>
      </c>
      <c r="J52" s="85">
        <v>12414573</v>
      </c>
      <c r="K52" s="86">
        <v>162051</v>
      </c>
      <c r="L52" s="3"/>
      <c r="N52" s="37"/>
      <c r="AB52" s="37"/>
      <c r="AD52" s="163"/>
      <c r="AE52" s="163"/>
      <c r="AF52" s="163"/>
      <c r="AG52" s="163"/>
      <c r="AH52" s="163"/>
      <c r="AI52" s="163"/>
      <c r="AJ52" s="163"/>
      <c r="AK52" s="163"/>
      <c r="AL52" s="163"/>
      <c r="AM52" s="163"/>
      <c r="AN52" s="163"/>
    </row>
    <row r="53" spans="3:40" ht="14.65" customHeight="1" thickBot="1" x14ac:dyDescent="0.5">
      <c r="I53" s="91"/>
      <c r="N53" s="37"/>
      <c r="AB53" s="37"/>
    </row>
    <row r="54" spans="3:40" ht="14.65" customHeight="1" thickBot="1" x14ac:dyDescent="0.5">
      <c r="F54" s="167" t="s">
        <v>85</v>
      </c>
      <c r="G54" s="168"/>
      <c r="H54" s="168"/>
      <c r="I54" s="119">
        <f>H32/H52-1</f>
        <v>4.5725150391172864E-2</v>
      </c>
      <c r="N54" s="37"/>
      <c r="AB54" s="37"/>
    </row>
    <row r="55" spans="3:40" ht="14.25" customHeight="1" x14ac:dyDescent="0.45">
      <c r="N55" s="37"/>
      <c r="AB55" s="37"/>
    </row>
    <row r="56" spans="3:40" ht="14.25" customHeight="1" x14ac:dyDescent="0.45"/>
    <row r="57" spans="3:40" ht="14.25" customHeight="1" x14ac:dyDescent="0.45"/>
    <row r="58" spans="3:40" ht="14.25" customHeight="1" x14ac:dyDescent="0.45"/>
    <row r="59" spans="3:40" ht="14.25" customHeight="1" x14ac:dyDescent="0.45"/>
    <row r="60" spans="3:40" ht="14.25" customHeight="1" x14ac:dyDescent="0.45"/>
    <row r="61" spans="3:40" ht="14.25" customHeight="1" x14ac:dyDescent="0.45"/>
    <row r="62" spans="3:40" ht="14.25" customHeight="1" x14ac:dyDescent="0.45"/>
  </sheetData>
  <mergeCells count="11">
    <mergeCell ref="F54:H54"/>
    <mergeCell ref="AD26:AL33"/>
    <mergeCell ref="AD35:AN52"/>
    <mergeCell ref="AD8:AL8"/>
    <mergeCell ref="C3:L4"/>
    <mergeCell ref="P3:Y4"/>
    <mergeCell ref="AD10:AL17"/>
    <mergeCell ref="AD19:AL24"/>
    <mergeCell ref="F29:H29"/>
    <mergeCell ref="S29:U29"/>
    <mergeCell ref="S50:U5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85B0-5374-407D-A7EE-2B1B19FA1F31}">
  <dimension ref="B1:AK319"/>
  <sheetViews>
    <sheetView topLeftCell="A250" zoomScale="43" zoomScaleNormal="37" workbookViewId="0">
      <selection activeCell="AK24" sqref="AK24"/>
    </sheetView>
  </sheetViews>
  <sheetFormatPr defaultRowHeight="14.25" x14ac:dyDescent="0.45"/>
  <cols>
    <col min="2" max="2" width="11.73046875" customWidth="1"/>
    <col min="9" max="9" width="4.06640625" customWidth="1"/>
    <col min="11" max="11" width="13.73046875" customWidth="1"/>
    <col min="12" max="12" width="9.33203125" customWidth="1"/>
    <col min="18" max="18" width="3.46484375" customWidth="1"/>
    <col min="20" max="20" width="12.9296875" customWidth="1"/>
    <col min="21" max="25" width="9.6640625" bestFit="1" customWidth="1"/>
    <col min="27" max="27" width="3.53125" customWidth="1"/>
    <col min="29" max="29" width="18.9296875" customWidth="1"/>
  </cols>
  <sheetData>
    <row r="1" spans="2:37" x14ac:dyDescent="0.45">
      <c r="I1" s="37"/>
      <c r="R1" s="37"/>
      <c r="AA1" s="37"/>
    </row>
    <row r="2" spans="2:37" x14ac:dyDescent="0.45">
      <c r="B2" s="169" t="s">
        <v>67</v>
      </c>
      <c r="C2" s="170"/>
      <c r="D2" s="170"/>
      <c r="E2" s="170"/>
      <c r="F2" s="170"/>
      <c r="G2" s="170"/>
      <c r="I2" s="37"/>
      <c r="K2" s="169" t="s">
        <v>66</v>
      </c>
      <c r="L2" s="169"/>
      <c r="M2" s="169"/>
      <c r="N2" s="169"/>
      <c r="O2" s="169"/>
      <c r="P2" s="169"/>
      <c r="R2" s="37"/>
      <c r="T2" s="171" t="s">
        <v>92</v>
      </c>
      <c r="U2" s="172"/>
      <c r="V2" s="172"/>
      <c r="W2" s="172"/>
      <c r="X2" s="172"/>
      <c r="Y2" s="172"/>
      <c r="AA2" s="37"/>
    </row>
    <row r="3" spans="2:37" x14ac:dyDescent="0.45">
      <c r="B3" s="170"/>
      <c r="C3" s="170"/>
      <c r="D3" s="170"/>
      <c r="E3" s="170"/>
      <c r="F3" s="170"/>
      <c r="G3" s="170"/>
      <c r="I3" s="37"/>
      <c r="K3" s="169"/>
      <c r="L3" s="169"/>
      <c r="M3" s="169"/>
      <c r="N3" s="169"/>
      <c r="O3" s="169"/>
      <c r="P3" s="169"/>
      <c r="R3" s="37"/>
      <c r="T3" s="172"/>
      <c r="U3" s="172"/>
      <c r="V3" s="172"/>
      <c r="W3" s="172"/>
      <c r="X3" s="172"/>
      <c r="Y3" s="172"/>
      <c r="AA3" s="37"/>
    </row>
    <row r="4" spans="2:37" ht="14.65" thickBot="1" x14ac:dyDescent="0.5">
      <c r="I4" s="37"/>
      <c r="R4" s="37"/>
      <c r="AA4" s="37"/>
    </row>
    <row r="5" spans="2:37" ht="14.65" thickBot="1" x14ac:dyDescent="0.5">
      <c r="B5" s="69" t="s">
        <v>68</v>
      </c>
      <c r="C5" s="70" t="s">
        <v>69</v>
      </c>
      <c r="D5" s="70" t="s">
        <v>70</v>
      </c>
      <c r="E5" s="70" t="s">
        <v>71</v>
      </c>
      <c r="F5" s="70" t="s">
        <v>73</v>
      </c>
      <c r="G5" s="71" t="s">
        <v>88</v>
      </c>
      <c r="I5" s="37"/>
      <c r="K5" s="69" t="s">
        <v>68</v>
      </c>
      <c r="L5" s="70" t="s">
        <v>69</v>
      </c>
      <c r="M5" s="70" t="s">
        <v>70</v>
      </c>
      <c r="N5" s="70" t="s">
        <v>71</v>
      </c>
      <c r="O5" s="70" t="s">
        <v>73</v>
      </c>
      <c r="P5" s="71" t="s">
        <v>88</v>
      </c>
      <c r="R5" s="37"/>
      <c r="T5" s="108" t="s">
        <v>91</v>
      </c>
      <c r="U5" s="109" t="s">
        <v>69</v>
      </c>
      <c r="V5" s="109" t="s">
        <v>70</v>
      </c>
      <c r="W5" s="109" t="s">
        <v>71</v>
      </c>
      <c r="X5" s="109" t="s">
        <v>73</v>
      </c>
      <c r="Y5" s="110" t="s">
        <v>88</v>
      </c>
      <c r="AA5" s="37"/>
      <c r="AD5" s="101" t="s">
        <v>69</v>
      </c>
      <c r="AE5" s="101" t="s">
        <v>70</v>
      </c>
      <c r="AF5" s="101" t="s">
        <v>71</v>
      </c>
      <c r="AG5" s="101" t="s">
        <v>73</v>
      </c>
      <c r="AH5" s="102" t="s">
        <v>88</v>
      </c>
    </row>
    <row r="6" spans="2:37" x14ac:dyDescent="0.45">
      <c r="B6" s="72">
        <v>45107</v>
      </c>
      <c r="C6" s="73">
        <v>2810</v>
      </c>
      <c r="D6" s="73">
        <v>2830</v>
      </c>
      <c r="E6" s="73">
        <v>2784</v>
      </c>
      <c r="F6" s="73">
        <v>2821.95</v>
      </c>
      <c r="G6" s="92">
        <v>2813.81</v>
      </c>
      <c r="I6" s="37"/>
      <c r="K6" s="72">
        <v>45107</v>
      </c>
      <c r="L6" s="73">
        <v>1704</v>
      </c>
      <c r="M6" s="73">
        <v>1708.8</v>
      </c>
      <c r="N6" s="73">
        <v>1683.25</v>
      </c>
      <c r="O6" s="73">
        <v>1701.4</v>
      </c>
      <c r="P6" s="92">
        <v>1698.7</v>
      </c>
      <c r="R6" s="37"/>
      <c r="T6" s="72">
        <v>45107</v>
      </c>
      <c r="U6" s="100">
        <f>C6/L6</f>
        <v>1.6490610328638498</v>
      </c>
      <c r="V6" s="100">
        <f>D6/M6</f>
        <v>1.6561329588014981</v>
      </c>
      <c r="W6" s="100">
        <f t="shared" ref="W6" si="0">E6/N6</f>
        <v>1.6539432645180454</v>
      </c>
      <c r="X6" s="100">
        <f t="shared" ref="X6" si="1">F6/O6</f>
        <v>1.6586046785000585</v>
      </c>
      <c r="Y6" s="103">
        <f t="shared" ref="Y6" si="2">G6/P6</f>
        <v>1.6564490492729733</v>
      </c>
      <c r="AA6" s="37"/>
      <c r="AC6" s="111" t="s">
        <v>93</v>
      </c>
      <c r="AD6">
        <f>C316/L316</f>
        <v>1.6386175088475552</v>
      </c>
      <c r="AE6">
        <f t="shared" ref="AE6:AH6" si="3">D316/M316</f>
        <v>1.6399682899178618</v>
      </c>
      <c r="AF6">
        <f t="shared" si="3"/>
        <v>1.6379205831632433</v>
      </c>
      <c r="AG6">
        <f t="shared" si="3"/>
        <v>1.6393673671275937</v>
      </c>
      <c r="AH6">
        <f t="shared" si="3"/>
        <v>1.6389965204046908</v>
      </c>
    </row>
    <row r="7" spans="2:37" ht="14.65" thickBot="1" x14ac:dyDescent="0.5">
      <c r="B7" s="72">
        <v>45105</v>
      </c>
      <c r="C7" s="73">
        <v>2782.85</v>
      </c>
      <c r="D7" s="73">
        <v>2785</v>
      </c>
      <c r="E7" s="73">
        <v>2761</v>
      </c>
      <c r="F7" s="73">
        <v>2779</v>
      </c>
      <c r="G7" s="92">
        <v>2774.97</v>
      </c>
      <c r="I7" s="37"/>
      <c r="K7" s="72">
        <v>45105</v>
      </c>
      <c r="L7" s="73">
        <v>1670</v>
      </c>
      <c r="M7" s="73">
        <v>1679.9</v>
      </c>
      <c r="N7" s="73">
        <v>1660.5</v>
      </c>
      <c r="O7" s="73">
        <v>1676.15</v>
      </c>
      <c r="P7" s="92">
        <v>1673.3</v>
      </c>
      <c r="R7" s="37"/>
      <c r="T7" s="72">
        <v>45105</v>
      </c>
      <c r="U7" s="100">
        <f t="shared" ref="U7:U70" si="4">C7/L7</f>
        <v>1.666377245508982</v>
      </c>
      <c r="V7" s="100">
        <f t="shared" ref="V7:V70" si="5">D7/M7</f>
        <v>1.6578367759985713</v>
      </c>
      <c r="W7" s="100">
        <f t="shared" ref="W7:W70" si="6">E7/N7</f>
        <v>1.6627521830773864</v>
      </c>
      <c r="X7" s="100">
        <f t="shared" ref="X7:X70" si="7">F7/O7</f>
        <v>1.6579661724785968</v>
      </c>
      <c r="Y7" s="103">
        <f t="shared" ref="Y7:Y70" si="8">G7/P7</f>
        <v>1.658381641068547</v>
      </c>
      <c r="AA7" s="37"/>
      <c r="AC7" s="112" t="s">
        <v>94</v>
      </c>
      <c r="AD7" s="100">
        <f>U316</f>
        <v>1.6383094349703129</v>
      </c>
      <c r="AE7" s="100">
        <f t="shared" ref="AE7:AH7" si="9">V316</f>
        <v>1.6397481112038024</v>
      </c>
      <c r="AF7" s="100">
        <f t="shared" si="9"/>
        <v>1.6375216009098654</v>
      </c>
      <c r="AG7" s="100">
        <f t="shared" si="9"/>
        <v>1.6390430567619887</v>
      </c>
      <c r="AH7" s="100">
        <f t="shared" si="9"/>
        <v>1.638699740038726</v>
      </c>
    </row>
    <row r="8" spans="2:37" x14ac:dyDescent="0.45">
      <c r="B8" s="72">
        <v>45104</v>
      </c>
      <c r="C8" s="73">
        <v>2734</v>
      </c>
      <c r="D8" s="73">
        <v>2781.55</v>
      </c>
      <c r="E8" s="73">
        <v>2721.85</v>
      </c>
      <c r="F8" s="73">
        <v>2761.85</v>
      </c>
      <c r="G8" s="92">
        <v>2753.51</v>
      </c>
      <c r="I8" s="37"/>
      <c r="K8" s="72">
        <v>45104</v>
      </c>
      <c r="L8" s="73">
        <v>1642.95</v>
      </c>
      <c r="M8" s="73">
        <v>1672.9</v>
      </c>
      <c r="N8" s="73">
        <v>1638.55</v>
      </c>
      <c r="O8" s="73">
        <v>1658.6</v>
      </c>
      <c r="P8" s="92">
        <v>1654.06</v>
      </c>
      <c r="R8" s="37"/>
      <c r="T8" s="72">
        <v>45104</v>
      </c>
      <c r="U8" s="100">
        <f t="shared" si="4"/>
        <v>1.6640798563559451</v>
      </c>
      <c r="V8" s="100">
        <f t="shared" si="5"/>
        <v>1.6627114591428058</v>
      </c>
      <c r="W8" s="100">
        <f t="shared" si="6"/>
        <v>1.6611333190931006</v>
      </c>
      <c r="X8" s="100">
        <f t="shared" si="7"/>
        <v>1.6651694199927649</v>
      </c>
      <c r="Y8" s="103">
        <f t="shared" si="8"/>
        <v>1.6646977739622506</v>
      </c>
      <c r="AA8" s="37"/>
    </row>
    <row r="9" spans="2:37" x14ac:dyDescent="0.45">
      <c r="B9" s="72">
        <v>45103</v>
      </c>
      <c r="C9" s="73">
        <v>2720</v>
      </c>
      <c r="D9" s="73">
        <v>2728.7</v>
      </c>
      <c r="E9" s="73">
        <v>2703.2</v>
      </c>
      <c r="F9" s="73">
        <v>2720.3</v>
      </c>
      <c r="G9" s="92">
        <v>2716.83</v>
      </c>
      <c r="I9" s="37"/>
      <c r="K9" s="72">
        <v>45103</v>
      </c>
      <c r="L9" s="73">
        <v>1645</v>
      </c>
      <c r="M9" s="73">
        <v>1650.75</v>
      </c>
      <c r="N9" s="73">
        <v>1628.7</v>
      </c>
      <c r="O9" s="73">
        <v>1635.55</v>
      </c>
      <c r="P9" s="92">
        <v>1637.33</v>
      </c>
      <c r="R9" s="37"/>
      <c r="T9" s="72">
        <v>45103</v>
      </c>
      <c r="U9" s="100">
        <f t="shared" si="4"/>
        <v>1.6534954407294833</v>
      </c>
      <c r="V9" s="100">
        <f t="shared" si="5"/>
        <v>1.6530062092988034</v>
      </c>
      <c r="W9" s="100">
        <f t="shared" si="6"/>
        <v>1.6597286179161292</v>
      </c>
      <c r="X9" s="100">
        <f t="shared" si="7"/>
        <v>1.6632325517410047</v>
      </c>
      <c r="Y9" s="103">
        <f t="shared" si="8"/>
        <v>1.6593050881618245</v>
      </c>
      <c r="AA9" s="37"/>
    </row>
    <row r="10" spans="2:37" x14ac:dyDescent="0.45">
      <c r="B10" s="72">
        <v>45100</v>
      </c>
      <c r="C10" s="73">
        <v>2701.15</v>
      </c>
      <c r="D10" s="73">
        <v>2742.7</v>
      </c>
      <c r="E10" s="73">
        <v>2700.55</v>
      </c>
      <c r="F10" s="73">
        <v>2723.15</v>
      </c>
      <c r="G10" s="92">
        <v>2727.86</v>
      </c>
      <c r="I10" s="37"/>
      <c r="K10" s="72">
        <v>45100</v>
      </c>
      <c r="L10" s="73">
        <v>1637.55</v>
      </c>
      <c r="M10" s="73">
        <v>1659.9</v>
      </c>
      <c r="N10" s="73">
        <v>1634.05</v>
      </c>
      <c r="O10" s="73">
        <v>1643.5</v>
      </c>
      <c r="P10" s="92">
        <v>1649.49</v>
      </c>
      <c r="R10" s="37"/>
      <c r="T10" s="72">
        <v>45100</v>
      </c>
      <c r="U10" s="100">
        <f t="shared" si="4"/>
        <v>1.6495068852859456</v>
      </c>
      <c r="V10" s="100">
        <f t="shared" si="5"/>
        <v>1.6523284535212963</v>
      </c>
      <c r="W10" s="100">
        <f t="shared" si="6"/>
        <v>1.6526728068296566</v>
      </c>
      <c r="X10" s="100">
        <f t="shared" si="7"/>
        <v>1.6569212047459689</v>
      </c>
      <c r="Y10" s="103">
        <f t="shared" si="8"/>
        <v>1.6537596469211697</v>
      </c>
      <c r="AA10" s="37"/>
    </row>
    <row r="11" spans="2:37" x14ac:dyDescent="0.45">
      <c r="B11" s="72">
        <v>45099</v>
      </c>
      <c r="C11" s="73">
        <v>2714.2</v>
      </c>
      <c r="D11" s="73">
        <v>2738.95</v>
      </c>
      <c r="E11" s="73">
        <v>2708.55</v>
      </c>
      <c r="F11" s="73">
        <v>2715.9</v>
      </c>
      <c r="G11" s="92">
        <v>2719.81</v>
      </c>
      <c r="I11" s="37"/>
      <c r="K11" s="72">
        <v>45099</v>
      </c>
      <c r="L11" s="73">
        <v>1640</v>
      </c>
      <c r="M11" s="73">
        <v>1657.55</v>
      </c>
      <c r="N11" s="73">
        <v>1639.05</v>
      </c>
      <c r="O11" s="73">
        <v>1643.6</v>
      </c>
      <c r="P11" s="92">
        <v>1646.7</v>
      </c>
      <c r="R11" s="37"/>
      <c r="T11" s="72">
        <v>45099</v>
      </c>
      <c r="U11" s="100">
        <f t="shared" si="4"/>
        <v>1.6549999999999998</v>
      </c>
      <c r="V11" s="100">
        <f t="shared" si="5"/>
        <v>1.6524086754547374</v>
      </c>
      <c r="W11" s="100">
        <f t="shared" si="6"/>
        <v>1.652512125926604</v>
      </c>
      <c r="X11" s="100">
        <f t="shared" si="7"/>
        <v>1.6524093453394988</v>
      </c>
      <c r="Y11" s="103">
        <f t="shared" si="8"/>
        <v>1.6516730430558084</v>
      </c>
      <c r="AA11" s="37"/>
    </row>
    <row r="12" spans="2:37" ht="18" x14ac:dyDescent="0.45">
      <c r="B12" s="72">
        <v>45098</v>
      </c>
      <c r="C12" s="73">
        <v>2670.1</v>
      </c>
      <c r="D12" s="73">
        <v>2704.9</v>
      </c>
      <c r="E12" s="73">
        <v>2665</v>
      </c>
      <c r="F12" s="73">
        <v>2702</v>
      </c>
      <c r="G12" s="92">
        <v>2689.57</v>
      </c>
      <c r="I12" s="37"/>
      <c r="K12" s="72">
        <v>45098</v>
      </c>
      <c r="L12" s="73">
        <v>1616</v>
      </c>
      <c r="M12" s="73">
        <v>1637.25</v>
      </c>
      <c r="N12" s="73">
        <v>1611</v>
      </c>
      <c r="O12" s="73">
        <v>1635.6</v>
      </c>
      <c r="P12" s="92">
        <v>1628.22</v>
      </c>
      <c r="R12" s="37"/>
      <c r="T12" s="72">
        <v>45098</v>
      </c>
      <c r="U12" s="100">
        <f t="shared" si="4"/>
        <v>1.652289603960396</v>
      </c>
      <c r="V12" s="100">
        <f t="shared" si="5"/>
        <v>1.6520995571843029</v>
      </c>
      <c r="W12" s="100">
        <f t="shared" si="6"/>
        <v>1.6542520173805091</v>
      </c>
      <c r="X12" s="100">
        <f t="shared" si="7"/>
        <v>1.6519931523599902</v>
      </c>
      <c r="Y12" s="103">
        <f t="shared" si="8"/>
        <v>1.6518468020292099</v>
      </c>
      <c r="AA12" s="37"/>
      <c r="AC12" s="164" t="s">
        <v>120</v>
      </c>
      <c r="AD12" s="164"/>
      <c r="AE12" s="164"/>
      <c r="AF12" s="164"/>
      <c r="AG12" s="164"/>
      <c r="AH12" s="164"/>
      <c r="AI12" s="164"/>
      <c r="AJ12" s="164"/>
      <c r="AK12" s="164"/>
    </row>
    <row r="13" spans="2:37" x14ac:dyDescent="0.45">
      <c r="B13" s="72">
        <v>45097</v>
      </c>
      <c r="C13" s="73">
        <v>2653.95</v>
      </c>
      <c r="D13" s="73">
        <v>2663</v>
      </c>
      <c r="E13" s="73">
        <v>2631.4</v>
      </c>
      <c r="F13" s="73">
        <v>2658.55</v>
      </c>
      <c r="G13" s="92">
        <v>2649.28</v>
      </c>
      <c r="I13" s="37"/>
      <c r="K13" s="72">
        <v>45097</v>
      </c>
      <c r="L13" s="73">
        <v>1604.15</v>
      </c>
      <c r="M13" s="73">
        <v>1611</v>
      </c>
      <c r="N13" s="73">
        <v>1590.65</v>
      </c>
      <c r="O13" s="73">
        <v>1607.5</v>
      </c>
      <c r="P13" s="92">
        <v>1599.68</v>
      </c>
      <c r="R13" s="37"/>
      <c r="T13" s="72">
        <v>45097</v>
      </c>
      <c r="U13" s="100">
        <f t="shared" si="4"/>
        <v>1.6544275784683475</v>
      </c>
      <c r="V13" s="100">
        <f t="shared" si="5"/>
        <v>1.6530105524518932</v>
      </c>
      <c r="W13" s="100">
        <f t="shared" si="6"/>
        <v>1.6542922704554741</v>
      </c>
      <c r="X13" s="100">
        <f t="shared" si="7"/>
        <v>1.6538413685847591</v>
      </c>
      <c r="Y13" s="103">
        <f t="shared" si="8"/>
        <v>1.656131226245249</v>
      </c>
      <c r="AA13" s="37"/>
    </row>
    <row r="14" spans="2:37" ht="14.25" customHeight="1" x14ac:dyDescent="0.45">
      <c r="B14" s="72">
        <v>45096</v>
      </c>
      <c r="C14" s="73">
        <v>2664.05</v>
      </c>
      <c r="D14" s="73">
        <v>2669</v>
      </c>
      <c r="E14" s="73">
        <v>2647.15</v>
      </c>
      <c r="F14" s="73">
        <v>2654.8</v>
      </c>
      <c r="G14" s="92">
        <v>2660.03</v>
      </c>
      <c r="I14" s="37"/>
      <c r="K14" s="72">
        <v>45096</v>
      </c>
      <c r="L14" s="73">
        <v>1611</v>
      </c>
      <c r="M14" s="73">
        <v>1614.25</v>
      </c>
      <c r="N14" s="73">
        <v>1598.35</v>
      </c>
      <c r="O14" s="73">
        <v>1604.15</v>
      </c>
      <c r="P14" s="92">
        <v>1606</v>
      </c>
      <c r="R14" s="37"/>
      <c r="T14" s="72">
        <v>45096</v>
      </c>
      <c r="U14" s="100">
        <f t="shared" si="4"/>
        <v>1.6536623215394166</v>
      </c>
      <c r="V14" s="100">
        <f t="shared" si="5"/>
        <v>1.6533994114914046</v>
      </c>
      <c r="W14" s="100">
        <f t="shared" si="6"/>
        <v>1.6561766822035224</v>
      </c>
      <c r="X14" s="100">
        <f t="shared" si="7"/>
        <v>1.6549574541034193</v>
      </c>
      <c r="Y14" s="103">
        <f t="shared" si="8"/>
        <v>1.656307596513076</v>
      </c>
      <c r="AA14" s="37"/>
      <c r="AC14" s="166" t="s">
        <v>118</v>
      </c>
      <c r="AD14" s="166"/>
      <c r="AE14" s="166"/>
      <c r="AF14" s="166"/>
      <c r="AG14" s="166"/>
      <c r="AH14" s="166"/>
      <c r="AI14" s="166"/>
      <c r="AJ14" s="166"/>
      <c r="AK14" s="166"/>
    </row>
    <row r="15" spans="2:37" x14ac:dyDescent="0.45">
      <c r="B15" s="72">
        <v>45093</v>
      </c>
      <c r="C15" s="73">
        <v>2630</v>
      </c>
      <c r="D15" s="73">
        <v>2664</v>
      </c>
      <c r="E15" s="73">
        <v>2626.05</v>
      </c>
      <c r="F15" s="73">
        <v>2650.45</v>
      </c>
      <c r="G15" s="92">
        <v>2640.16</v>
      </c>
      <c r="I15" s="37"/>
      <c r="K15" s="72">
        <v>45093</v>
      </c>
      <c r="L15" s="73">
        <v>1587.15</v>
      </c>
      <c r="M15" s="73">
        <v>1609.2</v>
      </c>
      <c r="N15" s="73">
        <v>1584</v>
      </c>
      <c r="O15" s="73">
        <v>1602.75</v>
      </c>
      <c r="P15" s="92">
        <v>1598.25</v>
      </c>
      <c r="R15" s="37"/>
      <c r="T15" s="72">
        <v>45093</v>
      </c>
      <c r="U15" s="100">
        <f t="shared" si="4"/>
        <v>1.6570582490627854</v>
      </c>
      <c r="V15" s="100">
        <f t="shared" si="5"/>
        <v>1.6554809843400446</v>
      </c>
      <c r="W15" s="100">
        <f t="shared" si="6"/>
        <v>1.6578598484848486</v>
      </c>
      <c r="X15" s="100">
        <f t="shared" si="7"/>
        <v>1.6536889720792387</v>
      </c>
      <c r="Y15" s="103">
        <f t="shared" si="8"/>
        <v>1.6519067730330048</v>
      </c>
      <c r="AA15" s="37"/>
      <c r="AC15" s="166"/>
      <c r="AD15" s="166"/>
      <c r="AE15" s="166"/>
      <c r="AF15" s="166"/>
      <c r="AG15" s="166"/>
      <c r="AH15" s="166"/>
      <c r="AI15" s="166"/>
      <c r="AJ15" s="166"/>
      <c r="AK15" s="166"/>
    </row>
    <row r="16" spans="2:37" x14ac:dyDescent="0.45">
      <c r="B16" s="72">
        <v>45092</v>
      </c>
      <c r="C16" s="73">
        <v>2647.75</v>
      </c>
      <c r="D16" s="73">
        <v>2652.15</v>
      </c>
      <c r="E16" s="73">
        <v>2618</v>
      </c>
      <c r="F16" s="73">
        <v>2620.15</v>
      </c>
      <c r="G16" s="92">
        <v>2633.76</v>
      </c>
      <c r="I16" s="37"/>
      <c r="K16" s="72">
        <v>45092</v>
      </c>
      <c r="L16" s="73">
        <v>1604</v>
      </c>
      <c r="M16" s="73">
        <v>1605.95</v>
      </c>
      <c r="N16" s="73">
        <v>1579</v>
      </c>
      <c r="O16" s="73">
        <v>1582.05</v>
      </c>
      <c r="P16" s="92">
        <v>1590.41</v>
      </c>
      <c r="R16" s="37"/>
      <c r="T16" s="72">
        <v>45092</v>
      </c>
      <c r="U16" s="100">
        <f t="shared" si="4"/>
        <v>1.650716957605985</v>
      </c>
      <c r="V16" s="100">
        <f t="shared" si="5"/>
        <v>1.6514524113453097</v>
      </c>
      <c r="W16" s="100">
        <f t="shared" si="6"/>
        <v>1.6580113996200128</v>
      </c>
      <c r="X16" s="100">
        <f t="shared" si="7"/>
        <v>1.6561739515185994</v>
      </c>
      <c r="Y16" s="103">
        <f t="shared" si="8"/>
        <v>1.6560258046667211</v>
      </c>
      <c r="AA16" s="37"/>
      <c r="AB16" t="s">
        <v>117</v>
      </c>
      <c r="AC16" s="166"/>
      <c r="AD16" s="166"/>
      <c r="AE16" s="166"/>
      <c r="AF16" s="166"/>
      <c r="AG16" s="166"/>
      <c r="AH16" s="166"/>
      <c r="AI16" s="166"/>
      <c r="AJ16" s="166"/>
      <c r="AK16" s="166"/>
    </row>
    <row r="17" spans="2:37" x14ac:dyDescent="0.45">
      <c r="B17" s="72">
        <v>45091</v>
      </c>
      <c r="C17" s="73">
        <v>2651</v>
      </c>
      <c r="D17" s="73">
        <v>2656</v>
      </c>
      <c r="E17" s="73">
        <v>2640.8</v>
      </c>
      <c r="F17" s="73">
        <v>2645.85</v>
      </c>
      <c r="G17" s="92">
        <v>2650.16</v>
      </c>
      <c r="I17" s="37"/>
      <c r="K17" s="72">
        <v>45091</v>
      </c>
      <c r="L17" s="73">
        <v>1610.45</v>
      </c>
      <c r="M17" s="73">
        <v>1612</v>
      </c>
      <c r="N17" s="73">
        <v>1600.2</v>
      </c>
      <c r="O17" s="73">
        <v>1601.75</v>
      </c>
      <c r="P17" s="92">
        <v>1606.76</v>
      </c>
      <c r="R17" s="37"/>
      <c r="T17" s="72">
        <v>45091</v>
      </c>
      <c r="U17" s="100">
        <f t="shared" si="4"/>
        <v>1.6461237542301841</v>
      </c>
      <c r="V17" s="100">
        <f t="shared" si="5"/>
        <v>1.6476426799007444</v>
      </c>
      <c r="W17" s="100">
        <f t="shared" si="6"/>
        <v>1.6502937132858393</v>
      </c>
      <c r="X17" s="100">
        <f t="shared" si="7"/>
        <v>1.6518495395660995</v>
      </c>
      <c r="Y17" s="103">
        <f t="shared" si="8"/>
        <v>1.649381363738206</v>
      </c>
      <c r="AA17" s="37"/>
      <c r="AC17" s="166"/>
      <c r="AD17" s="166"/>
      <c r="AE17" s="166"/>
      <c r="AF17" s="166"/>
      <c r="AG17" s="166"/>
      <c r="AH17" s="166"/>
      <c r="AI17" s="166"/>
      <c r="AJ17" s="166"/>
      <c r="AK17" s="166"/>
    </row>
    <row r="18" spans="2:37" x14ac:dyDescent="0.45">
      <c r="B18" s="72">
        <v>45090</v>
      </c>
      <c r="C18" s="73">
        <v>2636.75</v>
      </c>
      <c r="D18" s="73">
        <v>2654.8</v>
      </c>
      <c r="E18" s="73">
        <v>2634.9</v>
      </c>
      <c r="F18" s="73">
        <v>2645.9</v>
      </c>
      <c r="G18" s="92">
        <v>2644.89</v>
      </c>
      <c r="I18" s="37"/>
      <c r="K18" s="72">
        <v>45090</v>
      </c>
      <c r="L18" s="73">
        <v>1590.1</v>
      </c>
      <c r="M18" s="73">
        <v>1609</v>
      </c>
      <c r="N18" s="73">
        <v>1590.1</v>
      </c>
      <c r="O18" s="73">
        <v>1603.5</v>
      </c>
      <c r="P18" s="92">
        <v>1602.57</v>
      </c>
      <c r="R18" s="37"/>
      <c r="T18" s="72">
        <v>45090</v>
      </c>
      <c r="U18" s="100">
        <f t="shared" si="4"/>
        <v>1.6582290421986039</v>
      </c>
      <c r="V18" s="100">
        <f t="shared" si="5"/>
        <v>1.6499689247980114</v>
      </c>
      <c r="W18" s="100">
        <f t="shared" si="6"/>
        <v>1.6570655933589085</v>
      </c>
      <c r="X18" s="100">
        <f t="shared" si="7"/>
        <v>1.6500779544745869</v>
      </c>
      <c r="Y18" s="103">
        <f t="shared" si="8"/>
        <v>1.6504052865085457</v>
      </c>
      <c r="AA18" s="37"/>
    </row>
    <row r="19" spans="2:37" x14ac:dyDescent="0.45">
      <c r="B19" s="72">
        <v>45089</v>
      </c>
      <c r="C19" s="73">
        <v>2660</v>
      </c>
      <c r="D19" s="73">
        <v>2664</v>
      </c>
      <c r="E19" s="73">
        <v>2638.8</v>
      </c>
      <c r="F19" s="73">
        <v>2640.8</v>
      </c>
      <c r="G19" s="92">
        <v>2644.79</v>
      </c>
      <c r="I19" s="37"/>
      <c r="K19" s="72">
        <v>45089</v>
      </c>
      <c r="L19" s="73">
        <v>1612.55</v>
      </c>
      <c r="M19" s="73">
        <v>1615.8</v>
      </c>
      <c r="N19" s="73">
        <v>1599.45</v>
      </c>
      <c r="O19" s="73">
        <v>1600.8</v>
      </c>
      <c r="P19" s="92">
        <v>1604.34</v>
      </c>
      <c r="R19" s="37"/>
      <c r="T19" s="72">
        <v>45089</v>
      </c>
      <c r="U19" s="100">
        <f t="shared" si="4"/>
        <v>1.6495612539146074</v>
      </c>
      <c r="V19" s="100">
        <f t="shared" si="5"/>
        <v>1.6487189008540661</v>
      </c>
      <c r="W19" s="100">
        <f t="shared" si="6"/>
        <v>1.6498171246365938</v>
      </c>
      <c r="X19" s="100">
        <f t="shared" si="7"/>
        <v>1.6496751624187909</v>
      </c>
      <c r="Y19" s="103">
        <f t="shared" si="8"/>
        <v>1.6485221337123055</v>
      </c>
      <c r="AA19" s="37"/>
      <c r="AC19" s="173" t="s">
        <v>119</v>
      </c>
      <c r="AD19" s="173"/>
      <c r="AE19" s="173"/>
      <c r="AF19" s="173"/>
      <c r="AG19" s="173"/>
      <c r="AH19" s="173"/>
      <c r="AI19" s="173"/>
      <c r="AJ19" s="173"/>
    </row>
    <row r="20" spans="2:37" x14ac:dyDescent="0.45">
      <c r="B20" s="72">
        <v>45086</v>
      </c>
      <c r="C20" s="73">
        <v>2664</v>
      </c>
      <c r="D20" s="73">
        <v>2667.9</v>
      </c>
      <c r="E20" s="73">
        <v>2646.85</v>
      </c>
      <c r="F20" s="73">
        <v>2652.9</v>
      </c>
      <c r="G20" s="92">
        <v>2659.01</v>
      </c>
      <c r="I20" s="37"/>
      <c r="K20" s="72">
        <v>45086</v>
      </c>
      <c r="L20" s="73">
        <v>1615.9</v>
      </c>
      <c r="M20" s="73">
        <v>1618.5</v>
      </c>
      <c r="N20" s="73">
        <v>1607</v>
      </c>
      <c r="O20" s="73">
        <v>1610.6</v>
      </c>
      <c r="P20" s="92">
        <v>1613.79</v>
      </c>
      <c r="R20" s="37"/>
      <c r="T20" s="72">
        <v>45086</v>
      </c>
      <c r="U20" s="100">
        <f t="shared" si="4"/>
        <v>1.6486168698558079</v>
      </c>
      <c r="V20" s="100">
        <f t="shared" si="5"/>
        <v>1.6483781278962002</v>
      </c>
      <c r="W20" s="100">
        <f t="shared" si="6"/>
        <v>1.6470752955818295</v>
      </c>
      <c r="X20" s="100">
        <f t="shared" si="7"/>
        <v>1.6471501303861917</v>
      </c>
      <c r="Y20" s="103">
        <f t="shared" si="8"/>
        <v>1.6476803053681088</v>
      </c>
      <c r="AA20" s="37"/>
      <c r="AC20" s="173"/>
      <c r="AD20" s="173"/>
      <c r="AE20" s="173"/>
      <c r="AF20" s="173"/>
      <c r="AG20" s="173"/>
      <c r="AH20" s="173"/>
      <c r="AI20" s="173"/>
      <c r="AJ20" s="173"/>
    </row>
    <row r="21" spans="2:37" x14ac:dyDescent="0.45">
      <c r="B21" s="72">
        <v>45085</v>
      </c>
      <c r="C21" s="73">
        <v>2636.1</v>
      </c>
      <c r="D21" s="73">
        <v>2678</v>
      </c>
      <c r="E21" s="73">
        <v>2636.1</v>
      </c>
      <c r="F21" s="73">
        <v>2653.8</v>
      </c>
      <c r="G21" s="92">
        <v>2663.12</v>
      </c>
      <c r="I21" s="37"/>
      <c r="K21" s="72">
        <v>45085</v>
      </c>
      <c r="L21" s="73">
        <v>1603.25</v>
      </c>
      <c r="M21" s="73">
        <v>1626</v>
      </c>
      <c r="N21" s="73">
        <v>1603.25</v>
      </c>
      <c r="O21" s="73">
        <v>1608.7</v>
      </c>
      <c r="P21" s="92">
        <v>1617.05</v>
      </c>
      <c r="R21" s="37"/>
      <c r="T21" s="72">
        <v>45085</v>
      </c>
      <c r="U21" s="100">
        <f t="shared" si="4"/>
        <v>1.644222672696086</v>
      </c>
      <c r="V21" s="100">
        <f t="shared" si="5"/>
        <v>1.6469864698646985</v>
      </c>
      <c r="W21" s="100">
        <f t="shared" si="6"/>
        <v>1.644222672696086</v>
      </c>
      <c r="X21" s="100">
        <f t="shared" si="7"/>
        <v>1.64965500093243</v>
      </c>
      <c r="Y21" s="103">
        <f t="shared" si="8"/>
        <v>1.646900219535574</v>
      </c>
      <c r="AA21" s="37"/>
      <c r="AC21" s="173"/>
      <c r="AD21" s="173"/>
      <c r="AE21" s="173"/>
      <c r="AF21" s="173"/>
      <c r="AG21" s="173"/>
      <c r="AH21" s="173"/>
      <c r="AI21" s="173"/>
      <c r="AJ21" s="173"/>
    </row>
    <row r="22" spans="2:37" x14ac:dyDescent="0.45">
      <c r="B22" s="72">
        <v>45084</v>
      </c>
      <c r="C22" s="73">
        <v>2642.75</v>
      </c>
      <c r="D22" s="73">
        <v>2655</v>
      </c>
      <c r="E22" s="73">
        <v>2631.6</v>
      </c>
      <c r="F22" s="73">
        <v>2648.55</v>
      </c>
      <c r="G22" s="92">
        <v>2642.27</v>
      </c>
      <c r="I22" s="37"/>
      <c r="K22" s="72">
        <v>45084</v>
      </c>
      <c r="L22" s="73">
        <v>1603.45</v>
      </c>
      <c r="M22" s="73">
        <v>1612.55</v>
      </c>
      <c r="N22" s="73">
        <v>1596</v>
      </c>
      <c r="O22" s="73">
        <v>1607.7</v>
      </c>
      <c r="P22" s="92">
        <v>1602.11</v>
      </c>
      <c r="R22" s="37"/>
      <c r="T22" s="72">
        <v>45084</v>
      </c>
      <c r="U22" s="100">
        <f t="shared" si="4"/>
        <v>1.6481648944463501</v>
      </c>
      <c r="V22" s="100">
        <f t="shared" si="5"/>
        <v>1.6464605748658956</v>
      </c>
      <c r="W22" s="100">
        <f t="shared" si="6"/>
        <v>1.6488721804511277</v>
      </c>
      <c r="X22" s="100">
        <f t="shared" si="7"/>
        <v>1.6474155626049636</v>
      </c>
      <c r="Y22" s="103">
        <f t="shared" si="8"/>
        <v>1.6492438097259241</v>
      </c>
      <c r="AA22" s="37"/>
      <c r="AC22" s="173"/>
      <c r="AD22" s="173"/>
      <c r="AE22" s="173"/>
      <c r="AF22" s="173"/>
      <c r="AG22" s="173"/>
      <c r="AH22" s="173"/>
      <c r="AI22" s="173"/>
      <c r="AJ22" s="173"/>
    </row>
    <row r="23" spans="2:37" x14ac:dyDescent="0.45">
      <c r="B23" s="72">
        <v>45083</v>
      </c>
      <c r="C23" s="73">
        <v>2645.95</v>
      </c>
      <c r="D23" s="73">
        <v>2649</v>
      </c>
      <c r="E23" s="73">
        <v>2624.85</v>
      </c>
      <c r="F23" s="73">
        <v>2635.35</v>
      </c>
      <c r="G23" s="92">
        <v>2634.68</v>
      </c>
      <c r="I23" s="37"/>
      <c r="K23" s="72">
        <v>45083</v>
      </c>
      <c r="L23" s="73">
        <v>1607.65</v>
      </c>
      <c r="M23" s="73">
        <v>1609.85</v>
      </c>
      <c r="N23" s="73">
        <v>1592.25</v>
      </c>
      <c r="O23" s="73">
        <v>1599.4</v>
      </c>
      <c r="P23" s="92">
        <v>1598.09</v>
      </c>
      <c r="R23" s="37"/>
      <c r="T23" s="72">
        <v>45083</v>
      </c>
      <c r="U23" s="100">
        <f t="shared" si="4"/>
        <v>1.6458495319254811</v>
      </c>
      <c r="V23" s="100">
        <f t="shared" si="5"/>
        <v>1.6454949218871324</v>
      </c>
      <c r="W23" s="100">
        <f t="shared" si="6"/>
        <v>1.6485162505887894</v>
      </c>
      <c r="X23" s="100">
        <f t="shared" si="7"/>
        <v>1.6477116418656994</v>
      </c>
      <c r="Y23" s="103">
        <f t="shared" si="8"/>
        <v>1.6486430676620216</v>
      </c>
      <c r="AA23" s="37"/>
      <c r="AC23" s="173"/>
      <c r="AD23" s="173"/>
      <c r="AE23" s="173"/>
      <c r="AF23" s="173"/>
      <c r="AG23" s="173"/>
      <c r="AH23" s="173"/>
      <c r="AI23" s="173"/>
      <c r="AJ23" s="173"/>
    </row>
    <row r="24" spans="2:37" x14ac:dyDescent="0.45">
      <c r="B24" s="72">
        <v>45082</v>
      </c>
      <c r="C24" s="73">
        <v>2658</v>
      </c>
      <c r="D24" s="73">
        <v>2661.9</v>
      </c>
      <c r="E24" s="73">
        <v>2642</v>
      </c>
      <c r="F24" s="73">
        <v>2644.8</v>
      </c>
      <c r="G24" s="92">
        <v>2653.04</v>
      </c>
      <c r="I24" s="37"/>
      <c r="K24" s="72">
        <v>45082</v>
      </c>
      <c r="L24" s="73">
        <v>1614.5</v>
      </c>
      <c r="M24" s="73">
        <v>1616.5</v>
      </c>
      <c r="N24" s="73">
        <v>1602.45</v>
      </c>
      <c r="O24" s="73">
        <v>1604.4</v>
      </c>
      <c r="P24" s="92">
        <v>1610.46</v>
      </c>
      <c r="R24" s="37"/>
      <c r="T24" s="72">
        <v>45082</v>
      </c>
      <c r="U24" s="100">
        <f t="shared" si="4"/>
        <v>1.6463301331681635</v>
      </c>
      <c r="V24" s="100">
        <f t="shared" si="5"/>
        <v>1.6467058459635016</v>
      </c>
      <c r="W24" s="100">
        <f t="shared" si="6"/>
        <v>1.6487253892477145</v>
      </c>
      <c r="X24" s="100">
        <f t="shared" si="7"/>
        <v>1.6484667165295437</v>
      </c>
      <c r="Y24" s="103">
        <f t="shared" si="8"/>
        <v>1.6473802516051315</v>
      </c>
      <c r="AA24" s="37"/>
      <c r="AC24" s="173"/>
      <c r="AD24" s="173"/>
      <c r="AE24" s="173"/>
      <c r="AF24" s="173"/>
      <c r="AG24" s="173"/>
      <c r="AH24" s="173"/>
      <c r="AI24" s="173"/>
      <c r="AJ24" s="173"/>
    </row>
    <row r="25" spans="2:37" x14ac:dyDescent="0.45">
      <c r="B25" s="72">
        <v>45079</v>
      </c>
      <c r="C25" s="73">
        <v>2651.5</v>
      </c>
      <c r="D25" s="73">
        <v>2655</v>
      </c>
      <c r="E25" s="73">
        <v>2634.55</v>
      </c>
      <c r="F25" s="73">
        <v>2645.9</v>
      </c>
      <c r="G25" s="92">
        <v>2644.61</v>
      </c>
      <c r="I25" s="37"/>
      <c r="K25" s="72">
        <v>45079</v>
      </c>
      <c r="L25" s="73">
        <v>1612.45</v>
      </c>
      <c r="M25" s="73">
        <v>1614.8</v>
      </c>
      <c r="N25" s="73">
        <v>1601</v>
      </c>
      <c r="O25" s="73">
        <v>1606.5</v>
      </c>
      <c r="P25" s="92">
        <v>1607.62</v>
      </c>
      <c r="R25" s="37"/>
      <c r="T25" s="72">
        <v>45079</v>
      </c>
      <c r="U25" s="100">
        <f t="shared" si="4"/>
        <v>1.6443920741728426</v>
      </c>
      <c r="V25" s="100">
        <f t="shared" si="5"/>
        <v>1.6441664602427546</v>
      </c>
      <c r="W25" s="100">
        <f t="shared" si="6"/>
        <v>1.6455652717051843</v>
      </c>
      <c r="X25" s="100">
        <f t="shared" si="7"/>
        <v>1.6469965764083412</v>
      </c>
      <c r="Y25" s="103">
        <f t="shared" si="8"/>
        <v>1.6450467150197188</v>
      </c>
      <c r="AA25" s="37"/>
      <c r="AC25" s="173"/>
      <c r="AD25" s="173"/>
      <c r="AE25" s="173"/>
      <c r="AF25" s="173"/>
      <c r="AG25" s="173"/>
      <c r="AH25" s="173"/>
      <c r="AI25" s="173"/>
      <c r="AJ25" s="173"/>
    </row>
    <row r="26" spans="2:37" x14ac:dyDescent="0.45">
      <c r="B26" s="72">
        <v>45078</v>
      </c>
      <c r="C26" s="73">
        <v>2670</v>
      </c>
      <c r="D26" s="73">
        <v>2670</v>
      </c>
      <c r="E26" s="73">
        <v>2638.8</v>
      </c>
      <c r="F26" s="73">
        <v>2646.7</v>
      </c>
      <c r="G26" s="92">
        <v>2657.69</v>
      </c>
      <c r="I26" s="37"/>
      <c r="K26" s="72">
        <v>45078</v>
      </c>
      <c r="L26" s="73">
        <v>1619.9</v>
      </c>
      <c r="M26" s="73">
        <v>1619.9</v>
      </c>
      <c r="N26" s="73">
        <v>1600</v>
      </c>
      <c r="O26" s="73">
        <v>1604</v>
      </c>
      <c r="P26" s="92">
        <v>1612.23</v>
      </c>
      <c r="R26" s="37"/>
      <c r="T26" s="72">
        <v>45078</v>
      </c>
      <c r="U26" s="100">
        <f t="shared" si="4"/>
        <v>1.6482498919686399</v>
      </c>
      <c r="V26" s="100">
        <f t="shared" si="5"/>
        <v>1.6482498919686399</v>
      </c>
      <c r="W26" s="100">
        <f t="shared" si="6"/>
        <v>1.6492500000000001</v>
      </c>
      <c r="X26" s="100">
        <f t="shared" si="7"/>
        <v>1.6500623441396507</v>
      </c>
      <c r="Y26" s="103">
        <f t="shared" si="8"/>
        <v>1.6484558654782506</v>
      </c>
      <c r="AA26" s="37"/>
      <c r="AC26" s="173"/>
      <c r="AD26" s="173"/>
      <c r="AE26" s="173"/>
      <c r="AF26" s="173"/>
      <c r="AG26" s="173"/>
      <c r="AH26" s="173"/>
      <c r="AI26" s="173"/>
      <c r="AJ26" s="173"/>
    </row>
    <row r="27" spans="2:37" x14ac:dyDescent="0.45">
      <c r="B27" s="72">
        <v>45077</v>
      </c>
      <c r="C27" s="73">
        <v>2678</v>
      </c>
      <c r="D27" s="73">
        <v>2685.4</v>
      </c>
      <c r="E27" s="73">
        <v>2637.1</v>
      </c>
      <c r="F27" s="73">
        <v>2640.4</v>
      </c>
      <c r="G27" s="92">
        <v>2643.97</v>
      </c>
      <c r="I27" s="37"/>
      <c r="K27" s="72">
        <v>45077</v>
      </c>
      <c r="L27" s="73">
        <v>1629.9</v>
      </c>
      <c r="M27" s="73">
        <v>1634.95</v>
      </c>
      <c r="N27" s="73">
        <v>1604.65</v>
      </c>
      <c r="O27" s="73">
        <v>1610.85</v>
      </c>
      <c r="P27" s="92">
        <v>1613.25</v>
      </c>
      <c r="R27" s="37"/>
      <c r="T27" s="72">
        <v>45077</v>
      </c>
      <c r="U27" s="100">
        <f t="shared" si="4"/>
        <v>1.6430455856187496</v>
      </c>
      <c r="V27" s="100">
        <f t="shared" si="5"/>
        <v>1.6424967124376892</v>
      </c>
      <c r="W27" s="100">
        <f t="shared" si="6"/>
        <v>1.6434113358053157</v>
      </c>
      <c r="X27" s="100">
        <f t="shared" si="7"/>
        <v>1.6391346183691842</v>
      </c>
      <c r="Y27" s="103">
        <f t="shared" si="8"/>
        <v>1.6389090345575701</v>
      </c>
      <c r="AA27" s="37"/>
      <c r="AC27" s="173"/>
      <c r="AD27" s="173"/>
      <c r="AE27" s="173"/>
      <c r="AF27" s="173"/>
      <c r="AG27" s="173"/>
      <c r="AH27" s="173"/>
      <c r="AI27" s="173"/>
      <c r="AJ27" s="173"/>
    </row>
    <row r="28" spans="2:37" x14ac:dyDescent="0.45">
      <c r="B28" s="72">
        <v>45076</v>
      </c>
      <c r="C28" s="73">
        <v>2685.2</v>
      </c>
      <c r="D28" s="73">
        <v>2702.9</v>
      </c>
      <c r="E28" s="73">
        <v>2672.6</v>
      </c>
      <c r="F28" s="73">
        <v>2693.35</v>
      </c>
      <c r="G28" s="92">
        <v>2684.8</v>
      </c>
      <c r="I28" s="37"/>
      <c r="K28" s="72">
        <v>45076</v>
      </c>
      <c r="L28" s="73">
        <v>1633.6</v>
      </c>
      <c r="M28" s="73">
        <v>1642.65</v>
      </c>
      <c r="N28" s="73">
        <v>1628.55</v>
      </c>
      <c r="O28" s="73">
        <v>1636.75</v>
      </c>
      <c r="P28" s="92">
        <v>1633.96</v>
      </c>
      <c r="R28" s="37"/>
      <c r="T28" s="72">
        <v>45076</v>
      </c>
      <c r="U28" s="100">
        <f t="shared" si="4"/>
        <v>1.6437316356513223</v>
      </c>
      <c r="V28" s="100">
        <f t="shared" si="5"/>
        <v>1.6454509481630293</v>
      </c>
      <c r="W28" s="100">
        <f t="shared" si="6"/>
        <v>1.6410917687513431</v>
      </c>
      <c r="X28" s="100">
        <f t="shared" si="7"/>
        <v>1.6455475790438368</v>
      </c>
      <c r="Y28" s="103">
        <f t="shared" si="8"/>
        <v>1.6431246786947049</v>
      </c>
      <c r="AA28" s="37"/>
      <c r="AC28" s="173"/>
      <c r="AD28" s="173"/>
      <c r="AE28" s="173"/>
      <c r="AF28" s="173"/>
      <c r="AG28" s="173"/>
      <c r="AH28" s="173"/>
      <c r="AI28" s="173"/>
      <c r="AJ28" s="173"/>
    </row>
    <row r="29" spans="2:37" x14ac:dyDescent="0.45">
      <c r="B29" s="72">
        <v>45075</v>
      </c>
      <c r="C29" s="73">
        <v>2682</v>
      </c>
      <c r="D29" s="73">
        <v>2700</v>
      </c>
      <c r="E29" s="73">
        <v>2674.6</v>
      </c>
      <c r="F29" s="73">
        <v>2690.55</v>
      </c>
      <c r="G29" s="92">
        <v>2692.38</v>
      </c>
      <c r="I29" s="37"/>
      <c r="K29" s="72">
        <v>45075</v>
      </c>
      <c r="L29" s="73">
        <v>1628.5</v>
      </c>
      <c r="M29" s="73">
        <v>1641</v>
      </c>
      <c r="N29" s="73">
        <v>1624.85</v>
      </c>
      <c r="O29" s="73">
        <v>1635.5</v>
      </c>
      <c r="P29" s="92">
        <v>1636.2</v>
      </c>
      <c r="R29" s="37"/>
      <c r="T29" s="72">
        <v>45075</v>
      </c>
      <c r="U29" s="100">
        <f t="shared" si="4"/>
        <v>1.6469143383481732</v>
      </c>
      <c r="V29" s="100">
        <f t="shared" si="5"/>
        <v>1.6453382084095065</v>
      </c>
      <c r="W29" s="100">
        <f t="shared" si="6"/>
        <v>1.6460596362741176</v>
      </c>
      <c r="X29" s="100">
        <f t="shared" si="7"/>
        <v>1.6450932436563743</v>
      </c>
      <c r="Y29" s="103">
        <f t="shared" si="8"/>
        <v>1.6455078841217454</v>
      </c>
      <c r="AA29" s="37"/>
      <c r="AC29" s="173"/>
      <c r="AD29" s="173"/>
      <c r="AE29" s="173"/>
      <c r="AF29" s="173"/>
      <c r="AG29" s="173"/>
      <c r="AH29" s="173"/>
      <c r="AI29" s="173"/>
      <c r="AJ29" s="173"/>
    </row>
    <row r="30" spans="2:37" x14ac:dyDescent="0.45">
      <c r="B30" s="72">
        <v>45072</v>
      </c>
      <c r="C30" s="73">
        <v>2643.6</v>
      </c>
      <c r="D30" s="73">
        <v>2657.95</v>
      </c>
      <c r="E30" s="73">
        <v>2631.05</v>
      </c>
      <c r="F30" s="73">
        <v>2650.6</v>
      </c>
      <c r="G30" s="92">
        <v>2643.96</v>
      </c>
      <c r="I30" s="37"/>
      <c r="K30" s="72">
        <v>45072</v>
      </c>
      <c r="L30" s="73">
        <v>1619</v>
      </c>
      <c r="M30" s="73">
        <v>1619</v>
      </c>
      <c r="N30" s="73">
        <v>1602.25</v>
      </c>
      <c r="O30" s="73">
        <v>1615.8</v>
      </c>
      <c r="P30" s="92">
        <v>1611.17</v>
      </c>
      <c r="R30" s="37"/>
      <c r="T30" s="72">
        <v>45072</v>
      </c>
      <c r="U30" s="100">
        <f t="shared" si="4"/>
        <v>1.6328597899938233</v>
      </c>
      <c r="V30" s="100">
        <f t="shared" si="5"/>
        <v>1.6417232859789992</v>
      </c>
      <c r="W30" s="100">
        <f t="shared" si="6"/>
        <v>1.6420970510220003</v>
      </c>
      <c r="X30" s="100">
        <f t="shared" si="7"/>
        <v>1.6404257952716921</v>
      </c>
      <c r="Y30" s="103">
        <f t="shared" si="8"/>
        <v>1.6410186386290708</v>
      </c>
      <c r="AA30" s="37"/>
      <c r="AC30" s="173"/>
      <c r="AD30" s="173"/>
      <c r="AE30" s="173"/>
      <c r="AF30" s="173"/>
      <c r="AG30" s="173"/>
      <c r="AH30" s="173"/>
      <c r="AI30" s="173"/>
      <c r="AJ30" s="173"/>
    </row>
    <row r="31" spans="2:37" x14ac:dyDescent="0.45">
      <c r="B31" s="72">
        <v>45071</v>
      </c>
      <c r="C31" s="73">
        <v>2664.8</v>
      </c>
      <c r="D31" s="73">
        <v>2669.95</v>
      </c>
      <c r="E31" s="73">
        <v>2633.6</v>
      </c>
      <c r="F31" s="73">
        <v>2647.4</v>
      </c>
      <c r="G31" s="92">
        <v>2644.76</v>
      </c>
      <c r="I31" s="37"/>
      <c r="K31" s="72">
        <v>45071</v>
      </c>
      <c r="L31" s="73">
        <v>1615.7</v>
      </c>
      <c r="M31" s="73">
        <v>1620.05</v>
      </c>
      <c r="N31" s="73">
        <v>1597.35</v>
      </c>
      <c r="O31" s="73">
        <v>1609.6</v>
      </c>
      <c r="P31" s="92">
        <v>1606.52</v>
      </c>
      <c r="R31" s="37"/>
      <c r="T31" s="72">
        <v>45071</v>
      </c>
      <c r="U31" s="100">
        <f t="shared" si="4"/>
        <v>1.6493160859070373</v>
      </c>
      <c r="V31" s="100">
        <f t="shared" si="5"/>
        <v>1.6480664177031572</v>
      </c>
      <c r="W31" s="100">
        <f t="shared" si="6"/>
        <v>1.6487307102388331</v>
      </c>
      <c r="X31" s="100">
        <f t="shared" si="7"/>
        <v>1.6447564612326044</v>
      </c>
      <c r="Y31" s="103">
        <f t="shared" si="8"/>
        <v>1.646266464158554</v>
      </c>
      <c r="AA31" s="37"/>
      <c r="AC31" s="173"/>
      <c r="AD31" s="173"/>
      <c r="AE31" s="173"/>
      <c r="AF31" s="173"/>
      <c r="AG31" s="173"/>
      <c r="AH31" s="173"/>
      <c r="AI31" s="173"/>
      <c r="AJ31" s="173"/>
    </row>
    <row r="32" spans="2:37" x14ac:dyDescent="0.45">
      <c r="B32" s="72">
        <v>45070</v>
      </c>
      <c r="C32" s="73">
        <v>2687.05</v>
      </c>
      <c r="D32" s="73">
        <v>2704.65</v>
      </c>
      <c r="E32" s="73">
        <v>2665</v>
      </c>
      <c r="F32" s="73">
        <v>2671.75</v>
      </c>
      <c r="G32" s="92">
        <v>2685.73</v>
      </c>
      <c r="I32" s="37"/>
      <c r="K32" s="72">
        <v>45070</v>
      </c>
      <c r="L32" s="73">
        <v>1627.55</v>
      </c>
      <c r="M32" s="73">
        <v>1634.75</v>
      </c>
      <c r="N32" s="73">
        <v>1613.6</v>
      </c>
      <c r="O32" s="73">
        <v>1615.8</v>
      </c>
      <c r="P32" s="92">
        <v>1624.67</v>
      </c>
      <c r="R32" s="37"/>
      <c r="T32" s="72">
        <v>45070</v>
      </c>
      <c r="U32" s="100">
        <f t="shared" si="4"/>
        <v>1.6509784645633008</v>
      </c>
      <c r="V32" s="100">
        <f t="shared" si="5"/>
        <v>1.6544731610337973</v>
      </c>
      <c r="W32" s="100">
        <f t="shared" si="6"/>
        <v>1.6515865146256818</v>
      </c>
      <c r="X32" s="100">
        <f t="shared" si="7"/>
        <v>1.6535152865453646</v>
      </c>
      <c r="Y32" s="103">
        <f t="shared" si="8"/>
        <v>1.6530926280413869</v>
      </c>
      <c r="AA32" s="37"/>
      <c r="AC32" s="173"/>
      <c r="AD32" s="173"/>
      <c r="AE32" s="173"/>
      <c r="AF32" s="173"/>
      <c r="AG32" s="173"/>
      <c r="AH32" s="173"/>
      <c r="AI32" s="173"/>
      <c r="AJ32" s="173"/>
    </row>
    <row r="33" spans="2:36" x14ac:dyDescent="0.45">
      <c r="B33" s="72">
        <v>45069</v>
      </c>
      <c r="C33" s="73">
        <v>2717</v>
      </c>
      <c r="D33" s="73">
        <v>2718.65</v>
      </c>
      <c r="E33" s="73">
        <v>2698.35</v>
      </c>
      <c r="F33" s="73">
        <v>2705.85</v>
      </c>
      <c r="G33" s="92">
        <v>2707.72</v>
      </c>
      <c r="I33" s="37"/>
      <c r="K33" s="72">
        <v>45069</v>
      </c>
      <c r="L33" s="73">
        <v>1649</v>
      </c>
      <c r="M33" s="73">
        <v>1649.6</v>
      </c>
      <c r="N33" s="73">
        <v>1633.45</v>
      </c>
      <c r="O33" s="73">
        <v>1637.2</v>
      </c>
      <c r="P33" s="92">
        <v>1641.32</v>
      </c>
      <c r="R33" s="37"/>
      <c r="T33" s="72">
        <v>45069</v>
      </c>
      <c r="U33" s="100">
        <f t="shared" si="4"/>
        <v>1.6476652516676773</v>
      </c>
      <c r="V33" s="100">
        <f t="shared" si="5"/>
        <v>1.6480661978661495</v>
      </c>
      <c r="W33" s="100">
        <f t="shared" si="6"/>
        <v>1.6519330251920781</v>
      </c>
      <c r="X33" s="100">
        <f t="shared" si="7"/>
        <v>1.6527302711947225</v>
      </c>
      <c r="Y33" s="103">
        <f t="shared" si="8"/>
        <v>1.6497209563034629</v>
      </c>
      <c r="AA33" s="37"/>
      <c r="AC33" s="173"/>
      <c r="AD33" s="173"/>
      <c r="AE33" s="173"/>
      <c r="AF33" s="173"/>
      <c r="AG33" s="173"/>
      <c r="AH33" s="173"/>
      <c r="AI33" s="173"/>
      <c r="AJ33" s="173"/>
    </row>
    <row r="34" spans="2:36" x14ac:dyDescent="0.45">
      <c r="B34" s="72">
        <v>45068</v>
      </c>
      <c r="C34" s="73">
        <v>2709.5</v>
      </c>
      <c r="D34" s="73">
        <v>2720.95</v>
      </c>
      <c r="E34" s="73">
        <v>2693.1</v>
      </c>
      <c r="F34" s="73">
        <v>2704.75</v>
      </c>
      <c r="G34" s="92">
        <v>2705.58</v>
      </c>
      <c r="I34" s="37"/>
      <c r="K34" s="72">
        <v>45068</v>
      </c>
      <c r="L34" s="73">
        <v>1645</v>
      </c>
      <c r="M34" s="73">
        <v>1652.9</v>
      </c>
      <c r="N34" s="73">
        <v>1632.7</v>
      </c>
      <c r="O34" s="73">
        <v>1641.05</v>
      </c>
      <c r="P34" s="92">
        <v>1641.7</v>
      </c>
      <c r="R34" s="37"/>
      <c r="T34" s="72">
        <v>45068</v>
      </c>
      <c r="U34" s="100">
        <f t="shared" si="4"/>
        <v>1.6471124620060791</v>
      </c>
      <c r="V34" s="100">
        <f t="shared" si="5"/>
        <v>1.6461673422469596</v>
      </c>
      <c r="W34" s="100">
        <f t="shared" si="6"/>
        <v>1.6494763275555826</v>
      </c>
      <c r="X34" s="100">
        <f t="shared" si="7"/>
        <v>1.6481825660400353</v>
      </c>
      <c r="Y34" s="103">
        <f t="shared" si="8"/>
        <v>1.6480355728817688</v>
      </c>
      <c r="AA34" s="37"/>
      <c r="AC34" s="173"/>
      <c r="AD34" s="173"/>
      <c r="AE34" s="173"/>
      <c r="AF34" s="173"/>
      <c r="AG34" s="173"/>
      <c r="AH34" s="173"/>
      <c r="AI34" s="173"/>
      <c r="AJ34" s="173"/>
    </row>
    <row r="35" spans="2:36" x14ac:dyDescent="0.45">
      <c r="B35" s="72">
        <v>45065</v>
      </c>
      <c r="C35" s="73">
        <v>2731.7</v>
      </c>
      <c r="D35" s="73">
        <v>2731.7</v>
      </c>
      <c r="E35" s="73">
        <v>2693.6</v>
      </c>
      <c r="F35" s="73">
        <v>2710.95</v>
      </c>
      <c r="G35" s="92">
        <v>2707.46</v>
      </c>
      <c r="I35" s="37"/>
      <c r="K35" s="72">
        <v>45065</v>
      </c>
      <c r="L35" s="73">
        <v>1648</v>
      </c>
      <c r="M35" s="73">
        <v>1650</v>
      </c>
      <c r="N35" s="73">
        <v>1631.55</v>
      </c>
      <c r="O35" s="73">
        <v>1646.9</v>
      </c>
      <c r="P35" s="92">
        <v>1641.5</v>
      </c>
      <c r="R35" s="37"/>
      <c r="T35" s="72">
        <v>45065</v>
      </c>
      <c r="U35" s="100">
        <f t="shared" si="4"/>
        <v>1.6575849514563106</v>
      </c>
      <c r="V35" s="100">
        <f t="shared" si="5"/>
        <v>1.6555757575757575</v>
      </c>
      <c r="W35" s="100">
        <f t="shared" si="6"/>
        <v>1.6509454199993872</v>
      </c>
      <c r="X35" s="100">
        <f t="shared" si="7"/>
        <v>1.6460926589349685</v>
      </c>
      <c r="Y35" s="103">
        <f t="shared" si="8"/>
        <v>1.6493816631130065</v>
      </c>
      <c r="AA35" s="37"/>
      <c r="AC35" s="173"/>
      <c r="AD35" s="173"/>
      <c r="AE35" s="173"/>
      <c r="AF35" s="173"/>
      <c r="AG35" s="173"/>
      <c r="AH35" s="173"/>
      <c r="AI35" s="173"/>
      <c r="AJ35" s="173"/>
    </row>
    <row r="36" spans="2:36" x14ac:dyDescent="0.45">
      <c r="B36" s="72">
        <v>45064</v>
      </c>
      <c r="C36" s="73">
        <v>2715.4</v>
      </c>
      <c r="D36" s="73">
        <v>2732.35</v>
      </c>
      <c r="E36" s="73">
        <v>2707.1</v>
      </c>
      <c r="F36" s="73">
        <v>2716</v>
      </c>
      <c r="G36" s="92">
        <v>2716.6</v>
      </c>
      <c r="I36" s="37"/>
      <c r="K36" s="72">
        <v>45064</v>
      </c>
      <c r="L36" s="73">
        <v>1648</v>
      </c>
      <c r="M36" s="73">
        <v>1653.95</v>
      </c>
      <c r="N36" s="73">
        <v>1640</v>
      </c>
      <c r="O36" s="73">
        <v>1645</v>
      </c>
      <c r="P36" s="92">
        <v>1646.05</v>
      </c>
      <c r="R36" s="37"/>
      <c r="T36" s="72">
        <v>45064</v>
      </c>
      <c r="U36" s="100">
        <f t="shared" si="4"/>
        <v>1.6476941747572815</v>
      </c>
      <c r="V36" s="100">
        <f t="shared" si="5"/>
        <v>1.652014873484688</v>
      </c>
      <c r="W36" s="100">
        <f t="shared" si="6"/>
        <v>1.650670731707317</v>
      </c>
      <c r="X36" s="100">
        <f t="shared" si="7"/>
        <v>1.651063829787234</v>
      </c>
      <c r="Y36" s="103">
        <f t="shared" si="8"/>
        <v>1.6503751404878344</v>
      </c>
      <c r="AA36" s="37"/>
      <c r="AC36" s="173"/>
      <c r="AD36" s="173"/>
      <c r="AE36" s="173"/>
      <c r="AF36" s="173"/>
      <c r="AG36" s="173"/>
      <c r="AH36" s="173"/>
      <c r="AI36" s="173"/>
      <c r="AJ36" s="173"/>
    </row>
    <row r="37" spans="2:36" x14ac:dyDescent="0.45">
      <c r="B37" s="72">
        <v>45063</v>
      </c>
      <c r="C37" s="73">
        <v>2727</v>
      </c>
      <c r="D37" s="73">
        <v>2727</v>
      </c>
      <c r="E37" s="73">
        <v>2688.2</v>
      </c>
      <c r="F37" s="73">
        <v>2706.15</v>
      </c>
      <c r="G37" s="92">
        <v>2708.45</v>
      </c>
      <c r="I37" s="37"/>
      <c r="K37" s="72">
        <v>45063</v>
      </c>
      <c r="L37" s="73">
        <v>1650</v>
      </c>
      <c r="M37" s="73">
        <v>1650</v>
      </c>
      <c r="N37" s="73">
        <v>1625.35</v>
      </c>
      <c r="O37" s="73">
        <v>1638.45</v>
      </c>
      <c r="P37" s="92">
        <v>1638.82</v>
      </c>
      <c r="R37" s="37"/>
      <c r="T37" s="72">
        <v>45063</v>
      </c>
      <c r="U37" s="100">
        <f t="shared" si="4"/>
        <v>1.6527272727272728</v>
      </c>
      <c r="V37" s="100">
        <f t="shared" si="5"/>
        <v>1.6527272727272728</v>
      </c>
      <c r="W37" s="100">
        <f t="shared" si="6"/>
        <v>1.6539206940043683</v>
      </c>
      <c r="X37" s="100">
        <f t="shared" si="7"/>
        <v>1.6516524764258904</v>
      </c>
      <c r="Y37" s="103">
        <f t="shared" si="8"/>
        <v>1.6526830280323648</v>
      </c>
      <c r="AA37" s="37"/>
      <c r="AC37" s="173"/>
      <c r="AD37" s="173"/>
      <c r="AE37" s="173"/>
      <c r="AF37" s="173"/>
      <c r="AG37" s="173"/>
      <c r="AH37" s="173"/>
      <c r="AI37" s="173"/>
      <c r="AJ37" s="173"/>
    </row>
    <row r="38" spans="2:36" x14ac:dyDescent="0.45">
      <c r="B38" s="72">
        <v>45062</v>
      </c>
      <c r="C38" s="73">
        <v>2759</v>
      </c>
      <c r="D38" s="73">
        <v>2764.85</v>
      </c>
      <c r="E38" s="73">
        <v>2715</v>
      </c>
      <c r="F38" s="73">
        <v>2722.65</v>
      </c>
      <c r="G38" s="92">
        <v>2734.19</v>
      </c>
      <c r="I38" s="37"/>
      <c r="K38" s="72">
        <v>45062</v>
      </c>
      <c r="L38" s="73">
        <v>1671.8</v>
      </c>
      <c r="M38" s="73">
        <v>1671.8</v>
      </c>
      <c r="N38" s="73">
        <v>1644</v>
      </c>
      <c r="O38" s="73">
        <v>1647.3</v>
      </c>
      <c r="P38" s="92">
        <v>1654.31</v>
      </c>
      <c r="R38" s="37"/>
      <c r="T38" s="72">
        <v>45062</v>
      </c>
      <c r="U38" s="100">
        <f t="shared" si="4"/>
        <v>1.6503170235674125</v>
      </c>
      <c r="V38" s="100">
        <f t="shared" si="5"/>
        <v>1.6538162459624357</v>
      </c>
      <c r="W38" s="100">
        <f t="shared" si="6"/>
        <v>1.6514598540145986</v>
      </c>
      <c r="X38" s="100">
        <f t="shared" si="7"/>
        <v>1.6527954835184848</v>
      </c>
      <c r="Y38" s="103">
        <f t="shared" si="8"/>
        <v>1.6527676191282168</v>
      </c>
      <c r="AA38" s="37"/>
    </row>
    <row r="39" spans="2:36" x14ac:dyDescent="0.45">
      <c r="B39" s="72">
        <v>45061</v>
      </c>
      <c r="C39" s="73">
        <v>2779</v>
      </c>
      <c r="D39" s="73">
        <v>2796</v>
      </c>
      <c r="E39" s="73">
        <v>2771.15</v>
      </c>
      <c r="F39" s="73">
        <v>2784.35</v>
      </c>
      <c r="G39" s="92">
        <v>2788.22</v>
      </c>
      <c r="I39" s="37"/>
      <c r="K39" s="72">
        <v>45061</v>
      </c>
      <c r="L39" s="73">
        <v>1672</v>
      </c>
      <c r="M39" s="73">
        <v>1680.75</v>
      </c>
      <c r="N39" s="73">
        <v>1665.1</v>
      </c>
      <c r="O39" s="73">
        <v>1675.8</v>
      </c>
      <c r="P39" s="92">
        <v>1676.61</v>
      </c>
      <c r="R39" s="37"/>
      <c r="T39" s="72">
        <v>45061</v>
      </c>
      <c r="U39" s="100">
        <f t="shared" si="4"/>
        <v>1.6620813397129186</v>
      </c>
      <c r="V39" s="100">
        <f t="shared" si="5"/>
        <v>1.6635430611334225</v>
      </c>
      <c r="W39" s="100">
        <f t="shared" si="6"/>
        <v>1.6642543991351872</v>
      </c>
      <c r="X39" s="100">
        <f t="shared" si="7"/>
        <v>1.6615049528583363</v>
      </c>
      <c r="Y39" s="103">
        <f t="shared" si="8"/>
        <v>1.6630104794794258</v>
      </c>
      <c r="AA39" s="37"/>
    </row>
    <row r="40" spans="2:36" x14ac:dyDescent="0.45">
      <c r="B40" s="72">
        <v>45058</v>
      </c>
      <c r="C40" s="73">
        <v>2754.65</v>
      </c>
      <c r="D40" s="73">
        <v>2785.55</v>
      </c>
      <c r="E40" s="73">
        <v>2750</v>
      </c>
      <c r="F40" s="73">
        <v>2776.3</v>
      </c>
      <c r="G40" s="92">
        <v>2771.81</v>
      </c>
      <c r="I40" s="37"/>
      <c r="K40" s="72">
        <v>45058</v>
      </c>
      <c r="L40" s="73">
        <v>1647</v>
      </c>
      <c r="M40" s="73">
        <v>1672.8</v>
      </c>
      <c r="N40" s="73">
        <v>1644.25</v>
      </c>
      <c r="O40" s="73">
        <v>1667.8</v>
      </c>
      <c r="P40" s="92">
        <v>1662.68</v>
      </c>
      <c r="R40" s="37"/>
      <c r="T40" s="72">
        <v>45058</v>
      </c>
      <c r="U40" s="100">
        <f t="shared" si="4"/>
        <v>1.6725258044930176</v>
      </c>
      <c r="V40" s="100">
        <f t="shared" si="5"/>
        <v>1.6652020564323291</v>
      </c>
      <c r="W40" s="100">
        <f t="shared" si="6"/>
        <v>1.6724950585373271</v>
      </c>
      <c r="X40" s="100">
        <f t="shared" si="7"/>
        <v>1.6646480393332534</v>
      </c>
      <c r="Y40" s="103">
        <f t="shared" si="8"/>
        <v>1.6670736401472321</v>
      </c>
      <c r="AA40" s="37"/>
    </row>
    <row r="41" spans="2:36" x14ac:dyDescent="0.45">
      <c r="B41" s="72">
        <v>45057</v>
      </c>
      <c r="C41" s="73">
        <v>2766.5</v>
      </c>
      <c r="D41" s="73">
        <v>2776.15</v>
      </c>
      <c r="E41" s="73">
        <v>2753.65</v>
      </c>
      <c r="F41" s="73">
        <v>2767.15</v>
      </c>
      <c r="G41" s="92">
        <v>2766.15</v>
      </c>
      <c r="I41" s="37"/>
      <c r="K41" s="72">
        <v>45057</v>
      </c>
      <c r="L41" s="73">
        <v>1665.15</v>
      </c>
      <c r="M41" s="73">
        <v>1688</v>
      </c>
      <c r="N41" s="73">
        <v>1649.25</v>
      </c>
      <c r="O41" s="73">
        <v>1653.2</v>
      </c>
      <c r="P41" s="92">
        <v>1656.04</v>
      </c>
      <c r="R41" s="37"/>
      <c r="T41" s="72">
        <v>45057</v>
      </c>
      <c r="U41" s="100">
        <f t="shared" si="4"/>
        <v>1.6614118848151818</v>
      </c>
      <c r="V41" s="100">
        <f t="shared" si="5"/>
        <v>1.644638625592417</v>
      </c>
      <c r="W41" s="100">
        <f t="shared" si="6"/>
        <v>1.6696377141124754</v>
      </c>
      <c r="X41" s="100">
        <f t="shared" si="7"/>
        <v>1.6738144205177836</v>
      </c>
      <c r="Y41" s="103">
        <f t="shared" si="8"/>
        <v>1.6703400884036619</v>
      </c>
      <c r="AA41" s="37"/>
    </row>
    <row r="42" spans="2:36" x14ac:dyDescent="0.45">
      <c r="B42" s="72">
        <v>45056</v>
      </c>
      <c r="C42" s="73">
        <v>2749</v>
      </c>
      <c r="D42" s="73">
        <v>2755.65</v>
      </c>
      <c r="E42" s="73">
        <v>2733.5</v>
      </c>
      <c r="F42" s="73">
        <v>2752.65</v>
      </c>
      <c r="G42" s="92">
        <v>2744.73</v>
      </c>
      <c r="I42" s="37"/>
      <c r="K42" s="72">
        <v>45056</v>
      </c>
      <c r="L42" s="73">
        <v>1644.5</v>
      </c>
      <c r="M42" s="73">
        <v>1654.65</v>
      </c>
      <c r="N42" s="73">
        <v>1633.1</v>
      </c>
      <c r="O42" s="73">
        <v>1652.1</v>
      </c>
      <c r="P42" s="92">
        <v>1644.49</v>
      </c>
      <c r="R42" s="37"/>
      <c r="T42" s="72">
        <v>45056</v>
      </c>
      <c r="U42" s="100">
        <f t="shared" si="4"/>
        <v>1.671632715110976</v>
      </c>
      <c r="V42" s="100">
        <f t="shared" si="5"/>
        <v>1.6653975160910162</v>
      </c>
      <c r="W42" s="100">
        <f t="shared" si="6"/>
        <v>1.6738105443634805</v>
      </c>
      <c r="X42" s="100">
        <f t="shared" si="7"/>
        <v>1.6661521699654986</v>
      </c>
      <c r="Y42" s="103">
        <f t="shared" si="8"/>
        <v>1.6690463304732774</v>
      </c>
    </row>
    <row r="43" spans="2:36" x14ac:dyDescent="0.45">
      <c r="B43" s="72">
        <v>45055</v>
      </c>
      <c r="C43" s="73">
        <v>2743</v>
      </c>
      <c r="D43" s="73">
        <v>2767</v>
      </c>
      <c r="E43" s="73">
        <v>2736.85</v>
      </c>
      <c r="F43" s="73">
        <v>2750.05</v>
      </c>
      <c r="G43" s="92">
        <v>2755.79</v>
      </c>
      <c r="I43" s="37"/>
      <c r="K43" s="72">
        <v>45055</v>
      </c>
      <c r="L43" s="73">
        <v>1649.9</v>
      </c>
      <c r="M43" s="73">
        <v>1656</v>
      </c>
      <c r="N43" s="73">
        <v>1639.95</v>
      </c>
      <c r="O43" s="73">
        <v>1644.5</v>
      </c>
      <c r="P43" s="92">
        <v>1649.29</v>
      </c>
      <c r="R43" s="37"/>
      <c r="T43" s="72">
        <v>45055</v>
      </c>
      <c r="U43" s="100">
        <f t="shared" si="4"/>
        <v>1.6625250015152433</v>
      </c>
      <c r="V43" s="100">
        <f t="shared" si="5"/>
        <v>1.6708937198067633</v>
      </c>
      <c r="W43" s="100">
        <f t="shared" si="6"/>
        <v>1.6688618555443762</v>
      </c>
      <c r="X43" s="100">
        <f t="shared" si="7"/>
        <v>1.6722712070538159</v>
      </c>
      <c r="Y43" s="103">
        <f t="shared" si="8"/>
        <v>1.6708947486494188</v>
      </c>
    </row>
    <row r="44" spans="2:36" x14ac:dyDescent="0.45">
      <c r="B44" s="72">
        <v>45054</v>
      </c>
      <c r="C44" s="73">
        <v>2713</v>
      </c>
      <c r="D44" s="73">
        <v>2744.8</v>
      </c>
      <c r="E44" s="73">
        <v>2710.2</v>
      </c>
      <c r="F44" s="73">
        <v>2735.6</v>
      </c>
      <c r="G44" s="92">
        <v>2737.03</v>
      </c>
      <c r="I44" s="37"/>
      <c r="K44" s="72">
        <v>45054</v>
      </c>
      <c r="L44" s="73">
        <v>1635</v>
      </c>
      <c r="M44" s="73">
        <v>1650.35</v>
      </c>
      <c r="N44" s="73">
        <v>1630</v>
      </c>
      <c r="O44" s="73">
        <v>1644.45</v>
      </c>
      <c r="P44" s="92">
        <v>1645.52</v>
      </c>
      <c r="R44" s="37"/>
      <c r="T44" s="72">
        <v>45054</v>
      </c>
      <c r="U44" s="100">
        <f t="shared" si="4"/>
        <v>1.6593272171253823</v>
      </c>
      <c r="V44" s="100">
        <f t="shared" si="5"/>
        <v>1.6631623594995002</v>
      </c>
      <c r="W44" s="100">
        <f t="shared" si="6"/>
        <v>1.6626993865030675</v>
      </c>
      <c r="X44" s="100">
        <f t="shared" si="7"/>
        <v>1.6635349204901333</v>
      </c>
      <c r="Y44" s="103">
        <f t="shared" si="8"/>
        <v>1.6633222324857797</v>
      </c>
    </row>
    <row r="45" spans="2:36" x14ac:dyDescent="0.45">
      <c r="B45" s="72">
        <v>45051</v>
      </c>
      <c r="C45" s="73">
        <v>2719</v>
      </c>
      <c r="D45" s="73">
        <v>2758</v>
      </c>
      <c r="E45" s="73">
        <v>2697</v>
      </c>
      <c r="F45" s="73">
        <v>2702.3</v>
      </c>
      <c r="G45" s="92">
        <v>2724.94</v>
      </c>
      <c r="I45" s="37"/>
      <c r="K45" s="72">
        <v>45051</v>
      </c>
      <c r="L45" s="73">
        <v>1639</v>
      </c>
      <c r="M45" s="73">
        <v>1660.95</v>
      </c>
      <c r="N45" s="73">
        <v>1622.1</v>
      </c>
      <c r="O45" s="73">
        <v>1625.65</v>
      </c>
      <c r="P45" s="92">
        <v>1640.31</v>
      </c>
      <c r="R45" s="37"/>
      <c r="T45" s="72">
        <v>45051</v>
      </c>
      <c r="U45" s="100">
        <f t="shared" si="4"/>
        <v>1.6589383770591823</v>
      </c>
      <c r="V45" s="100">
        <f t="shared" si="5"/>
        <v>1.6604954995635028</v>
      </c>
      <c r="W45" s="100">
        <f t="shared" si="6"/>
        <v>1.6626595154429444</v>
      </c>
      <c r="X45" s="100">
        <f t="shared" si="7"/>
        <v>1.6622889305816135</v>
      </c>
      <c r="Y45" s="103">
        <f t="shared" si="8"/>
        <v>1.6612347665989966</v>
      </c>
    </row>
    <row r="46" spans="2:36" x14ac:dyDescent="0.45">
      <c r="B46" s="72">
        <v>45050</v>
      </c>
      <c r="C46" s="73">
        <v>2785</v>
      </c>
      <c r="D46" s="73">
        <v>2867</v>
      </c>
      <c r="E46" s="73">
        <v>2779.95</v>
      </c>
      <c r="F46" s="73">
        <v>2862.05</v>
      </c>
      <c r="G46" s="92">
        <v>2826.66</v>
      </c>
      <c r="I46" s="37"/>
      <c r="K46" s="72">
        <v>45050</v>
      </c>
      <c r="L46" s="73">
        <v>1687.1</v>
      </c>
      <c r="M46" s="73">
        <v>1734.45</v>
      </c>
      <c r="N46" s="73">
        <v>1687.1</v>
      </c>
      <c r="O46" s="73">
        <v>1727.8</v>
      </c>
      <c r="P46" s="92">
        <v>1712.72</v>
      </c>
      <c r="R46" s="37"/>
      <c r="T46" s="72">
        <v>45050</v>
      </c>
      <c r="U46" s="100">
        <f t="shared" si="4"/>
        <v>1.6507616620235908</v>
      </c>
      <c r="V46" s="100">
        <f t="shared" si="5"/>
        <v>1.6529735651070945</v>
      </c>
      <c r="W46" s="100">
        <f t="shared" si="6"/>
        <v>1.6477683599075337</v>
      </c>
      <c r="X46" s="100">
        <f t="shared" si="7"/>
        <v>1.6564706563259639</v>
      </c>
      <c r="Y46" s="103">
        <f t="shared" si="8"/>
        <v>1.6503923583539633</v>
      </c>
    </row>
    <row r="47" spans="2:36" x14ac:dyDescent="0.45">
      <c r="B47" s="72">
        <v>45049</v>
      </c>
      <c r="C47" s="73">
        <v>2780</v>
      </c>
      <c r="D47" s="73">
        <v>2793.8</v>
      </c>
      <c r="E47" s="73">
        <v>2770.65</v>
      </c>
      <c r="F47" s="73">
        <v>2787.75</v>
      </c>
      <c r="G47" s="92">
        <v>2781.59</v>
      </c>
      <c r="I47" s="37"/>
      <c r="K47" s="72">
        <v>45049</v>
      </c>
      <c r="L47" s="73">
        <v>1684.95</v>
      </c>
      <c r="M47" s="73">
        <v>1696</v>
      </c>
      <c r="N47" s="73">
        <v>1679.65</v>
      </c>
      <c r="O47" s="73">
        <v>1693.15</v>
      </c>
      <c r="P47" s="92">
        <v>1687.29</v>
      </c>
      <c r="R47" s="37"/>
      <c r="T47" s="72">
        <v>45049</v>
      </c>
      <c r="U47" s="100">
        <f t="shared" si="4"/>
        <v>1.6499005905219739</v>
      </c>
      <c r="V47" s="100">
        <f t="shared" si="5"/>
        <v>1.6472877358490567</v>
      </c>
      <c r="W47" s="100">
        <f t="shared" si="6"/>
        <v>1.6495400827553359</v>
      </c>
      <c r="X47" s="100">
        <f t="shared" si="7"/>
        <v>1.6464873165401765</v>
      </c>
      <c r="Y47" s="103">
        <f t="shared" si="8"/>
        <v>1.6485547831137506</v>
      </c>
    </row>
    <row r="48" spans="2:36" x14ac:dyDescent="0.45">
      <c r="B48" s="72">
        <v>45048</v>
      </c>
      <c r="C48" s="73">
        <v>2791.5</v>
      </c>
      <c r="D48" s="73">
        <v>2804</v>
      </c>
      <c r="E48" s="73">
        <v>2776.2</v>
      </c>
      <c r="F48" s="73">
        <v>2790</v>
      </c>
      <c r="G48" s="92">
        <v>2794.38</v>
      </c>
      <c r="I48" s="37"/>
      <c r="K48" s="72">
        <v>45048</v>
      </c>
      <c r="L48" s="73">
        <v>1688.7</v>
      </c>
      <c r="M48" s="73">
        <v>1699</v>
      </c>
      <c r="N48" s="73">
        <v>1682</v>
      </c>
      <c r="O48" s="73">
        <v>1687.25</v>
      </c>
      <c r="P48" s="92">
        <v>1692.45</v>
      </c>
      <c r="R48" s="37"/>
      <c r="T48" s="72">
        <v>45048</v>
      </c>
      <c r="U48" s="100">
        <f t="shared" si="4"/>
        <v>1.653046722330787</v>
      </c>
      <c r="V48" s="100">
        <f t="shared" si="5"/>
        <v>1.6503825779870511</v>
      </c>
      <c r="W48" s="100">
        <f t="shared" si="6"/>
        <v>1.6505350772889416</v>
      </c>
      <c r="X48" s="100">
        <f t="shared" si="7"/>
        <v>1.6535783078974662</v>
      </c>
      <c r="Y48" s="103">
        <f t="shared" si="8"/>
        <v>1.651085704156696</v>
      </c>
    </row>
    <row r="49" spans="2:25" x14ac:dyDescent="0.45">
      <c r="B49" s="72">
        <v>45044</v>
      </c>
      <c r="C49" s="73">
        <v>2772</v>
      </c>
      <c r="D49" s="73">
        <v>2780.85</v>
      </c>
      <c r="E49" s="73">
        <v>2753.6</v>
      </c>
      <c r="F49" s="73">
        <v>2775.6</v>
      </c>
      <c r="G49" s="92">
        <v>2770.66</v>
      </c>
      <c r="I49" s="37"/>
      <c r="K49" s="72">
        <v>45044</v>
      </c>
      <c r="L49" s="73">
        <v>1684.7</v>
      </c>
      <c r="M49" s="73">
        <v>1691</v>
      </c>
      <c r="N49" s="73">
        <v>1670</v>
      </c>
      <c r="O49" s="73">
        <v>1687.6</v>
      </c>
      <c r="P49" s="92">
        <v>1678.51</v>
      </c>
      <c r="R49" s="37"/>
      <c r="T49" s="72">
        <v>45044</v>
      </c>
      <c r="U49" s="100">
        <f t="shared" si="4"/>
        <v>1.6453968065530955</v>
      </c>
      <c r="V49" s="100">
        <f t="shared" si="5"/>
        <v>1.6445002956830277</v>
      </c>
      <c r="W49" s="100">
        <f t="shared" si="6"/>
        <v>1.6488622754491018</v>
      </c>
      <c r="X49" s="100">
        <f t="shared" si="7"/>
        <v>1.6447025361460061</v>
      </c>
      <c r="Y49" s="103">
        <f t="shared" si="8"/>
        <v>1.6506663648116484</v>
      </c>
    </row>
    <row r="50" spans="2:25" x14ac:dyDescent="0.45">
      <c r="B50" s="72">
        <v>45043</v>
      </c>
      <c r="C50" s="73">
        <v>2752.6</v>
      </c>
      <c r="D50" s="73">
        <v>2781</v>
      </c>
      <c r="E50" s="73">
        <v>2749.25</v>
      </c>
      <c r="F50" s="73">
        <v>2772.9</v>
      </c>
      <c r="G50" s="92">
        <v>2761.66</v>
      </c>
      <c r="I50" s="37"/>
      <c r="K50" s="72">
        <v>45043</v>
      </c>
      <c r="L50" s="73">
        <v>1670.5</v>
      </c>
      <c r="M50" s="73">
        <v>1685.25</v>
      </c>
      <c r="N50" s="73">
        <v>1665.85</v>
      </c>
      <c r="O50" s="73">
        <v>1681</v>
      </c>
      <c r="P50" s="92">
        <v>1673.65</v>
      </c>
      <c r="R50" s="37"/>
      <c r="T50" s="72">
        <v>45043</v>
      </c>
      <c r="U50" s="100">
        <f t="shared" si="4"/>
        <v>1.6477701287039808</v>
      </c>
      <c r="V50" s="100">
        <f t="shared" si="5"/>
        <v>1.650200267022697</v>
      </c>
      <c r="W50" s="100">
        <f t="shared" si="6"/>
        <v>1.6503586757511182</v>
      </c>
      <c r="X50" s="100">
        <f t="shared" si="7"/>
        <v>1.6495538370017846</v>
      </c>
      <c r="Y50" s="103">
        <f t="shared" si="8"/>
        <v>1.6500821557673346</v>
      </c>
    </row>
    <row r="51" spans="2:25" x14ac:dyDescent="0.45">
      <c r="B51" s="72">
        <v>45042</v>
      </c>
      <c r="C51" s="73">
        <v>2751.3</v>
      </c>
      <c r="D51" s="73">
        <v>2767.3</v>
      </c>
      <c r="E51" s="73">
        <v>2741</v>
      </c>
      <c r="F51" s="73">
        <v>2761.45</v>
      </c>
      <c r="G51" s="92">
        <v>2753.47</v>
      </c>
      <c r="I51" s="37"/>
      <c r="K51" s="72">
        <v>45042</v>
      </c>
      <c r="L51" s="73">
        <v>1660</v>
      </c>
      <c r="M51" s="73">
        <v>1675</v>
      </c>
      <c r="N51" s="73">
        <v>1655</v>
      </c>
      <c r="O51" s="73">
        <v>1671.8</v>
      </c>
      <c r="P51" s="92">
        <v>1666.08</v>
      </c>
      <c r="R51" s="37"/>
      <c r="T51" s="72">
        <v>45042</v>
      </c>
      <c r="U51" s="100">
        <f t="shared" si="4"/>
        <v>1.657409638554217</v>
      </c>
      <c r="V51" s="100">
        <f t="shared" si="5"/>
        <v>1.6521194029850748</v>
      </c>
      <c r="W51" s="100">
        <f t="shared" si="6"/>
        <v>1.6561933534743203</v>
      </c>
      <c r="X51" s="100">
        <f t="shared" si="7"/>
        <v>1.6517825098696015</v>
      </c>
      <c r="Y51" s="103">
        <f t="shared" si="8"/>
        <v>1.6526637376356477</v>
      </c>
    </row>
    <row r="52" spans="2:25" x14ac:dyDescent="0.45">
      <c r="B52" s="72">
        <v>45041</v>
      </c>
      <c r="C52" s="73">
        <v>2782</v>
      </c>
      <c r="D52" s="73">
        <v>2792</v>
      </c>
      <c r="E52" s="73">
        <v>2749.25</v>
      </c>
      <c r="F52" s="73">
        <v>2757</v>
      </c>
      <c r="G52" s="92">
        <v>2766.99</v>
      </c>
      <c r="I52" s="37"/>
      <c r="K52" s="72">
        <v>45041</v>
      </c>
      <c r="L52" s="73">
        <v>1687.7</v>
      </c>
      <c r="M52" s="73">
        <v>1687.7</v>
      </c>
      <c r="N52" s="73">
        <v>1661.9</v>
      </c>
      <c r="O52" s="73">
        <v>1664.15</v>
      </c>
      <c r="P52" s="92">
        <v>1671.96</v>
      </c>
      <c r="R52" s="37"/>
      <c r="T52" s="72">
        <v>45041</v>
      </c>
      <c r="U52" s="100">
        <f t="shared" si="4"/>
        <v>1.6483972269953191</v>
      </c>
      <c r="V52" s="100">
        <f t="shared" si="5"/>
        <v>1.6543224506725129</v>
      </c>
      <c r="W52" s="100">
        <f t="shared" si="6"/>
        <v>1.6542812443588664</v>
      </c>
      <c r="X52" s="100">
        <f t="shared" si="7"/>
        <v>1.6567016194453623</v>
      </c>
      <c r="Y52" s="103">
        <f t="shared" si="8"/>
        <v>1.6549379171750518</v>
      </c>
    </row>
    <row r="53" spans="2:25" x14ac:dyDescent="0.45">
      <c r="B53" s="72">
        <v>45040</v>
      </c>
      <c r="C53" s="73">
        <v>2769.95</v>
      </c>
      <c r="D53" s="73">
        <v>2791.2</v>
      </c>
      <c r="E53" s="73">
        <v>2759.85</v>
      </c>
      <c r="F53" s="73">
        <v>2787.55</v>
      </c>
      <c r="G53" s="92">
        <v>2773.18</v>
      </c>
      <c r="I53" s="37"/>
      <c r="K53" s="72">
        <v>45040</v>
      </c>
      <c r="L53" s="73">
        <v>1687</v>
      </c>
      <c r="M53" s="73">
        <v>1691.45</v>
      </c>
      <c r="N53" s="73">
        <v>1674.1</v>
      </c>
      <c r="O53" s="73">
        <v>1688.15</v>
      </c>
      <c r="P53" s="92">
        <v>1681.2</v>
      </c>
      <c r="R53" s="37"/>
      <c r="T53" s="72">
        <v>45040</v>
      </c>
      <c r="U53" s="100">
        <f t="shared" si="4"/>
        <v>1.6419383521043271</v>
      </c>
      <c r="V53" s="100">
        <f t="shared" si="5"/>
        <v>1.650181796683319</v>
      </c>
      <c r="W53" s="100">
        <f t="shared" si="6"/>
        <v>1.648557433845051</v>
      </c>
      <c r="X53" s="100">
        <f t="shared" si="7"/>
        <v>1.6512454461985013</v>
      </c>
      <c r="Y53" s="103">
        <f t="shared" si="8"/>
        <v>1.6495241494170829</v>
      </c>
    </row>
    <row r="54" spans="2:25" x14ac:dyDescent="0.45">
      <c r="B54" s="72">
        <v>45037</v>
      </c>
      <c r="C54" s="73">
        <v>2735.5</v>
      </c>
      <c r="D54" s="73">
        <v>2763.55</v>
      </c>
      <c r="E54" s="73">
        <v>2735.4</v>
      </c>
      <c r="F54" s="73">
        <v>2759.4</v>
      </c>
      <c r="G54" s="92">
        <v>2748.26</v>
      </c>
      <c r="I54" s="37"/>
      <c r="K54" s="72">
        <v>45037</v>
      </c>
      <c r="L54" s="73">
        <v>1669</v>
      </c>
      <c r="M54" s="73">
        <v>1676.95</v>
      </c>
      <c r="N54" s="73">
        <v>1663.25</v>
      </c>
      <c r="O54" s="73">
        <v>1674.6</v>
      </c>
      <c r="P54" s="92">
        <v>1670.1</v>
      </c>
      <c r="R54" s="37"/>
      <c r="T54" s="72">
        <v>45037</v>
      </c>
      <c r="U54" s="100">
        <f t="shared" si="4"/>
        <v>1.6390053924505692</v>
      </c>
      <c r="V54" s="100">
        <f t="shared" si="5"/>
        <v>1.6479620740033991</v>
      </c>
      <c r="W54" s="100">
        <f t="shared" si="6"/>
        <v>1.6446114534796332</v>
      </c>
      <c r="X54" s="100">
        <f t="shared" si="7"/>
        <v>1.6477964887137229</v>
      </c>
      <c r="Y54" s="103">
        <f t="shared" si="8"/>
        <v>1.6455661337644454</v>
      </c>
    </row>
    <row r="55" spans="2:25" x14ac:dyDescent="0.45">
      <c r="B55" s="72">
        <v>45036</v>
      </c>
      <c r="C55" s="73">
        <v>2744.7</v>
      </c>
      <c r="D55" s="73">
        <v>2756.55</v>
      </c>
      <c r="E55" s="73">
        <v>2730.55</v>
      </c>
      <c r="F55" s="73">
        <v>2743</v>
      </c>
      <c r="G55" s="92">
        <v>2740.99</v>
      </c>
      <c r="I55" s="37"/>
      <c r="K55" s="72">
        <v>45036</v>
      </c>
      <c r="L55" s="73">
        <v>1671.7</v>
      </c>
      <c r="M55" s="73">
        <v>1677.45</v>
      </c>
      <c r="N55" s="73">
        <v>1666.4</v>
      </c>
      <c r="O55" s="73">
        <v>1671.9</v>
      </c>
      <c r="P55" s="92">
        <v>1671.1</v>
      </c>
      <c r="R55" s="37"/>
      <c r="T55" s="72">
        <v>45036</v>
      </c>
      <c r="U55" s="100">
        <f t="shared" si="4"/>
        <v>1.6418615780343362</v>
      </c>
      <c r="V55" s="100">
        <f t="shared" si="5"/>
        <v>1.6432978628275061</v>
      </c>
      <c r="W55" s="100">
        <f t="shared" si="6"/>
        <v>1.6385921747479597</v>
      </c>
      <c r="X55" s="100">
        <f t="shared" si="7"/>
        <v>1.640648364136611</v>
      </c>
      <c r="Y55" s="103">
        <f t="shared" si="8"/>
        <v>1.6402309855783614</v>
      </c>
    </row>
    <row r="56" spans="2:25" x14ac:dyDescent="0.45">
      <c r="B56" s="72">
        <v>45035</v>
      </c>
      <c r="C56" s="73">
        <v>2734</v>
      </c>
      <c r="D56" s="73">
        <v>2748.7</v>
      </c>
      <c r="E56" s="73">
        <v>2725.6</v>
      </c>
      <c r="F56" s="73">
        <v>2744.8</v>
      </c>
      <c r="G56" s="92">
        <v>2740.48</v>
      </c>
      <c r="I56" s="37"/>
      <c r="K56" s="72">
        <v>45035</v>
      </c>
      <c r="L56" s="73">
        <v>1665</v>
      </c>
      <c r="M56" s="73">
        <v>1670.3</v>
      </c>
      <c r="N56" s="73">
        <v>1657.15</v>
      </c>
      <c r="O56" s="73">
        <v>1665.7</v>
      </c>
      <c r="P56" s="92">
        <v>1664.28</v>
      </c>
      <c r="R56" s="37"/>
      <c r="T56" s="72">
        <v>45035</v>
      </c>
      <c r="U56" s="100">
        <f t="shared" si="4"/>
        <v>1.6420420420420421</v>
      </c>
      <c r="V56" s="100">
        <f t="shared" si="5"/>
        <v>1.6456325211039933</v>
      </c>
      <c r="W56" s="100">
        <f t="shared" si="6"/>
        <v>1.6447515312433996</v>
      </c>
      <c r="X56" s="100">
        <f t="shared" si="7"/>
        <v>1.6478357447319445</v>
      </c>
      <c r="Y56" s="103">
        <f t="shared" si="8"/>
        <v>1.6466459970678011</v>
      </c>
    </row>
    <row r="57" spans="2:25" x14ac:dyDescent="0.45">
      <c r="B57" s="72">
        <v>45034</v>
      </c>
      <c r="C57" s="73">
        <v>2751</v>
      </c>
      <c r="D57" s="73">
        <v>2754.7</v>
      </c>
      <c r="E57" s="73">
        <v>2718.6</v>
      </c>
      <c r="F57" s="73">
        <v>2723.7</v>
      </c>
      <c r="G57" s="92">
        <v>2736.08</v>
      </c>
      <c r="I57" s="37"/>
      <c r="K57" s="72">
        <v>45034</v>
      </c>
      <c r="L57" s="73">
        <v>1670</v>
      </c>
      <c r="M57" s="73">
        <v>1677.25</v>
      </c>
      <c r="N57" s="73">
        <v>1656.4</v>
      </c>
      <c r="O57" s="73">
        <v>1659.6</v>
      </c>
      <c r="P57" s="92">
        <v>1666.9</v>
      </c>
      <c r="R57" s="37"/>
      <c r="T57" s="72">
        <v>45034</v>
      </c>
      <c r="U57" s="100">
        <f t="shared" si="4"/>
        <v>1.6473053892215568</v>
      </c>
      <c r="V57" s="100">
        <f t="shared" si="5"/>
        <v>1.642390818303771</v>
      </c>
      <c r="W57" s="100">
        <f t="shared" si="6"/>
        <v>1.6412702245834339</v>
      </c>
      <c r="X57" s="100">
        <f t="shared" si="7"/>
        <v>1.64117859725235</v>
      </c>
      <c r="Y57" s="103">
        <f t="shared" si="8"/>
        <v>1.6414182014517966</v>
      </c>
    </row>
    <row r="58" spans="2:25" x14ac:dyDescent="0.45">
      <c r="B58" s="72">
        <v>45033</v>
      </c>
      <c r="C58" s="73">
        <v>2827.95</v>
      </c>
      <c r="D58" s="73">
        <v>2827.95</v>
      </c>
      <c r="E58" s="73">
        <v>2718.6</v>
      </c>
      <c r="F58" s="73">
        <v>2742.05</v>
      </c>
      <c r="G58" s="92">
        <v>2738.22</v>
      </c>
      <c r="I58" s="37"/>
      <c r="K58" s="72">
        <v>45033</v>
      </c>
      <c r="L58" s="73">
        <v>1720</v>
      </c>
      <c r="M58" s="73">
        <v>1720</v>
      </c>
      <c r="N58" s="73">
        <v>1653.3</v>
      </c>
      <c r="O58" s="73">
        <v>1666.65</v>
      </c>
      <c r="P58" s="92">
        <v>1669.13</v>
      </c>
      <c r="R58" s="37"/>
      <c r="T58" s="72">
        <v>45033</v>
      </c>
      <c r="U58" s="100">
        <f t="shared" si="4"/>
        <v>1.6441569767441859</v>
      </c>
      <c r="V58" s="100">
        <f t="shared" si="5"/>
        <v>1.6441569767441859</v>
      </c>
      <c r="W58" s="100">
        <f t="shared" si="6"/>
        <v>1.6443476682997642</v>
      </c>
      <c r="X58" s="100">
        <f t="shared" si="7"/>
        <v>1.6452464524645247</v>
      </c>
      <c r="Y58" s="103">
        <f t="shared" si="8"/>
        <v>1.6405073301660145</v>
      </c>
    </row>
    <row r="59" spans="2:25" x14ac:dyDescent="0.45">
      <c r="B59" s="72">
        <v>45029</v>
      </c>
      <c r="C59" s="73">
        <v>2770</v>
      </c>
      <c r="D59" s="73">
        <v>2791.95</v>
      </c>
      <c r="E59" s="73">
        <v>2765.15</v>
      </c>
      <c r="F59" s="73">
        <v>2786.85</v>
      </c>
      <c r="G59" s="92">
        <v>2777.67</v>
      </c>
      <c r="I59" s="37"/>
      <c r="K59" s="72">
        <v>45029</v>
      </c>
      <c r="L59" s="73">
        <v>1688.3</v>
      </c>
      <c r="M59" s="73">
        <v>1697.05</v>
      </c>
      <c r="N59" s="73">
        <v>1678.15</v>
      </c>
      <c r="O59" s="73">
        <v>1692.45</v>
      </c>
      <c r="P59" s="92">
        <v>1686.7</v>
      </c>
      <c r="R59" s="37"/>
      <c r="T59" s="72">
        <v>45029</v>
      </c>
      <c r="U59" s="100">
        <f t="shared" si="4"/>
        <v>1.6407036664099983</v>
      </c>
      <c r="V59" s="100">
        <f t="shared" si="5"/>
        <v>1.6451783978079608</v>
      </c>
      <c r="W59" s="100">
        <f t="shared" si="6"/>
        <v>1.6477370914399785</v>
      </c>
      <c r="X59" s="100">
        <f t="shared" si="7"/>
        <v>1.6466365328370114</v>
      </c>
      <c r="Y59" s="103">
        <f t="shared" si="8"/>
        <v>1.6468073753483132</v>
      </c>
    </row>
    <row r="60" spans="2:25" x14ac:dyDescent="0.45">
      <c r="B60" s="72">
        <v>45028</v>
      </c>
      <c r="C60" s="73">
        <v>2750</v>
      </c>
      <c r="D60" s="73">
        <v>2774.4</v>
      </c>
      <c r="E60" s="73">
        <v>2743</v>
      </c>
      <c r="F60" s="73">
        <v>2769.25</v>
      </c>
      <c r="G60" s="92">
        <v>2762.39</v>
      </c>
      <c r="I60" s="37"/>
      <c r="K60" s="72">
        <v>45028</v>
      </c>
      <c r="L60" s="73">
        <v>1668</v>
      </c>
      <c r="M60" s="73">
        <v>1688.2</v>
      </c>
      <c r="N60" s="73">
        <v>1667.8</v>
      </c>
      <c r="O60" s="73">
        <v>1684.9</v>
      </c>
      <c r="P60" s="92">
        <v>1679.14</v>
      </c>
      <c r="R60" s="37"/>
      <c r="T60" s="72">
        <v>45028</v>
      </c>
      <c r="U60" s="100">
        <f t="shared" si="4"/>
        <v>1.6486810551558753</v>
      </c>
      <c r="V60" s="100">
        <f t="shared" si="5"/>
        <v>1.6434071792441654</v>
      </c>
      <c r="W60" s="100">
        <f t="shared" si="6"/>
        <v>1.6446816165007796</v>
      </c>
      <c r="X60" s="100">
        <f t="shared" si="7"/>
        <v>1.6435693512968128</v>
      </c>
      <c r="Y60" s="103">
        <f t="shared" si="8"/>
        <v>1.6451219076431982</v>
      </c>
    </row>
    <row r="61" spans="2:25" x14ac:dyDescent="0.45">
      <c r="B61" s="72">
        <v>45027</v>
      </c>
      <c r="C61" s="73">
        <v>2729</v>
      </c>
      <c r="D61" s="73">
        <v>2747</v>
      </c>
      <c r="E61" s="73">
        <v>2716.85</v>
      </c>
      <c r="F61" s="73">
        <v>2742</v>
      </c>
      <c r="G61" s="92">
        <v>2737.43</v>
      </c>
      <c r="I61" s="37"/>
      <c r="K61" s="72">
        <v>45027</v>
      </c>
      <c r="L61" s="73">
        <v>1659</v>
      </c>
      <c r="M61" s="73">
        <v>1669.4</v>
      </c>
      <c r="N61" s="73">
        <v>1651.1</v>
      </c>
      <c r="O61" s="73">
        <v>1663.3</v>
      </c>
      <c r="P61" s="92">
        <v>1662.57</v>
      </c>
      <c r="R61" s="37"/>
      <c r="T61" s="72">
        <v>45027</v>
      </c>
      <c r="U61" s="100">
        <f t="shared" si="4"/>
        <v>1.6449668474984931</v>
      </c>
      <c r="V61" s="100">
        <f t="shared" si="5"/>
        <v>1.6455013777405054</v>
      </c>
      <c r="W61" s="100">
        <f t="shared" si="6"/>
        <v>1.6454787717279389</v>
      </c>
      <c r="X61" s="100">
        <f t="shared" si="7"/>
        <v>1.6485300306619373</v>
      </c>
      <c r="Y61" s="103">
        <f t="shared" si="8"/>
        <v>1.6465051095592966</v>
      </c>
    </row>
    <row r="62" spans="2:25" x14ac:dyDescent="0.45">
      <c r="B62" s="72">
        <v>45026</v>
      </c>
      <c r="C62" s="73">
        <v>2725</v>
      </c>
      <c r="D62" s="73">
        <v>2748.15</v>
      </c>
      <c r="E62" s="73">
        <v>2714.85</v>
      </c>
      <c r="F62" s="73">
        <v>2727.75</v>
      </c>
      <c r="G62" s="92">
        <v>2730.5</v>
      </c>
      <c r="I62" s="37"/>
      <c r="K62" s="72">
        <v>45026</v>
      </c>
      <c r="L62" s="73">
        <v>1663.25</v>
      </c>
      <c r="M62" s="73">
        <v>1671</v>
      </c>
      <c r="N62" s="73">
        <v>1654</v>
      </c>
      <c r="O62" s="73">
        <v>1658.45</v>
      </c>
      <c r="P62" s="92">
        <v>1662.14</v>
      </c>
      <c r="R62" s="37"/>
      <c r="T62" s="72">
        <v>45026</v>
      </c>
      <c r="U62" s="100">
        <f t="shared" si="4"/>
        <v>1.6383586352021644</v>
      </c>
      <c r="V62" s="100">
        <f t="shared" si="5"/>
        <v>1.6446140035906642</v>
      </c>
      <c r="W62" s="100">
        <f t="shared" si="6"/>
        <v>1.6413845223700121</v>
      </c>
      <c r="X62" s="100">
        <f t="shared" si="7"/>
        <v>1.6447586601947601</v>
      </c>
      <c r="Y62" s="103">
        <f t="shared" si="8"/>
        <v>1.6427617408882524</v>
      </c>
    </row>
    <row r="63" spans="2:25" x14ac:dyDescent="0.45">
      <c r="B63" s="72">
        <v>45022</v>
      </c>
      <c r="C63" s="73">
        <v>2700</v>
      </c>
      <c r="D63" s="73">
        <v>2734.8</v>
      </c>
      <c r="E63" s="73">
        <v>2691.05</v>
      </c>
      <c r="F63" s="73">
        <v>2729.3</v>
      </c>
      <c r="G63" s="92">
        <v>2716.67</v>
      </c>
      <c r="I63" s="37"/>
      <c r="K63" s="72">
        <v>45022</v>
      </c>
      <c r="L63" s="73">
        <v>1648.55</v>
      </c>
      <c r="M63" s="73">
        <v>1669.2</v>
      </c>
      <c r="N63" s="73">
        <v>1647.1</v>
      </c>
      <c r="O63" s="73">
        <v>1666.35</v>
      </c>
      <c r="P63" s="92">
        <v>1659.15</v>
      </c>
      <c r="R63" s="37"/>
      <c r="T63" s="72">
        <v>45022</v>
      </c>
      <c r="U63" s="100">
        <f t="shared" si="4"/>
        <v>1.6378029177155682</v>
      </c>
      <c r="V63" s="100">
        <f t="shared" si="5"/>
        <v>1.6383896477354423</v>
      </c>
      <c r="W63" s="100">
        <f t="shared" si="6"/>
        <v>1.6338109404407748</v>
      </c>
      <c r="X63" s="100">
        <f t="shared" si="7"/>
        <v>1.6378911993278724</v>
      </c>
      <c r="Y63" s="103">
        <f t="shared" si="8"/>
        <v>1.6373866136274597</v>
      </c>
    </row>
    <row r="64" spans="2:25" x14ac:dyDescent="0.45">
      <c r="B64" s="72">
        <v>45021</v>
      </c>
      <c r="C64" s="73">
        <v>2615.5</v>
      </c>
      <c r="D64" s="73">
        <v>2710.05</v>
      </c>
      <c r="E64" s="73">
        <v>2615.5</v>
      </c>
      <c r="F64" s="73">
        <v>2705.95</v>
      </c>
      <c r="G64" s="92">
        <v>2686.3</v>
      </c>
      <c r="I64" s="37"/>
      <c r="K64" s="72">
        <v>45021</v>
      </c>
      <c r="L64" s="73">
        <v>1618.6</v>
      </c>
      <c r="M64" s="73">
        <v>1656</v>
      </c>
      <c r="N64" s="73">
        <v>1616</v>
      </c>
      <c r="O64" s="73">
        <v>1653.75</v>
      </c>
      <c r="P64" s="92">
        <v>1647.03</v>
      </c>
      <c r="R64" s="37"/>
      <c r="T64" s="72">
        <v>45021</v>
      </c>
      <c r="U64" s="100">
        <f t="shared" si="4"/>
        <v>1.6159026319041148</v>
      </c>
      <c r="V64" s="100">
        <f t="shared" si="5"/>
        <v>1.6365036231884058</v>
      </c>
      <c r="W64" s="100">
        <f t="shared" si="6"/>
        <v>1.6185024752475248</v>
      </c>
      <c r="X64" s="100">
        <f t="shared" si="7"/>
        <v>1.6362509448223732</v>
      </c>
      <c r="Y64" s="103">
        <f t="shared" si="8"/>
        <v>1.63099639957985</v>
      </c>
    </row>
    <row r="65" spans="2:25" x14ac:dyDescent="0.45">
      <c r="B65" s="72">
        <v>45019</v>
      </c>
      <c r="C65" s="73">
        <v>2627.4</v>
      </c>
      <c r="D65" s="73">
        <v>2634.8</v>
      </c>
      <c r="E65" s="73">
        <v>2610.15</v>
      </c>
      <c r="F65" s="73">
        <v>2628.95</v>
      </c>
      <c r="G65" s="92">
        <v>2621.1799999999998</v>
      </c>
      <c r="I65" s="37"/>
      <c r="K65" s="72">
        <v>45019</v>
      </c>
      <c r="L65" s="73">
        <v>1607.55</v>
      </c>
      <c r="M65" s="73">
        <v>1615.7</v>
      </c>
      <c r="N65" s="73">
        <v>1602.75</v>
      </c>
      <c r="O65" s="73">
        <v>1610.55</v>
      </c>
      <c r="P65" s="92">
        <v>1608.28</v>
      </c>
      <c r="R65" s="37"/>
      <c r="T65" s="72">
        <v>45019</v>
      </c>
      <c r="U65" s="100">
        <f t="shared" si="4"/>
        <v>1.6344126154707475</v>
      </c>
      <c r="V65" s="100">
        <f t="shared" si="5"/>
        <v>1.6307482824781829</v>
      </c>
      <c r="W65" s="100">
        <f t="shared" si="6"/>
        <v>1.6285446888160975</v>
      </c>
      <c r="X65" s="100">
        <f t="shared" si="7"/>
        <v>1.6323305703020707</v>
      </c>
      <c r="Y65" s="103">
        <f t="shared" si="8"/>
        <v>1.6298032680876464</v>
      </c>
    </row>
    <row r="66" spans="2:25" x14ac:dyDescent="0.45">
      <c r="B66" s="72">
        <v>45016</v>
      </c>
      <c r="C66" s="73">
        <v>2615</v>
      </c>
      <c r="D66" s="73">
        <v>2632</v>
      </c>
      <c r="E66" s="73">
        <v>2592.0500000000002</v>
      </c>
      <c r="F66" s="73">
        <v>2625.5</v>
      </c>
      <c r="G66" s="92">
        <v>2612.62</v>
      </c>
      <c r="I66" s="37"/>
      <c r="K66" s="72">
        <v>45016</v>
      </c>
      <c r="L66" s="73">
        <v>1595.6</v>
      </c>
      <c r="M66" s="73">
        <v>1612.95</v>
      </c>
      <c r="N66" s="73">
        <v>1592.4</v>
      </c>
      <c r="O66" s="73">
        <v>1609.55</v>
      </c>
      <c r="P66" s="92">
        <v>1601.95</v>
      </c>
      <c r="R66" s="37"/>
      <c r="T66" s="72">
        <v>45016</v>
      </c>
      <c r="U66" s="100">
        <f t="shared" si="4"/>
        <v>1.6388819252945601</v>
      </c>
      <c r="V66" s="100">
        <f t="shared" si="5"/>
        <v>1.6317926780123375</v>
      </c>
      <c r="W66" s="100">
        <f t="shared" si="6"/>
        <v>1.6277631248430042</v>
      </c>
      <c r="X66" s="100">
        <f t="shared" si="7"/>
        <v>1.6312012674349974</v>
      </c>
      <c r="Y66" s="103">
        <f t="shared" si="8"/>
        <v>1.6308998408190016</v>
      </c>
    </row>
    <row r="67" spans="2:25" x14ac:dyDescent="0.45">
      <c r="B67" s="72">
        <v>45014</v>
      </c>
      <c r="C67" s="73">
        <v>2586</v>
      </c>
      <c r="D67" s="73">
        <v>2614</v>
      </c>
      <c r="E67" s="73">
        <v>2578.9499999999998</v>
      </c>
      <c r="F67" s="73">
        <v>2603.0500000000002</v>
      </c>
      <c r="G67" s="92">
        <v>2595.9699999999998</v>
      </c>
      <c r="I67" s="37"/>
      <c r="K67" s="72">
        <v>45014</v>
      </c>
      <c r="L67" s="73">
        <v>1584</v>
      </c>
      <c r="M67" s="73">
        <v>1602</v>
      </c>
      <c r="N67" s="73">
        <v>1581.9</v>
      </c>
      <c r="O67" s="73">
        <v>1587.8</v>
      </c>
      <c r="P67" s="92">
        <v>1591.4</v>
      </c>
      <c r="R67" s="37"/>
      <c r="T67" s="72">
        <v>45014</v>
      </c>
      <c r="U67" s="100">
        <f t="shared" si="4"/>
        <v>1.6325757575757576</v>
      </c>
      <c r="V67" s="100">
        <f t="shared" si="5"/>
        <v>1.6317103620474407</v>
      </c>
      <c r="W67" s="100">
        <f t="shared" si="6"/>
        <v>1.6302863644983878</v>
      </c>
      <c r="X67" s="100">
        <f t="shared" si="7"/>
        <v>1.6394067262879457</v>
      </c>
      <c r="Y67" s="103">
        <f t="shared" si="8"/>
        <v>1.6312492145280884</v>
      </c>
    </row>
    <row r="68" spans="2:25" x14ac:dyDescent="0.45">
      <c r="B68" s="72">
        <v>45013</v>
      </c>
      <c r="C68" s="73">
        <v>2565</v>
      </c>
      <c r="D68" s="73">
        <v>2584</v>
      </c>
      <c r="E68" s="73">
        <v>2560.1</v>
      </c>
      <c r="F68" s="73">
        <v>2580.15</v>
      </c>
      <c r="G68" s="92">
        <v>2574.41</v>
      </c>
      <c r="I68" s="37"/>
      <c r="K68" s="72">
        <v>45013</v>
      </c>
      <c r="L68" s="73">
        <v>1565.7</v>
      </c>
      <c r="M68" s="73">
        <v>1582.9</v>
      </c>
      <c r="N68" s="73">
        <v>1564.1</v>
      </c>
      <c r="O68" s="73">
        <v>1580.2</v>
      </c>
      <c r="P68" s="92">
        <v>1574.78</v>
      </c>
      <c r="R68" s="37"/>
      <c r="T68" s="72">
        <v>45013</v>
      </c>
      <c r="U68" s="100">
        <f t="shared" si="4"/>
        <v>1.6382448744970299</v>
      </c>
      <c r="V68" s="100">
        <f t="shared" si="5"/>
        <v>1.6324467749068166</v>
      </c>
      <c r="W68" s="100">
        <f t="shared" si="6"/>
        <v>1.6367879291605396</v>
      </c>
      <c r="X68" s="100">
        <f t="shared" si="7"/>
        <v>1.6327996456144791</v>
      </c>
      <c r="Y68" s="103">
        <f t="shared" si="8"/>
        <v>1.6347743811834032</v>
      </c>
    </row>
    <row r="69" spans="2:25" x14ac:dyDescent="0.45">
      <c r="B69" s="72">
        <v>45012</v>
      </c>
      <c r="C69" s="73">
        <v>2565</v>
      </c>
      <c r="D69" s="73">
        <v>2579.4</v>
      </c>
      <c r="E69" s="73">
        <v>2551.1</v>
      </c>
      <c r="F69" s="73">
        <v>2561.9</v>
      </c>
      <c r="G69" s="92">
        <v>2568.46</v>
      </c>
      <c r="I69" s="37"/>
      <c r="K69" s="72">
        <v>45012</v>
      </c>
      <c r="L69" s="73">
        <v>1562.2</v>
      </c>
      <c r="M69" s="73">
        <v>1579.45</v>
      </c>
      <c r="N69" s="73">
        <v>1558.9</v>
      </c>
      <c r="O69" s="73">
        <v>1567.45</v>
      </c>
      <c r="P69" s="92">
        <v>1569.43</v>
      </c>
      <c r="R69" s="37"/>
      <c r="T69" s="72">
        <v>45012</v>
      </c>
      <c r="U69" s="100">
        <f t="shared" si="4"/>
        <v>1.6419152477275636</v>
      </c>
      <c r="V69" s="100">
        <f t="shared" si="5"/>
        <v>1.6331001297920162</v>
      </c>
      <c r="W69" s="100">
        <f t="shared" si="6"/>
        <v>1.6364744371030853</v>
      </c>
      <c r="X69" s="100">
        <f t="shared" si="7"/>
        <v>1.6344381000988868</v>
      </c>
      <c r="Y69" s="103">
        <f t="shared" si="8"/>
        <v>1.6365559470635835</v>
      </c>
    </row>
    <row r="70" spans="2:25" x14ac:dyDescent="0.45">
      <c r="B70" s="72">
        <v>45009</v>
      </c>
      <c r="C70" s="73">
        <v>2555.15</v>
      </c>
      <c r="D70" s="73">
        <v>2586.6</v>
      </c>
      <c r="E70" s="73">
        <v>2545.1</v>
      </c>
      <c r="F70" s="73">
        <v>2559.9</v>
      </c>
      <c r="G70" s="92">
        <v>2568.2800000000002</v>
      </c>
      <c r="I70" s="37"/>
      <c r="K70" s="72">
        <v>45009</v>
      </c>
      <c r="L70" s="73">
        <v>1560</v>
      </c>
      <c r="M70" s="73">
        <v>1573.9</v>
      </c>
      <c r="N70" s="73">
        <v>1554.95</v>
      </c>
      <c r="O70" s="73">
        <v>1560.65</v>
      </c>
      <c r="P70" s="92">
        <v>1565.66</v>
      </c>
      <c r="R70" s="37"/>
      <c r="T70" s="72">
        <v>45009</v>
      </c>
      <c r="U70" s="100">
        <f t="shared" si="4"/>
        <v>1.6379166666666667</v>
      </c>
      <c r="V70" s="100">
        <f t="shared" si="5"/>
        <v>1.6434335091174788</v>
      </c>
      <c r="W70" s="100">
        <f t="shared" si="6"/>
        <v>1.6367728865879931</v>
      </c>
      <c r="X70" s="100">
        <f t="shared" si="7"/>
        <v>1.6402780892576811</v>
      </c>
      <c r="Y70" s="103">
        <f t="shared" si="8"/>
        <v>1.6403816920659657</v>
      </c>
    </row>
    <row r="71" spans="2:25" x14ac:dyDescent="0.45">
      <c r="B71" s="72">
        <v>45008</v>
      </c>
      <c r="C71" s="73">
        <v>2568.5500000000002</v>
      </c>
      <c r="D71" s="73">
        <v>2600</v>
      </c>
      <c r="E71" s="73">
        <v>2556.6</v>
      </c>
      <c r="F71" s="73">
        <v>2569.85</v>
      </c>
      <c r="G71" s="92">
        <v>2576.87</v>
      </c>
      <c r="I71" s="37"/>
      <c r="K71" s="72">
        <v>45008</v>
      </c>
      <c r="L71" s="73">
        <v>1567.75</v>
      </c>
      <c r="M71" s="73">
        <v>1590.35</v>
      </c>
      <c r="N71" s="73">
        <v>1558.55</v>
      </c>
      <c r="O71" s="73">
        <v>1563.15</v>
      </c>
      <c r="P71" s="92">
        <v>1576.46</v>
      </c>
      <c r="R71" s="37"/>
      <c r="T71" s="72">
        <v>45008</v>
      </c>
      <c r="U71" s="100">
        <f t="shared" ref="U71:U134" si="10">C71/L71</f>
        <v>1.6383670865890609</v>
      </c>
      <c r="V71" s="100">
        <f t="shared" ref="V71:V134" si="11">D71/M71</f>
        <v>1.6348602508881693</v>
      </c>
      <c r="W71" s="100">
        <f t="shared" ref="W71:W134" si="12">E71/N71</f>
        <v>1.6403708575278304</v>
      </c>
      <c r="X71" s="100">
        <f t="shared" ref="X71:X134" si="13">F71/O71</f>
        <v>1.6440200876435402</v>
      </c>
      <c r="Y71" s="103">
        <f t="shared" ref="Y71:Y134" si="14">G71/P71</f>
        <v>1.6345926950255636</v>
      </c>
    </row>
    <row r="72" spans="2:25" x14ac:dyDescent="0.45">
      <c r="B72" s="72">
        <v>45007</v>
      </c>
      <c r="C72" s="73">
        <v>2589</v>
      </c>
      <c r="D72" s="73">
        <v>2591.4</v>
      </c>
      <c r="E72" s="73">
        <v>2568.0500000000002</v>
      </c>
      <c r="F72" s="73">
        <v>2584.1999999999998</v>
      </c>
      <c r="G72" s="92">
        <v>2579.2199999999998</v>
      </c>
      <c r="I72" s="37"/>
      <c r="K72" s="72">
        <v>45007</v>
      </c>
      <c r="L72" s="73">
        <v>1584</v>
      </c>
      <c r="M72" s="73">
        <v>1586.05</v>
      </c>
      <c r="N72" s="73">
        <v>1565.3</v>
      </c>
      <c r="O72" s="73">
        <v>1575.8</v>
      </c>
      <c r="P72" s="92">
        <v>1573.31</v>
      </c>
      <c r="R72" s="37"/>
      <c r="T72" s="72">
        <v>45007</v>
      </c>
      <c r="U72" s="100">
        <f t="shared" si="10"/>
        <v>1.634469696969697</v>
      </c>
      <c r="V72" s="100">
        <f t="shared" si="11"/>
        <v>1.6338703067368621</v>
      </c>
      <c r="W72" s="100">
        <f t="shared" si="12"/>
        <v>1.6406120232543284</v>
      </c>
      <c r="X72" s="100">
        <f t="shared" si="13"/>
        <v>1.6399289249904809</v>
      </c>
      <c r="Y72" s="103">
        <f t="shared" si="14"/>
        <v>1.6393590582911186</v>
      </c>
    </row>
    <row r="73" spans="2:25" x14ac:dyDescent="0.45">
      <c r="B73" s="72">
        <v>45006</v>
      </c>
      <c r="C73" s="73">
        <v>2570</v>
      </c>
      <c r="D73" s="73">
        <v>2584</v>
      </c>
      <c r="E73" s="73">
        <v>2552.15</v>
      </c>
      <c r="F73" s="73">
        <v>2580.6999999999998</v>
      </c>
      <c r="G73" s="92">
        <v>2566.0700000000002</v>
      </c>
      <c r="I73" s="37"/>
      <c r="K73" s="72">
        <v>45006</v>
      </c>
      <c r="L73" s="73">
        <v>1571.95</v>
      </c>
      <c r="M73" s="73">
        <v>1582.5</v>
      </c>
      <c r="N73" s="73">
        <v>1556.2</v>
      </c>
      <c r="O73" s="73">
        <v>1579.45</v>
      </c>
      <c r="P73" s="92">
        <v>1566.2</v>
      </c>
      <c r="R73" s="37"/>
      <c r="T73" s="72">
        <v>45006</v>
      </c>
      <c r="U73" s="100">
        <f t="shared" si="10"/>
        <v>1.634912051910048</v>
      </c>
      <c r="V73" s="100">
        <f t="shared" si="11"/>
        <v>1.6328593996840441</v>
      </c>
      <c r="W73" s="100">
        <f t="shared" si="12"/>
        <v>1.639988433363321</v>
      </c>
      <c r="X73" s="100">
        <f t="shared" si="13"/>
        <v>1.6339232011143119</v>
      </c>
      <c r="Y73" s="103">
        <f t="shared" si="14"/>
        <v>1.6384050568254374</v>
      </c>
    </row>
    <row r="74" spans="2:25" x14ac:dyDescent="0.45">
      <c r="B74" s="72">
        <v>45005</v>
      </c>
      <c r="C74" s="73">
        <v>2577</v>
      </c>
      <c r="D74" s="73">
        <v>2577</v>
      </c>
      <c r="E74" s="73">
        <v>2532.1</v>
      </c>
      <c r="F74" s="73">
        <v>2554.6999999999998</v>
      </c>
      <c r="G74" s="92">
        <v>2548.3000000000002</v>
      </c>
      <c r="I74" s="37"/>
      <c r="K74" s="72">
        <v>45005</v>
      </c>
      <c r="L74" s="73">
        <v>1567.95</v>
      </c>
      <c r="M74" s="73">
        <v>1568.1</v>
      </c>
      <c r="N74" s="73">
        <v>1545.4</v>
      </c>
      <c r="O74" s="73">
        <v>1561.75</v>
      </c>
      <c r="P74" s="92">
        <v>1554.24</v>
      </c>
      <c r="R74" s="37"/>
      <c r="T74" s="72">
        <v>45005</v>
      </c>
      <c r="U74" s="100">
        <f t="shared" si="10"/>
        <v>1.6435473069932076</v>
      </c>
      <c r="V74" s="100">
        <f t="shared" si="11"/>
        <v>1.6433900899177349</v>
      </c>
      <c r="W74" s="100">
        <f t="shared" si="12"/>
        <v>1.6384754756050213</v>
      </c>
      <c r="X74" s="100">
        <f t="shared" si="13"/>
        <v>1.6357931807267487</v>
      </c>
      <c r="Y74" s="103">
        <f t="shared" si="14"/>
        <v>1.6395794729256743</v>
      </c>
    </row>
    <row r="75" spans="2:25" x14ac:dyDescent="0.45">
      <c r="B75" s="72">
        <v>45002</v>
      </c>
      <c r="C75" s="73">
        <v>2547.3000000000002</v>
      </c>
      <c r="D75" s="73">
        <v>2579.4</v>
      </c>
      <c r="E75" s="73">
        <v>2513.5</v>
      </c>
      <c r="F75" s="73">
        <v>2564.15</v>
      </c>
      <c r="G75" s="92">
        <v>2548.9</v>
      </c>
      <c r="I75" s="37"/>
      <c r="K75" s="72">
        <v>45002</v>
      </c>
      <c r="L75" s="73">
        <v>1557.5</v>
      </c>
      <c r="M75" s="73">
        <v>1579.2</v>
      </c>
      <c r="N75" s="73">
        <v>1540</v>
      </c>
      <c r="O75" s="73">
        <v>1572.65</v>
      </c>
      <c r="P75" s="92">
        <v>1555.94</v>
      </c>
      <c r="R75" s="37"/>
      <c r="T75" s="72">
        <v>45002</v>
      </c>
      <c r="U75" s="100">
        <f t="shared" si="10"/>
        <v>1.6355056179775282</v>
      </c>
      <c r="V75" s="100">
        <f t="shared" si="11"/>
        <v>1.6333586626139818</v>
      </c>
      <c r="W75" s="100">
        <f t="shared" si="12"/>
        <v>1.6321428571428571</v>
      </c>
      <c r="X75" s="100">
        <f t="shared" si="13"/>
        <v>1.6304645025911677</v>
      </c>
      <c r="Y75" s="103">
        <f t="shared" si="14"/>
        <v>1.638173708497757</v>
      </c>
    </row>
    <row r="76" spans="2:25" x14ac:dyDescent="0.45">
      <c r="B76" s="72">
        <v>45001</v>
      </c>
      <c r="C76" s="73">
        <v>2534</v>
      </c>
      <c r="D76" s="73">
        <v>2548.15</v>
      </c>
      <c r="E76" s="73">
        <v>2502.0500000000002</v>
      </c>
      <c r="F76" s="73">
        <v>2531.6</v>
      </c>
      <c r="G76" s="92">
        <v>2524.64</v>
      </c>
      <c r="I76" s="37"/>
      <c r="K76" s="72">
        <v>45001</v>
      </c>
      <c r="L76" s="73">
        <v>1539</v>
      </c>
      <c r="M76" s="73">
        <v>1559.1</v>
      </c>
      <c r="N76" s="73">
        <v>1532.05</v>
      </c>
      <c r="O76" s="73">
        <v>1551.9</v>
      </c>
      <c r="P76" s="92">
        <v>1547.23</v>
      </c>
      <c r="R76" s="37"/>
      <c r="T76" s="72">
        <v>45001</v>
      </c>
      <c r="U76" s="100">
        <f t="shared" si="10"/>
        <v>1.6465237166991553</v>
      </c>
      <c r="V76" s="100">
        <f t="shared" si="11"/>
        <v>1.6343723943300623</v>
      </c>
      <c r="W76" s="100">
        <f t="shared" si="12"/>
        <v>1.6331386051369083</v>
      </c>
      <c r="X76" s="100">
        <f t="shared" si="13"/>
        <v>1.6312906759456149</v>
      </c>
      <c r="Y76" s="103">
        <f t="shared" si="14"/>
        <v>1.6317160344615862</v>
      </c>
    </row>
    <row r="77" spans="2:25" x14ac:dyDescent="0.45">
      <c r="B77" s="72">
        <v>45000</v>
      </c>
      <c r="C77" s="73">
        <v>2579.9499999999998</v>
      </c>
      <c r="D77" s="73">
        <v>2586.6</v>
      </c>
      <c r="E77" s="73">
        <v>2520.25</v>
      </c>
      <c r="F77" s="73">
        <v>2528.85</v>
      </c>
      <c r="G77" s="92">
        <v>2552.1799999999998</v>
      </c>
      <c r="I77" s="37"/>
      <c r="K77" s="72">
        <v>45000</v>
      </c>
      <c r="L77" s="73">
        <v>1578</v>
      </c>
      <c r="M77" s="73">
        <v>1582.9</v>
      </c>
      <c r="N77" s="73">
        <v>1536.6</v>
      </c>
      <c r="O77" s="73">
        <v>1541.9</v>
      </c>
      <c r="P77" s="92">
        <v>1559.54</v>
      </c>
      <c r="R77" s="37"/>
      <c r="T77" s="72">
        <v>45000</v>
      </c>
      <c r="U77" s="100">
        <f t="shared" si="10"/>
        <v>1.6349493029150823</v>
      </c>
      <c r="V77" s="100">
        <f t="shared" si="11"/>
        <v>1.6340893297112893</v>
      </c>
      <c r="W77" s="100">
        <f t="shared" si="12"/>
        <v>1.640147077964337</v>
      </c>
      <c r="X77" s="100">
        <f t="shared" si="13"/>
        <v>1.6400869057656138</v>
      </c>
      <c r="Y77" s="103">
        <f t="shared" si="14"/>
        <v>1.6364953768418893</v>
      </c>
    </row>
    <row r="78" spans="2:25" x14ac:dyDescent="0.45">
      <c r="B78" s="72">
        <v>44999</v>
      </c>
      <c r="C78" s="73">
        <v>2571.1</v>
      </c>
      <c r="D78" s="73">
        <v>2595.4499999999998</v>
      </c>
      <c r="E78" s="73">
        <v>2550</v>
      </c>
      <c r="F78" s="73">
        <v>2557.4499999999998</v>
      </c>
      <c r="G78" s="92">
        <v>2569.5300000000002</v>
      </c>
      <c r="I78" s="37"/>
      <c r="K78" s="72">
        <v>44999</v>
      </c>
      <c r="L78" s="73">
        <v>1570.25</v>
      </c>
      <c r="M78" s="73">
        <v>1583.6</v>
      </c>
      <c r="N78" s="73">
        <v>1559.3</v>
      </c>
      <c r="O78" s="73">
        <v>1564.35</v>
      </c>
      <c r="P78" s="92">
        <v>1570.59</v>
      </c>
      <c r="R78" s="37"/>
      <c r="T78" s="72">
        <v>44999</v>
      </c>
      <c r="U78" s="100">
        <f t="shared" si="10"/>
        <v>1.6373825823913388</v>
      </c>
      <c r="V78" s="100">
        <f t="shared" si="11"/>
        <v>1.6389555443293762</v>
      </c>
      <c r="W78" s="100">
        <f t="shared" si="12"/>
        <v>1.6353491951516708</v>
      </c>
      <c r="X78" s="100">
        <f t="shared" si="13"/>
        <v>1.6348323584875508</v>
      </c>
      <c r="Y78" s="103">
        <f t="shared" si="14"/>
        <v>1.6360284988443836</v>
      </c>
    </row>
    <row r="79" spans="2:25" x14ac:dyDescent="0.45">
      <c r="B79" s="72">
        <v>44998</v>
      </c>
      <c r="C79" s="73">
        <v>2610</v>
      </c>
      <c r="D79" s="73">
        <v>2626.5</v>
      </c>
      <c r="E79" s="73">
        <v>2566</v>
      </c>
      <c r="F79" s="73">
        <v>2575.25</v>
      </c>
      <c r="G79" s="92">
        <v>2592.19</v>
      </c>
      <c r="I79" s="37"/>
      <c r="K79" s="72">
        <v>44998</v>
      </c>
      <c r="L79" s="73">
        <v>1587.9</v>
      </c>
      <c r="M79" s="73">
        <v>1603.8</v>
      </c>
      <c r="N79" s="73">
        <v>1564.95</v>
      </c>
      <c r="O79" s="73">
        <v>1568.55</v>
      </c>
      <c r="P79" s="92">
        <v>1584.5</v>
      </c>
      <c r="R79" s="37"/>
      <c r="T79" s="72">
        <v>44998</v>
      </c>
      <c r="U79" s="100">
        <f t="shared" si="10"/>
        <v>1.6436803325146419</v>
      </c>
      <c r="V79" s="100">
        <f t="shared" si="11"/>
        <v>1.6376730265619155</v>
      </c>
      <c r="W79" s="100">
        <f t="shared" si="12"/>
        <v>1.639668999009553</v>
      </c>
      <c r="X79" s="100">
        <f t="shared" si="13"/>
        <v>1.6418029390201141</v>
      </c>
      <c r="Y79" s="103">
        <f t="shared" si="14"/>
        <v>1.6359671820763648</v>
      </c>
    </row>
    <row r="80" spans="2:25" x14ac:dyDescent="0.45">
      <c r="B80" s="72">
        <v>44995</v>
      </c>
      <c r="C80" s="73">
        <v>2648</v>
      </c>
      <c r="D80" s="73">
        <v>2649.95</v>
      </c>
      <c r="E80" s="73">
        <v>2588.1</v>
      </c>
      <c r="F80" s="73">
        <v>2608.9</v>
      </c>
      <c r="G80" s="92">
        <v>2608.8000000000002</v>
      </c>
      <c r="I80" s="37"/>
      <c r="K80" s="72">
        <v>44995</v>
      </c>
      <c r="L80" s="73">
        <v>1610.45</v>
      </c>
      <c r="M80" s="73">
        <v>1613.75</v>
      </c>
      <c r="N80" s="73">
        <v>1585</v>
      </c>
      <c r="O80" s="73">
        <v>1588.65</v>
      </c>
      <c r="P80" s="92">
        <v>1594.45</v>
      </c>
      <c r="R80" s="37"/>
      <c r="T80" s="72">
        <v>44995</v>
      </c>
      <c r="U80" s="100">
        <f t="shared" si="10"/>
        <v>1.6442609208606289</v>
      </c>
      <c r="V80" s="100">
        <f t="shared" si="11"/>
        <v>1.6421068938807124</v>
      </c>
      <c r="W80" s="100">
        <f t="shared" si="12"/>
        <v>1.6328706624605678</v>
      </c>
      <c r="X80" s="100">
        <f t="shared" si="13"/>
        <v>1.6422119409561577</v>
      </c>
      <c r="Y80" s="103">
        <f t="shared" si="14"/>
        <v>1.636175483709116</v>
      </c>
    </row>
    <row r="81" spans="2:25" x14ac:dyDescent="0.45">
      <c r="B81" s="72">
        <v>44994</v>
      </c>
      <c r="C81" s="73">
        <v>2679.45</v>
      </c>
      <c r="D81" s="73">
        <v>2692</v>
      </c>
      <c r="E81" s="73">
        <v>2662.1</v>
      </c>
      <c r="F81" s="73">
        <v>2667.1</v>
      </c>
      <c r="G81" s="92">
        <v>2679.15</v>
      </c>
      <c r="I81" s="37"/>
      <c r="K81" s="72">
        <v>44994</v>
      </c>
      <c r="L81" s="73">
        <v>1629.95</v>
      </c>
      <c r="M81" s="73">
        <v>1645.95</v>
      </c>
      <c r="N81" s="73">
        <v>1627</v>
      </c>
      <c r="O81" s="73">
        <v>1630.7</v>
      </c>
      <c r="P81" s="92">
        <v>1636.24</v>
      </c>
      <c r="R81" s="37"/>
      <c r="T81" s="72">
        <v>44994</v>
      </c>
      <c r="U81" s="100">
        <f t="shared" si="10"/>
        <v>1.643884781741771</v>
      </c>
      <c r="V81" s="100">
        <f t="shared" si="11"/>
        <v>1.6355296333424465</v>
      </c>
      <c r="W81" s="100">
        <f t="shared" si="12"/>
        <v>1.6362015980331899</v>
      </c>
      <c r="X81" s="100">
        <f t="shared" si="13"/>
        <v>1.6355552830072975</v>
      </c>
      <c r="Y81" s="103">
        <f t="shared" si="14"/>
        <v>1.6373820466435243</v>
      </c>
    </row>
    <row r="82" spans="2:25" x14ac:dyDescent="0.45">
      <c r="B82" s="72">
        <v>44993</v>
      </c>
      <c r="C82" s="73">
        <v>2670</v>
      </c>
      <c r="D82" s="73">
        <v>2696.8</v>
      </c>
      <c r="E82" s="73">
        <v>2663</v>
      </c>
      <c r="F82" s="73">
        <v>2679.45</v>
      </c>
      <c r="G82" s="92">
        <v>2678.11</v>
      </c>
      <c r="I82" s="37"/>
      <c r="K82" s="72">
        <v>44993</v>
      </c>
      <c r="L82" s="73">
        <v>1620</v>
      </c>
      <c r="M82" s="73">
        <v>1639.5</v>
      </c>
      <c r="N82" s="73">
        <v>1620</v>
      </c>
      <c r="O82" s="73">
        <v>1630.55</v>
      </c>
      <c r="P82" s="92">
        <v>1628.76</v>
      </c>
      <c r="R82" s="37"/>
      <c r="T82" s="72">
        <v>44993</v>
      </c>
      <c r="U82" s="100">
        <f t="shared" si="10"/>
        <v>1.6481481481481481</v>
      </c>
      <c r="V82" s="100">
        <f t="shared" si="11"/>
        <v>1.644891735285148</v>
      </c>
      <c r="W82" s="100">
        <f t="shared" si="12"/>
        <v>1.6438271604938273</v>
      </c>
      <c r="X82" s="100">
        <f t="shared" si="13"/>
        <v>1.6432798748888411</v>
      </c>
      <c r="Y82" s="103">
        <f t="shared" si="14"/>
        <v>1.6442631204106193</v>
      </c>
    </row>
    <row r="83" spans="2:25" x14ac:dyDescent="0.45">
      <c r="B83" s="72">
        <v>44991</v>
      </c>
      <c r="C83" s="73">
        <v>2658</v>
      </c>
      <c r="D83" s="73">
        <v>2693</v>
      </c>
      <c r="E83" s="73">
        <v>2653.75</v>
      </c>
      <c r="F83" s="73">
        <v>2674.75</v>
      </c>
      <c r="G83" s="92">
        <v>2680.32</v>
      </c>
      <c r="I83" s="37"/>
      <c r="K83" s="72">
        <v>44991</v>
      </c>
      <c r="L83" s="73">
        <v>1620</v>
      </c>
      <c r="M83" s="73">
        <v>1639.45</v>
      </c>
      <c r="N83" s="73">
        <v>1618.05</v>
      </c>
      <c r="O83" s="73">
        <v>1627.3</v>
      </c>
      <c r="P83" s="92">
        <v>1631.52</v>
      </c>
      <c r="R83" s="37"/>
      <c r="T83" s="72">
        <v>44991</v>
      </c>
      <c r="U83" s="100">
        <f t="shared" si="10"/>
        <v>1.6407407407407408</v>
      </c>
      <c r="V83" s="100">
        <f t="shared" si="11"/>
        <v>1.6426240507487266</v>
      </c>
      <c r="W83" s="100">
        <f t="shared" si="12"/>
        <v>1.6400914681252126</v>
      </c>
      <c r="X83" s="100">
        <f t="shared" si="13"/>
        <v>1.6436735697167086</v>
      </c>
      <c r="Y83" s="103">
        <f t="shared" si="14"/>
        <v>1.6428361282730215</v>
      </c>
    </row>
    <row r="84" spans="2:25" x14ac:dyDescent="0.45">
      <c r="B84" s="72">
        <v>44988</v>
      </c>
      <c r="C84" s="73">
        <v>2629.1</v>
      </c>
      <c r="D84" s="73">
        <v>2660</v>
      </c>
      <c r="E84" s="73">
        <v>2606.6999999999998</v>
      </c>
      <c r="F84" s="73">
        <v>2646.1</v>
      </c>
      <c r="G84" s="92">
        <v>2644.39</v>
      </c>
      <c r="I84" s="37"/>
      <c r="K84" s="72">
        <v>44988</v>
      </c>
      <c r="L84" s="73">
        <v>1596</v>
      </c>
      <c r="M84" s="73">
        <v>1620</v>
      </c>
      <c r="N84" s="73">
        <v>1588</v>
      </c>
      <c r="O84" s="73">
        <v>1615.9</v>
      </c>
      <c r="P84" s="92">
        <v>1610.57</v>
      </c>
      <c r="R84" s="37"/>
      <c r="T84" s="72">
        <v>44988</v>
      </c>
      <c r="U84" s="100">
        <f t="shared" si="10"/>
        <v>1.6473057644110276</v>
      </c>
      <c r="V84" s="100">
        <f t="shared" si="11"/>
        <v>1.6419753086419753</v>
      </c>
      <c r="W84" s="100">
        <f t="shared" si="12"/>
        <v>1.6414987405541561</v>
      </c>
      <c r="X84" s="100">
        <f t="shared" si="13"/>
        <v>1.6375394516987436</v>
      </c>
      <c r="Y84" s="103">
        <f t="shared" si="14"/>
        <v>1.6418969681541318</v>
      </c>
    </row>
    <row r="85" spans="2:25" x14ac:dyDescent="0.45">
      <c r="B85" s="72">
        <v>44987</v>
      </c>
      <c r="C85" s="73">
        <v>2606.5</v>
      </c>
      <c r="D85" s="73">
        <v>2626.95</v>
      </c>
      <c r="E85" s="73">
        <v>2595.1999999999998</v>
      </c>
      <c r="F85" s="73">
        <v>2603.1</v>
      </c>
      <c r="G85" s="92">
        <v>2605.8000000000002</v>
      </c>
      <c r="I85" s="37"/>
      <c r="K85" s="72">
        <v>44987</v>
      </c>
      <c r="L85" s="73">
        <v>1594</v>
      </c>
      <c r="M85" s="73">
        <v>1605.95</v>
      </c>
      <c r="N85" s="73">
        <v>1582</v>
      </c>
      <c r="O85" s="73">
        <v>1584.45</v>
      </c>
      <c r="P85" s="92">
        <v>1591.8</v>
      </c>
      <c r="R85" s="37"/>
      <c r="T85" s="72">
        <v>44987</v>
      </c>
      <c r="U85" s="100">
        <f t="shared" si="10"/>
        <v>1.6351944792973652</v>
      </c>
      <c r="V85" s="100">
        <f t="shared" si="11"/>
        <v>1.6357607646564338</v>
      </c>
      <c r="W85" s="100">
        <f t="shared" si="12"/>
        <v>1.6404551201011377</v>
      </c>
      <c r="X85" s="100">
        <f t="shared" si="13"/>
        <v>1.6429044778945374</v>
      </c>
      <c r="Y85" s="103">
        <f t="shared" si="14"/>
        <v>1.6370147003392388</v>
      </c>
    </row>
    <row r="86" spans="2:25" x14ac:dyDescent="0.45">
      <c r="B86" s="72">
        <v>44986</v>
      </c>
      <c r="C86" s="73">
        <v>2626</v>
      </c>
      <c r="D86" s="73">
        <v>2627.85</v>
      </c>
      <c r="E86" s="73">
        <v>2607.3000000000002</v>
      </c>
      <c r="F86" s="73">
        <v>2618.3000000000002</v>
      </c>
      <c r="G86" s="92">
        <v>2617.8200000000002</v>
      </c>
      <c r="I86" s="37"/>
      <c r="K86" s="72">
        <v>44986</v>
      </c>
      <c r="L86" s="73">
        <v>1612</v>
      </c>
      <c r="M86" s="73">
        <v>1613</v>
      </c>
      <c r="N86" s="73">
        <v>1595.75</v>
      </c>
      <c r="O86" s="73">
        <v>1598.05</v>
      </c>
      <c r="P86" s="92">
        <v>1601.75</v>
      </c>
      <c r="R86" s="37"/>
      <c r="T86" s="72">
        <v>44986</v>
      </c>
      <c r="U86" s="100">
        <f t="shared" si="10"/>
        <v>1.6290322580645162</v>
      </c>
      <c r="V86" s="100">
        <f t="shared" si="11"/>
        <v>1.6291692498450092</v>
      </c>
      <c r="W86" s="100">
        <f t="shared" si="12"/>
        <v>1.6339025536581546</v>
      </c>
      <c r="X86" s="100">
        <f t="shared" si="13"/>
        <v>1.6384343418541349</v>
      </c>
      <c r="Y86" s="103">
        <f t="shared" si="14"/>
        <v>1.6343499297643205</v>
      </c>
    </row>
    <row r="87" spans="2:25" x14ac:dyDescent="0.45">
      <c r="B87" s="72">
        <v>44985</v>
      </c>
      <c r="C87" s="73">
        <v>2560</v>
      </c>
      <c r="D87" s="73">
        <v>2622.05</v>
      </c>
      <c r="E87" s="73">
        <v>2560</v>
      </c>
      <c r="F87" s="73">
        <v>2609.4499999999998</v>
      </c>
      <c r="G87" s="92">
        <v>2605.42</v>
      </c>
      <c r="I87" s="37"/>
      <c r="K87" s="72">
        <v>44985</v>
      </c>
      <c r="L87" s="73">
        <v>1592</v>
      </c>
      <c r="M87" s="73">
        <v>1605.3</v>
      </c>
      <c r="N87" s="73">
        <v>1588.7</v>
      </c>
      <c r="O87" s="73">
        <v>1599.6</v>
      </c>
      <c r="P87" s="92">
        <v>1597.73</v>
      </c>
      <c r="R87" s="37"/>
      <c r="T87" s="72">
        <v>44985</v>
      </c>
      <c r="U87" s="100">
        <f t="shared" si="10"/>
        <v>1.6080402010050252</v>
      </c>
      <c r="V87" s="100">
        <f t="shared" si="11"/>
        <v>1.6333707095246996</v>
      </c>
      <c r="W87" s="100">
        <f t="shared" si="12"/>
        <v>1.6113803738906023</v>
      </c>
      <c r="X87" s="100">
        <f t="shared" si="13"/>
        <v>1.6313140785196298</v>
      </c>
      <c r="Y87" s="103">
        <f t="shared" si="14"/>
        <v>1.6307010571247957</v>
      </c>
    </row>
    <row r="88" spans="2:25" x14ac:dyDescent="0.45">
      <c r="B88" s="72">
        <v>44984</v>
      </c>
      <c r="C88" s="73">
        <v>2569.3000000000002</v>
      </c>
      <c r="D88" s="73">
        <v>2602</v>
      </c>
      <c r="E88" s="73">
        <v>2558.25</v>
      </c>
      <c r="F88" s="73">
        <v>2592.15</v>
      </c>
      <c r="G88" s="92">
        <v>2588.0500000000002</v>
      </c>
      <c r="I88" s="37"/>
      <c r="K88" s="72">
        <v>44984</v>
      </c>
      <c r="L88" s="73">
        <v>1585.9</v>
      </c>
      <c r="M88" s="73">
        <v>1599</v>
      </c>
      <c r="N88" s="73">
        <v>1577.3</v>
      </c>
      <c r="O88" s="73">
        <v>1592.9</v>
      </c>
      <c r="P88" s="92">
        <v>1590.06</v>
      </c>
      <c r="R88" s="37"/>
      <c r="T88" s="72">
        <v>44984</v>
      </c>
      <c r="U88" s="100">
        <f t="shared" si="10"/>
        <v>1.6200895390629926</v>
      </c>
      <c r="V88" s="100">
        <f t="shared" si="11"/>
        <v>1.6272670419011883</v>
      </c>
      <c r="W88" s="100">
        <f t="shared" si="12"/>
        <v>1.6219172002789577</v>
      </c>
      <c r="X88" s="100">
        <f t="shared" si="13"/>
        <v>1.6273149601356016</v>
      </c>
      <c r="Y88" s="103">
        <f t="shared" si="14"/>
        <v>1.6276429820258356</v>
      </c>
    </row>
    <row r="89" spans="2:25" x14ac:dyDescent="0.45">
      <c r="B89" s="72">
        <v>44981</v>
      </c>
      <c r="C89" s="73">
        <v>2615</v>
      </c>
      <c r="D89" s="73">
        <v>2617.75</v>
      </c>
      <c r="E89" s="73">
        <v>2570.25</v>
      </c>
      <c r="F89" s="73">
        <v>2577.15</v>
      </c>
      <c r="G89" s="92">
        <v>2584.69</v>
      </c>
      <c r="I89" s="37"/>
      <c r="K89" s="72">
        <v>44981</v>
      </c>
      <c r="L89" s="73">
        <v>1617.9</v>
      </c>
      <c r="M89" s="73">
        <v>1617.9</v>
      </c>
      <c r="N89" s="73">
        <v>1585.2</v>
      </c>
      <c r="O89" s="73">
        <v>1588.95</v>
      </c>
      <c r="P89" s="92">
        <v>1594.44</v>
      </c>
      <c r="R89" s="37"/>
      <c r="T89" s="72">
        <v>44981</v>
      </c>
      <c r="U89" s="100">
        <f t="shared" si="10"/>
        <v>1.6162927251375239</v>
      </c>
      <c r="V89" s="100">
        <f t="shared" si="11"/>
        <v>1.6179924593608999</v>
      </c>
      <c r="W89" s="100">
        <f t="shared" si="12"/>
        <v>1.6214042392127177</v>
      </c>
      <c r="X89" s="100">
        <f t="shared" si="13"/>
        <v>1.6219201359388276</v>
      </c>
      <c r="Y89" s="103">
        <f t="shared" si="14"/>
        <v>1.6210644489601365</v>
      </c>
    </row>
    <row r="90" spans="2:25" x14ac:dyDescent="0.45">
      <c r="B90" s="72">
        <v>44980</v>
      </c>
      <c r="C90" s="73">
        <v>2606</v>
      </c>
      <c r="D90" s="73">
        <v>2617.6</v>
      </c>
      <c r="E90" s="73">
        <v>2581.65</v>
      </c>
      <c r="F90" s="73">
        <v>2600.5</v>
      </c>
      <c r="G90" s="92">
        <v>2602.15</v>
      </c>
      <c r="I90" s="37"/>
      <c r="K90" s="72">
        <v>44980</v>
      </c>
      <c r="L90" s="73">
        <v>1613</v>
      </c>
      <c r="M90" s="73">
        <v>1618.85</v>
      </c>
      <c r="N90" s="73">
        <v>1592.1</v>
      </c>
      <c r="O90" s="73">
        <v>1603.25</v>
      </c>
      <c r="P90" s="92">
        <v>1603</v>
      </c>
      <c r="R90" s="37"/>
      <c r="T90" s="72">
        <v>44980</v>
      </c>
      <c r="U90" s="100">
        <f t="shared" si="10"/>
        <v>1.6156230626162431</v>
      </c>
      <c r="V90" s="100">
        <f t="shared" si="11"/>
        <v>1.6169503042283102</v>
      </c>
      <c r="W90" s="100">
        <f t="shared" si="12"/>
        <v>1.6215375918598081</v>
      </c>
      <c r="X90" s="100">
        <f t="shared" si="13"/>
        <v>1.6220177763917043</v>
      </c>
      <c r="Y90" s="103">
        <f t="shared" si="14"/>
        <v>1.6233000623830318</v>
      </c>
    </row>
    <row r="91" spans="2:25" x14ac:dyDescent="0.45">
      <c r="B91" s="72">
        <v>44979</v>
      </c>
      <c r="C91" s="73">
        <v>2654.05</v>
      </c>
      <c r="D91" s="73">
        <v>2664.45</v>
      </c>
      <c r="E91" s="73">
        <v>2608.25</v>
      </c>
      <c r="F91" s="73">
        <v>2617.3000000000002</v>
      </c>
      <c r="G91" s="92">
        <v>2634.74</v>
      </c>
      <c r="I91" s="37"/>
      <c r="K91" s="72">
        <v>44979</v>
      </c>
      <c r="L91" s="73">
        <v>1639</v>
      </c>
      <c r="M91" s="73">
        <v>1641.95</v>
      </c>
      <c r="N91" s="73">
        <v>1609.05</v>
      </c>
      <c r="O91" s="73">
        <v>1614.2</v>
      </c>
      <c r="P91" s="92">
        <v>1622.7</v>
      </c>
      <c r="R91" s="37"/>
      <c r="T91" s="72">
        <v>44979</v>
      </c>
      <c r="U91" s="100">
        <f t="shared" si="10"/>
        <v>1.6193105552165956</v>
      </c>
      <c r="V91" s="100">
        <f t="shared" si="11"/>
        <v>1.6227351624592707</v>
      </c>
      <c r="W91" s="100">
        <f t="shared" si="12"/>
        <v>1.6209875392312234</v>
      </c>
      <c r="X91" s="100">
        <f t="shared" si="13"/>
        <v>1.6214223764093669</v>
      </c>
      <c r="Y91" s="103">
        <f t="shared" si="14"/>
        <v>1.6236765884020459</v>
      </c>
    </row>
    <row r="92" spans="2:25" x14ac:dyDescent="0.45">
      <c r="B92" s="72">
        <v>44978</v>
      </c>
      <c r="C92" s="73">
        <v>2662</v>
      </c>
      <c r="D92" s="73">
        <v>2689.9</v>
      </c>
      <c r="E92" s="73">
        <v>2649.2</v>
      </c>
      <c r="F92" s="73">
        <v>2666.4</v>
      </c>
      <c r="G92" s="92">
        <v>2669.01</v>
      </c>
      <c r="I92" s="37"/>
      <c r="K92" s="72">
        <v>44978</v>
      </c>
      <c r="L92" s="73">
        <v>1640</v>
      </c>
      <c r="M92" s="73">
        <v>1662.35</v>
      </c>
      <c r="N92" s="73">
        <v>1634</v>
      </c>
      <c r="O92" s="73">
        <v>1646.5</v>
      </c>
      <c r="P92" s="92">
        <v>1647.5</v>
      </c>
      <c r="R92" s="37"/>
      <c r="T92" s="72">
        <v>44978</v>
      </c>
      <c r="U92" s="100">
        <f t="shared" si="10"/>
        <v>1.6231707317073172</v>
      </c>
      <c r="V92" s="100">
        <f t="shared" si="11"/>
        <v>1.6181309591842874</v>
      </c>
      <c r="W92" s="100">
        <f t="shared" si="12"/>
        <v>1.6212974296205629</v>
      </c>
      <c r="X92" s="100">
        <f t="shared" si="13"/>
        <v>1.6194351655025814</v>
      </c>
      <c r="Y92" s="103">
        <f t="shared" si="14"/>
        <v>1.6200364188163885</v>
      </c>
    </row>
    <row r="93" spans="2:25" x14ac:dyDescent="0.45">
      <c r="B93" s="72">
        <v>44977</v>
      </c>
      <c r="C93" s="73">
        <v>2696.95</v>
      </c>
      <c r="D93" s="73">
        <v>2705</v>
      </c>
      <c r="E93" s="73">
        <v>2648.8</v>
      </c>
      <c r="F93" s="73">
        <v>2655.9</v>
      </c>
      <c r="G93" s="92">
        <v>2677.81</v>
      </c>
      <c r="I93" s="37"/>
      <c r="K93" s="72">
        <v>44977</v>
      </c>
      <c r="L93" s="73">
        <v>1660</v>
      </c>
      <c r="M93" s="73">
        <v>1669.45</v>
      </c>
      <c r="N93" s="73">
        <v>1634.8</v>
      </c>
      <c r="O93" s="73">
        <v>1640.35</v>
      </c>
      <c r="P93" s="92">
        <v>1653.1</v>
      </c>
      <c r="R93" s="37"/>
      <c r="T93" s="72">
        <v>44977</v>
      </c>
      <c r="U93" s="100">
        <f t="shared" si="10"/>
        <v>1.6246686746987951</v>
      </c>
      <c r="V93" s="100">
        <f t="shared" si="11"/>
        <v>1.6202941088382401</v>
      </c>
      <c r="W93" s="100">
        <f t="shared" si="12"/>
        <v>1.6202593589429901</v>
      </c>
      <c r="X93" s="100">
        <f t="shared" si="13"/>
        <v>1.6191056786661384</v>
      </c>
      <c r="Y93" s="103">
        <f t="shared" si="14"/>
        <v>1.6198717560946101</v>
      </c>
    </row>
    <row r="94" spans="2:25" x14ac:dyDescent="0.45">
      <c r="B94" s="72">
        <v>44974</v>
      </c>
      <c r="C94" s="73">
        <v>2695</v>
      </c>
      <c r="D94" s="73">
        <v>2700</v>
      </c>
      <c r="E94" s="73">
        <v>2670.05</v>
      </c>
      <c r="F94" s="73">
        <v>2693.6</v>
      </c>
      <c r="G94" s="92">
        <v>2685.2</v>
      </c>
      <c r="I94" s="37"/>
      <c r="K94" s="72">
        <v>44974</v>
      </c>
      <c r="L94" s="73">
        <v>1661</v>
      </c>
      <c r="M94" s="73">
        <v>1668.15</v>
      </c>
      <c r="N94" s="73">
        <v>1642.95</v>
      </c>
      <c r="O94" s="73">
        <v>1655.9</v>
      </c>
      <c r="P94" s="92">
        <v>1654.92</v>
      </c>
      <c r="R94" s="37"/>
      <c r="T94" s="72">
        <v>44974</v>
      </c>
      <c r="U94" s="100">
        <f t="shared" si="10"/>
        <v>1.6225165562913908</v>
      </c>
      <c r="V94" s="100">
        <f t="shared" si="11"/>
        <v>1.6185594820609657</v>
      </c>
      <c r="W94" s="100">
        <f t="shared" si="12"/>
        <v>1.6251559694452054</v>
      </c>
      <c r="X94" s="100">
        <f t="shared" si="13"/>
        <v>1.6266682770698713</v>
      </c>
      <c r="Y94" s="103">
        <f t="shared" si="14"/>
        <v>1.6225557730887292</v>
      </c>
    </row>
    <row r="95" spans="2:25" x14ac:dyDescent="0.45">
      <c r="B95" s="72">
        <v>44973</v>
      </c>
      <c r="C95" s="73">
        <v>2715.6</v>
      </c>
      <c r="D95" s="73">
        <v>2724.8</v>
      </c>
      <c r="E95" s="73">
        <v>2693.8</v>
      </c>
      <c r="F95" s="73">
        <v>2700.5</v>
      </c>
      <c r="G95" s="92">
        <v>2710.66</v>
      </c>
      <c r="I95" s="37"/>
      <c r="K95" s="72">
        <v>44973</v>
      </c>
      <c r="L95" s="73">
        <v>1673.2</v>
      </c>
      <c r="M95" s="73">
        <v>1681.9</v>
      </c>
      <c r="N95" s="73">
        <v>1661</v>
      </c>
      <c r="O95" s="73">
        <v>1664.25</v>
      </c>
      <c r="P95" s="92">
        <v>1674.01</v>
      </c>
      <c r="R95" s="37"/>
      <c r="T95" s="72">
        <v>44973</v>
      </c>
      <c r="U95" s="100">
        <f t="shared" si="10"/>
        <v>1.6229978484341381</v>
      </c>
      <c r="V95" s="100">
        <f t="shared" si="11"/>
        <v>1.6200725370117131</v>
      </c>
      <c r="W95" s="100">
        <f t="shared" si="12"/>
        <v>1.6217940999397955</v>
      </c>
      <c r="X95" s="100">
        <f t="shared" si="13"/>
        <v>1.62265284662761</v>
      </c>
      <c r="Y95" s="103">
        <f t="shared" si="14"/>
        <v>1.6192615336825944</v>
      </c>
    </row>
    <row r="96" spans="2:25" x14ac:dyDescent="0.45">
      <c r="B96" s="72">
        <v>44972</v>
      </c>
      <c r="C96" s="73">
        <v>2709.5</v>
      </c>
      <c r="D96" s="73">
        <v>2718.85</v>
      </c>
      <c r="E96" s="73">
        <v>2683.15</v>
      </c>
      <c r="F96" s="73">
        <v>2703.9</v>
      </c>
      <c r="G96" s="92">
        <v>2697.21</v>
      </c>
      <c r="I96" s="37"/>
      <c r="K96" s="72">
        <v>44972</v>
      </c>
      <c r="L96" s="73">
        <v>1678</v>
      </c>
      <c r="M96" s="73">
        <v>1678</v>
      </c>
      <c r="N96" s="73">
        <v>1656.75</v>
      </c>
      <c r="O96" s="73">
        <v>1670.3</v>
      </c>
      <c r="P96" s="92">
        <v>1666.6</v>
      </c>
      <c r="R96" s="37"/>
      <c r="T96" s="72">
        <v>44972</v>
      </c>
      <c r="U96" s="100">
        <f t="shared" si="10"/>
        <v>1.6147199046483909</v>
      </c>
      <c r="V96" s="100">
        <f t="shared" si="11"/>
        <v>1.6202920143027413</v>
      </c>
      <c r="W96" s="100">
        <f t="shared" si="12"/>
        <v>1.6195261807756149</v>
      </c>
      <c r="X96" s="100">
        <f t="shared" si="13"/>
        <v>1.6188109920373586</v>
      </c>
      <c r="Y96" s="103">
        <f t="shared" si="14"/>
        <v>1.6183907356294254</v>
      </c>
    </row>
    <row r="97" spans="2:25" x14ac:dyDescent="0.45">
      <c r="B97" s="72">
        <v>44971</v>
      </c>
      <c r="C97" s="73">
        <v>2711</v>
      </c>
      <c r="D97" s="73">
        <v>2720</v>
      </c>
      <c r="E97" s="73">
        <v>2691.05</v>
      </c>
      <c r="F97" s="73">
        <v>2718.75</v>
      </c>
      <c r="G97" s="92">
        <v>2711.15</v>
      </c>
      <c r="I97" s="37"/>
      <c r="K97" s="72">
        <v>44971</v>
      </c>
      <c r="L97" s="73">
        <v>1665</v>
      </c>
      <c r="M97" s="73">
        <v>1677.5</v>
      </c>
      <c r="N97" s="73">
        <v>1657.95</v>
      </c>
      <c r="O97" s="73">
        <v>1673.7</v>
      </c>
      <c r="P97" s="92">
        <v>1667.58</v>
      </c>
      <c r="R97" s="37"/>
      <c r="T97" s="72">
        <v>44971</v>
      </c>
      <c r="U97" s="100">
        <f t="shared" si="10"/>
        <v>1.6282282282282283</v>
      </c>
      <c r="V97" s="100">
        <f t="shared" si="11"/>
        <v>1.6214605067064083</v>
      </c>
      <c r="W97" s="100">
        <f t="shared" si="12"/>
        <v>1.6231189119092857</v>
      </c>
      <c r="X97" s="100">
        <f t="shared" si="13"/>
        <v>1.6243950528768596</v>
      </c>
      <c r="Y97" s="103">
        <f t="shared" si="14"/>
        <v>1.6257990621139617</v>
      </c>
    </row>
    <row r="98" spans="2:25" x14ac:dyDescent="0.45">
      <c r="B98" s="72">
        <v>44970</v>
      </c>
      <c r="C98" s="73">
        <v>2680</v>
      </c>
      <c r="D98" s="73">
        <v>2702.9</v>
      </c>
      <c r="E98" s="73">
        <v>2665.8</v>
      </c>
      <c r="F98" s="73">
        <v>2699.85</v>
      </c>
      <c r="G98" s="92">
        <v>2687.3</v>
      </c>
      <c r="I98" s="37"/>
      <c r="K98" s="72">
        <v>44970</v>
      </c>
      <c r="L98" s="73">
        <v>1655</v>
      </c>
      <c r="M98" s="73">
        <v>1661.75</v>
      </c>
      <c r="N98" s="73">
        <v>1644.55</v>
      </c>
      <c r="O98" s="73">
        <v>1658.35</v>
      </c>
      <c r="P98" s="92">
        <v>1653.05</v>
      </c>
      <c r="R98" s="37"/>
      <c r="T98" s="72">
        <v>44970</v>
      </c>
      <c r="U98" s="100">
        <f t="shared" si="10"/>
        <v>1.6193353474320242</v>
      </c>
      <c r="V98" s="100">
        <f t="shared" si="11"/>
        <v>1.626538287949451</v>
      </c>
      <c r="W98" s="100">
        <f t="shared" si="12"/>
        <v>1.6209905445258583</v>
      </c>
      <c r="X98" s="100">
        <f t="shared" si="13"/>
        <v>1.6280338891066422</v>
      </c>
      <c r="Y98" s="103">
        <f t="shared" si="14"/>
        <v>1.625661655727292</v>
      </c>
    </row>
    <row r="99" spans="2:25" x14ac:dyDescent="0.45">
      <c r="B99" s="72">
        <v>44967</v>
      </c>
      <c r="C99" s="73">
        <v>2668</v>
      </c>
      <c r="D99" s="73">
        <v>2693.4</v>
      </c>
      <c r="E99" s="73">
        <v>2659.85</v>
      </c>
      <c r="F99" s="73">
        <v>2688.7</v>
      </c>
      <c r="G99" s="92">
        <v>2678.17</v>
      </c>
      <c r="I99" s="37"/>
      <c r="K99" s="72">
        <v>44967</v>
      </c>
      <c r="L99" s="73">
        <v>1648.8</v>
      </c>
      <c r="M99" s="73">
        <v>1658.5</v>
      </c>
      <c r="N99" s="73">
        <v>1642.2</v>
      </c>
      <c r="O99" s="73">
        <v>1657.1</v>
      </c>
      <c r="P99" s="92">
        <v>1652.8</v>
      </c>
      <c r="R99" s="37"/>
      <c r="T99" s="72">
        <v>44967</v>
      </c>
      <c r="U99" s="100">
        <f t="shared" si="10"/>
        <v>1.6181465308102863</v>
      </c>
      <c r="V99" s="100">
        <f t="shared" si="11"/>
        <v>1.6239975881820923</v>
      </c>
      <c r="W99" s="100">
        <f t="shared" si="12"/>
        <v>1.6196870052368773</v>
      </c>
      <c r="X99" s="100">
        <f t="shared" si="13"/>
        <v>1.6225333413795184</v>
      </c>
      <c r="Y99" s="103">
        <f t="shared" si="14"/>
        <v>1.6203835914811231</v>
      </c>
    </row>
    <row r="100" spans="2:25" x14ac:dyDescent="0.45">
      <c r="B100" s="72">
        <v>44966</v>
      </c>
      <c r="C100" s="73">
        <v>2690</v>
      </c>
      <c r="D100" s="73">
        <v>2692.45</v>
      </c>
      <c r="E100" s="73">
        <v>2655</v>
      </c>
      <c r="F100" s="73">
        <v>2673.25</v>
      </c>
      <c r="G100" s="92">
        <v>2670.77</v>
      </c>
      <c r="I100" s="37"/>
      <c r="K100" s="72">
        <v>44966</v>
      </c>
      <c r="L100" s="73">
        <v>1660</v>
      </c>
      <c r="M100" s="73">
        <v>1661.65</v>
      </c>
      <c r="N100" s="73">
        <v>1635.55</v>
      </c>
      <c r="O100" s="73">
        <v>1650.55</v>
      </c>
      <c r="P100" s="92">
        <v>1646.47</v>
      </c>
      <c r="R100" s="37"/>
      <c r="T100" s="72">
        <v>44966</v>
      </c>
      <c r="U100" s="100">
        <f t="shared" si="10"/>
        <v>1.6204819277108433</v>
      </c>
      <c r="V100" s="100">
        <f t="shared" si="11"/>
        <v>1.620347245208076</v>
      </c>
      <c r="W100" s="100">
        <f t="shared" si="12"/>
        <v>1.6233071443856808</v>
      </c>
      <c r="X100" s="100">
        <f t="shared" si="13"/>
        <v>1.6196116446033142</v>
      </c>
      <c r="Y100" s="103">
        <f t="shared" si="14"/>
        <v>1.6221188360553183</v>
      </c>
    </row>
    <row r="101" spans="2:25" x14ac:dyDescent="0.45">
      <c r="B101" s="72">
        <v>44965</v>
      </c>
      <c r="C101" s="73">
        <v>2676.35</v>
      </c>
      <c r="D101" s="73">
        <v>2704</v>
      </c>
      <c r="E101" s="73">
        <v>2675</v>
      </c>
      <c r="F101" s="73">
        <v>2685.8</v>
      </c>
      <c r="G101" s="92">
        <v>2689.37</v>
      </c>
      <c r="I101" s="37"/>
      <c r="K101" s="72">
        <v>44965</v>
      </c>
      <c r="L101" s="73">
        <v>1654.25</v>
      </c>
      <c r="M101" s="73">
        <v>1668.2</v>
      </c>
      <c r="N101" s="73">
        <v>1650</v>
      </c>
      <c r="O101" s="73">
        <v>1654</v>
      </c>
      <c r="P101" s="92">
        <v>1658.26</v>
      </c>
      <c r="R101" s="37"/>
      <c r="T101" s="72">
        <v>44965</v>
      </c>
      <c r="U101" s="100">
        <f t="shared" si="10"/>
        <v>1.6178630799455946</v>
      </c>
      <c r="V101" s="100">
        <f t="shared" si="11"/>
        <v>1.6209087639371778</v>
      </c>
      <c r="W101" s="100">
        <f t="shared" si="12"/>
        <v>1.6212121212121211</v>
      </c>
      <c r="X101" s="100">
        <f t="shared" si="13"/>
        <v>1.6238210399032649</v>
      </c>
      <c r="Y101" s="103">
        <f t="shared" si="14"/>
        <v>1.6218023711601317</v>
      </c>
    </row>
    <row r="102" spans="2:25" x14ac:dyDescent="0.45">
      <c r="B102" s="72">
        <v>44964</v>
      </c>
      <c r="C102" s="73">
        <v>2684.4</v>
      </c>
      <c r="D102" s="73">
        <v>2694.9</v>
      </c>
      <c r="E102" s="73">
        <v>2654</v>
      </c>
      <c r="F102" s="73">
        <v>2679.2</v>
      </c>
      <c r="G102" s="92">
        <v>2678.76</v>
      </c>
      <c r="I102" s="37"/>
      <c r="K102" s="72">
        <v>44964</v>
      </c>
      <c r="L102" s="73">
        <v>1659.4</v>
      </c>
      <c r="M102" s="73">
        <v>1664.9</v>
      </c>
      <c r="N102" s="73">
        <v>1632.6</v>
      </c>
      <c r="O102" s="73">
        <v>1654.2</v>
      </c>
      <c r="P102" s="92">
        <v>1650.73</v>
      </c>
      <c r="R102" s="37"/>
      <c r="T102" s="72">
        <v>44964</v>
      </c>
      <c r="U102" s="100">
        <f t="shared" si="10"/>
        <v>1.6176931420995539</v>
      </c>
      <c r="V102" s="100">
        <f t="shared" si="11"/>
        <v>1.6186557751216288</v>
      </c>
      <c r="W102" s="100">
        <f t="shared" si="12"/>
        <v>1.6256278329045695</v>
      </c>
      <c r="X102" s="100">
        <f t="shared" si="13"/>
        <v>1.6196348688187643</v>
      </c>
      <c r="Y102" s="103">
        <f t="shared" si="14"/>
        <v>1.6227729549956686</v>
      </c>
    </row>
    <row r="103" spans="2:25" x14ac:dyDescent="0.45">
      <c r="B103" s="72">
        <v>44963</v>
      </c>
      <c r="C103" s="73">
        <v>2692</v>
      </c>
      <c r="D103" s="73">
        <v>2707.7</v>
      </c>
      <c r="E103" s="73">
        <v>2671.55</v>
      </c>
      <c r="F103" s="73">
        <v>2683.15</v>
      </c>
      <c r="G103" s="92">
        <v>2686.56</v>
      </c>
      <c r="I103" s="37"/>
      <c r="K103" s="72">
        <v>44963</v>
      </c>
      <c r="L103" s="73">
        <v>1660</v>
      </c>
      <c r="M103" s="73">
        <v>1669.4</v>
      </c>
      <c r="N103" s="73">
        <v>1646.2</v>
      </c>
      <c r="O103" s="73">
        <v>1651.75</v>
      </c>
      <c r="P103" s="92">
        <v>1656.81</v>
      </c>
      <c r="R103" s="37"/>
      <c r="T103" s="72">
        <v>44963</v>
      </c>
      <c r="U103" s="100">
        <f t="shared" si="10"/>
        <v>1.6216867469879519</v>
      </c>
      <c r="V103" s="100">
        <f t="shared" si="11"/>
        <v>1.6219599856235771</v>
      </c>
      <c r="W103" s="100">
        <f t="shared" si="12"/>
        <v>1.6228587048961245</v>
      </c>
      <c r="X103" s="100">
        <f t="shared" si="13"/>
        <v>1.6244286362948388</v>
      </c>
      <c r="Y103" s="103">
        <f t="shared" si="14"/>
        <v>1.6215257030075869</v>
      </c>
    </row>
    <row r="104" spans="2:25" x14ac:dyDescent="0.45">
      <c r="B104" s="72">
        <v>44960</v>
      </c>
      <c r="C104" s="73">
        <v>2615</v>
      </c>
      <c r="D104" s="73">
        <v>2698</v>
      </c>
      <c r="E104" s="73">
        <v>2609.9499999999998</v>
      </c>
      <c r="F104" s="73">
        <v>2694.65</v>
      </c>
      <c r="G104" s="92">
        <v>2663.59</v>
      </c>
      <c r="I104" s="37"/>
      <c r="K104" s="72">
        <v>44960</v>
      </c>
      <c r="L104" s="73">
        <v>1611</v>
      </c>
      <c r="M104" s="73">
        <v>1660.5</v>
      </c>
      <c r="N104" s="73">
        <v>1607</v>
      </c>
      <c r="O104" s="73">
        <v>1658.8</v>
      </c>
      <c r="P104" s="92">
        <v>1641.97</v>
      </c>
      <c r="R104" s="37"/>
      <c r="T104" s="72">
        <v>44960</v>
      </c>
      <c r="U104" s="100">
        <f t="shared" si="10"/>
        <v>1.6232153941651148</v>
      </c>
      <c r="V104" s="100">
        <f t="shared" si="11"/>
        <v>1.6248118036735923</v>
      </c>
      <c r="W104" s="100">
        <f t="shared" si="12"/>
        <v>1.624113254511512</v>
      </c>
      <c r="X104" s="100">
        <f t="shared" si="13"/>
        <v>1.6244574391126116</v>
      </c>
      <c r="Y104" s="103">
        <f t="shared" si="14"/>
        <v>1.622191635657168</v>
      </c>
    </row>
    <row r="105" spans="2:25" x14ac:dyDescent="0.45">
      <c r="B105" s="72">
        <v>44959</v>
      </c>
      <c r="C105" s="73">
        <v>2622.65</v>
      </c>
      <c r="D105" s="73">
        <v>2649.85</v>
      </c>
      <c r="E105" s="73">
        <v>2591.3000000000002</v>
      </c>
      <c r="F105" s="73">
        <v>2613.3000000000002</v>
      </c>
      <c r="G105" s="92">
        <v>2614.0700000000002</v>
      </c>
      <c r="I105" s="37"/>
      <c r="K105" s="72">
        <v>44959</v>
      </c>
      <c r="L105" s="73">
        <v>1608.1</v>
      </c>
      <c r="M105" s="73">
        <v>1624.5</v>
      </c>
      <c r="N105" s="73">
        <v>1588.75</v>
      </c>
      <c r="O105" s="73">
        <v>1603.35</v>
      </c>
      <c r="P105" s="92">
        <v>1601.95</v>
      </c>
      <c r="R105" s="37"/>
      <c r="T105" s="72">
        <v>44959</v>
      </c>
      <c r="U105" s="100">
        <f t="shared" si="10"/>
        <v>1.6308998196629565</v>
      </c>
      <c r="V105" s="100">
        <f t="shared" si="11"/>
        <v>1.6311788242536165</v>
      </c>
      <c r="W105" s="100">
        <f t="shared" si="12"/>
        <v>1.6310306845003935</v>
      </c>
      <c r="X105" s="100">
        <f t="shared" si="13"/>
        <v>1.629899897090467</v>
      </c>
      <c r="Y105" s="103">
        <f t="shared" si="14"/>
        <v>1.6318049876712757</v>
      </c>
    </row>
    <row r="106" spans="2:25" x14ac:dyDescent="0.45">
      <c r="B106" s="72">
        <v>44958</v>
      </c>
      <c r="C106" s="73">
        <v>2650</v>
      </c>
      <c r="D106" s="73">
        <v>2729.85</v>
      </c>
      <c r="E106" s="73">
        <v>2620.5</v>
      </c>
      <c r="F106" s="73">
        <v>2661.7</v>
      </c>
      <c r="G106" s="92">
        <v>2669.39</v>
      </c>
      <c r="I106" s="37"/>
      <c r="K106" s="72">
        <v>44958</v>
      </c>
      <c r="L106" s="73">
        <v>1624</v>
      </c>
      <c r="M106" s="73">
        <v>1665</v>
      </c>
      <c r="N106" s="73">
        <v>1606</v>
      </c>
      <c r="O106" s="73">
        <v>1627.55</v>
      </c>
      <c r="P106" s="92">
        <v>1633.55</v>
      </c>
      <c r="R106" s="37"/>
      <c r="T106" s="72">
        <v>44958</v>
      </c>
      <c r="U106" s="100">
        <f t="shared" si="10"/>
        <v>1.6317733990147782</v>
      </c>
      <c r="V106" s="100">
        <f t="shared" si="11"/>
        <v>1.6395495495495496</v>
      </c>
      <c r="W106" s="100">
        <f t="shared" si="12"/>
        <v>1.6316936488169365</v>
      </c>
      <c r="X106" s="100">
        <f t="shared" si="13"/>
        <v>1.6354029062087185</v>
      </c>
      <c r="Y106" s="103">
        <f t="shared" si="14"/>
        <v>1.6341036393131523</v>
      </c>
    </row>
    <row r="107" spans="2:25" x14ac:dyDescent="0.45">
      <c r="B107" s="72">
        <v>44957</v>
      </c>
      <c r="C107" s="73">
        <v>2650</v>
      </c>
      <c r="D107" s="73">
        <v>2654.5</v>
      </c>
      <c r="E107" s="73">
        <v>2605.5</v>
      </c>
      <c r="F107" s="73">
        <v>2622.95</v>
      </c>
      <c r="G107" s="92">
        <v>2628.19</v>
      </c>
      <c r="I107" s="37"/>
      <c r="K107" s="72">
        <v>44957</v>
      </c>
      <c r="L107" s="73">
        <v>1619.7</v>
      </c>
      <c r="M107" s="73">
        <v>1622.7</v>
      </c>
      <c r="N107" s="73">
        <v>1595</v>
      </c>
      <c r="O107" s="73">
        <v>1603.5</v>
      </c>
      <c r="P107" s="92">
        <v>1606.73</v>
      </c>
      <c r="R107" s="37"/>
      <c r="T107" s="72">
        <v>44957</v>
      </c>
      <c r="U107" s="100">
        <f t="shared" si="10"/>
        <v>1.6361054516268445</v>
      </c>
      <c r="V107" s="100">
        <f t="shared" si="11"/>
        <v>1.6358538238737905</v>
      </c>
      <c r="W107" s="100">
        <f t="shared" si="12"/>
        <v>1.6335423197492163</v>
      </c>
      <c r="X107" s="100">
        <f t="shared" si="13"/>
        <v>1.6357655129404427</v>
      </c>
      <c r="Y107" s="103">
        <f t="shared" si="14"/>
        <v>1.6357384252487972</v>
      </c>
    </row>
    <row r="108" spans="2:25" x14ac:dyDescent="0.45">
      <c r="B108" s="72">
        <v>44956</v>
      </c>
      <c r="C108" s="73">
        <v>2646.3</v>
      </c>
      <c r="D108" s="73">
        <v>2661</v>
      </c>
      <c r="E108" s="73">
        <v>2597.25</v>
      </c>
      <c r="F108" s="73">
        <v>2648.2</v>
      </c>
      <c r="G108" s="92">
        <v>2632.23</v>
      </c>
      <c r="I108" s="37"/>
      <c r="K108" s="72">
        <v>44956</v>
      </c>
      <c r="L108" s="73">
        <v>1595</v>
      </c>
      <c r="M108" s="73">
        <v>1625.3</v>
      </c>
      <c r="N108" s="73">
        <v>1582</v>
      </c>
      <c r="O108" s="73">
        <v>1614.15</v>
      </c>
      <c r="P108" s="92">
        <v>1603.35</v>
      </c>
      <c r="R108" s="37"/>
      <c r="T108" s="72">
        <v>44956</v>
      </c>
      <c r="U108" s="100">
        <f t="shared" si="10"/>
        <v>1.6591222570532917</v>
      </c>
      <c r="V108" s="100">
        <f t="shared" si="11"/>
        <v>1.637236202547222</v>
      </c>
      <c r="W108" s="100">
        <f t="shared" si="12"/>
        <v>1.6417509481668773</v>
      </c>
      <c r="X108" s="100">
        <f t="shared" si="13"/>
        <v>1.6406158039835206</v>
      </c>
      <c r="Y108" s="103">
        <f t="shared" si="14"/>
        <v>1.6417064271681168</v>
      </c>
    </row>
    <row r="109" spans="2:25" x14ac:dyDescent="0.45">
      <c r="B109" s="72">
        <v>44953</v>
      </c>
      <c r="C109" s="73">
        <v>2699</v>
      </c>
      <c r="D109" s="73">
        <v>2699</v>
      </c>
      <c r="E109" s="73">
        <v>2615.6</v>
      </c>
      <c r="F109" s="73">
        <v>2661.5</v>
      </c>
      <c r="G109" s="92">
        <v>2648.39</v>
      </c>
      <c r="I109" s="37"/>
      <c r="K109" s="72">
        <v>44953</v>
      </c>
      <c r="L109" s="73">
        <v>1632</v>
      </c>
      <c r="M109" s="73">
        <v>1637</v>
      </c>
      <c r="N109" s="73">
        <v>1589.95</v>
      </c>
      <c r="O109" s="73">
        <v>1615.8</v>
      </c>
      <c r="P109" s="92">
        <v>1614.04</v>
      </c>
      <c r="R109" s="37"/>
      <c r="T109" s="72">
        <v>44953</v>
      </c>
      <c r="U109" s="100">
        <f t="shared" si="10"/>
        <v>1.6537990196078431</v>
      </c>
      <c r="V109" s="100">
        <f t="shared" si="11"/>
        <v>1.6487477092241907</v>
      </c>
      <c r="W109" s="100">
        <f t="shared" si="12"/>
        <v>1.6450831787163118</v>
      </c>
      <c r="X109" s="100">
        <f t="shared" si="13"/>
        <v>1.6471716796633247</v>
      </c>
      <c r="Y109" s="103">
        <f t="shared" si="14"/>
        <v>1.6408453322098584</v>
      </c>
    </row>
    <row r="110" spans="2:25" x14ac:dyDescent="0.45">
      <c r="B110" s="72">
        <v>44951</v>
      </c>
      <c r="C110" s="73">
        <v>2764</v>
      </c>
      <c r="D110" s="73">
        <v>2769.95</v>
      </c>
      <c r="E110" s="73">
        <v>2700.45</v>
      </c>
      <c r="F110" s="73">
        <v>2710.6</v>
      </c>
      <c r="G110" s="92">
        <v>2727.39</v>
      </c>
      <c r="I110" s="37"/>
      <c r="K110" s="72">
        <v>44951</v>
      </c>
      <c r="L110" s="73">
        <v>1691.4</v>
      </c>
      <c r="M110" s="73">
        <v>1692.95</v>
      </c>
      <c r="N110" s="73">
        <v>1645.3</v>
      </c>
      <c r="O110" s="73">
        <v>1648.65</v>
      </c>
      <c r="P110" s="92">
        <v>1657.89</v>
      </c>
      <c r="R110" s="37"/>
      <c r="T110" s="72">
        <v>44951</v>
      </c>
      <c r="U110" s="100">
        <f t="shared" si="10"/>
        <v>1.6341492254936738</v>
      </c>
      <c r="V110" s="100">
        <f t="shared" si="11"/>
        <v>1.636167636374376</v>
      </c>
      <c r="W110" s="100">
        <f t="shared" si="12"/>
        <v>1.6413116149030571</v>
      </c>
      <c r="X110" s="100">
        <f t="shared" si="13"/>
        <v>1.6441330785794437</v>
      </c>
      <c r="Y110" s="103">
        <f t="shared" si="14"/>
        <v>1.6450970812297556</v>
      </c>
    </row>
    <row r="111" spans="2:25" x14ac:dyDescent="0.45">
      <c r="B111" s="72">
        <v>44950</v>
      </c>
      <c r="C111" s="73">
        <v>2748</v>
      </c>
      <c r="D111" s="73">
        <v>2780</v>
      </c>
      <c r="E111" s="73">
        <v>2737.1</v>
      </c>
      <c r="F111" s="73">
        <v>2775.4</v>
      </c>
      <c r="G111" s="92">
        <v>2761.04</v>
      </c>
      <c r="I111" s="37"/>
      <c r="K111" s="72">
        <v>44950</v>
      </c>
      <c r="L111" s="73">
        <v>1675.05</v>
      </c>
      <c r="M111" s="73">
        <v>1702.4</v>
      </c>
      <c r="N111" s="73">
        <v>1675</v>
      </c>
      <c r="O111" s="73">
        <v>1695.5</v>
      </c>
      <c r="P111" s="92">
        <v>1692.57</v>
      </c>
      <c r="R111" s="37"/>
      <c r="T111" s="72">
        <v>44950</v>
      </c>
      <c r="U111" s="100">
        <f t="shared" si="10"/>
        <v>1.6405480433419899</v>
      </c>
      <c r="V111" s="100">
        <f t="shared" si="11"/>
        <v>1.6329887218045112</v>
      </c>
      <c r="W111" s="100">
        <f t="shared" si="12"/>
        <v>1.6340895522388059</v>
      </c>
      <c r="X111" s="100">
        <f t="shared" si="13"/>
        <v>1.6369212621645532</v>
      </c>
      <c r="Y111" s="103">
        <f t="shared" si="14"/>
        <v>1.6312707893912808</v>
      </c>
    </row>
    <row r="112" spans="2:25" x14ac:dyDescent="0.45">
      <c r="B112" s="72">
        <v>44949</v>
      </c>
      <c r="C112" s="73">
        <v>2725</v>
      </c>
      <c r="D112" s="73">
        <v>2750.85</v>
      </c>
      <c r="E112" s="73">
        <v>2715.95</v>
      </c>
      <c r="F112" s="73">
        <v>2741.9</v>
      </c>
      <c r="G112" s="92">
        <v>2741.61</v>
      </c>
      <c r="I112" s="37"/>
      <c r="K112" s="72">
        <v>44949</v>
      </c>
      <c r="L112" s="73">
        <v>1666.25</v>
      </c>
      <c r="M112" s="73">
        <v>1682.6</v>
      </c>
      <c r="N112" s="73">
        <v>1661.4</v>
      </c>
      <c r="O112" s="73">
        <v>1673.1</v>
      </c>
      <c r="P112" s="92">
        <v>1674.88</v>
      </c>
      <c r="R112" s="37"/>
      <c r="T112" s="72">
        <v>44949</v>
      </c>
      <c r="U112" s="100">
        <f t="shared" si="10"/>
        <v>1.6354088522130532</v>
      </c>
      <c r="V112" s="100">
        <f t="shared" si="11"/>
        <v>1.634880542018305</v>
      </c>
      <c r="W112" s="100">
        <f t="shared" si="12"/>
        <v>1.634735765017455</v>
      </c>
      <c r="X112" s="100">
        <f t="shared" si="13"/>
        <v>1.6388141772757159</v>
      </c>
      <c r="Y112" s="103">
        <f t="shared" si="14"/>
        <v>1.6368993599541459</v>
      </c>
    </row>
    <row r="113" spans="2:25" x14ac:dyDescent="0.45">
      <c r="B113" s="72">
        <v>44946</v>
      </c>
      <c r="C113" s="73">
        <v>2692</v>
      </c>
      <c r="D113" s="73">
        <v>2732</v>
      </c>
      <c r="E113" s="73">
        <v>2691.05</v>
      </c>
      <c r="F113" s="73">
        <v>2715.95</v>
      </c>
      <c r="G113" s="92">
        <v>2719.5</v>
      </c>
      <c r="I113" s="37"/>
      <c r="K113" s="72">
        <v>44946</v>
      </c>
      <c r="L113" s="73">
        <v>1644.1</v>
      </c>
      <c r="M113" s="73">
        <v>1669</v>
      </c>
      <c r="N113" s="73">
        <v>1643.4</v>
      </c>
      <c r="O113" s="73">
        <v>1660.95</v>
      </c>
      <c r="P113" s="92">
        <v>1661.6</v>
      </c>
      <c r="R113" s="37"/>
      <c r="T113" s="72">
        <v>44946</v>
      </c>
      <c r="U113" s="100">
        <f t="shared" si="10"/>
        <v>1.6373699896599965</v>
      </c>
      <c r="V113" s="100">
        <f t="shared" si="11"/>
        <v>1.6369083283403236</v>
      </c>
      <c r="W113" s="100">
        <f t="shared" si="12"/>
        <v>1.637489351344773</v>
      </c>
      <c r="X113" s="100">
        <f t="shared" si="13"/>
        <v>1.6351786628134499</v>
      </c>
      <c r="Y113" s="103">
        <f t="shared" si="14"/>
        <v>1.6366754935002408</v>
      </c>
    </row>
    <row r="114" spans="2:25" x14ac:dyDescent="0.45">
      <c r="B114" s="72">
        <v>44945</v>
      </c>
      <c r="C114" s="73">
        <v>2685</v>
      </c>
      <c r="D114" s="73">
        <v>2700</v>
      </c>
      <c r="E114" s="73">
        <v>2670.4</v>
      </c>
      <c r="F114" s="73">
        <v>2691.7</v>
      </c>
      <c r="G114" s="92">
        <v>2689</v>
      </c>
      <c r="I114" s="37"/>
      <c r="K114" s="72">
        <v>44945</v>
      </c>
      <c r="L114" s="73">
        <v>1637</v>
      </c>
      <c r="M114" s="73">
        <v>1650</v>
      </c>
      <c r="N114" s="73">
        <v>1633</v>
      </c>
      <c r="O114" s="73">
        <v>1644.1</v>
      </c>
      <c r="P114" s="92">
        <v>1643.36</v>
      </c>
      <c r="R114" s="37"/>
      <c r="T114" s="72">
        <v>44945</v>
      </c>
      <c r="U114" s="100">
        <f t="shared" si="10"/>
        <v>1.6401954795357361</v>
      </c>
      <c r="V114" s="100">
        <f t="shared" si="11"/>
        <v>1.6363636363636365</v>
      </c>
      <c r="W114" s="100">
        <f t="shared" si="12"/>
        <v>1.6352725045927741</v>
      </c>
      <c r="X114" s="100">
        <f t="shared" si="13"/>
        <v>1.6371875190073597</v>
      </c>
      <c r="Y114" s="103">
        <f t="shared" si="14"/>
        <v>1.6362817641904392</v>
      </c>
    </row>
    <row r="115" spans="2:25" x14ac:dyDescent="0.45">
      <c r="B115" s="72">
        <v>44944</v>
      </c>
      <c r="C115" s="73">
        <v>2640.1</v>
      </c>
      <c r="D115" s="73">
        <v>2691.35</v>
      </c>
      <c r="E115" s="73">
        <v>2629.45</v>
      </c>
      <c r="F115" s="73">
        <v>2687.65</v>
      </c>
      <c r="G115" s="92">
        <v>2674.44</v>
      </c>
      <c r="I115" s="37"/>
      <c r="K115" s="72">
        <v>44944</v>
      </c>
      <c r="L115" s="73">
        <v>1605</v>
      </c>
      <c r="M115" s="73">
        <v>1641.6</v>
      </c>
      <c r="N115" s="73">
        <v>1599.7</v>
      </c>
      <c r="O115" s="73">
        <v>1637.3</v>
      </c>
      <c r="P115" s="92">
        <v>1631.33</v>
      </c>
      <c r="R115" s="37"/>
      <c r="T115" s="72">
        <v>44944</v>
      </c>
      <c r="U115" s="100">
        <f t="shared" si="10"/>
        <v>1.6449221183800622</v>
      </c>
      <c r="V115" s="100">
        <f t="shared" si="11"/>
        <v>1.6394675925925926</v>
      </c>
      <c r="W115" s="100">
        <f t="shared" si="12"/>
        <v>1.6437144464587108</v>
      </c>
      <c r="X115" s="100">
        <f t="shared" si="13"/>
        <v>1.6415134672937153</v>
      </c>
      <c r="Y115" s="103">
        <f t="shared" si="14"/>
        <v>1.639423047452079</v>
      </c>
    </row>
    <row r="116" spans="2:25" x14ac:dyDescent="0.45">
      <c r="B116" s="72">
        <v>44943</v>
      </c>
      <c r="C116" s="73">
        <v>2593.1</v>
      </c>
      <c r="D116" s="73">
        <v>2643.9</v>
      </c>
      <c r="E116" s="73">
        <v>2587.6</v>
      </c>
      <c r="F116" s="73">
        <v>2640.65</v>
      </c>
      <c r="G116" s="92">
        <v>2628.19</v>
      </c>
      <c r="I116" s="37"/>
      <c r="K116" s="72">
        <v>44943</v>
      </c>
      <c r="L116" s="73">
        <v>1589.8</v>
      </c>
      <c r="M116" s="73">
        <v>1611</v>
      </c>
      <c r="N116" s="73">
        <v>1577.5</v>
      </c>
      <c r="O116" s="73">
        <v>1608.9</v>
      </c>
      <c r="P116" s="92">
        <v>1602.4</v>
      </c>
      <c r="R116" s="37"/>
      <c r="T116" s="72">
        <v>44943</v>
      </c>
      <c r="U116" s="100">
        <f t="shared" si="10"/>
        <v>1.6310856711536041</v>
      </c>
      <c r="V116" s="100">
        <f t="shared" si="11"/>
        <v>1.6411545623836128</v>
      </c>
      <c r="W116" s="100">
        <f t="shared" si="12"/>
        <v>1.6403169572107765</v>
      </c>
      <c r="X116" s="100">
        <f t="shared" si="13"/>
        <v>1.6412766486419292</v>
      </c>
      <c r="Y116" s="103">
        <f t="shared" si="14"/>
        <v>1.6401585122316524</v>
      </c>
    </row>
    <row r="117" spans="2:25" x14ac:dyDescent="0.45">
      <c r="B117" s="72">
        <v>44942</v>
      </c>
      <c r="C117" s="73">
        <v>2648</v>
      </c>
      <c r="D117" s="73">
        <v>2648</v>
      </c>
      <c r="E117" s="73">
        <v>2585.15</v>
      </c>
      <c r="F117" s="73">
        <v>2594.8000000000002</v>
      </c>
      <c r="G117" s="92">
        <v>2610.2199999999998</v>
      </c>
      <c r="I117" s="37"/>
      <c r="K117" s="72">
        <v>44942</v>
      </c>
      <c r="L117" s="73">
        <v>1615</v>
      </c>
      <c r="M117" s="73">
        <v>1621.3</v>
      </c>
      <c r="N117" s="73">
        <v>1580.3</v>
      </c>
      <c r="O117" s="73">
        <v>1585.3</v>
      </c>
      <c r="P117" s="92">
        <v>1600.14</v>
      </c>
      <c r="R117" s="37"/>
      <c r="T117" s="72">
        <v>44942</v>
      </c>
      <c r="U117" s="100">
        <f t="shared" si="10"/>
        <v>1.6396284829721361</v>
      </c>
      <c r="V117" s="100">
        <f t="shared" si="11"/>
        <v>1.6332572626904336</v>
      </c>
      <c r="W117" s="100">
        <f t="shared" si="12"/>
        <v>1.6358602796937292</v>
      </c>
      <c r="X117" s="100">
        <f t="shared" si="13"/>
        <v>1.6367879896549551</v>
      </c>
      <c r="Y117" s="103">
        <f t="shared" si="14"/>
        <v>1.6312447660829674</v>
      </c>
    </row>
    <row r="118" spans="2:25" x14ac:dyDescent="0.45">
      <c r="B118" s="72">
        <v>44939</v>
      </c>
      <c r="C118" s="73">
        <v>2608</v>
      </c>
      <c r="D118" s="73">
        <v>2631.1</v>
      </c>
      <c r="E118" s="73">
        <v>2590.6</v>
      </c>
      <c r="F118" s="73">
        <v>2621.65</v>
      </c>
      <c r="G118" s="92">
        <v>2610.84</v>
      </c>
      <c r="I118" s="37"/>
      <c r="K118" s="72">
        <v>44939</v>
      </c>
      <c r="L118" s="73">
        <v>1598.75</v>
      </c>
      <c r="M118" s="73">
        <v>1609.9</v>
      </c>
      <c r="N118" s="73">
        <v>1586</v>
      </c>
      <c r="O118" s="73">
        <v>1600.65</v>
      </c>
      <c r="P118" s="92">
        <v>1598.66</v>
      </c>
      <c r="R118" s="37"/>
      <c r="T118" s="72">
        <v>44939</v>
      </c>
      <c r="U118" s="100">
        <f t="shared" si="10"/>
        <v>1.631274433150899</v>
      </c>
      <c r="V118" s="100">
        <f t="shared" si="11"/>
        <v>1.6343251133610781</v>
      </c>
      <c r="W118" s="100">
        <f t="shared" si="12"/>
        <v>1.6334174022698613</v>
      </c>
      <c r="X118" s="100">
        <f t="shared" si="13"/>
        <v>1.6378658669915347</v>
      </c>
      <c r="Y118" s="103">
        <f t="shared" si="14"/>
        <v>1.6331427570590369</v>
      </c>
    </row>
    <row r="119" spans="2:25" x14ac:dyDescent="0.45">
      <c r="B119" s="72">
        <v>44938</v>
      </c>
      <c r="C119" s="73">
        <v>2595.6999999999998</v>
      </c>
      <c r="D119" s="73">
        <v>2621.6</v>
      </c>
      <c r="E119" s="73">
        <v>2593.1</v>
      </c>
      <c r="F119" s="73">
        <v>2612.8000000000002</v>
      </c>
      <c r="G119" s="92">
        <v>2608.9299999999998</v>
      </c>
      <c r="I119" s="37"/>
      <c r="K119" s="72">
        <v>44938</v>
      </c>
      <c r="L119" s="73">
        <v>1587.8</v>
      </c>
      <c r="M119" s="73">
        <v>1603.9</v>
      </c>
      <c r="N119" s="73">
        <v>1584.15</v>
      </c>
      <c r="O119" s="73">
        <v>1599.4</v>
      </c>
      <c r="P119" s="92">
        <v>1593.76</v>
      </c>
      <c r="R119" s="37"/>
      <c r="T119" s="72">
        <v>44938</v>
      </c>
      <c r="U119" s="100">
        <f t="shared" si="10"/>
        <v>1.6347776798085401</v>
      </c>
      <c r="V119" s="100">
        <f t="shared" si="11"/>
        <v>1.6345158675727911</v>
      </c>
      <c r="W119" s="100">
        <f t="shared" si="12"/>
        <v>1.6369030710475647</v>
      </c>
      <c r="X119" s="100">
        <f t="shared" si="13"/>
        <v>1.6336126047267725</v>
      </c>
      <c r="Y119" s="103">
        <f t="shared" si="14"/>
        <v>1.6369654151189639</v>
      </c>
    </row>
    <row r="120" spans="2:25" x14ac:dyDescent="0.45">
      <c r="B120" s="72">
        <v>44937</v>
      </c>
      <c r="C120" s="73">
        <v>2566</v>
      </c>
      <c r="D120" s="73">
        <v>2605.1999999999998</v>
      </c>
      <c r="E120" s="73">
        <v>2547.0500000000002</v>
      </c>
      <c r="F120" s="73">
        <v>2594.85</v>
      </c>
      <c r="G120" s="92">
        <v>2585.5100000000002</v>
      </c>
      <c r="I120" s="37"/>
      <c r="K120" s="72">
        <v>44937</v>
      </c>
      <c r="L120" s="73">
        <v>1567.95</v>
      </c>
      <c r="M120" s="73">
        <v>1598</v>
      </c>
      <c r="N120" s="73">
        <v>1560</v>
      </c>
      <c r="O120" s="73">
        <v>1590.9</v>
      </c>
      <c r="P120" s="92">
        <v>1585.27</v>
      </c>
      <c r="R120" s="37"/>
      <c r="T120" s="72">
        <v>44937</v>
      </c>
      <c r="U120" s="100">
        <f t="shared" si="10"/>
        <v>1.6365317771612615</v>
      </c>
      <c r="V120" s="100">
        <f t="shared" si="11"/>
        <v>1.630287859824781</v>
      </c>
      <c r="W120" s="100">
        <f t="shared" si="12"/>
        <v>1.6327243589743592</v>
      </c>
      <c r="X120" s="100">
        <f t="shared" si="13"/>
        <v>1.6310578917593814</v>
      </c>
      <c r="Y120" s="103">
        <f t="shared" si="14"/>
        <v>1.6309587641222001</v>
      </c>
    </row>
    <row r="121" spans="2:25" x14ac:dyDescent="0.45">
      <c r="B121" s="72">
        <v>44936</v>
      </c>
      <c r="C121" s="73">
        <v>2612.1</v>
      </c>
      <c r="D121" s="73">
        <v>2615.85</v>
      </c>
      <c r="E121" s="73">
        <v>2563</v>
      </c>
      <c r="F121" s="73">
        <v>2575.35</v>
      </c>
      <c r="G121" s="92">
        <v>2578.29</v>
      </c>
      <c r="I121" s="37"/>
      <c r="K121" s="72">
        <v>44936</v>
      </c>
      <c r="L121" s="73">
        <v>1600</v>
      </c>
      <c r="M121" s="73">
        <v>1600</v>
      </c>
      <c r="N121" s="73">
        <v>1565</v>
      </c>
      <c r="O121" s="73">
        <v>1568.3</v>
      </c>
      <c r="P121" s="92">
        <v>1572.13</v>
      </c>
      <c r="R121" s="37"/>
      <c r="T121" s="72">
        <v>44936</v>
      </c>
      <c r="U121" s="100">
        <f t="shared" si="10"/>
        <v>1.6325624999999999</v>
      </c>
      <c r="V121" s="100">
        <f t="shared" si="11"/>
        <v>1.63490625</v>
      </c>
      <c r="W121" s="100">
        <f t="shared" si="12"/>
        <v>1.6376996805111821</v>
      </c>
      <c r="X121" s="100">
        <f t="shared" si="13"/>
        <v>1.6421284193075305</v>
      </c>
      <c r="Y121" s="103">
        <f t="shared" si="14"/>
        <v>1.6399979645449165</v>
      </c>
    </row>
    <row r="122" spans="2:25" x14ac:dyDescent="0.45">
      <c r="B122" s="72">
        <v>44935</v>
      </c>
      <c r="C122" s="73">
        <v>2600.9</v>
      </c>
      <c r="D122" s="73">
        <v>2629.95</v>
      </c>
      <c r="E122" s="73">
        <v>2591.0500000000002</v>
      </c>
      <c r="F122" s="73">
        <v>2615.9</v>
      </c>
      <c r="G122" s="92">
        <v>2614.63</v>
      </c>
      <c r="I122" s="37"/>
      <c r="K122" s="72">
        <v>44935</v>
      </c>
      <c r="L122" s="73">
        <v>1596</v>
      </c>
      <c r="M122" s="73">
        <v>1611.55</v>
      </c>
      <c r="N122" s="73">
        <v>1590</v>
      </c>
      <c r="O122" s="73">
        <v>1597.5</v>
      </c>
      <c r="P122" s="92">
        <v>1601.83</v>
      </c>
      <c r="R122" s="37"/>
      <c r="T122" s="72">
        <v>44935</v>
      </c>
      <c r="U122" s="100">
        <f t="shared" si="10"/>
        <v>1.6296365914786968</v>
      </c>
      <c r="V122" s="100">
        <f t="shared" si="11"/>
        <v>1.6319381961465669</v>
      </c>
      <c r="W122" s="100">
        <f t="shared" si="12"/>
        <v>1.6295911949685535</v>
      </c>
      <c r="X122" s="100">
        <f t="shared" si="13"/>
        <v>1.6374960876369327</v>
      </c>
      <c r="Y122" s="103">
        <f t="shared" si="14"/>
        <v>1.6322768333718312</v>
      </c>
    </row>
    <row r="123" spans="2:25" x14ac:dyDescent="0.45">
      <c r="B123" s="72">
        <v>44932</v>
      </c>
      <c r="C123" s="73">
        <v>2627</v>
      </c>
      <c r="D123" s="73">
        <v>2635</v>
      </c>
      <c r="E123" s="73">
        <v>2590</v>
      </c>
      <c r="F123" s="73">
        <v>2596</v>
      </c>
      <c r="G123" s="92">
        <v>2608.62</v>
      </c>
      <c r="I123" s="37"/>
      <c r="K123" s="72">
        <v>44932</v>
      </c>
      <c r="L123" s="73">
        <v>1602</v>
      </c>
      <c r="M123" s="73">
        <v>1609.1</v>
      </c>
      <c r="N123" s="73">
        <v>1578.2</v>
      </c>
      <c r="O123" s="73">
        <v>1594.4</v>
      </c>
      <c r="P123" s="92">
        <v>1592.77</v>
      </c>
      <c r="R123" s="37"/>
      <c r="T123" s="72">
        <v>44932</v>
      </c>
      <c r="U123" s="100">
        <f t="shared" si="10"/>
        <v>1.6398252184769038</v>
      </c>
      <c r="V123" s="100">
        <f t="shared" si="11"/>
        <v>1.6375613697097757</v>
      </c>
      <c r="W123" s="100">
        <f t="shared" si="12"/>
        <v>1.6411101254593841</v>
      </c>
      <c r="X123" s="100">
        <f t="shared" si="13"/>
        <v>1.6281986954340191</v>
      </c>
      <c r="Y123" s="103">
        <f t="shared" si="14"/>
        <v>1.6377882556803556</v>
      </c>
    </row>
    <row r="124" spans="2:25" x14ac:dyDescent="0.45">
      <c r="B124" s="72">
        <v>44931</v>
      </c>
      <c r="C124" s="73">
        <v>2638</v>
      </c>
      <c r="D124" s="73">
        <v>2644.3</v>
      </c>
      <c r="E124" s="73">
        <v>2606.1999999999998</v>
      </c>
      <c r="F124" s="73">
        <v>2621.6</v>
      </c>
      <c r="G124" s="92">
        <v>2623.93</v>
      </c>
      <c r="I124" s="37"/>
      <c r="K124" s="72">
        <v>44931</v>
      </c>
      <c r="L124" s="73">
        <v>1615</v>
      </c>
      <c r="M124" s="73">
        <v>1618.05</v>
      </c>
      <c r="N124" s="73">
        <v>1589.4</v>
      </c>
      <c r="O124" s="73">
        <v>1599.7</v>
      </c>
      <c r="P124" s="92">
        <v>1602.26</v>
      </c>
      <c r="R124" s="37"/>
      <c r="T124" s="72">
        <v>44931</v>
      </c>
      <c r="U124" s="100">
        <f t="shared" si="10"/>
        <v>1.63343653250774</v>
      </c>
      <c r="V124" s="100">
        <f t="shared" si="11"/>
        <v>1.6342511047248232</v>
      </c>
      <c r="W124" s="100">
        <f t="shared" si="12"/>
        <v>1.6397382660123314</v>
      </c>
      <c r="X124" s="100">
        <f t="shared" si="13"/>
        <v>1.6388072763643182</v>
      </c>
      <c r="Y124" s="103">
        <f t="shared" si="14"/>
        <v>1.6376430791506995</v>
      </c>
    </row>
    <row r="125" spans="2:25" x14ac:dyDescent="0.45">
      <c r="B125" s="72">
        <v>44930</v>
      </c>
      <c r="C125" s="73">
        <v>2659</v>
      </c>
      <c r="D125" s="73">
        <v>2670</v>
      </c>
      <c r="E125" s="73">
        <v>2615.5</v>
      </c>
      <c r="F125" s="73">
        <v>2625.7</v>
      </c>
      <c r="G125" s="92">
        <v>2642.03</v>
      </c>
      <c r="I125" s="37"/>
      <c r="K125" s="72">
        <v>44930</v>
      </c>
      <c r="L125" s="73">
        <v>1635</v>
      </c>
      <c r="M125" s="73">
        <v>1645.75</v>
      </c>
      <c r="N125" s="73">
        <v>1607</v>
      </c>
      <c r="O125" s="73">
        <v>1610.05</v>
      </c>
      <c r="P125" s="92">
        <v>1622.71</v>
      </c>
      <c r="R125" s="37"/>
      <c r="T125" s="72">
        <v>44930</v>
      </c>
      <c r="U125" s="100">
        <f t="shared" si="10"/>
        <v>1.6262996941896024</v>
      </c>
      <c r="V125" s="100">
        <f t="shared" si="11"/>
        <v>1.6223606258544736</v>
      </c>
      <c r="W125" s="100">
        <f t="shared" si="12"/>
        <v>1.6275668948350965</v>
      </c>
      <c r="X125" s="100">
        <f t="shared" si="13"/>
        <v>1.630818918667122</v>
      </c>
      <c r="Y125" s="103">
        <f t="shared" si="14"/>
        <v>1.6281590672393713</v>
      </c>
    </row>
    <row r="126" spans="2:25" x14ac:dyDescent="0.45">
      <c r="B126" s="72">
        <v>44929</v>
      </c>
      <c r="C126" s="73">
        <v>2643.25</v>
      </c>
      <c r="D126" s="73">
        <v>2672.8</v>
      </c>
      <c r="E126" s="73">
        <v>2638.5</v>
      </c>
      <c r="F126" s="73">
        <v>2664.7</v>
      </c>
      <c r="G126" s="92">
        <v>2655.34</v>
      </c>
      <c r="I126" s="37"/>
      <c r="K126" s="72">
        <v>44929</v>
      </c>
      <c r="L126" s="73">
        <v>1622.2</v>
      </c>
      <c r="M126" s="73">
        <v>1643</v>
      </c>
      <c r="N126" s="73">
        <v>1622.2</v>
      </c>
      <c r="O126" s="73">
        <v>1639.35</v>
      </c>
      <c r="P126" s="92">
        <v>1634.63</v>
      </c>
      <c r="R126" s="37"/>
      <c r="T126" s="72">
        <v>44929</v>
      </c>
      <c r="U126" s="100">
        <f t="shared" si="10"/>
        <v>1.6294230057946</v>
      </c>
      <c r="V126" s="100">
        <f t="shared" si="11"/>
        <v>1.6267802799756543</v>
      </c>
      <c r="W126" s="100">
        <f t="shared" si="12"/>
        <v>1.6264948834915547</v>
      </c>
      <c r="X126" s="100">
        <f t="shared" si="13"/>
        <v>1.6254613108854119</v>
      </c>
      <c r="Y126" s="103">
        <f t="shared" si="14"/>
        <v>1.6244287698133522</v>
      </c>
    </row>
    <row r="127" spans="2:25" x14ac:dyDescent="0.45">
      <c r="B127" s="72">
        <v>44928</v>
      </c>
      <c r="C127" s="73">
        <v>2626.1</v>
      </c>
      <c r="D127" s="73">
        <v>2659.15</v>
      </c>
      <c r="E127" s="73">
        <v>2626.1</v>
      </c>
      <c r="F127" s="73">
        <v>2652.4</v>
      </c>
      <c r="G127" s="92">
        <v>2647.21</v>
      </c>
      <c r="I127" s="37"/>
      <c r="K127" s="72">
        <v>44928</v>
      </c>
      <c r="L127" s="73">
        <v>1627</v>
      </c>
      <c r="M127" s="73">
        <v>1639.75</v>
      </c>
      <c r="N127" s="73">
        <v>1618.55</v>
      </c>
      <c r="O127" s="73">
        <v>1628.7</v>
      </c>
      <c r="P127" s="92">
        <v>1629.49</v>
      </c>
      <c r="R127" s="37"/>
      <c r="T127" s="72">
        <v>44928</v>
      </c>
      <c r="U127" s="100">
        <f t="shared" si="10"/>
        <v>1.6140749846342961</v>
      </c>
      <c r="V127" s="100">
        <f t="shared" si="11"/>
        <v>1.6216801341667937</v>
      </c>
      <c r="W127" s="100">
        <f t="shared" si="12"/>
        <v>1.6225016218220012</v>
      </c>
      <c r="X127" s="100">
        <f t="shared" si="13"/>
        <v>1.6285380978694664</v>
      </c>
      <c r="Y127" s="103">
        <f t="shared" si="14"/>
        <v>1.624563513737427</v>
      </c>
    </row>
    <row r="128" spans="2:25" x14ac:dyDescent="0.45">
      <c r="B128" s="72">
        <v>44925</v>
      </c>
      <c r="C128" s="73">
        <v>2687.35</v>
      </c>
      <c r="D128" s="73">
        <v>2688.8</v>
      </c>
      <c r="E128" s="73">
        <v>2627.35</v>
      </c>
      <c r="F128" s="73">
        <v>2637.6</v>
      </c>
      <c r="G128" s="92">
        <v>2651.38</v>
      </c>
      <c r="I128" s="37"/>
      <c r="K128" s="72">
        <v>44925</v>
      </c>
      <c r="L128" s="73">
        <v>1645</v>
      </c>
      <c r="M128" s="73">
        <v>1645</v>
      </c>
      <c r="N128" s="73">
        <v>1620</v>
      </c>
      <c r="O128" s="73">
        <v>1628.15</v>
      </c>
      <c r="P128" s="92">
        <v>1632.15</v>
      </c>
      <c r="R128" s="37"/>
      <c r="T128" s="72">
        <v>44925</v>
      </c>
      <c r="U128" s="100">
        <f t="shared" si="10"/>
        <v>1.6336474164133739</v>
      </c>
      <c r="V128" s="100">
        <f t="shared" si="11"/>
        <v>1.6345288753799394</v>
      </c>
      <c r="W128" s="100">
        <f t="shared" si="12"/>
        <v>1.621820987654321</v>
      </c>
      <c r="X128" s="100">
        <f t="shared" si="13"/>
        <v>1.6199981574179281</v>
      </c>
      <c r="Y128" s="103">
        <f t="shared" si="14"/>
        <v>1.624470790062188</v>
      </c>
    </row>
    <row r="129" spans="2:25" x14ac:dyDescent="0.45">
      <c r="B129" s="72">
        <v>44924</v>
      </c>
      <c r="C129" s="73">
        <v>2655</v>
      </c>
      <c r="D129" s="73">
        <v>2679.9</v>
      </c>
      <c r="E129" s="73">
        <v>2632.7</v>
      </c>
      <c r="F129" s="73">
        <v>2675.4</v>
      </c>
      <c r="G129" s="92">
        <v>2662.1</v>
      </c>
      <c r="I129" s="37"/>
      <c r="K129" s="72">
        <v>44924</v>
      </c>
      <c r="L129" s="73">
        <v>1620.1</v>
      </c>
      <c r="M129" s="73">
        <v>1643.5</v>
      </c>
      <c r="N129" s="73">
        <v>1611</v>
      </c>
      <c r="O129" s="73">
        <v>1641.3</v>
      </c>
      <c r="P129" s="92">
        <v>1629.83</v>
      </c>
      <c r="R129" s="37"/>
      <c r="T129" s="72">
        <v>44924</v>
      </c>
      <c r="U129" s="100">
        <f t="shared" si="10"/>
        <v>1.6387877291525215</v>
      </c>
      <c r="V129" s="100">
        <f t="shared" si="11"/>
        <v>1.6306054152722849</v>
      </c>
      <c r="W129" s="100">
        <f t="shared" si="12"/>
        <v>1.6342023587833643</v>
      </c>
      <c r="X129" s="100">
        <f t="shared" si="13"/>
        <v>1.630049351124109</v>
      </c>
      <c r="Y129" s="103">
        <f t="shared" si="14"/>
        <v>1.6333605345342765</v>
      </c>
    </row>
    <row r="130" spans="2:25" x14ac:dyDescent="0.45">
      <c r="B130" s="72">
        <v>44923</v>
      </c>
      <c r="C130" s="73">
        <v>2664</v>
      </c>
      <c r="D130" s="73">
        <v>2676.55</v>
      </c>
      <c r="E130" s="73">
        <v>2659.15</v>
      </c>
      <c r="F130" s="73">
        <v>2671.3</v>
      </c>
      <c r="G130" s="92">
        <v>2669.74</v>
      </c>
      <c r="I130" s="37"/>
      <c r="K130" s="72">
        <v>44923</v>
      </c>
      <c r="L130" s="73">
        <v>1623.1</v>
      </c>
      <c r="M130" s="73">
        <v>1633</v>
      </c>
      <c r="N130" s="73">
        <v>1623.1</v>
      </c>
      <c r="O130" s="73">
        <v>1629.8</v>
      </c>
      <c r="P130" s="92">
        <v>1628.46</v>
      </c>
      <c r="R130" s="37"/>
      <c r="T130" s="72">
        <v>44923</v>
      </c>
      <c r="U130" s="100">
        <f t="shared" si="10"/>
        <v>1.6413036781467563</v>
      </c>
      <c r="V130" s="100">
        <f t="shared" si="11"/>
        <v>1.6390385793018984</v>
      </c>
      <c r="W130" s="100">
        <f t="shared" si="12"/>
        <v>1.6383155689729532</v>
      </c>
      <c r="X130" s="100">
        <f t="shared" si="13"/>
        <v>1.6390354644741687</v>
      </c>
      <c r="Y130" s="103">
        <f t="shared" si="14"/>
        <v>1.6394262063544698</v>
      </c>
    </row>
    <row r="131" spans="2:25" x14ac:dyDescent="0.45">
      <c r="B131" s="72">
        <v>44922</v>
      </c>
      <c r="C131" s="73">
        <v>2672.8</v>
      </c>
      <c r="D131" s="73">
        <v>2672.8</v>
      </c>
      <c r="E131" s="73">
        <v>2648.25</v>
      </c>
      <c r="F131" s="73">
        <v>2669.1</v>
      </c>
      <c r="G131" s="92">
        <v>2660.88</v>
      </c>
      <c r="I131" s="37"/>
      <c r="K131" s="72">
        <v>44922</v>
      </c>
      <c r="L131" s="73">
        <v>1633</v>
      </c>
      <c r="M131" s="73">
        <v>1635.95</v>
      </c>
      <c r="N131" s="73">
        <v>1613.5</v>
      </c>
      <c r="O131" s="73">
        <v>1631.1</v>
      </c>
      <c r="P131" s="92">
        <v>1622.27</v>
      </c>
      <c r="R131" s="37"/>
      <c r="T131" s="72">
        <v>44922</v>
      </c>
      <c r="U131" s="100">
        <f t="shared" si="10"/>
        <v>1.6367421922841396</v>
      </c>
      <c r="V131" s="100">
        <f t="shared" si="11"/>
        <v>1.6337907637763991</v>
      </c>
      <c r="W131" s="100">
        <f t="shared" si="12"/>
        <v>1.6413077161450262</v>
      </c>
      <c r="X131" s="100">
        <f t="shared" si="13"/>
        <v>1.6363803568144197</v>
      </c>
      <c r="Y131" s="103">
        <f t="shared" si="14"/>
        <v>1.6402201852959126</v>
      </c>
    </row>
    <row r="132" spans="2:25" x14ac:dyDescent="0.45">
      <c r="B132" s="72">
        <v>44921</v>
      </c>
      <c r="C132" s="73">
        <v>2624.55</v>
      </c>
      <c r="D132" s="73">
        <v>2680</v>
      </c>
      <c r="E132" s="73">
        <v>2616.1</v>
      </c>
      <c r="F132" s="73">
        <v>2665.1</v>
      </c>
      <c r="G132" s="92">
        <v>2651.17</v>
      </c>
      <c r="I132" s="37"/>
      <c r="K132" s="72">
        <v>44921</v>
      </c>
      <c r="L132" s="73">
        <v>1599.5</v>
      </c>
      <c r="M132" s="73">
        <v>1639</v>
      </c>
      <c r="N132" s="73">
        <v>1590</v>
      </c>
      <c r="O132" s="73">
        <v>1629.45</v>
      </c>
      <c r="P132" s="92">
        <v>1617.09</v>
      </c>
      <c r="R132" s="37"/>
      <c r="T132" s="72">
        <v>44921</v>
      </c>
      <c r="U132" s="100">
        <f t="shared" si="10"/>
        <v>1.6408565176617693</v>
      </c>
      <c r="V132" s="100">
        <f t="shared" si="11"/>
        <v>1.635143380109823</v>
      </c>
      <c r="W132" s="100">
        <f t="shared" si="12"/>
        <v>1.6453459119496854</v>
      </c>
      <c r="X132" s="100">
        <f t="shared" si="13"/>
        <v>1.6355825585320198</v>
      </c>
      <c r="Y132" s="103">
        <f t="shared" si="14"/>
        <v>1.6394696646445159</v>
      </c>
    </row>
    <row r="133" spans="2:25" x14ac:dyDescent="0.45">
      <c r="B133" s="72">
        <v>44918</v>
      </c>
      <c r="C133" s="73">
        <v>2616</v>
      </c>
      <c r="D133" s="73">
        <v>2630.85</v>
      </c>
      <c r="E133" s="73">
        <v>2605</v>
      </c>
      <c r="F133" s="73">
        <v>2623.05</v>
      </c>
      <c r="G133" s="92">
        <v>2618.0700000000002</v>
      </c>
      <c r="I133" s="37"/>
      <c r="K133" s="72">
        <v>44918</v>
      </c>
      <c r="L133" s="73">
        <v>1587</v>
      </c>
      <c r="M133" s="73">
        <v>1604.15</v>
      </c>
      <c r="N133" s="73">
        <v>1585.45</v>
      </c>
      <c r="O133" s="73">
        <v>1597.65</v>
      </c>
      <c r="P133" s="92">
        <v>1596.11</v>
      </c>
      <c r="R133" s="37"/>
      <c r="T133" s="72">
        <v>44918</v>
      </c>
      <c r="U133" s="100">
        <f t="shared" si="10"/>
        <v>1.6483931947069943</v>
      </c>
      <c r="V133" s="100">
        <f t="shared" si="11"/>
        <v>1.6400274288564036</v>
      </c>
      <c r="W133" s="100">
        <f t="shared" si="12"/>
        <v>1.6430666372323315</v>
      </c>
      <c r="X133" s="100">
        <f t="shared" si="13"/>
        <v>1.6418176697023754</v>
      </c>
      <c r="Y133" s="103">
        <f t="shared" si="14"/>
        <v>1.6402816848462827</v>
      </c>
    </row>
    <row r="134" spans="2:25" x14ac:dyDescent="0.45">
      <c r="B134" s="72">
        <v>44917</v>
      </c>
      <c r="C134" s="73">
        <v>2671</v>
      </c>
      <c r="D134" s="73">
        <v>2671</v>
      </c>
      <c r="E134" s="73">
        <v>2636.2</v>
      </c>
      <c r="F134" s="73">
        <v>2644.45</v>
      </c>
      <c r="G134" s="92">
        <v>2650.97</v>
      </c>
      <c r="I134" s="37"/>
      <c r="K134" s="72">
        <v>44917</v>
      </c>
      <c r="L134" s="73">
        <v>1622.2</v>
      </c>
      <c r="M134" s="73">
        <v>1627.5</v>
      </c>
      <c r="N134" s="73">
        <v>1609</v>
      </c>
      <c r="O134" s="73">
        <v>1612.05</v>
      </c>
      <c r="P134" s="92">
        <v>1617.13</v>
      </c>
      <c r="R134" s="37"/>
      <c r="T134" s="72">
        <v>44917</v>
      </c>
      <c r="U134" s="100">
        <f t="shared" si="10"/>
        <v>1.6465294045123906</v>
      </c>
      <c r="V134" s="100">
        <f t="shared" si="11"/>
        <v>1.6411674347158218</v>
      </c>
      <c r="W134" s="100">
        <f t="shared" si="12"/>
        <v>1.6384089496581726</v>
      </c>
      <c r="X134" s="100">
        <f t="shared" si="13"/>
        <v>1.6404267857696722</v>
      </c>
      <c r="Y134" s="103">
        <f t="shared" si="14"/>
        <v>1.6393054361739623</v>
      </c>
    </row>
    <row r="135" spans="2:25" x14ac:dyDescent="0.45">
      <c r="B135" s="72">
        <v>44916</v>
      </c>
      <c r="C135" s="73">
        <v>2704</v>
      </c>
      <c r="D135" s="73">
        <v>2711.65</v>
      </c>
      <c r="E135" s="73">
        <v>2643.9</v>
      </c>
      <c r="F135" s="73">
        <v>2656.85</v>
      </c>
      <c r="G135" s="92">
        <v>2672.55</v>
      </c>
      <c r="I135" s="37"/>
      <c r="K135" s="72">
        <v>44916</v>
      </c>
      <c r="L135" s="73">
        <v>1641</v>
      </c>
      <c r="M135" s="73">
        <v>1644.8</v>
      </c>
      <c r="N135" s="73">
        <v>1606.55</v>
      </c>
      <c r="O135" s="73">
        <v>1617.6</v>
      </c>
      <c r="P135" s="92">
        <v>1625.86</v>
      </c>
      <c r="R135" s="37"/>
      <c r="T135" s="72">
        <v>44916</v>
      </c>
      <c r="U135" s="100">
        <f t="shared" ref="U135:U198" si="15">C135/L135</f>
        <v>1.647775746496039</v>
      </c>
      <c r="V135" s="100">
        <f t="shared" ref="V135:V198" si="16">D135/M135</f>
        <v>1.6486198929961091</v>
      </c>
      <c r="W135" s="100">
        <f t="shared" ref="W135:W198" si="17">E135/N135</f>
        <v>1.6457004139304723</v>
      </c>
      <c r="X135" s="100">
        <f t="shared" ref="X135:X198" si="18">F135/O135</f>
        <v>1.6424641444114738</v>
      </c>
      <c r="Y135" s="103">
        <f t="shared" ref="Y135:Y198" si="19">G135/P135</f>
        <v>1.6437762168944439</v>
      </c>
    </row>
    <row r="136" spans="2:25" x14ac:dyDescent="0.45">
      <c r="B136" s="72">
        <v>44915</v>
      </c>
      <c r="C136" s="73">
        <v>2680.6</v>
      </c>
      <c r="D136" s="73">
        <v>2705</v>
      </c>
      <c r="E136" s="73">
        <v>2677.75</v>
      </c>
      <c r="F136" s="73">
        <v>2700.3</v>
      </c>
      <c r="G136" s="92">
        <v>2691</v>
      </c>
      <c r="I136" s="37"/>
      <c r="K136" s="72">
        <v>44915</v>
      </c>
      <c r="L136" s="73">
        <v>1620.2</v>
      </c>
      <c r="M136" s="73">
        <v>1636.4</v>
      </c>
      <c r="N136" s="73">
        <v>1620.2</v>
      </c>
      <c r="O136" s="73">
        <v>1633.4</v>
      </c>
      <c r="P136" s="92">
        <v>1630.1</v>
      </c>
      <c r="R136" s="37"/>
      <c r="T136" s="72">
        <v>44915</v>
      </c>
      <c r="U136" s="100">
        <f t="shared" si="15"/>
        <v>1.6544871003579804</v>
      </c>
      <c r="V136" s="100">
        <f t="shared" si="16"/>
        <v>1.6530188218039599</v>
      </c>
      <c r="W136" s="100">
        <f t="shared" si="17"/>
        <v>1.6527280582644117</v>
      </c>
      <c r="X136" s="100">
        <f t="shared" si="18"/>
        <v>1.6531774213297417</v>
      </c>
      <c r="Y136" s="103">
        <f t="shared" si="19"/>
        <v>1.6508189681614627</v>
      </c>
    </row>
    <row r="137" spans="2:25" x14ac:dyDescent="0.45">
      <c r="B137" s="72">
        <v>44914</v>
      </c>
      <c r="C137" s="73">
        <v>2665.6</v>
      </c>
      <c r="D137" s="73">
        <v>2714</v>
      </c>
      <c r="E137" s="73">
        <v>2665.15</v>
      </c>
      <c r="F137" s="73">
        <v>2710.55</v>
      </c>
      <c r="G137" s="92">
        <v>2695.49</v>
      </c>
      <c r="I137" s="37"/>
      <c r="K137" s="72">
        <v>44914</v>
      </c>
      <c r="L137" s="73">
        <v>1644</v>
      </c>
      <c r="M137" s="73">
        <v>1646.65</v>
      </c>
      <c r="N137" s="73">
        <v>1626.2</v>
      </c>
      <c r="O137" s="73">
        <v>1644.75</v>
      </c>
      <c r="P137" s="92">
        <v>1636.95</v>
      </c>
      <c r="R137" s="37"/>
      <c r="T137" s="72">
        <v>44914</v>
      </c>
      <c r="U137" s="100">
        <f t="shared" si="15"/>
        <v>1.6214111922141119</v>
      </c>
      <c r="V137" s="100">
        <f t="shared" si="16"/>
        <v>1.6481948197856253</v>
      </c>
      <c r="W137" s="100">
        <f t="shared" si="17"/>
        <v>1.638882056327635</v>
      </c>
      <c r="X137" s="100">
        <f t="shared" si="18"/>
        <v>1.6480012159902722</v>
      </c>
      <c r="Y137" s="103">
        <f t="shared" si="19"/>
        <v>1.6466538379302971</v>
      </c>
    </row>
    <row r="138" spans="2:25" x14ac:dyDescent="0.45">
      <c r="B138" s="72">
        <v>44911</v>
      </c>
      <c r="C138" s="73">
        <v>2651.75</v>
      </c>
      <c r="D138" s="73">
        <v>2678.2</v>
      </c>
      <c r="E138" s="73">
        <v>2632.1</v>
      </c>
      <c r="F138" s="73">
        <v>2667.45</v>
      </c>
      <c r="G138" s="92">
        <v>2660</v>
      </c>
      <c r="I138" s="37"/>
      <c r="K138" s="72">
        <v>44911</v>
      </c>
      <c r="L138" s="73">
        <v>1620.05</v>
      </c>
      <c r="M138" s="73">
        <v>1645.1</v>
      </c>
      <c r="N138" s="73">
        <v>1609</v>
      </c>
      <c r="O138" s="73">
        <v>1639.65</v>
      </c>
      <c r="P138" s="92">
        <v>1634.08</v>
      </c>
      <c r="R138" s="37"/>
      <c r="T138" s="72">
        <v>44911</v>
      </c>
      <c r="U138" s="100">
        <f t="shared" si="15"/>
        <v>1.636832196537144</v>
      </c>
      <c r="V138" s="100">
        <f t="shared" si="16"/>
        <v>1.6279861406601421</v>
      </c>
      <c r="W138" s="100">
        <f t="shared" si="17"/>
        <v>1.63586078309509</v>
      </c>
      <c r="X138" s="100">
        <f t="shared" si="18"/>
        <v>1.6268410941359435</v>
      </c>
      <c r="Y138" s="103">
        <f t="shared" si="19"/>
        <v>1.6278272789581907</v>
      </c>
    </row>
    <row r="139" spans="2:25" x14ac:dyDescent="0.45">
      <c r="B139" s="72">
        <v>44910</v>
      </c>
      <c r="C139" s="73">
        <v>2725.9</v>
      </c>
      <c r="D139" s="73">
        <v>2732.65</v>
      </c>
      <c r="E139" s="73">
        <v>2666.9</v>
      </c>
      <c r="F139" s="73">
        <v>2672.35</v>
      </c>
      <c r="G139" s="92">
        <v>2703.66</v>
      </c>
      <c r="I139" s="37"/>
      <c r="K139" s="72">
        <v>44910</v>
      </c>
      <c r="L139" s="73">
        <v>1657.05</v>
      </c>
      <c r="M139" s="73">
        <v>1669.4</v>
      </c>
      <c r="N139" s="73">
        <v>1627.05</v>
      </c>
      <c r="O139" s="73">
        <v>1631.8</v>
      </c>
      <c r="P139" s="92">
        <v>1659.58</v>
      </c>
      <c r="R139" s="37"/>
      <c r="T139" s="72">
        <v>44910</v>
      </c>
      <c r="U139" s="100">
        <f t="shared" si="15"/>
        <v>1.6450318336803356</v>
      </c>
      <c r="V139" s="100">
        <f t="shared" si="16"/>
        <v>1.6369054750209655</v>
      </c>
      <c r="W139" s="100">
        <f t="shared" si="17"/>
        <v>1.6391014412587199</v>
      </c>
      <c r="X139" s="100">
        <f t="shared" si="18"/>
        <v>1.6376700576050987</v>
      </c>
      <c r="Y139" s="103">
        <f t="shared" si="19"/>
        <v>1.6291230311283578</v>
      </c>
    </row>
    <row r="140" spans="2:25" x14ac:dyDescent="0.45">
      <c r="B140" s="72">
        <v>44909</v>
      </c>
      <c r="C140" s="73">
        <v>2710.5</v>
      </c>
      <c r="D140" s="73">
        <v>2734.9</v>
      </c>
      <c r="E140" s="73">
        <v>2704.8</v>
      </c>
      <c r="F140" s="73">
        <v>2729.35</v>
      </c>
      <c r="G140" s="92">
        <v>2724.27</v>
      </c>
      <c r="I140" s="37"/>
      <c r="K140" s="72">
        <v>44909</v>
      </c>
      <c r="L140" s="73">
        <v>1653</v>
      </c>
      <c r="M140" s="73">
        <v>1665.5</v>
      </c>
      <c r="N140" s="73">
        <v>1650</v>
      </c>
      <c r="O140" s="73">
        <v>1662.25</v>
      </c>
      <c r="P140" s="92">
        <v>1658.28</v>
      </c>
      <c r="R140" s="37"/>
      <c r="T140" s="72">
        <v>44909</v>
      </c>
      <c r="U140" s="100">
        <f t="shared" si="15"/>
        <v>1.6397459165154264</v>
      </c>
      <c r="V140" s="100">
        <f t="shared" si="16"/>
        <v>1.6420894626238367</v>
      </c>
      <c r="W140" s="100">
        <f t="shared" si="17"/>
        <v>1.6392727272727274</v>
      </c>
      <c r="X140" s="100">
        <f t="shared" si="18"/>
        <v>1.641961197172507</v>
      </c>
      <c r="Y140" s="103">
        <f t="shared" si="19"/>
        <v>1.6428287140892974</v>
      </c>
    </row>
    <row r="141" spans="2:25" x14ac:dyDescent="0.45">
      <c r="B141" s="72">
        <v>44908</v>
      </c>
      <c r="C141" s="73">
        <v>2693.8</v>
      </c>
      <c r="D141" s="73">
        <v>2707</v>
      </c>
      <c r="E141" s="73">
        <v>2690</v>
      </c>
      <c r="F141" s="73">
        <v>2702.6</v>
      </c>
      <c r="G141" s="92">
        <v>2699.9</v>
      </c>
      <c r="I141" s="37"/>
      <c r="K141" s="72">
        <v>44908</v>
      </c>
      <c r="L141" s="73">
        <v>1650</v>
      </c>
      <c r="M141" s="73">
        <v>1657</v>
      </c>
      <c r="N141" s="73">
        <v>1645</v>
      </c>
      <c r="O141" s="73">
        <v>1648.3</v>
      </c>
      <c r="P141" s="92">
        <v>1651.67</v>
      </c>
      <c r="R141" s="37"/>
      <c r="T141" s="72">
        <v>44908</v>
      </c>
      <c r="U141" s="100">
        <f t="shared" si="15"/>
        <v>1.6326060606060606</v>
      </c>
      <c r="V141" s="100">
        <f t="shared" si="16"/>
        <v>1.6336753168376583</v>
      </c>
      <c r="W141" s="100">
        <f t="shared" si="17"/>
        <v>1.6352583586626139</v>
      </c>
      <c r="X141" s="100">
        <f t="shared" si="18"/>
        <v>1.6396287083661956</v>
      </c>
      <c r="Y141" s="103">
        <f t="shared" si="19"/>
        <v>1.634648567813183</v>
      </c>
    </row>
    <row r="142" spans="2:25" x14ac:dyDescent="0.45">
      <c r="B142" s="72">
        <v>44907</v>
      </c>
      <c r="C142" s="73">
        <v>2651.1</v>
      </c>
      <c r="D142" s="73">
        <v>2702</v>
      </c>
      <c r="E142" s="73">
        <v>2651.1</v>
      </c>
      <c r="F142" s="73">
        <v>2685.75</v>
      </c>
      <c r="G142" s="92">
        <v>2682.44</v>
      </c>
      <c r="I142" s="37"/>
      <c r="K142" s="72">
        <v>44907</v>
      </c>
      <c r="L142" s="73">
        <v>1625</v>
      </c>
      <c r="M142" s="73">
        <v>1653.6</v>
      </c>
      <c r="N142" s="73">
        <v>1621.4</v>
      </c>
      <c r="O142" s="73">
        <v>1643.75</v>
      </c>
      <c r="P142" s="92">
        <v>1643.67</v>
      </c>
      <c r="R142" s="37"/>
      <c r="T142" s="72">
        <v>44907</v>
      </c>
      <c r="U142" s="100">
        <f t="shared" si="15"/>
        <v>1.6314461538461538</v>
      </c>
      <c r="V142" s="100">
        <f t="shared" si="16"/>
        <v>1.6340106434446058</v>
      </c>
      <c r="W142" s="100">
        <f t="shared" si="17"/>
        <v>1.6350684593561118</v>
      </c>
      <c r="X142" s="100">
        <f t="shared" si="18"/>
        <v>1.6339163498098859</v>
      </c>
      <c r="Y142" s="103">
        <f t="shared" si="19"/>
        <v>1.6319820888621195</v>
      </c>
    </row>
    <row r="143" spans="2:25" x14ac:dyDescent="0.45">
      <c r="B143" s="72">
        <v>44904</v>
      </c>
      <c r="C143" s="73">
        <v>2672.3</v>
      </c>
      <c r="D143" s="73">
        <v>2682.8</v>
      </c>
      <c r="E143" s="73">
        <v>2656.65</v>
      </c>
      <c r="F143" s="73">
        <v>2672.1</v>
      </c>
      <c r="G143" s="92">
        <v>2671.18</v>
      </c>
      <c r="I143" s="37"/>
      <c r="K143" s="72">
        <v>44904</v>
      </c>
      <c r="L143" s="73">
        <v>1626</v>
      </c>
      <c r="M143" s="73">
        <v>1634.85</v>
      </c>
      <c r="N143" s="73">
        <v>1620</v>
      </c>
      <c r="O143" s="73">
        <v>1631.05</v>
      </c>
      <c r="P143" s="92">
        <v>1626.86</v>
      </c>
      <c r="R143" s="37"/>
      <c r="T143" s="72">
        <v>44904</v>
      </c>
      <c r="U143" s="100">
        <f t="shared" si="15"/>
        <v>1.6434809348093482</v>
      </c>
      <c r="V143" s="100">
        <f t="shared" si="16"/>
        <v>1.6410068201975718</v>
      </c>
      <c r="W143" s="100">
        <f t="shared" si="17"/>
        <v>1.6399074074074074</v>
      </c>
      <c r="X143" s="100">
        <f t="shared" si="18"/>
        <v>1.6382698261855859</v>
      </c>
      <c r="Y143" s="103">
        <f t="shared" si="19"/>
        <v>1.6419237057890661</v>
      </c>
    </row>
    <row r="144" spans="2:25" x14ac:dyDescent="0.45">
      <c r="B144" s="72">
        <v>44903</v>
      </c>
      <c r="C144" s="73">
        <v>2652</v>
      </c>
      <c r="D144" s="73">
        <v>2674.4</v>
      </c>
      <c r="E144" s="73">
        <v>2647.45</v>
      </c>
      <c r="F144" s="73">
        <v>2664.8</v>
      </c>
      <c r="G144" s="92">
        <v>2662.22</v>
      </c>
      <c r="I144" s="37"/>
      <c r="K144" s="72">
        <v>44903</v>
      </c>
      <c r="L144" s="73">
        <v>1610</v>
      </c>
      <c r="M144" s="73">
        <v>1626</v>
      </c>
      <c r="N144" s="73">
        <v>1605</v>
      </c>
      <c r="O144" s="73">
        <v>1619.5</v>
      </c>
      <c r="P144" s="92">
        <v>1615.97</v>
      </c>
      <c r="R144" s="37"/>
      <c r="T144" s="72">
        <v>44903</v>
      </c>
      <c r="U144" s="100">
        <f t="shared" si="15"/>
        <v>1.6472049689440993</v>
      </c>
      <c r="V144" s="100">
        <f t="shared" si="16"/>
        <v>1.6447724477244774</v>
      </c>
      <c r="W144" s="100">
        <f t="shared" si="17"/>
        <v>1.6495015576323986</v>
      </c>
      <c r="X144" s="100">
        <f t="shared" si="18"/>
        <v>1.6454461253473296</v>
      </c>
      <c r="Y144" s="103">
        <f t="shared" si="19"/>
        <v>1.6474439500733304</v>
      </c>
    </row>
    <row r="145" spans="2:25" x14ac:dyDescent="0.45">
      <c r="B145" s="72">
        <v>44902</v>
      </c>
      <c r="C145" s="73">
        <v>2677.1</v>
      </c>
      <c r="D145" s="73">
        <v>2682.95</v>
      </c>
      <c r="E145" s="73">
        <v>2650</v>
      </c>
      <c r="F145" s="73">
        <v>2659.85</v>
      </c>
      <c r="G145" s="92">
        <v>2661.82</v>
      </c>
      <c r="I145" s="37"/>
      <c r="K145" s="72">
        <v>44902</v>
      </c>
      <c r="L145" s="73">
        <v>1614.15</v>
      </c>
      <c r="M145" s="73">
        <v>1618.6</v>
      </c>
      <c r="N145" s="73">
        <v>1604.45</v>
      </c>
      <c r="O145" s="73">
        <v>1610.45</v>
      </c>
      <c r="P145" s="92">
        <v>1610.02</v>
      </c>
      <c r="R145" s="37"/>
      <c r="T145" s="72">
        <v>44902</v>
      </c>
      <c r="U145" s="100">
        <f t="shared" si="15"/>
        <v>1.6585199640677755</v>
      </c>
      <c r="V145" s="100">
        <f t="shared" si="16"/>
        <v>1.6575744470530087</v>
      </c>
      <c r="W145" s="100">
        <f t="shared" si="17"/>
        <v>1.6516563308298793</v>
      </c>
      <c r="X145" s="100">
        <f t="shared" si="18"/>
        <v>1.6516191126703714</v>
      </c>
      <c r="Y145" s="103">
        <f t="shared" si="19"/>
        <v>1.6532838101390046</v>
      </c>
    </row>
    <row r="146" spans="2:25" x14ac:dyDescent="0.45">
      <c r="B146" s="72">
        <v>44901</v>
      </c>
      <c r="C146" s="73">
        <v>2650.5</v>
      </c>
      <c r="D146" s="73">
        <v>2692.55</v>
      </c>
      <c r="E146" s="73">
        <v>2650.5</v>
      </c>
      <c r="F146" s="73">
        <v>2684.1</v>
      </c>
      <c r="G146" s="92">
        <v>2668.38</v>
      </c>
      <c r="I146" s="37"/>
      <c r="K146" s="72">
        <v>44901</v>
      </c>
      <c r="L146" s="73">
        <v>1601</v>
      </c>
      <c r="M146" s="73">
        <v>1613.7</v>
      </c>
      <c r="N146" s="73">
        <v>1600</v>
      </c>
      <c r="O146" s="73">
        <v>1611.15</v>
      </c>
      <c r="P146" s="92">
        <v>1607.2</v>
      </c>
      <c r="R146" s="37"/>
      <c r="T146" s="72">
        <v>44901</v>
      </c>
      <c r="U146" s="100">
        <f t="shared" si="15"/>
        <v>1.6555277951280449</v>
      </c>
      <c r="V146" s="100">
        <f t="shared" si="16"/>
        <v>1.668556732973911</v>
      </c>
      <c r="W146" s="100">
        <f t="shared" si="17"/>
        <v>1.6565624999999999</v>
      </c>
      <c r="X146" s="100">
        <f t="shared" si="18"/>
        <v>1.6659528907922911</v>
      </c>
      <c r="Y146" s="103">
        <f t="shared" si="19"/>
        <v>1.6602663016426082</v>
      </c>
    </row>
    <row r="147" spans="2:25" x14ac:dyDescent="0.45">
      <c r="B147" s="72">
        <v>44900</v>
      </c>
      <c r="C147" s="73">
        <v>2659.05</v>
      </c>
      <c r="D147" s="73">
        <v>2681</v>
      </c>
      <c r="E147" s="73">
        <v>2636.05</v>
      </c>
      <c r="F147" s="73">
        <v>2675.8</v>
      </c>
      <c r="G147" s="92">
        <v>2659.34</v>
      </c>
      <c r="I147" s="37"/>
      <c r="K147" s="72">
        <v>44900</v>
      </c>
      <c r="L147" s="73">
        <v>1609.95</v>
      </c>
      <c r="M147" s="73">
        <v>1614.6</v>
      </c>
      <c r="N147" s="73">
        <v>1596.2</v>
      </c>
      <c r="O147" s="73">
        <v>1612.95</v>
      </c>
      <c r="P147" s="92">
        <v>1604.77</v>
      </c>
      <c r="R147" s="37"/>
      <c r="T147" s="72">
        <v>44900</v>
      </c>
      <c r="U147" s="100">
        <f t="shared" si="15"/>
        <v>1.6516351439485699</v>
      </c>
      <c r="V147" s="100">
        <f t="shared" si="16"/>
        <v>1.6604731822123127</v>
      </c>
      <c r="W147" s="100">
        <f t="shared" si="17"/>
        <v>1.6514534519483774</v>
      </c>
      <c r="X147" s="100">
        <f t="shared" si="18"/>
        <v>1.6589478905111752</v>
      </c>
      <c r="Y147" s="103">
        <f t="shared" si="19"/>
        <v>1.6571471301183349</v>
      </c>
    </row>
    <row r="148" spans="2:25" x14ac:dyDescent="0.45">
      <c r="B148" s="72">
        <v>44897</v>
      </c>
      <c r="C148" s="73">
        <v>2672</v>
      </c>
      <c r="D148" s="73">
        <v>2684.95</v>
      </c>
      <c r="E148" s="73">
        <v>2663</v>
      </c>
      <c r="F148" s="73">
        <v>2665.3</v>
      </c>
      <c r="G148" s="92">
        <v>2670.66</v>
      </c>
      <c r="I148" s="37"/>
      <c r="K148" s="72">
        <v>44897</v>
      </c>
      <c r="L148" s="73">
        <v>1610</v>
      </c>
      <c r="M148" s="73">
        <v>1618.6</v>
      </c>
      <c r="N148" s="73">
        <v>1605.15</v>
      </c>
      <c r="O148" s="73">
        <v>1607.1</v>
      </c>
      <c r="P148" s="92">
        <v>1609.97</v>
      </c>
      <c r="R148" s="37"/>
      <c r="T148" s="72">
        <v>44897</v>
      </c>
      <c r="U148" s="100">
        <f t="shared" si="15"/>
        <v>1.6596273291925465</v>
      </c>
      <c r="V148" s="100">
        <f t="shared" si="16"/>
        <v>1.6588100827875942</v>
      </c>
      <c r="W148" s="100">
        <f t="shared" si="17"/>
        <v>1.6590349811544092</v>
      </c>
      <c r="X148" s="100">
        <f t="shared" si="18"/>
        <v>1.6584531143052705</v>
      </c>
      <c r="Y148" s="103">
        <f t="shared" si="19"/>
        <v>1.6588259408560406</v>
      </c>
    </row>
    <row r="149" spans="2:25" x14ac:dyDescent="0.45">
      <c r="B149" s="72">
        <v>44896</v>
      </c>
      <c r="C149" s="73">
        <v>2714.95</v>
      </c>
      <c r="D149" s="73">
        <v>2728.15</v>
      </c>
      <c r="E149" s="73">
        <v>2688.6</v>
      </c>
      <c r="F149" s="73">
        <v>2700.95</v>
      </c>
      <c r="G149" s="92">
        <v>2703.64</v>
      </c>
      <c r="I149" s="37"/>
      <c r="K149" s="72">
        <v>44896</v>
      </c>
      <c r="L149" s="73">
        <v>1622</v>
      </c>
      <c r="M149" s="73">
        <v>1637</v>
      </c>
      <c r="N149" s="73">
        <v>1615</v>
      </c>
      <c r="O149" s="73">
        <v>1619.5</v>
      </c>
      <c r="P149" s="92">
        <v>1625.06</v>
      </c>
      <c r="R149" s="37"/>
      <c r="T149" s="72">
        <v>44896</v>
      </c>
      <c r="U149" s="100">
        <f t="shared" si="15"/>
        <v>1.6738286066584462</v>
      </c>
      <c r="V149" s="100">
        <f t="shared" si="16"/>
        <v>1.6665546731826513</v>
      </c>
      <c r="W149" s="100">
        <f t="shared" si="17"/>
        <v>1.6647678018575851</v>
      </c>
      <c r="X149" s="100">
        <f t="shared" si="18"/>
        <v>1.6677678295770297</v>
      </c>
      <c r="Y149" s="103">
        <f t="shared" si="19"/>
        <v>1.6637170319865113</v>
      </c>
    </row>
    <row r="150" spans="2:25" x14ac:dyDescent="0.45">
      <c r="B150" s="72">
        <v>44895</v>
      </c>
      <c r="C150" s="73">
        <v>2675</v>
      </c>
      <c r="D150" s="73">
        <v>2700</v>
      </c>
      <c r="E150" s="73">
        <v>2666.35</v>
      </c>
      <c r="F150" s="73">
        <v>2692.55</v>
      </c>
      <c r="G150" s="92">
        <v>2686.2</v>
      </c>
      <c r="I150" s="37"/>
      <c r="K150" s="72">
        <v>44895</v>
      </c>
      <c r="L150" s="73">
        <v>1597.1</v>
      </c>
      <c r="M150" s="73">
        <v>1612.9</v>
      </c>
      <c r="N150" s="73">
        <v>1597.1</v>
      </c>
      <c r="O150" s="73">
        <v>1608.45</v>
      </c>
      <c r="P150" s="92">
        <v>1603.75</v>
      </c>
      <c r="R150" s="37"/>
      <c r="T150" s="72">
        <v>44895</v>
      </c>
      <c r="U150" s="100">
        <f t="shared" si="15"/>
        <v>1.6749107757811033</v>
      </c>
      <c r="V150" s="100">
        <f t="shared" si="16"/>
        <v>1.6740033480066958</v>
      </c>
      <c r="W150" s="100">
        <f t="shared" si="17"/>
        <v>1.6694947091603531</v>
      </c>
      <c r="X150" s="100">
        <f t="shared" si="18"/>
        <v>1.6740029220678294</v>
      </c>
      <c r="Y150" s="103">
        <f t="shared" si="19"/>
        <v>1.6749493374902571</v>
      </c>
    </row>
    <row r="151" spans="2:25" x14ac:dyDescent="0.45">
      <c r="B151" s="72">
        <v>44894</v>
      </c>
      <c r="C151" s="73">
        <v>2658</v>
      </c>
      <c r="D151" s="73">
        <v>2681.5</v>
      </c>
      <c r="E151" s="73">
        <v>2645.55</v>
      </c>
      <c r="F151" s="73">
        <v>2665.25</v>
      </c>
      <c r="G151" s="92">
        <v>2667.23</v>
      </c>
      <c r="I151" s="37"/>
      <c r="K151" s="72">
        <v>44894</v>
      </c>
      <c r="L151" s="73">
        <v>1597.25</v>
      </c>
      <c r="M151" s="73">
        <v>1612.35</v>
      </c>
      <c r="N151" s="73">
        <v>1592.85</v>
      </c>
      <c r="O151" s="73">
        <v>1597.85</v>
      </c>
      <c r="P151" s="92">
        <v>1602.17</v>
      </c>
      <c r="R151" s="37"/>
      <c r="T151" s="72">
        <v>44894</v>
      </c>
      <c r="U151" s="100">
        <f t="shared" si="15"/>
        <v>1.6641101893880106</v>
      </c>
      <c r="V151" s="100">
        <f t="shared" si="16"/>
        <v>1.6631004434521042</v>
      </c>
      <c r="W151" s="100">
        <f t="shared" si="17"/>
        <v>1.6608908560128075</v>
      </c>
      <c r="X151" s="100">
        <f t="shared" si="18"/>
        <v>1.668022655443252</v>
      </c>
      <c r="Y151" s="103">
        <f t="shared" si="19"/>
        <v>1.6647609180049556</v>
      </c>
    </row>
    <row r="152" spans="2:25" x14ac:dyDescent="0.45">
      <c r="B152" s="72">
        <v>44893</v>
      </c>
      <c r="C152" s="73">
        <v>2650</v>
      </c>
      <c r="D152" s="73">
        <v>2672</v>
      </c>
      <c r="E152" s="73">
        <v>2635.9</v>
      </c>
      <c r="F152" s="73">
        <v>2658.7</v>
      </c>
      <c r="G152" s="92">
        <v>2653.08</v>
      </c>
      <c r="I152" s="37"/>
      <c r="K152" s="72">
        <v>44893</v>
      </c>
      <c r="L152" s="73">
        <v>1602.9</v>
      </c>
      <c r="M152" s="73">
        <v>1607.45</v>
      </c>
      <c r="N152" s="73">
        <v>1594.05</v>
      </c>
      <c r="O152" s="73">
        <v>1600.25</v>
      </c>
      <c r="P152" s="92">
        <v>1600.57</v>
      </c>
      <c r="R152" s="37"/>
      <c r="T152" s="72">
        <v>44893</v>
      </c>
      <c r="U152" s="100">
        <f t="shared" si="15"/>
        <v>1.6532534780709962</v>
      </c>
      <c r="V152" s="100">
        <f t="shared" si="16"/>
        <v>1.6622601014028429</v>
      </c>
      <c r="W152" s="100">
        <f t="shared" si="17"/>
        <v>1.6535867758225904</v>
      </c>
      <c r="X152" s="100">
        <f t="shared" si="18"/>
        <v>1.6614279018903295</v>
      </c>
      <c r="Y152" s="103">
        <f t="shared" si="19"/>
        <v>1.657584485527031</v>
      </c>
    </row>
    <row r="153" spans="2:25" x14ac:dyDescent="0.45">
      <c r="B153" s="72">
        <v>44890</v>
      </c>
      <c r="C153" s="73">
        <v>2697.9</v>
      </c>
      <c r="D153" s="73">
        <v>2697.9</v>
      </c>
      <c r="E153" s="73">
        <v>2664.1</v>
      </c>
      <c r="F153" s="73">
        <v>2681.35</v>
      </c>
      <c r="G153" s="92">
        <v>2678.9</v>
      </c>
      <c r="I153" s="37"/>
      <c r="K153" s="72">
        <v>44890</v>
      </c>
      <c r="L153" s="73">
        <v>1629.7</v>
      </c>
      <c r="M153" s="73">
        <v>1631.7</v>
      </c>
      <c r="N153" s="73">
        <v>1614.1</v>
      </c>
      <c r="O153" s="73">
        <v>1617.65</v>
      </c>
      <c r="P153" s="92">
        <v>1620.31</v>
      </c>
      <c r="R153" s="37"/>
      <c r="T153" s="72">
        <v>44890</v>
      </c>
      <c r="U153" s="100">
        <f t="shared" si="15"/>
        <v>1.655458059765601</v>
      </c>
      <c r="V153" s="100">
        <f t="shared" si="16"/>
        <v>1.6534289391432249</v>
      </c>
      <c r="W153" s="100">
        <f t="shared" si="17"/>
        <v>1.6505173161514157</v>
      </c>
      <c r="X153" s="100">
        <f t="shared" si="18"/>
        <v>1.6575588044385372</v>
      </c>
      <c r="Y153" s="103">
        <f t="shared" si="19"/>
        <v>1.6533255981880011</v>
      </c>
    </row>
    <row r="154" spans="2:25" x14ac:dyDescent="0.45">
      <c r="B154" s="72">
        <v>44889</v>
      </c>
      <c r="C154" s="73">
        <v>2650</v>
      </c>
      <c r="D154" s="73">
        <v>2700</v>
      </c>
      <c r="E154" s="73">
        <v>2642</v>
      </c>
      <c r="F154" s="73">
        <v>2689.05</v>
      </c>
      <c r="G154" s="92">
        <v>2670.64</v>
      </c>
      <c r="I154" s="37"/>
      <c r="K154" s="72">
        <v>44889</v>
      </c>
      <c r="L154" s="73">
        <v>1605.95</v>
      </c>
      <c r="M154" s="73">
        <v>1632</v>
      </c>
      <c r="N154" s="73">
        <v>1599.15</v>
      </c>
      <c r="O154" s="73">
        <v>1625.15</v>
      </c>
      <c r="P154" s="92">
        <v>1614.59</v>
      </c>
      <c r="R154" s="37"/>
      <c r="T154" s="72">
        <v>44889</v>
      </c>
      <c r="U154" s="100">
        <f t="shared" si="15"/>
        <v>1.6501136399016159</v>
      </c>
      <c r="V154" s="100">
        <f t="shared" si="16"/>
        <v>1.6544117647058822</v>
      </c>
      <c r="W154" s="100">
        <f t="shared" si="17"/>
        <v>1.6521276928368194</v>
      </c>
      <c r="X154" s="100">
        <f t="shared" si="18"/>
        <v>1.6546472633295388</v>
      </c>
      <c r="Y154" s="103">
        <f t="shared" si="19"/>
        <v>1.6540669767557088</v>
      </c>
    </row>
    <row r="155" spans="2:25" x14ac:dyDescent="0.45">
      <c r="B155" s="72">
        <v>44888</v>
      </c>
      <c r="C155" s="73">
        <v>2644</v>
      </c>
      <c r="D155" s="73">
        <v>2651</v>
      </c>
      <c r="E155" s="73">
        <v>2624</v>
      </c>
      <c r="F155" s="73">
        <v>2637.45</v>
      </c>
      <c r="G155" s="92">
        <v>2635.43</v>
      </c>
      <c r="I155" s="37"/>
      <c r="K155" s="72">
        <v>44888</v>
      </c>
      <c r="L155" s="73">
        <v>1605</v>
      </c>
      <c r="M155" s="73">
        <v>1605</v>
      </c>
      <c r="N155" s="73">
        <v>1594</v>
      </c>
      <c r="O155" s="73">
        <v>1599.15</v>
      </c>
      <c r="P155" s="92">
        <v>1598.79</v>
      </c>
      <c r="R155" s="37"/>
      <c r="T155" s="72">
        <v>44888</v>
      </c>
      <c r="U155" s="100">
        <f t="shared" si="15"/>
        <v>1.6473520249221183</v>
      </c>
      <c r="V155" s="100">
        <f t="shared" si="16"/>
        <v>1.6517133956386292</v>
      </c>
      <c r="W155" s="100">
        <f t="shared" si="17"/>
        <v>1.6461731493099121</v>
      </c>
      <c r="X155" s="100">
        <f t="shared" si="18"/>
        <v>1.6492824312916234</v>
      </c>
      <c r="Y155" s="103">
        <f t="shared" si="19"/>
        <v>1.6483903451985564</v>
      </c>
    </row>
    <row r="156" spans="2:25" x14ac:dyDescent="0.45">
      <c r="B156" s="72">
        <v>44887</v>
      </c>
      <c r="C156" s="73">
        <v>2619</v>
      </c>
      <c r="D156" s="73">
        <v>2634.9</v>
      </c>
      <c r="E156" s="73">
        <v>2608.1</v>
      </c>
      <c r="F156" s="73">
        <v>2625.35</v>
      </c>
      <c r="G156" s="92">
        <v>2621.78</v>
      </c>
      <c r="I156" s="37"/>
      <c r="K156" s="72">
        <v>44887</v>
      </c>
      <c r="L156" s="73">
        <v>1600</v>
      </c>
      <c r="M156" s="73">
        <v>1604.35</v>
      </c>
      <c r="N156" s="73">
        <v>1591</v>
      </c>
      <c r="O156" s="73">
        <v>1595</v>
      </c>
      <c r="P156" s="92">
        <v>1596.15</v>
      </c>
      <c r="R156" s="37"/>
      <c r="T156" s="72">
        <v>44887</v>
      </c>
      <c r="U156" s="100">
        <f t="shared" si="15"/>
        <v>1.6368750000000001</v>
      </c>
      <c r="V156" s="100">
        <f t="shared" si="16"/>
        <v>1.6423473680929974</v>
      </c>
      <c r="W156" s="100">
        <f t="shared" si="17"/>
        <v>1.6392834695160277</v>
      </c>
      <c r="X156" s="100">
        <f t="shared" si="18"/>
        <v>1.6459874608150469</v>
      </c>
      <c r="Y156" s="103">
        <f t="shared" si="19"/>
        <v>1.6425649218431853</v>
      </c>
    </row>
    <row r="157" spans="2:25" x14ac:dyDescent="0.45">
      <c r="B157" s="72">
        <v>44886</v>
      </c>
      <c r="C157" s="73">
        <v>2648</v>
      </c>
      <c r="D157" s="73">
        <v>2654.9</v>
      </c>
      <c r="E157" s="73">
        <v>2613.8000000000002</v>
      </c>
      <c r="F157" s="73">
        <v>2618.9</v>
      </c>
      <c r="G157" s="92">
        <v>2624.89</v>
      </c>
      <c r="I157" s="37"/>
      <c r="K157" s="72">
        <v>44886</v>
      </c>
      <c r="L157" s="73">
        <v>1607.65</v>
      </c>
      <c r="M157" s="73">
        <v>1612</v>
      </c>
      <c r="N157" s="73">
        <v>1590.2</v>
      </c>
      <c r="O157" s="73">
        <v>1597.35</v>
      </c>
      <c r="P157" s="92">
        <v>1597.33</v>
      </c>
      <c r="R157" s="37"/>
      <c r="T157" s="72">
        <v>44886</v>
      </c>
      <c r="U157" s="100">
        <f t="shared" si="15"/>
        <v>1.6471246850993686</v>
      </c>
      <c r="V157" s="100">
        <f t="shared" si="16"/>
        <v>1.6469602977667495</v>
      </c>
      <c r="W157" s="100">
        <f t="shared" si="17"/>
        <v>1.6436926172808453</v>
      </c>
      <c r="X157" s="100">
        <f t="shared" si="18"/>
        <v>1.6395279681973269</v>
      </c>
      <c r="Y157" s="103">
        <f t="shared" si="19"/>
        <v>1.6432985043791828</v>
      </c>
    </row>
    <row r="158" spans="2:25" x14ac:dyDescent="0.45">
      <c r="B158" s="72">
        <v>44883</v>
      </c>
      <c r="C158" s="73">
        <v>2664</v>
      </c>
      <c r="D158" s="73">
        <v>2671.65</v>
      </c>
      <c r="E158" s="73">
        <v>2643.05</v>
      </c>
      <c r="F158" s="73">
        <v>2667.05</v>
      </c>
      <c r="G158" s="92">
        <v>2655.45</v>
      </c>
      <c r="I158" s="37"/>
      <c r="K158" s="72">
        <v>44883</v>
      </c>
      <c r="L158" s="73">
        <v>1621</v>
      </c>
      <c r="M158" s="73">
        <v>1623</v>
      </c>
      <c r="N158" s="73">
        <v>1605.25</v>
      </c>
      <c r="O158" s="73">
        <v>1613.9</v>
      </c>
      <c r="P158" s="92">
        <v>1611.71</v>
      </c>
      <c r="R158" s="37"/>
      <c r="T158" s="72">
        <v>44883</v>
      </c>
      <c r="U158" s="100">
        <f t="shared" si="15"/>
        <v>1.6434299814929056</v>
      </c>
      <c r="V158" s="100">
        <f t="shared" si="16"/>
        <v>1.6461182994454715</v>
      </c>
      <c r="W158" s="100">
        <f t="shared" si="17"/>
        <v>1.6465036598660645</v>
      </c>
      <c r="X158" s="100">
        <f t="shared" si="18"/>
        <v>1.6525497242704008</v>
      </c>
      <c r="Y158" s="103">
        <f t="shared" si="19"/>
        <v>1.647597892921183</v>
      </c>
    </row>
    <row r="159" spans="2:25" x14ac:dyDescent="0.45">
      <c r="B159" s="72">
        <v>44882</v>
      </c>
      <c r="C159" s="73">
        <v>2679</v>
      </c>
      <c r="D159" s="73">
        <v>2705</v>
      </c>
      <c r="E159" s="73">
        <v>2651.5</v>
      </c>
      <c r="F159" s="73">
        <v>2659.25</v>
      </c>
      <c r="G159" s="92">
        <v>2677.77</v>
      </c>
      <c r="I159" s="37"/>
      <c r="K159" s="72">
        <v>44882</v>
      </c>
      <c r="L159" s="73">
        <v>1618.1</v>
      </c>
      <c r="M159" s="73">
        <v>1631.55</v>
      </c>
      <c r="N159" s="73">
        <v>1613.9</v>
      </c>
      <c r="O159" s="73">
        <v>1618.15</v>
      </c>
      <c r="P159" s="92">
        <v>1623.76</v>
      </c>
      <c r="R159" s="37"/>
      <c r="T159" s="72">
        <v>44882</v>
      </c>
      <c r="U159" s="100">
        <f t="shared" si="15"/>
        <v>1.6556455101662444</v>
      </c>
      <c r="V159" s="100">
        <f t="shared" si="16"/>
        <v>1.6579326407404003</v>
      </c>
      <c r="W159" s="100">
        <f t="shared" si="17"/>
        <v>1.6429146787285456</v>
      </c>
      <c r="X159" s="100">
        <f t="shared" si="18"/>
        <v>1.6433890554027746</v>
      </c>
      <c r="Y159" s="103">
        <f t="shared" si="19"/>
        <v>1.6491168645612653</v>
      </c>
    </row>
    <row r="160" spans="2:25" x14ac:dyDescent="0.45">
      <c r="B160" s="72">
        <v>44881</v>
      </c>
      <c r="C160" s="73">
        <v>2650</v>
      </c>
      <c r="D160" s="73">
        <v>2714.3</v>
      </c>
      <c r="E160" s="73">
        <v>2650</v>
      </c>
      <c r="F160" s="73">
        <v>2697.2</v>
      </c>
      <c r="G160" s="92">
        <v>2685.23</v>
      </c>
      <c r="I160" s="37"/>
      <c r="K160" s="72">
        <v>44881</v>
      </c>
      <c r="L160" s="73">
        <v>1618.65</v>
      </c>
      <c r="M160" s="73">
        <v>1642</v>
      </c>
      <c r="N160" s="73">
        <v>1612</v>
      </c>
      <c r="O160" s="73">
        <v>1632.9</v>
      </c>
      <c r="P160" s="92">
        <v>1630.44</v>
      </c>
      <c r="R160" s="37"/>
      <c r="T160" s="72">
        <v>44881</v>
      </c>
      <c r="U160" s="100">
        <f t="shared" si="15"/>
        <v>1.6371667747814536</v>
      </c>
      <c r="V160" s="100">
        <f t="shared" si="16"/>
        <v>1.653045066991474</v>
      </c>
      <c r="W160" s="100">
        <f t="shared" si="17"/>
        <v>1.6439205955334988</v>
      </c>
      <c r="X160" s="100">
        <f t="shared" si="18"/>
        <v>1.6517851674934163</v>
      </c>
      <c r="Y160" s="103">
        <f t="shared" si="19"/>
        <v>1.6469357964721179</v>
      </c>
    </row>
    <row r="161" spans="2:25" x14ac:dyDescent="0.45">
      <c r="B161" s="72">
        <v>44880</v>
      </c>
      <c r="C161" s="73">
        <v>2665.5</v>
      </c>
      <c r="D161" s="73">
        <v>2682</v>
      </c>
      <c r="E161" s="73">
        <v>2639.05</v>
      </c>
      <c r="F161" s="73">
        <v>2675.5</v>
      </c>
      <c r="G161" s="92">
        <v>2663.28</v>
      </c>
      <c r="I161" s="37"/>
      <c r="K161" s="72">
        <v>44880</v>
      </c>
      <c r="L161" s="73">
        <v>1623.15</v>
      </c>
      <c r="M161" s="73">
        <v>1623.15</v>
      </c>
      <c r="N161" s="73">
        <v>1605.25</v>
      </c>
      <c r="O161" s="73">
        <v>1619</v>
      </c>
      <c r="P161" s="92">
        <v>1614.94</v>
      </c>
      <c r="R161" s="37"/>
      <c r="T161" s="72">
        <v>44880</v>
      </c>
      <c r="U161" s="100">
        <f t="shared" si="15"/>
        <v>1.6421772479438128</v>
      </c>
      <c r="V161" s="100">
        <f t="shared" si="16"/>
        <v>1.6523426670363182</v>
      </c>
      <c r="W161" s="100">
        <f t="shared" si="17"/>
        <v>1.6440118361625915</v>
      </c>
      <c r="X161" s="100">
        <f t="shared" si="18"/>
        <v>1.6525633106856084</v>
      </c>
      <c r="Y161" s="103">
        <f t="shared" si="19"/>
        <v>1.6491510520514694</v>
      </c>
    </row>
    <row r="162" spans="2:25" x14ac:dyDescent="0.45">
      <c r="B162" s="72">
        <v>44879</v>
      </c>
      <c r="C162" s="73">
        <v>2665</v>
      </c>
      <c r="D162" s="73">
        <v>2688</v>
      </c>
      <c r="E162" s="73">
        <v>2638</v>
      </c>
      <c r="F162" s="73">
        <v>2661.55</v>
      </c>
      <c r="G162" s="92">
        <v>2662.32</v>
      </c>
      <c r="I162" s="37"/>
      <c r="K162" s="72">
        <v>44879</v>
      </c>
      <c r="L162" s="73">
        <v>1612</v>
      </c>
      <c r="M162" s="73">
        <v>1628</v>
      </c>
      <c r="N162" s="73">
        <v>1598</v>
      </c>
      <c r="O162" s="73">
        <v>1615.05</v>
      </c>
      <c r="P162" s="92">
        <v>1613.89</v>
      </c>
      <c r="R162" s="37"/>
      <c r="T162" s="72">
        <v>44879</v>
      </c>
      <c r="U162" s="100">
        <f t="shared" si="15"/>
        <v>1.653225806451613</v>
      </c>
      <c r="V162" s="100">
        <f t="shared" si="16"/>
        <v>1.651105651105651</v>
      </c>
      <c r="W162" s="100">
        <f t="shared" si="17"/>
        <v>1.6508135168961202</v>
      </c>
      <c r="X162" s="100">
        <f t="shared" si="18"/>
        <v>1.6479675551840502</v>
      </c>
      <c r="Y162" s="103">
        <f t="shared" si="19"/>
        <v>1.6496291568818198</v>
      </c>
    </row>
    <row r="163" spans="2:25" x14ac:dyDescent="0.45">
      <c r="B163" s="72">
        <v>44876</v>
      </c>
      <c r="C163" s="73">
        <v>2526</v>
      </c>
      <c r="D163" s="73">
        <v>2688</v>
      </c>
      <c r="E163" s="73">
        <v>2523.0500000000002</v>
      </c>
      <c r="F163" s="73">
        <v>2651.7</v>
      </c>
      <c r="G163" s="92">
        <v>2623.4</v>
      </c>
      <c r="I163" s="37"/>
      <c r="K163" s="72">
        <v>44876</v>
      </c>
      <c r="L163" s="73">
        <v>1545</v>
      </c>
      <c r="M163" s="73">
        <v>1637</v>
      </c>
      <c r="N163" s="73">
        <v>1538</v>
      </c>
      <c r="O163" s="73">
        <v>1611.15</v>
      </c>
      <c r="P163" s="92">
        <v>1599.68</v>
      </c>
      <c r="R163" s="37"/>
      <c r="T163" s="72">
        <v>44876</v>
      </c>
      <c r="U163" s="100">
        <f t="shared" si="15"/>
        <v>1.6349514563106795</v>
      </c>
      <c r="V163" s="100">
        <f t="shared" si="16"/>
        <v>1.6420281001832622</v>
      </c>
      <c r="W163" s="100">
        <f t="shared" si="17"/>
        <v>1.6404746423927179</v>
      </c>
      <c r="X163" s="100">
        <f t="shared" si="18"/>
        <v>1.6458430313751045</v>
      </c>
      <c r="Y163" s="103">
        <f t="shared" si="19"/>
        <v>1.6399529905981196</v>
      </c>
    </row>
    <row r="164" spans="2:25" x14ac:dyDescent="0.45">
      <c r="B164" s="72">
        <v>44875</v>
      </c>
      <c r="C164" s="73">
        <v>2480.1999999999998</v>
      </c>
      <c r="D164" s="73">
        <v>2508.4</v>
      </c>
      <c r="E164" s="73">
        <v>2467.8000000000002</v>
      </c>
      <c r="F164" s="73">
        <v>2504.1</v>
      </c>
      <c r="G164" s="92">
        <v>2489.25</v>
      </c>
      <c r="I164" s="37"/>
      <c r="K164" s="72">
        <v>44875</v>
      </c>
      <c r="L164" s="73">
        <v>1497.1</v>
      </c>
      <c r="M164" s="73">
        <v>1527</v>
      </c>
      <c r="N164" s="73">
        <v>1495.05</v>
      </c>
      <c r="O164" s="73">
        <v>1524.75</v>
      </c>
      <c r="P164" s="92">
        <v>1511.37</v>
      </c>
      <c r="R164" s="37"/>
      <c r="T164" s="72">
        <v>44875</v>
      </c>
      <c r="U164" s="100">
        <f t="shared" si="15"/>
        <v>1.6566695611515596</v>
      </c>
      <c r="V164" s="100">
        <f t="shared" si="16"/>
        <v>1.6426981008513426</v>
      </c>
      <c r="W164" s="100">
        <f t="shared" si="17"/>
        <v>1.6506471355473062</v>
      </c>
      <c r="X164" s="100">
        <f t="shared" si="18"/>
        <v>1.642302016724053</v>
      </c>
      <c r="Y164" s="103">
        <f t="shared" si="19"/>
        <v>1.6470156215883605</v>
      </c>
    </row>
    <row r="165" spans="2:25" x14ac:dyDescent="0.45">
      <c r="B165" s="72">
        <v>44874</v>
      </c>
      <c r="C165" s="73">
        <v>2496.1</v>
      </c>
      <c r="D165" s="73">
        <v>2514.1999999999998</v>
      </c>
      <c r="E165" s="73">
        <v>2495.4499999999998</v>
      </c>
      <c r="F165" s="73">
        <v>2503.5</v>
      </c>
      <c r="G165" s="92">
        <v>2502.77</v>
      </c>
      <c r="I165" s="37"/>
      <c r="K165" s="72">
        <v>44874</v>
      </c>
      <c r="L165" s="73">
        <v>1515.05</v>
      </c>
      <c r="M165" s="73">
        <v>1517.95</v>
      </c>
      <c r="N165" s="73">
        <v>1504</v>
      </c>
      <c r="O165" s="73">
        <v>1508.35</v>
      </c>
      <c r="P165" s="92">
        <v>1511.66</v>
      </c>
      <c r="R165" s="37"/>
      <c r="T165" s="72">
        <v>44874</v>
      </c>
      <c r="U165" s="100">
        <f t="shared" si="15"/>
        <v>1.6475363849377909</v>
      </c>
      <c r="V165" s="100">
        <f t="shared" si="16"/>
        <v>1.6563127902763595</v>
      </c>
      <c r="W165" s="100">
        <f t="shared" si="17"/>
        <v>1.6592087765957446</v>
      </c>
      <c r="X165" s="100">
        <f t="shared" si="18"/>
        <v>1.6597606656280042</v>
      </c>
      <c r="Y165" s="103">
        <f t="shared" si="19"/>
        <v>1.6556434648002856</v>
      </c>
    </row>
    <row r="166" spans="2:25" x14ac:dyDescent="0.45">
      <c r="B166" s="72">
        <v>44872</v>
      </c>
      <c r="C166" s="73">
        <v>2500</v>
      </c>
      <c r="D166" s="73">
        <v>2510</v>
      </c>
      <c r="E166" s="73">
        <v>2471</v>
      </c>
      <c r="F166" s="73">
        <v>2507.4</v>
      </c>
      <c r="G166" s="92">
        <v>2496.84</v>
      </c>
      <c r="I166" s="37"/>
      <c r="K166" s="72">
        <v>44872</v>
      </c>
      <c r="L166" s="73">
        <v>1510</v>
      </c>
      <c r="M166" s="73">
        <v>1512</v>
      </c>
      <c r="N166" s="73">
        <v>1492.1</v>
      </c>
      <c r="O166" s="73">
        <v>1508.8</v>
      </c>
      <c r="P166" s="92">
        <v>1501.97</v>
      </c>
      <c r="R166" s="37"/>
      <c r="T166" s="72">
        <v>44872</v>
      </c>
      <c r="U166" s="100">
        <f t="shared" si="15"/>
        <v>1.6556291390728477</v>
      </c>
      <c r="V166" s="100">
        <f t="shared" si="16"/>
        <v>1.66005291005291</v>
      </c>
      <c r="W166" s="100">
        <f t="shared" si="17"/>
        <v>1.656055224180685</v>
      </c>
      <c r="X166" s="100">
        <f t="shared" si="18"/>
        <v>1.6618504772004243</v>
      </c>
      <c r="Y166" s="103">
        <f t="shared" si="19"/>
        <v>1.6623767452079603</v>
      </c>
    </row>
    <row r="167" spans="2:25" x14ac:dyDescent="0.45">
      <c r="B167" s="72">
        <v>44869</v>
      </c>
      <c r="C167" s="73">
        <v>2480</v>
      </c>
      <c r="D167" s="73">
        <v>2512</v>
      </c>
      <c r="E167" s="73">
        <v>2469.1999999999998</v>
      </c>
      <c r="F167" s="73">
        <v>2486.65</v>
      </c>
      <c r="G167" s="92">
        <v>2486.31</v>
      </c>
      <c r="I167" s="37"/>
      <c r="K167" s="72">
        <v>44869</v>
      </c>
      <c r="L167" s="73">
        <v>1503.2</v>
      </c>
      <c r="M167" s="73">
        <v>1516.1</v>
      </c>
      <c r="N167" s="73">
        <v>1489.6</v>
      </c>
      <c r="O167" s="73">
        <v>1497.15</v>
      </c>
      <c r="P167" s="92">
        <v>1497.96</v>
      </c>
      <c r="R167" s="37"/>
      <c r="T167" s="72">
        <v>44869</v>
      </c>
      <c r="U167" s="100">
        <f t="shared" si="15"/>
        <v>1.6498137307078233</v>
      </c>
      <c r="V167" s="100">
        <f t="shared" si="16"/>
        <v>1.6568827913726007</v>
      </c>
      <c r="W167" s="100">
        <f t="shared" si="17"/>
        <v>1.6576262083780882</v>
      </c>
      <c r="X167" s="100">
        <f t="shared" si="18"/>
        <v>1.6609224192632668</v>
      </c>
      <c r="Y167" s="103">
        <f t="shared" si="19"/>
        <v>1.659797324361131</v>
      </c>
    </row>
    <row r="168" spans="2:25" x14ac:dyDescent="0.45">
      <c r="B168" s="72">
        <v>44868</v>
      </c>
      <c r="C168" s="73">
        <v>2478.6</v>
      </c>
      <c r="D168" s="73">
        <v>2514</v>
      </c>
      <c r="E168" s="73">
        <v>2476.75</v>
      </c>
      <c r="F168" s="73">
        <v>2489.4</v>
      </c>
      <c r="G168" s="92">
        <v>2493.4899999999998</v>
      </c>
      <c r="I168" s="37"/>
      <c r="K168" s="72">
        <v>44868</v>
      </c>
      <c r="L168" s="73">
        <v>1497.7</v>
      </c>
      <c r="M168" s="73">
        <v>1520.25</v>
      </c>
      <c r="N168" s="73">
        <v>1497</v>
      </c>
      <c r="O168" s="73">
        <v>1507.55</v>
      </c>
      <c r="P168" s="92">
        <v>1511.46</v>
      </c>
      <c r="R168" s="37"/>
      <c r="T168" s="72">
        <v>44868</v>
      </c>
      <c r="U168" s="100">
        <f t="shared" si="15"/>
        <v>1.654937570942111</v>
      </c>
      <c r="V168" s="100">
        <f t="shared" si="16"/>
        <v>1.6536753823384311</v>
      </c>
      <c r="W168" s="100">
        <f t="shared" si="17"/>
        <v>1.6544756179024716</v>
      </c>
      <c r="X168" s="100">
        <f t="shared" si="18"/>
        <v>1.6512885144771319</v>
      </c>
      <c r="Y168" s="103">
        <f t="shared" si="19"/>
        <v>1.6497227845923808</v>
      </c>
    </row>
    <row r="169" spans="2:25" x14ac:dyDescent="0.45">
      <c r="B169" s="72">
        <v>44867</v>
      </c>
      <c r="C169" s="73">
        <v>2498.15</v>
      </c>
      <c r="D169" s="73">
        <v>2523.1999999999998</v>
      </c>
      <c r="E169" s="73">
        <v>2493.4499999999998</v>
      </c>
      <c r="F169" s="73">
        <v>2508</v>
      </c>
      <c r="G169" s="92">
        <v>2510.59</v>
      </c>
      <c r="I169" s="37"/>
      <c r="K169" s="72">
        <v>44867</v>
      </c>
      <c r="L169" s="73">
        <v>1517</v>
      </c>
      <c r="M169" s="73">
        <v>1528.25</v>
      </c>
      <c r="N169" s="73">
        <v>1511.6</v>
      </c>
      <c r="O169" s="73">
        <v>1514.2</v>
      </c>
      <c r="P169" s="92">
        <v>1520.14</v>
      </c>
      <c r="R169" s="37"/>
      <c r="T169" s="72">
        <v>44867</v>
      </c>
      <c r="U169" s="100">
        <f t="shared" si="15"/>
        <v>1.6467699406723797</v>
      </c>
      <c r="V169" s="100">
        <f t="shared" si="16"/>
        <v>1.6510387698347782</v>
      </c>
      <c r="W169" s="100">
        <f t="shared" si="17"/>
        <v>1.6495435300344006</v>
      </c>
      <c r="X169" s="100">
        <f t="shared" si="18"/>
        <v>1.6563201690661735</v>
      </c>
      <c r="Y169" s="103">
        <f t="shared" si="19"/>
        <v>1.6515518307524306</v>
      </c>
    </row>
    <row r="170" spans="2:25" x14ac:dyDescent="0.45">
      <c r="B170" s="72">
        <v>44866</v>
      </c>
      <c r="C170" s="73">
        <v>2480</v>
      </c>
      <c r="D170" s="73">
        <v>2518</v>
      </c>
      <c r="E170" s="73">
        <v>2474.9499999999998</v>
      </c>
      <c r="F170" s="73">
        <v>2506.1999999999998</v>
      </c>
      <c r="G170" s="92">
        <v>2505.9499999999998</v>
      </c>
      <c r="I170" s="37"/>
      <c r="K170" s="72">
        <v>44866</v>
      </c>
      <c r="L170" s="73">
        <v>1503.5</v>
      </c>
      <c r="M170" s="73">
        <v>1529</v>
      </c>
      <c r="N170" s="73">
        <v>1498.9</v>
      </c>
      <c r="O170" s="73">
        <v>1513.25</v>
      </c>
      <c r="P170" s="92">
        <v>1519.63</v>
      </c>
      <c r="R170" s="37"/>
      <c r="T170" s="72">
        <v>44866</v>
      </c>
      <c r="U170" s="100">
        <f t="shared" si="15"/>
        <v>1.6494845360824741</v>
      </c>
      <c r="V170" s="100">
        <f t="shared" si="16"/>
        <v>1.6468279921517333</v>
      </c>
      <c r="W170" s="100">
        <f t="shared" si="17"/>
        <v>1.651177530188805</v>
      </c>
      <c r="X170" s="100">
        <f t="shared" si="18"/>
        <v>1.6561704939699322</v>
      </c>
      <c r="Y170" s="103">
        <f t="shared" si="19"/>
        <v>1.6490527299408406</v>
      </c>
    </row>
    <row r="171" spans="2:25" x14ac:dyDescent="0.45">
      <c r="B171" s="72">
        <v>44865</v>
      </c>
      <c r="C171" s="73">
        <v>2418</v>
      </c>
      <c r="D171" s="73">
        <v>2475</v>
      </c>
      <c r="E171" s="73">
        <v>2412.5500000000002</v>
      </c>
      <c r="F171" s="73">
        <v>2469.8000000000002</v>
      </c>
      <c r="G171" s="92">
        <v>2448.63</v>
      </c>
      <c r="I171" s="37"/>
      <c r="K171" s="72">
        <v>44865</v>
      </c>
      <c r="L171" s="73">
        <v>1472</v>
      </c>
      <c r="M171" s="73">
        <v>1498</v>
      </c>
      <c r="N171" s="73">
        <v>1467.25</v>
      </c>
      <c r="O171" s="73">
        <v>1496.7</v>
      </c>
      <c r="P171" s="92">
        <v>1487.44</v>
      </c>
      <c r="R171" s="37"/>
      <c r="T171" s="72">
        <v>44865</v>
      </c>
      <c r="U171" s="100">
        <f t="shared" si="15"/>
        <v>1.642663043478261</v>
      </c>
      <c r="V171" s="100">
        <f t="shared" si="16"/>
        <v>1.6522029372496663</v>
      </c>
      <c r="W171" s="100">
        <f t="shared" si="17"/>
        <v>1.6442664849207702</v>
      </c>
      <c r="X171" s="100">
        <f t="shared" si="18"/>
        <v>1.650163693458943</v>
      </c>
      <c r="Y171" s="103">
        <f t="shared" si="19"/>
        <v>1.6462042166406712</v>
      </c>
    </row>
    <row r="172" spans="2:25" x14ac:dyDescent="0.45">
      <c r="B172" s="72">
        <v>44862</v>
      </c>
      <c r="C172" s="73">
        <v>2383.6999999999998</v>
      </c>
      <c r="D172" s="73">
        <v>2420.25</v>
      </c>
      <c r="E172" s="73">
        <v>2379.3000000000002</v>
      </c>
      <c r="F172" s="73">
        <v>2400.4499999999998</v>
      </c>
      <c r="G172" s="92">
        <v>2402.1</v>
      </c>
      <c r="I172" s="37"/>
      <c r="K172" s="72">
        <v>44862</v>
      </c>
      <c r="L172" s="73">
        <v>1450</v>
      </c>
      <c r="M172" s="73">
        <v>1467</v>
      </c>
      <c r="N172" s="73">
        <v>1447.4</v>
      </c>
      <c r="O172" s="73">
        <v>1458.7</v>
      </c>
      <c r="P172" s="92">
        <v>1459.47</v>
      </c>
      <c r="R172" s="37"/>
      <c r="T172" s="72">
        <v>44862</v>
      </c>
      <c r="U172" s="100">
        <f t="shared" si="15"/>
        <v>1.6439310344827585</v>
      </c>
      <c r="V172" s="100">
        <f t="shared" si="16"/>
        <v>1.6497955010224949</v>
      </c>
      <c r="W172" s="100">
        <f t="shared" si="17"/>
        <v>1.6438441343097969</v>
      </c>
      <c r="X172" s="100">
        <f t="shared" si="18"/>
        <v>1.6456091039967091</v>
      </c>
      <c r="Y172" s="103">
        <f t="shared" si="19"/>
        <v>1.6458714464839974</v>
      </c>
    </row>
    <row r="173" spans="2:25" x14ac:dyDescent="0.45">
      <c r="B173" s="72">
        <v>44861</v>
      </c>
      <c r="C173" s="73">
        <v>2394</v>
      </c>
      <c r="D173" s="73">
        <v>2404.3000000000002</v>
      </c>
      <c r="E173" s="73">
        <v>2363</v>
      </c>
      <c r="F173" s="73">
        <v>2383.3000000000002</v>
      </c>
      <c r="G173" s="92">
        <v>2381.64</v>
      </c>
      <c r="I173" s="37"/>
      <c r="K173" s="72">
        <v>44861</v>
      </c>
      <c r="L173" s="73">
        <v>1464.5</v>
      </c>
      <c r="M173" s="73">
        <v>1467.35</v>
      </c>
      <c r="N173" s="73">
        <v>1451.25</v>
      </c>
      <c r="O173" s="73">
        <v>1454.4</v>
      </c>
      <c r="P173" s="92">
        <v>1457.9</v>
      </c>
      <c r="R173" s="37"/>
      <c r="T173" s="72">
        <v>44861</v>
      </c>
      <c r="U173" s="100">
        <f t="shared" si="15"/>
        <v>1.6346876066917035</v>
      </c>
      <c r="V173" s="100">
        <f t="shared" si="16"/>
        <v>1.6385320475687466</v>
      </c>
      <c r="W173" s="100">
        <f t="shared" si="17"/>
        <v>1.6282515073212747</v>
      </c>
      <c r="X173" s="100">
        <f t="shared" si="18"/>
        <v>1.6386826182618262</v>
      </c>
      <c r="Y173" s="103">
        <f t="shared" si="19"/>
        <v>1.633609986967556</v>
      </c>
    </row>
    <row r="174" spans="2:25" x14ac:dyDescent="0.45">
      <c r="B174" s="72">
        <v>44859</v>
      </c>
      <c r="C174" s="73">
        <v>2385.1</v>
      </c>
      <c r="D174" s="73">
        <v>2401</v>
      </c>
      <c r="E174" s="73">
        <v>2352.75</v>
      </c>
      <c r="F174" s="73">
        <v>2356.6999999999998</v>
      </c>
      <c r="G174" s="92">
        <v>2374.23</v>
      </c>
      <c r="I174" s="37"/>
      <c r="K174" s="72">
        <v>44859</v>
      </c>
      <c r="L174" s="73">
        <v>1461.1</v>
      </c>
      <c r="M174" s="73">
        <v>1467.8</v>
      </c>
      <c r="N174" s="73">
        <v>1445</v>
      </c>
      <c r="O174" s="73">
        <v>1450.9</v>
      </c>
      <c r="P174" s="92">
        <v>1456.91</v>
      </c>
      <c r="R174" s="37"/>
      <c r="T174" s="72">
        <v>44859</v>
      </c>
      <c r="U174" s="100">
        <f t="shared" si="15"/>
        <v>1.6324002463897065</v>
      </c>
      <c r="V174" s="100">
        <f t="shared" si="16"/>
        <v>1.635781441613299</v>
      </c>
      <c r="W174" s="100">
        <f t="shared" si="17"/>
        <v>1.6282006920415224</v>
      </c>
      <c r="X174" s="100">
        <f t="shared" si="18"/>
        <v>1.6243021572816869</v>
      </c>
      <c r="Y174" s="103">
        <f t="shared" si="19"/>
        <v>1.629633951307905</v>
      </c>
    </row>
    <row r="175" spans="2:25" x14ac:dyDescent="0.45">
      <c r="B175" s="72">
        <v>44858</v>
      </c>
      <c r="C175" s="73">
        <v>2387.35</v>
      </c>
      <c r="D175" s="73">
        <v>2400</v>
      </c>
      <c r="E175" s="73">
        <v>2387.35</v>
      </c>
      <c r="F175" s="73">
        <v>2393</v>
      </c>
      <c r="G175" s="92">
        <v>2394.7800000000002</v>
      </c>
      <c r="I175" s="37"/>
      <c r="K175" s="72">
        <v>44858</v>
      </c>
      <c r="L175" s="73">
        <v>1454.3</v>
      </c>
      <c r="M175" s="73">
        <v>1463</v>
      </c>
      <c r="N175" s="73">
        <v>1454.3</v>
      </c>
      <c r="O175" s="73">
        <v>1461.05</v>
      </c>
      <c r="P175" s="92">
        <v>1460.44</v>
      </c>
      <c r="R175" s="37"/>
      <c r="T175" s="72">
        <v>44858</v>
      </c>
      <c r="U175" s="100">
        <f t="shared" si="15"/>
        <v>1.6415801416489033</v>
      </c>
      <c r="V175" s="100">
        <f t="shared" si="16"/>
        <v>1.6404647983595353</v>
      </c>
      <c r="W175" s="100">
        <f t="shared" si="17"/>
        <v>1.6415801416489033</v>
      </c>
      <c r="X175" s="100">
        <f t="shared" si="18"/>
        <v>1.6378631805893022</v>
      </c>
      <c r="Y175" s="103">
        <f t="shared" si="19"/>
        <v>1.6397660978883077</v>
      </c>
    </row>
    <row r="176" spans="2:25" x14ac:dyDescent="0.45">
      <c r="B176" s="72">
        <v>44855</v>
      </c>
      <c r="C176" s="73">
        <v>2378.8000000000002</v>
      </c>
      <c r="D176" s="73">
        <v>2378.8000000000002</v>
      </c>
      <c r="E176" s="73">
        <v>2342</v>
      </c>
      <c r="F176" s="73">
        <v>2349.9</v>
      </c>
      <c r="G176" s="92">
        <v>2360.35</v>
      </c>
      <c r="I176" s="37"/>
      <c r="K176" s="72">
        <v>44855</v>
      </c>
      <c r="L176" s="73">
        <v>1452</v>
      </c>
      <c r="M176" s="73">
        <v>1457.65</v>
      </c>
      <c r="N176" s="73">
        <v>1434</v>
      </c>
      <c r="O176" s="73">
        <v>1438.6</v>
      </c>
      <c r="P176" s="92">
        <v>1446.76</v>
      </c>
      <c r="R176" s="37"/>
      <c r="T176" s="72">
        <v>44855</v>
      </c>
      <c r="U176" s="100">
        <f t="shared" si="15"/>
        <v>1.6382920110192838</v>
      </c>
      <c r="V176" s="100">
        <f t="shared" si="16"/>
        <v>1.6319418241690393</v>
      </c>
      <c r="W176" s="100">
        <f t="shared" si="17"/>
        <v>1.6331938633193863</v>
      </c>
      <c r="X176" s="100">
        <f t="shared" si="18"/>
        <v>1.6334630891144171</v>
      </c>
      <c r="Y176" s="103">
        <f t="shared" si="19"/>
        <v>1.6314730846857806</v>
      </c>
    </row>
    <row r="177" spans="2:25" x14ac:dyDescent="0.45">
      <c r="B177" s="72">
        <v>44854</v>
      </c>
      <c r="C177" s="73">
        <v>2351.6</v>
      </c>
      <c r="D177" s="73">
        <v>2374.9</v>
      </c>
      <c r="E177" s="73">
        <v>2347.1</v>
      </c>
      <c r="F177" s="73">
        <v>2369.1999999999998</v>
      </c>
      <c r="G177" s="92">
        <v>2363.4499999999998</v>
      </c>
      <c r="I177" s="37"/>
      <c r="K177" s="72">
        <v>44854</v>
      </c>
      <c r="L177" s="73">
        <v>1444</v>
      </c>
      <c r="M177" s="73">
        <v>1452.9</v>
      </c>
      <c r="N177" s="73">
        <v>1442.5</v>
      </c>
      <c r="O177" s="73">
        <v>1448.8</v>
      </c>
      <c r="P177" s="92">
        <v>1447.55</v>
      </c>
      <c r="R177" s="37"/>
      <c r="T177" s="72">
        <v>44854</v>
      </c>
      <c r="U177" s="100">
        <f t="shared" si="15"/>
        <v>1.6285318559556785</v>
      </c>
      <c r="V177" s="100">
        <f t="shared" si="16"/>
        <v>1.634592883199119</v>
      </c>
      <c r="W177" s="100">
        <f t="shared" si="17"/>
        <v>1.627105719237435</v>
      </c>
      <c r="X177" s="100">
        <f t="shared" si="18"/>
        <v>1.635284373274434</v>
      </c>
      <c r="Y177" s="103">
        <f t="shared" si="19"/>
        <v>1.6327242582294221</v>
      </c>
    </row>
    <row r="178" spans="2:25" x14ac:dyDescent="0.45">
      <c r="B178" s="72">
        <v>44853</v>
      </c>
      <c r="C178" s="73">
        <v>2376.6</v>
      </c>
      <c r="D178" s="73">
        <v>2415.9499999999998</v>
      </c>
      <c r="E178" s="73">
        <v>2368.6</v>
      </c>
      <c r="F178" s="73">
        <v>2381.8000000000002</v>
      </c>
      <c r="G178" s="92">
        <v>2392.5100000000002</v>
      </c>
      <c r="I178" s="37"/>
      <c r="K178" s="72">
        <v>44853</v>
      </c>
      <c r="L178" s="73">
        <v>1464</v>
      </c>
      <c r="M178" s="73">
        <v>1477.4</v>
      </c>
      <c r="N178" s="73">
        <v>1453.4</v>
      </c>
      <c r="O178" s="73">
        <v>1458.65</v>
      </c>
      <c r="P178" s="92">
        <v>1464.96</v>
      </c>
      <c r="R178" s="37"/>
      <c r="T178" s="72">
        <v>44853</v>
      </c>
      <c r="U178" s="100">
        <f t="shared" si="15"/>
        <v>1.6233606557377049</v>
      </c>
      <c r="V178" s="100">
        <f t="shared" si="16"/>
        <v>1.6352714227697305</v>
      </c>
      <c r="W178" s="100">
        <f t="shared" si="17"/>
        <v>1.6296958855098389</v>
      </c>
      <c r="X178" s="100">
        <f t="shared" si="18"/>
        <v>1.6328797175470469</v>
      </c>
      <c r="Y178" s="103">
        <f t="shared" si="19"/>
        <v>1.6331572193097423</v>
      </c>
    </row>
    <row r="179" spans="2:25" x14ac:dyDescent="0.45">
      <c r="B179" s="72">
        <v>44852</v>
      </c>
      <c r="C179" s="73">
        <v>2355.5</v>
      </c>
      <c r="D179" s="73">
        <v>2366.6999999999998</v>
      </c>
      <c r="E179" s="73">
        <v>2322.0500000000002</v>
      </c>
      <c r="F179" s="73">
        <v>2331.65</v>
      </c>
      <c r="G179" s="92">
        <v>2338.8200000000002</v>
      </c>
      <c r="I179" s="37"/>
      <c r="K179" s="72">
        <v>44852</v>
      </c>
      <c r="L179" s="73">
        <v>1458.05</v>
      </c>
      <c r="M179" s="73">
        <v>1462.9</v>
      </c>
      <c r="N179" s="73">
        <v>1440</v>
      </c>
      <c r="O179" s="73">
        <v>1443.85</v>
      </c>
      <c r="P179" s="92">
        <v>1449.88</v>
      </c>
      <c r="R179" s="37"/>
      <c r="T179" s="72">
        <v>44852</v>
      </c>
      <c r="U179" s="100">
        <f t="shared" si="15"/>
        <v>1.6155138712664174</v>
      </c>
      <c r="V179" s="100">
        <f t="shared" si="16"/>
        <v>1.6178139312324833</v>
      </c>
      <c r="W179" s="100">
        <f t="shared" si="17"/>
        <v>1.6125347222222224</v>
      </c>
      <c r="X179" s="100">
        <f t="shared" si="18"/>
        <v>1.6148838175710776</v>
      </c>
      <c r="Y179" s="103">
        <f t="shared" si="19"/>
        <v>1.613112809335945</v>
      </c>
    </row>
    <row r="180" spans="2:25" x14ac:dyDescent="0.45">
      <c r="B180" s="72">
        <v>44851</v>
      </c>
      <c r="C180" s="73">
        <v>2332</v>
      </c>
      <c r="D180" s="73">
        <v>2367</v>
      </c>
      <c r="E180" s="73">
        <v>2322.5</v>
      </c>
      <c r="F180" s="73">
        <v>2349.25</v>
      </c>
      <c r="G180" s="92">
        <v>2347.06</v>
      </c>
      <c r="I180" s="37"/>
      <c r="K180" s="72">
        <v>44851</v>
      </c>
      <c r="L180" s="73">
        <v>1435</v>
      </c>
      <c r="M180" s="73">
        <v>1457.6</v>
      </c>
      <c r="N180" s="73">
        <v>1427</v>
      </c>
      <c r="O180" s="73">
        <v>1446.55</v>
      </c>
      <c r="P180" s="92">
        <v>1443.39</v>
      </c>
      <c r="R180" s="37"/>
      <c r="T180" s="72">
        <v>44851</v>
      </c>
      <c r="U180" s="100">
        <f t="shared" si="15"/>
        <v>1.6250871080139373</v>
      </c>
      <c r="V180" s="100">
        <f t="shared" si="16"/>
        <v>1.6239023051591659</v>
      </c>
      <c r="W180" s="100">
        <f t="shared" si="17"/>
        <v>1.6275402943237562</v>
      </c>
      <c r="X180" s="100">
        <f t="shared" si="18"/>
        <v>1.6240365006394526</v>
      </c>
      <c r="Y180" s="103">
        <f t="shared" si="19"/>
        <v>1.6260747268582987</v>
      </c>
    </row>
    <row r="181" spans="2:25" x14ac:dyDescent="0.45">
      <c r="B181" s="72">
        <v>44848</v>
      </c>
      <c r="C181" s="73">
        <v>2305</v>
      </c>
      <c r="D181" s="73">
        <v>2359</v>
      </c>
      <c r="E181" s="73">
        <v>2305</v>
      </c>
      <c r="F181" s="73">
        <v>2343.5</v>
      </c>
      <c r="G181" s="92">
        <v>2339.7199999999998</v>
      </c>
      <c r="I181" s="37"/>
      <c r="K181" s="72">
        <v>44848</v>
      </c>
      <c r="L181" s="73">
        <v>1417</v>
      </c>
      <c r="M181" s="73">
        <v>1447</v>
      </c>
      <c r="N181" s="73">
        <v>1415.25</v>
      </c>
      <c r="O181" s="73">
        <v>1439</v>
      </c>
      <c r="P181" s="92">
        <v>1434.65</v>
      </c>
      <c r="R181" s="37"/>
      <c r="T181" s="72">
        <v>44848</v>
      </c>
      <c r="U181" s="100">
        <f t="shared" si="15"/>
        <v>1.6266760762173607</v>
      </c>
      <c r="V181" s="100">
        <f t="shared" si="16"/>
        <v>1.6302695231513475</v>
      </c>
      <c r="W181" s="100">
        <f t="shared" si="17"/>
        <v>1.6286875110404522</v>
      </c>
      <c r="X181" s="100">
        <f t="shared" si="18"/>
        <v>1.6285615010423906</v>
      </c>
      <c r="Y181" s="103">
        <f t="shared" si="19"/>
        <v>1.6308646708256367</v>
      </c>
    </row>
    <row r="182" spans="2:25" x14ac:dyDescent="0.45">
      <c r="B182" s="72">
        <v>44847</v>
      </c>
      <c r="C182" s="73">
        <v>2279</v>
      </c>
      <c r="D182" s="73">
        <v>2295.85</v>
      </c>
      <c r="E182" s="73">
        <v>2271</v>
      </c>
      <c r="F182" s="73">
        <v>2283.25</v>
      </c>
      <c r="G182" s="92">
        <v>2281.89</v>
      </c>
      <c r="I182" s="37"/>
      <c r="K182" s="72">
        <v>44847</v>
      </c>
      <c r="L182" s="73">
        <v>1402.05</v>
      </c>
      <c r="M182" s="73">
        <v>1406.25</v>
      </c>
      <c r="N182" s="73">
        <v>1384</v>
      </c>
      <c r="O182" s="73">
        <v>1393.6</v>
      </c>
      <c r="P182" s="92">
        <v>1392.46</v>
      </c>
      <c r="R182" s="37"/>
      <c r="T182" s="72">
        <v>44847</v>
      </c>
      <c r="U182" s="100">
        <f t="shared" si="15"/>
        <v>1.6254769801362292</v>
      </c>
      <c r="V182" s="100">
        <f t="shared" si="16"/>
        <v>1.6326044444444443</v>
      </c>
      <c r="W182" s="100">
        <f t="shared" si="17"/>
        <v>1.6408959537572254</v>
      </c>
      <c r="X182" s="100">
        <f t="shared" si="18"/>
        <v>1.6383826061997704</v>
      </c>
      <c r="Y182" s="103">
        <f t="shared" si="19"/>
        <v>1.6387472530629246</v>
      </c>
    </row>
    <row r="183" spans="2:25" x14ac:dyDescent="0.45">
      <c r="B183" s="72">
        <v>44846</v>
      </c>
      <c r="C183" s="73">
        <v>2275.1999999999998</v>
      </c>
      <c r="D183" s="73">
        <v>2309.4499999999998</v>
      </c>
      <c r="E183" s="73">
        <v>2271</v>
      </c>
      <c r="F183" s="73">
        <v>2301.75</v>
      </c>
      <c r="G183" s="92">
        <v>2295.42</v>
      </c>
      <c r="I183" s="37"/>
      <c r="K183" s="72">
        <v>44846</v>
      </c>
      <c r="L183" s="73">
        <v>1403.2</v>
      </c>
      <c r="M183" s="73">
        <v>1414.85</v>
      </c>
      <c r="N183" s="73">
        <v>1397.3</v>
      </c>
      <c r="O183" s="73">
        <v>1409.8</v>
      </c>
      <c r="P183" s="92">
        <v>1406.74</v>
      </c>
      <c r="R183" s="37"/>
      <c r="T183" s="72">
        <v>44846</v>
      </c>
      <c r="U183" s="100">
        <f t="shared" si="15"/>
        <v>1.6214367160775369</v>
      </c>
      <c r="V183" s="100">
        <f t="shared" si="16"/>
        <v>1.6322931759550483</v>
      </c>
      <c r="W183" s="100">
        <f t="shared" si="17"/>
        <v>1.6252773205467688</v>
      </c>
      <c r="X183" s="100">
        <f t="shared" si="18"/>
        <v>1.6326783940984537</v>
      </c>
      <c r="Y183" s="103">
        <f t="shared" si="19"/>
        <v>1.6317300993787054</v>
      </c>
    </row>
    <row r="184" spans="2:25" x14ac:dyDescent="0.45">
      <c r="B184" s="72">
        <v>44845</v>
      </c>
      <c r="C184" s="73">
        <v>2283.25</v>
      </c>
      <c r="D184" s="73">
        <v>2305.1</v>
      </c>
      <c r="E184" s="73">
        <v>2267.5</v>
      </c>
      <c r="F184" s="73">
        <v>2271.25</v>
      </c>
      <c r="G184" s="92">
        <v>2287.34</v>
      </c>
      <c r="I184" s="37"/>
      <c r="K184" s="72">
        <v>44845</v>
      </c>
      <c r="L184" s="73">
        <v>1401.1</v>
      </c>
      <c r="M184" s="73">
        <v>1417</v>
      </c>
      <c r="N184" s="73">
        <v>1399.45</v>
      </c>
      <c r="O184" s="73">
        <v>1400.65</v>
      </c>
      <c r="P184" s="92">
        <v>1406.63</v>
      </c>
      <c r="R184" s="37"/>
      <c r="T184" s="72">
        <v>44845</v>
      </c>
      <c r="U184" s="100">
        <f t="shared" si="15"/>
        <v>1.6296124473627864</v>
      </c>
      <c r="V184" s="100">
        <f t="shared" si="16"/>
        <v>1.6267466478475652</v>
      </c>
      <c r="W184" s="100">
        <f t="shared" si="17"/>
        <v>1.6202793954767944</v>
      </c>
      <c r="X184" s="100">
        <f t="shared" si="18"/>
        <v>1.621568557455467</v>
      </c>
      <c r="Y184" s="103">
        <f t="shared" si="19"/>
        <v>1.6261134768915777</v>
      </c>
    </row>
    <row r="185" spans="2:25" x14ac:dyDescent="0.45">
      <c r="B185" s="72">
        <v>44844</v>
      </c>
      <c r="C185" s="73">
        <v>2295</v>
      </c>
      <c r="D185" s="73">
        <v>2316.4</v>
      </c>
      <c r="E185" s="73">
        <v>2264.5500000000002</v>
      </c>
      <c r="F185" s="73">
        <v>2298.5</v>
      </c>
      <c r="G185" s="92">
        <v>2290.21</v>
      </c>
      <c r="I185" s="37"/>
      <c r="K185" s="72">
        <v>44844</v>
      </c>
      <c r="L185" s="73">
        <v>1408</v>
      </c>
      <c r="M185" s="73">
        <v>1426</v>
      </c>
      <c r="N185" s="73">
        <v>1398.2</v>
      </c>
      <c r="O185" s="73">
        <v>1415</v>
      </c>
      <c r="P185" s="92">
        <v>1409.21</v>
      </c>
      <c r="R185" s="37"/>
      <c r="T185" s="72">
        <v>44844</v>
      </c>
      <c r="U185" s="100">
        <f t="shared" si="15"/>
        <v>1.6299715909090908</v>
      </c>
      <c r="V185" s="100">
        <f t="shared" si="16"/>
        <v>1.6244039270687238</v>
      </c>
      <c r="W185" s="100">
        <f t="shared" si="17"/>
        <v>1.6196180803890718</v>
      </c>
      <c r="X185" s="100">
        <f t="shared" si="18"/>
        <v>1.6243816254416961</v>
      </c>
      <c r="Y185" s="103">
        <f t="shared" si="19"/>
        <v>1.6251729692522761</v>
      </c>
    </row>
    <row r="186" spans="2:25" x14ac:dyDescent="0.45">
      <c r="B186" s="72">
        <v>44841</v>
      </c>
      <c r="C186" s="73">
        <v>2302</v>
      </c>
      <c r="D186" s="73">
        <v>2333.5</v>
      </c>
      <c r="E186" s="73">
        <v>2301</v>
      </c>
      <c r="F186" s="73">
        <v>2326.9</v>
      </c>
      <c r="G186" s="92">
        <v>2318.46</v>
      </c>
      <c r="I186" s="37"/>
      <c r="K186" s="72">
        <v>44841</v>
      </c>
      <c r="L186" s="73">
        <v>1430.25</v>
      </c>
      <c r="M186" s="73">
        <v>1434.95</v>
      </c>
      <c r="N186" s="73">
        <v>1420.35</v>
      </c>
      <c r="O186" s="73">
        <v>1430.8</v>
      </c>
      <c r="P186" s="92">
        <v>1427.47</v>
      </c>
      <c r="R186" s="37"/>
      <c r="T186" s="72">
        <v>44841</v>
      </c>
      <c r="U186" s="100">
        <f t="shared" si="15"/>
        <v>1.6095088271281244</v>
      </c>
      <c r="V186" s="100">
        <f t="shared" si="16"/>
        <v>1.6261890658211087</v>
      </c>
      <c r="W186" s="100">
        <f t="shared" si="17"/>
        <v>1.6200232337100011</v>
      </c>
      <c r="X186" s="100">
        <f t="shared" si="18"/>
        <v>1.6262929829466035</v>
      </c>
      <c r="Y186" s="103">
        <f t="shared" si="19"/>
        <v>1.6241742383377584</v>
      </c>
    </row>
    <row r="187" spans="2:25" x14ac:dyDescent="0.45">
      <c r="B187" s="72">
        <v>44840</v>
      </c>
      <c r="C187" s="73">
        <v>2350</v>
      </c>
      <c r="D187" s="73">
        <v>2358.8000000000002</v>
      </c>
      <c r="E187" s="73">
        <v>2310</v>
      </c>
      <c r="F187" s="73">
        <v>2316.1</v>
      </c>
      <c r="G187" s="92">
        <v>2337.84</v>
      </c>
      <c r="I187" s="37"/>
      <c r="K187" s="72">
        <v>44840</v>
      </c>
      <c r="L187" s="73">
        <v>1459.95</v>
      </c>
      <c r="M187" s="73">
        <v>1462.6</v>
      </c>
      <c r="N187" s="73">
        <v>1434.2</v>
      </c>
      <c r="O187" s="73">
        <v>1437</v>
      </c>
      <c r="P187" s="92">
        <v>1449.04</v>
      </c>
      <c r="R187" s="37"/>
      <c r="T187" s="72">
        <v>44840</v>
      </c>
      <c r="U187" s="100">
        <f t="shared" si="15"/>
        <v>1.6096441658960923</v>
      </c>
      <c r="V187" s="100">
        <f t="shared" si="16"/>
        <v>1.6127444277314373</v>
      </c>
      <c r="W187" s="100">
        <f t="shared" si="17"/>
        <v>1.6106540231487938</v>
      </c>
      <c r="X187" s="100">
        <f t="shared" si="18"/>
        <v>1.611760612386917</v>
      </c>
      <c r="Y187" s="103">
        <f t="shared" si="19"/>
        <v>1.6133716115497159</v>
      </c>
    </row>
    <row r="188" spans="2:25" x14ac:dyDescent="0.45">
      <c r="B188" s="72">
        <v>44838</v>
      </c>
      <c r="C188" s="73">
        <v>2328.6999999999998</v>
      </c>
      <c r="D188" s="73">
        <v>2353.9</v>
      </c>
      <c r="E188" s="73">
        <v>2315.25</v>
      </c>
      <c r="F188" s="73">
        <v>2349.4499999999998</v>
      </c>
      <c r="G188" s="92">
        <v>2344.67</v>
      </c>
      <c r="I188" s="37"/>
      <c r="K188" s="72">
        <v>44838</v>
      </c>
      <c r="L188" s="73">
        <v>1429.5</v>
      </c>
      <c r="M188" s="73">
        <v>1458</v>
      </c>
      <c r="N188" s="73">
        <v>1426.15</v>
      </c>
      <c r="O188" s="73">
        <v>1453</v>
      </c>
      <c r="P188" s="92">
        <v>1448.36</v>
      </c>
      <c r="R188" s="37"/>
      <c r="T188" s="72">
        <v>44838</v>
      </c>
      <c r="U188" s="100">
        <f t="shared" si="15"/>
        <v>1.6290311297656521</v>
      </c>
      <c r="V188" s="100">
        <f t="shared" si="16"/>
        <v>1.6144718792866941</v>
      </c>
      <c r="W188" s="100">
        <f t="shared" si="17"/>
        <v>1.6234267082705185</v>
      </c>
      <c r="X188" s="100">
        <f t="shared" si="18"/>
        <v>1.6169649002064692</v>
      </c>
      <c r="Y188" s="103">
        <f t="shared" si="19"/>
        <v>1.6188447623519016</v>
      </c>
    </row>
    <row r="189" spans="2:25" x14ac:dyDescent="0.45">
      <c r="B189" s="72">
        <v>44837</v>
      </c>
      <c r="C189" s="73">
        <v>2278</v>
      </c>
      <c r="D189" s="73">
        <v>2289</v>
      </c>
      <c r="E189" s="73">
        <v>2258.0500000000002</v>
      </c>
      <c r="F189" s="73">
        <v>2283.0500000000002</v>
      </c>
      <c r="G189" s="92">
        <v>2277.7800000000002</v>
      </c>
      <c r="I189" s="37"/>
      <c r="K189" s="72">
        <v>44837</v>
      </c>
      <c r="L189" s="73">
        <v>1409.95</v>
      </c>
      <c r="M189" s="73">
        <v>1417.85</v>
      </c>
      <c r="N189" s="73">
        <v>1401.1</v>
      </c>
      <c r="O189" s="73">
        <v>1413.2</v>
      </c>
      <c r="P189" s="92">
        <v>1410.01</v>
      </c>
      <c r="R189" s="37"/>
      <c r="T189" s="72">
        <v>44837</v>
      </c>
      <c r="U189" s="100">
        <f t="shared" si="15"/>
        <v>1.6156601297918365</v>
      </c>
      <c r="V189" s="100">
        <f t="shared" si="16"/>
        <v>1.6144161935324612</v>
      </c>
      <c r="W189" s="100">
        <f t="shared" si="17"/>
        <v>1.6116265791164088</v>
      </c>
      <c r="X189" s="100">
        <f t="shared" si="18"/>
        <v>1.6155179733937164</v>
      </c>
      <c r="Y189" s="103">
        <f t="shared" si="19"/>
        <v>1.6154353515223299</v>
      </c>
    </row>
    <row r="190" spans="2:25" x14ac:dyDescent="0.45">
      <c r="B190" s="72">
        <v>44834</v>
      </c>
      <c r="C190" s="73">
        <v>2223.25</v>
      </c>
      <c r="D190" s="73">
        <v>2317.85</v>
      </c>
      <c r="E190" s="73">
        <v>2202.6999999999998</v>
      </c>
      <c r="F190" s="73">
        <v>2287.75</v>
      </c>
      <c r="G190" s="92">
        <v>2271.21</v>
      </c>
      <c r="I190" s="37"/>
      <c r="K190" s="72">
        <v>44834</v>
      </c>
      <c r="L190" s="73">
        <v>1378.8</v>
      </c>
      <c r="M190" s="73">
        <v>1431.45</v>
      </c>
      <c r="N190" s="73">
        <v>1365</v>
      </c>
      <c r="O190" s="73">
        <v>1421.35</v>
      </c>
      <c r="P190" s="92">
        <v>1407.93</v>
      </c>
      <c r="R190" s="37"/>
      <c r="T190" s="72">
        <v>44834</v>
      </c>
      <c r="U190" s="100">
        <f t="shared" si="15"/>
        <v>1.6124528575572963</v>
      </c>
      <c r="V190" s="100">
        <f t="shared" si="16"/>
        <v>1.61923224702225</v>
      </c>
      <c r="W190" s="100">
        <f t="shared" si="17"/>
        <v>1.6136996336996337</v>
      </c>
      <c r="X190" s="100">
        <f t="shared" si="18"/>
        <v>1.6095613325359694</v>
      </c>
      <c r="Y190" s="103">
        <f t="shared" si="19"/>
        <v>1.6131554835822803</v>
      </c>
    </row>
    <row r="191" spans="2:25" x14ac:dyDescent="0.45">
      <c r="B191" s="72">
        <v>44833</v>
      </c>
      <c r="C191" s="73">
        <v>2260.5</v>
      </c>
      <c r="D191" s="73">
        <v>2273.4499999999998</v>
      </c>
      <c r="E191" s="73">
        <v>2231</v>
      </c>
      <c r="F191" s="73">
        <v>2237.5</v>
      </c>
      <c r="G191" s="92">
        <v>2249.62</v>
      </c>
      <c r="I191" s="37"/>
      <c r="K191" s="72">
        <v>44833</v>
      </c>
      <c r="L191" s="73">
        <v>1396.3</v>
      </c>
      <c r="M191" s="73">
        <v>1402.2</v>
      </c>
      <c r="N191" s="73">
        <v>1378.8</v>
      </c>
      <c r="O191" s="73">
        <v>1382.35</v>
      </c>
      <c r="P191" s="92">
        <v>1387.85</v>
      </c>
      <c r="R191" s="37"/>
      <c r="T191" s="72">
        <v>44833</v>
      </c>
      <c r="U191" s="100">
        <f t="shared" si="15"/>
        <v>1.6189214352216572</v>
      </c>
      <c r="V191" s="100">
        <f t="shared" si="16"/>
        <v>1.621345029239766</v>
      </c>
      <c r="W191" s="100">
        <f t="shared" si="17"/>
        <v>1.6180736872642878</v>
      </c>
      <c r="X191" s="100">
        <f t="shared" si="18"/>
        <v>1.6186204651499259</v>
      </c>
      <c r="Y191" s="103">
        <f t="shared" si="19"/>
        <v>1.6209388622689773</v>
      </c>
    </row>
    <row r="192" spans="2:25" x14ac:dyDescent="0.45">
      <c r="B192" s="72">
        <v>44832</v>
      </c>
      <c r="C192" s="73">
        <v>2272</v>
      </c>
      <c r="D192" s="73">
        <v>2278.1</v>
      </c>
      <c r="E192" s="73">
        <v>2237.25</v>
      </c>
      <c r="F192" s="73">
        <v>2244.0500000000002</v>
      </c>
      <c r="G192" s="92">
        <v>2255.91</v>
      </c>
      <c r="I192" s="37"/>
      <c r="K192" s="72">
        <v>44832</v>
      </c>
      <c r="L192" s="73">
        <v>1406</v>
      </c>
      <c r="M192" s="73">
        <v>1410.6</v>
      </c>
      <c r="N192" s="73">
        <v>1385.9</v>
      </c>
      <c r="O192" s="73">
        <v>1389.55</v>
      </c>
      <c r="P192" s="92">
        <v>1397.25</v>
      </c>
      <c r="R192" s="37"/>
      <c r="T192" s="72">
        <v>44832</v>
      </c>
      <c r="U192" s="100">
        <f t="shared" si="15"/>
        <v>1.6159317211948792</v>
      </c>
      <c r="V192" s="100">
        <f t="shared" si="16"/>
        <v>1.614986530554374</v>
      </c>
      <c r="W192" s="100">
        <f t="shared" si="17"/>
        <v>1.6142939606032181</v>
      </c>
      <c r="X192" s="100">
        <f t="shared" si="18"/>
        <v>1.6149472850922963</v>
      </c>
      <c r="Y192" s="103">
        <f t="shared" si="19"/>
        <v>1.6145356951154051</v>
      </c>
    </row>
    <row r="193" spans="2:25" x14ac:dyDescent="0.45">
      <c r="B193" s="72">
        <v>44831</v>
      </c>
      <c r="C193" s="73">
        <v>2311</v>
      </c>
      <c r="D193" s="73">
        <v>2323.9</v>
      </c>
      <c r="E193" s="73">
        <v>2281</v>
      </c>
      <c r="F193" s="73">
        <v>2289.15</v>
      </c>
      <c r="G193" s="92">
        <v>2304.4</v>
      </c>
      <c r="I193" s="37"/>
      <c r="K193" s="72">
        <v>44831</v>
      </c>
      <c r="L193" s="73">
        <v>1432.4</v>
      </c>
      <c r="M193" s="73">
        <v>1440</v>
      </c>
      <c r="N193" s="73">
        <v>1407</v>
      </c>
      <c r="O193" s="73">
        <v>1413.85</v>
      </c>
      <c r="P193" s="92">
        <v>1423.81</v>
      </c>
      <c r="R193" s="37"/>
      <c r="T193" s="72">
        <v>44831</v>
      </c>
      <c r="U193" s="100">
        <f t="shared" si="15"/>
        <v>1.6133761519128733</v>
      </c>
      <c r="V193" s="100">
        <f t="shared" si="16"/>
        <v>1.6138194444444445</v>
      </c>
      <c r="W193" s="100">
        <f t="shared" si="17"/>
        <v>1.6211798152096659</v>
      </c>
      <c r="X193" s="100">
        <f t="shared" si="18"/>
        <v>1.6190897195600666</v>
      </c>
      <c r="Y193" s="103">
        <f t="shared" si="19"/>
        <v>1.6184743750921824</v>
      </c>
    </row>
    <row r="194" spans="2:25" x14ac:dyDescent="0.45">
      <c r="B194" s="72">
        <v>44830</v>
      </c>
      <c r="C194" s="73">
        <v>2320.9</v>
      </c>
      <c r="D194" s="73">
        <v>2341.6</v>
      </c>
      <c r="E194" s="73">
        <v>2305</v>
      </c>
      <c r="F194" s="73">
        <v>2309.65</v>
      </c>
      <c r="G194" s="92">
        <v>2318.62</v>
      </c>
      <c r="I194" s="37"/>
      <c r="K194" s="72">
        <v>44830</v>
      </c>
      <c r="L194" s="73">
        <v>1425.35</v>
      </c>
      <c r="M194" s="73">
        <v>1436.45</v>
      </c>
      <c r="N194" s="73">
        <v>1418</v>
      </c>
      <c r="O194" s="73">
        <v>1426.65</v>
      </c>
      <c r="P194" s="92">
        <v>1426.27</v>
      </c>
      <c r="R194" s="37"/>
      <c r="T194" s="72">
        <v>44830</v>
      </c>
      <c r="U194" s="100">
        <f t="shared" si="15"/>
        <v>1.6283018206054656</v>
      </c>
      <c r="V194" s="100">
        <f t="shared" si="16"/>
        <v>1.6301298339656791</v>
      </c>
      <c r="W194" s="100">
        <f t="shared" si="17"/>
        <v>1.6255289139633287</v>
      </c>
      <c r="X194" s="100">
        <f t="shared" si="18"/>
        <v>1.618932464164301</v>
      </c>
      <c r="Y194" s="103">
        <f t="shared" si="19"/>
        <v>1.6256529268651798</v>
      </c>
    </row>
    <row r="195" spans="2:25" x14ac:dyDescent="0.45">
      <c r="B195" s="72">
        <v>44827</v>
      </c>
      <c r="C195" s="73">
        <v>2389.25</v>
      </c>
      <c r="D195" s="73">
        <v>2400.9</v>
      </c>
      <c r="E195" s="73">
        <v>2340.9</v>
      </c>
      <c r="F195" s="73">
        <v>2353.25</v>
      </c>
      <c r="G195" s="92">
        <v>2357.5100000000002</v>
      </c>
      <c r="I195" s="37"/>
      <c r="K195" s="72">
        <v>44827</v>
      </c>
      <c r="L195" s="73">
        <v>1472.35</v>
      </c>
      <c r="M195" s="73">
        <v>1475</v>
      </c>
      <c r="N195" s="73">
        <v>1437</v>
      </c>
      <c r="O195" s="73">
        <v>1446.15</v>
      </c>
      <c r="P195" s="92">
        <v>1451.15</v>
      </c>
      <c r="R195" s="37"/>
      <c r="T195" s="72">
        <v>44827</v>
      </c>
      <c r="U195" s="100">
        <f t="shared" si="15"/>
        <v>1.6227459503514789</v>
      </c>
      <c r="V195" s="100">
        <f t="shared" si="16"/>
        <v>1.6277288135593222</v>
      </c>
      <c r="W195" s="100">
        <f t="shared" si="17"/>
        <v>1.6290187891440502</v>
      </c>
      <c r="X195" s="100">
        <f t="shared" si="18"/>
        <v>1.6272516682225218</v>
      </c>
      <c r="Y195" s="103">
        <f t="shared" si="19"/>
        <v>1.6245805051166318</v>
      </c>
    </row>
    <row r="196" spans="2:25" x14ac:dyDescent="0.45">
      <c r="B196" s="72">
        <v>44826</v>
      </c>
      <c r="C196" s="73">
        <v>2430</v>
      </c>
      <c r="D196" s="73">
        <v>2440.1999999999998</v>
      </c>
      <c r="E196" s="73">
        <v>2408.5500000000002</v>
      </c>
      <c r="F196" s="73">
        <v>2416.65</v>
      </c>
      <c r="G196" s="92">
        <v>2421.14</v>
      </c>
      <c r="I196" s="37"/>
      <c r="K196" s="72">
        <v>44826</v>
      </c>
      <c r="L196" s="73">
        <v>1502</v>
      </c>
      <c r="M196" s="73">
        <v>1510.15</v>
      </c>
      <c r="N196" s="73">
        <v>1482.75</v>
      </c>
      <c r="O196" s="73">
        <v>1486</v>
      </c>
      <c r="P196" s="92">
        <v>1494.95</v>
      </c>
      <c r="R196" s="37"/>
      <c r="T196" s="72">
        <v>44826</v>
      </c>
      <c r="U196" s="100">
        <f t="shared" si="15"/>
        <v>1.6178428761651131</v>
      </c>
      <c r="V196" s="100">
        <f t="shared" si="16"/>
        <v>1.6158659735787833</v>
      </c>
      <c r="W196" s="100">
        <f t="shared" si="17"/>
        <v>1.624380374304502</v>
      </c>
      <c r="X196" s="100">
        <f t="shared" si="18"/>
        <v>1.6262786002691791</v>
      </c>
      <c r="Y196" s="103">
        <f t="shared" si="19"/>
        <v>1.6195458042074984</v>
      </c>
    </row>
    <row r="197" spans="2:25" x14ac:dyDescent="0.45">
      <c r="B197" s="72">
        <v>44825</v>
      </c>
      <c r="C197" s="73">
        <v>2470</v>
      </c>
      <c r="D197" s="73">
        <v>2486.4</v>
      </c>
      <c r="E197" s="73">
        <v>2440</v>
      </c>
      <c r="F197" s="73">
        <v>2459.85</v>
      </c>
      <c r="G197" s="92">
        <v>2460.1999999999998</v>
      </c>
      <c r="I197" s="37"/>
      <c r="K197" s="72">
        <v>44825</v>
      </c>
      <c r="L197" s="73">
        <v>1508</v>
      </c>
      <c r="M197" s="73">
        <v>1521.5</v>
      </c>
      <c r="N197" s="73">
        <v>1505</v>
      </c>
      <c r="O197" s="73">
        <v>1518.35</v>
      </c>
      <c r="P197" s="92">
        <v>1515.55</v>
      </c>
      <c r="R197" s="37"/>
      <c r="T197" s="72">
        <v>44825</v>
      </c>
      <c r="U197" s="100">
        <f t="shared" si="15"/>
        <v>1.6379310344827587</v>
      </c>
      <c r="V197" s="100">
        <f t="shared" si="16"/>
        <v>1.6341767992113048</v>
      </c>
      <c r="W197" s="100">
        <f t="shared" si="17"/>
        <v>1.6212624584717608</v>
      </c>
      <c r="X197" s="100">
        <f t="shared" si="18"/>
        <v>1.6200810089900222</v>
      </c>
      <c r="Y197" s="103">
        <f t="shared" si="19"/>
        <v>1.6233050707663883</v>
      </c>
    </row>
    <row r="198" spans="2:25" x14ac:dyDescent="0.45">
      <c r="B198" s="72">
        <v>44824</v>
      </c>
      <c r="C198" s="73">
        <v>2462.1</v>
      </c>
      <c r="D198" s="73">
        <v>2493.9499999999998</v>
      </c>
      <c r="E198" s="73">
        <v>2452</v>
      </c>
      <c r="F198" s="73">
        <v>2486.25</v>
      </c>
      <c r="G198" s="92">
        <v>2480.0500000000002</v>
      </c>
      <c r="I198" s="37"/>
      <c r="K198" s="72">
        <v>44824</v>
      </c>
      <c r="L198" s="73">
        <v>1514</v>
      </c>
      <c r="M198" s="73">
        <v>1524</v>
      </c>
      <c r="N198" s="73">
        <v>1509.9</v>
      </c>
      <c r="O198" s="73">
        <v>1520.7</v>
      </c>
      <c r="P198" s="92">
        <v>1518.57</v>
      </c>
      <c r="R198" s="37"/>
      <c r="T198" s="72">
        <v>44824</v>
      </c>
      <c r="U198" s="100">
        <f t="shared" si="15"/>
        <v>1.626221928665786</v>
      </c>
      <c r="V198" s="100">
        <f t="shared" si="16"/>
        <v>1.6364501312335957</v>
      </c>
      <c r="W198" s="100">
        <f t="shared" si="17"/>
        <v>1.6239486058679382</v>
      </c>
      <c r="X198" s="100">
        <f t="shared" si="18"/>
        <v>1.6349378575655948</v>
      </c>
      <c r="Y198" s="103">
        <f t="shared" si="19"/>
        <v>1.633148290826238</v>
      </c>
    </row>
    <row r="199" spans="2:25" x14ac:dyDescent="0.45">
      <c r="B199" s="72">
        <v>44823</v>
      </c>
      <c r="C199" s="73">
        <v>2409</v>
      </c>
      <c r="D199" s="73">
        <v>2449.8000000000002</v>
      </c>
      <c r="E199" s="73">
        <v>2392.75</v>
      </c>
      <c r="F199" s="73">
        <v>2441.4</v>
      </c>
      <c r="G199" s="92">
        <v>2438.89</v>
      </c>
      <c r="I199" s="37"/>
      <c r="K199" s="72">
        <v>44823</v>
      </c>
      <c r="L199" s="73">
        <v>1489</v>
      </c>
      <c r="M199" s="73">
        <v>1514</v>
      </c>
      <c r="N199" s="73">
        <v>1480</v>
      </c>
      <c r="O199" s="73">
        <v>1502.6</v>
      </c>
      <c r="P199" s="92">
        <v>1501.17</v>
      </c>
      <c r="R199" s="37"/>
      <c r="T199" s="72">
        <v>44823</v>
      </c>
      <c r="U199" s="100">
        <f t="shared" ref="U199:U262" si="20">C199/L199</f>
        <v>1.6178643384822029</v>
      </c>
      <c r="V199" s="100">
        <f t="shared" ref="V199:V262" si="21">D199/M199</f>
        <v>1.6180977542932631</v>
      </c>
      <c r="W199" s="100">
        <f t="shared" ref="W199:W262" si="22">E199/N199</f>
        <v>1.6167229729729731</v>
      </c>
      <c r="X199" s="100">
        <f t="shared" ref="X199:X262" si="23">F199/O199</f>
        <v>1.6247837082390524</v>
      </c>
      <c r="Y199" s="103">
        <f t="shared" ref="Y199:Y262" si="24">G199/P199</f>
        <v>1.6246594323094652</v>
      </c>
    </row>
    <row r="200" spans="2:25" x14ac:dyDescent="0.45">
      <c r="B200" s="72">
        <v>44820</v>
      </c>
      <c r="C200" s="73">
        <v>2433.25</v>
      </c>
      <c r="D200" s="73">
        <v>2444.5500000000002</v>
      </c>
      <c r="E200" s="73">
        <v>2393.4</v>
      </c>
      <c r="F200" s="73">
        <v>2404.1</v>
      </c>
      <c r="G200" s="92">
        <v>2409.86</v>
      </c>
      <c r="I200" s="37"/>
      <c r="K200" s="72">
        <v>44820</v>
      </c>
      <c r="L200" s="73">
        <v>1503.1</v>
      </c>
      <c r="M200" s="73">
        <v>1514.7</v>
      </c>
      <c r="N200" s="73">
        <v>1483</v>
      </c>
      <c r="O200" s="73">
        <v>1492.75</v>
      </c>
      <c r="P200" s="92">
        <v>1499.18</v>
      </c>
      <c r="R200" s="37"/>
      <c r="T200" s="72">
        <v>44820</v>
      </c>
      <c r="U200" s="100">
        <f t="shared" si="20"/>
        <v>1.6188211030536892</v>
      </c>
      <c r="V200" s="100">
        <f t="shared" si="21"/>
        <v>1.6138839374133493</v>
      </c>
      <c r="W200" s="100">
        <f t="shared" si="22"/>
        <v>1.613890761968982</v>
      </c>
      <c r="X200" s="100">
        <f t="shared" si="23"/>
        <v>1.6105175012560708</v>
      </c>
      <c r="Y200" s="103">
        <f t="shared" si="24"/>
        <v>1.6074520738003442</v>
      </c>
    </row>
    <row r="201" spans="2:25" x14ac:dyDescent="0.45">
      <c r="B201" s="72">
        <v>44819</v>
      </c>
      <c r="C201" s="73">
        <v>2465.65</v>
      </c>
      <c r="D201" s="73">
        <v>2479.9</v>
      </c>
      <c r="E201" s="73">
        <v>2437</v>
      </c>
      <c r="F201" s="73">
        <v>2459.4</v>
      </c>
      <c r="G201" s="92">
        <v>2460.42</v>
      </c>
      <c r="I201" s="37"/>
      <c r="K201" s="72">
        <v>44819</v>
      </c>
      <c r="L201" s="73">
        <v>1530</v>
      </c>
      <c r="M201" s="73">
        <v>1540.95</v>
      </c>
      <c r="N201" s="73">
        <v>1512</v>
      </c>
      <c r="O201" s="73">
        <v>1520.7</v>
      </c>
      <c r="P201" s="92">
        <v>1525.41</v>
      </c>
      <c r="R201" s="37"/>
      <c r="T201" s="72">
        <v>44819</v>
      </c>
      <c r="U201" s="100">
        <f t="shared" si="20"/>
        <v>1.6115359477124183</v>
      </c>
      <c r="V201" s="100">
        <f t="shared" si="21"/>
        <v>1.609331905642623</v>
      </c>
      <c r="W201" s="100">
        <f t="shared" si="22"/>
        <v>1.6117724867724867</v>
      </c>
      <c r="X201" s="100">
        <f t="shared" si="23"/>
        <v>1.6172815150917341</v>
      </c>
      <c r="Y201" s="103">
        <f t="shared" si="24"/>
        <v>1.6129565166086495</v>
      </c>
    </row>
    <row r="202" spans="2:25" x14ac:dyDescent="0.45">
      <c r="B202" s="72">
        <v>44818</v>
      </c>
      <c r="C202" s="73">
        <v>2398</v>
      </c>
      <c r="D202" s="73">
        <v>2478.4</v>
      </c>
      <c r="E202" s="73">
        <v>2398</v>
      </c>
      <c r="F202" s="73">
        <v>2453.35</v>
      </c>
      <c r="G202" s="92">
        <v>2442.21</v>
      </c>
      <c r="I202" s="37"/>
      <c r="K202" s="72">
        <v>44818</v>
      </c>
      <c r="L202" s="73">
        <v>1494.05</v>
      </c>
      <c r="M202" s="73">
        <v>1538.9</v>
      </c>
      <c r="N202" s="73">
        <v>1492.35</v>
      </c>
      <c r="O202" s="73">
        <v>1528.65</v>
      </c>
      <c r="P202" s="92">
        <v>1519.3</v>
      </c>
      <c r="R202" s="37"/>
      <c r="T202" s="72">
        <v>44818</v>
      </c>
      <c r="U202" s="100">
        <f t="shared" si="20"/>
        <v>1.6050332987517151</v>
      </c>
      <c r="V202" s="100">
        <f t="shared" si="21"/>
        <v>1.6105010072129442</v>
      </c>
      <c r="W202" s="100">
        <f t="shared" si="22"/>
        <v>1.606861661138473</v>
      </c>
      <c r="X202" s="100">
        <f t="shared" si="23"/>
        <v>1.6049128315834231</v>
      </c>
      <c r="Y202" s="103">
        <f t="shared" si="24"/>
        <v>1.6074573816889357</v>
      </c>
    </row>
    <row r="203" spans="2:25" x14ac:dyDescent="0.45">
      <c r="B203" s="72">
        <v>44817</v>
      </c>
      <c r="C203" s="73">
        <v>2434.9499999999998</v>
      </c>
      <c r="D203" s="73">
        <v>2457</v>
      </c>
      <c r="E203" s="73">
        <v>2429.5</v>
      </c>
      <c r="F203" s="73">
        <v>2451.5</v>
      </c>
      <c r="G203" s="92">
        <v>2449.56</v>
      </c>
      <c r="I203" s="37"/>
      <c r="K203" s="72">
        <v>44817</v>
      </c>
      <c r="L203" s="73">
        <v>1498.9</v>
      </c>
      <c r="M203" s="73">
        <v>1515.9</v>
      </c>
      <c r="N203" s="73">
        <v>1498.55</v>
      </c>
      <c r="O203" s="73">
        <v>1513.1</v>
      </c>
      <c r="P203" s="92">
        <v>1509.49</v>
      </c>
      <c r="R203" s="37"/>
      <c r="T203" s="72">
        <v>44817</v>
      </c>
      <c r="U203" s="100">
        <f t="shared" si="20"/>
        <v>1.6244912936153177</v>
      </c>
      <c r="V203" s="100">
        <f t="shared" si="21"/>
        <v>1.6208193152582624</v>
      </c>
      <c r="W203" s="100">
        <f t="shared" si="22"/>
        <v>1.6212338593974176</v>
      </c>
      <c r="X203" s="100">
        <f t="shared" si="23"/>
        <v>1.6201837287687531</v>
      </c>
      <c r="Y203" s="103">
        <f t="shared" si="24"/>
        <v>1.622773254542925</v>
      </c>
    </row>
    <row r="204" spans="2:25" x14ac:dyDescent="0.45">
      <c r="B204" s="72">
        <v>44816</v>
      </c>
      <c r="C204" s="73">
        <v>2430</v>
      </c>
      <c r="D204" s="73">
        <v>2436.85</v>
      </c>
      <c r="E204" s="73">
        <v>2414.1</v>
      </c>
      <c r="F204" s="73">
        <v>2419</v>
      </c>
      <c r="G204" s="92">
        <v>2425.2399999999998</v>
      </c>
      <c r="I204" s="37"/>
      <c r="K204" s="72">
        <v>44816</v>
      </c>
      <c r="L204" s="73">
        <v>1500</v>
      </c>
      <c r="M204" s="73">
        <v>1504</v>
      </c>
      <c r="N204" s="73">
        <v>1490</v>
      </c>
      <c r="O204" s="73">
        <v>1493.55</v>
      </c>
      <c r="P204" s="92">
        <v>1498.08</v>
      </c>
      <c r="R204" s="37"/>
      <c r="T204" s="72">
        <v>44816</v>
      </c>
      <c r="U204" s="100">
        <f t="shared" si="20"/>
        <v>1.62</v>
      </c>
      <c r="V204" s="100">
        <f t="shared" si="21"/>
        <v>1.6202460106382979</v>
      </c>
      <c r="W204" s="100">
        <f t="shared" si="22"/>
        <v>1.6202013422818791</v>
      </c>
      <c r="X204" s="100">
        <f t="shared" si="23"/>
        <v>1.6196310803120084</v>
      </c>
      <c r="Y204" s="103">
        <f t="shared" si="24"/>
        <v>1.6188988572038876</v>
      </c>
    </row>
    <row r="205" spans="2:25" x14ac:dyDescent="0.45">
      <c r="B205" s="72">
        <v>44813</v>
      </c>
      <c r="C205" s="73">
        <v>2465</v>
      </c>
      <c r="D205" s="73">
        <v>2468.4499999999998</v>
      </c>
      <c r="E205" s="73">
        <v>2425.9</v>
      </c>
      <c r="F205" s="73">
        <v>2431.5</v>
      </c>
      <c r="G205" s="92">
        <v>2450.11</v>
      </c>
      <c r="I205" s="37"/>
      <c r="K205" s="72">
        <v>44813</v>
      </c>
      <c r="L205" s="73">
        <v>1496.2</v>
      </c>
      <c r="M205" s="73">
        <v>1509</v>
      </c>
      <c r="N205" s="73">
        <v>1494.05</v>
      </c>
      <c r="O205" s="73">
        <v>1498.6</v>
      </c>
      <c r="P205" s="92">
        <v>1501.98</v>
      </c>
      <c r="R205" s="37"/>
      <c r="T205" s="72">
        <v>44813</v>
      </c>
      <c r="U205" s="100">
        <f t="shared" si="20"/>
        <v>1.6475070177783717</v>
      </c>
      <c r="V205" s="100">
        <f t="shared" si="21"/>
        <v>1.635818422796554</v>
      </c>
      <c r="W205" s="100">
        <f t="shared" si="22"/>
        <v>1.6237073725778923</v>
      </c>
      <c r="X205" s="100">
        <f t="shared" si="23"/>
        <v>1.6225143467236087</v>
      </c>
      <c r="Y205" s="103">
        <f t="shared" si="24"/>
        <v>1.6312534121626121</v>
      </c>
    </row>
    <row r="206" spans="2:25" x14ac:dyDescent="0.45">
      <c r="B206" s="72">
        <v>44812</v>
      </c>
      <c r="C206" s="73">
        <v>2445.15</v>
      </c>
      <c r="D206" s="73">
        <v>2454</v>
      </c>
      <c r="E206" s="73">
        <v>2428</v>
      </c>
      <c r="F206" s="73">
        <v>2449.65</v>
      </c>
      <c r="G206" s="92">
        <v>2441.6999999999998</v>
      </c>
      <c r="I206" s="37"/>
      <c r="K206" s="72">
        <v>44812</v>
      </c>
      <c r="L206" s="73">
        <v>1490.1</v>
      </c>
      <c r="M206" s="73">
        <v>1500</v>
      </c>
      <c r="N206" s="73">
        <v>1482.15</v>
      </c>
      <c r="O206" s="73">
        <v>1497.6</v>
      </c>
      <c r="P206" s="92">
        <v>1491.81</v>
      </c>
      <c r="R206" s="37"/>
      <c r="T206" s="72">
        <v>44812</v>
      </c>
      <c r="U206" s="100">
        <f t="shared" si="20"/>
        <v>1.6409301389168514</v>
      </c>
      <c r="V206" s="100">
        <f t="shared" si="21"/>
        <v>1.6359999999999999</v>
      </c>
      <c r="W206" s="100">
        <f t="shared" si="22"/>
        <v>1.6381607799480484</v>
      </c>
      <c r="X206" s="100">
        <f t="shared" si="23"/>
        <v>1.6357171474358976</v>
      </c>
      <c r="Y206" s="103">
        <f t="shared" si="24"/>
        <v>1.63673658173628</v>
      </c>
    </row>
    <row r="207" spans="2:25" x14ac:dyDescent="0.45">
      <c r="B207" s="72">
        <v>44811</v>
      </c>
      <c r="C207" s="73">
        <v>2422</v>
      </c>
      <c r="D207" s="73">
        <v>2441.8000000000002</v>
      </c>
      <c r="E207" s="73">
        <v>2416</v>
      </c>
      <c r="F207" s="73">
        <v>2427.8000000000002</v>
      </c>
      <c r="G207" s="92">
        <v>2429.54</v>
      </c>
      <c r="I207" s="37"/>
      <c r="K207" s="72">
        <v>44811</v>
      </c>
      <c r="L207" s="73">
        <v>1471.3</v>
      </c>
      <c r="M207" s="73">
        <v>1490</v>
      </c>
      <c r="N207" s="73">
        <v>1471.3</v>
      </c>
      <c r="O207" s="73">
        <v>1482.3</v>
      </c>
      <c r="P207" s="92">
        <v>1483.04</v>
      </c>
      <c r="R207" s="37"/>
      <c r="T207" s="72">
        <v>44811</v>
      </c>
      <c r="U207" s="100">
        <f t="shared" si="20"/>
        <v>1.64616325698362</v>
      </c>
      <c r="V207" s="100">
        <f t="shared" si="21"/>
        <v>1.638791946308725</v>
      </c>
      <c r="W207" s="100">
        <f t="shared" si="22"/>
        <v>1.6420852307483178</v>
      </c>
      <c r="X207" s="100">
        <f t="shared" si="23"/>
        <v>1.6378600823045268</v>
      </c>
      <c r="Y207" s="103">
        <f t="shared" si="24"/>
        <v>1.6382160966663071</v>
      </c>
    </row>
    <row r="208" spans="2:25" x14ac:dyDescent="0.45">
      <c r="B208" s="72">
        <v>44810</v>
      </c>
      <c r="C208" s="73">
        <v>2461</v>
      </c>
      <c r="D208" s="73">
        <v>2472.65</v>
      </c>
      <c r="E208" s="73">
        <v>2442.1</v>
      </c>
      <c r="F208" s="73">
        <v>2448.5</v>
      </c>
      <c r="G208" s="92">
        <v>2454.4699999999998</v>
      </c>
      <c r="I208" s="37"/>
      <c r="K208" s="72">
        <v>44810</v>
      </c>
      <c r="L208" s="73">
        <v>1498.9</v>
      </c>
      <c r="M208" s="73">
        <v>1506.65</v>
      </c>
      <c r="N208" s="73">
        <v>1486.45</v>
      </c>
      <c r="O208" s="73">
        <v>1489.35</v>
      </c>
      <c r="P208" s="92">
        <v>1497.95</v>
      </c>
      <c r="R208" s="37"/>
      <c r="T208" s="72">
        <v>44810</v>
      </c>
      <c r="U208" s="100">
        <f t="shared" si="20"/>
        <v>1.6418707051838013</v>
      </c>
      <c r="V208" s="100">
        <f t="shared" si="21"/>
        <v>1.6411575349284837</v>
      </c>
      <c r="W208" s="100">
        <f t="shared" si="22"/>
        <v>1.6429075986410575</v>
      </c>
      <c r="X208" s="100">
        <f t="shared" si="23"/>
        <v>1.6440057743310841</v>
      </c>
      <c r="Y208" s="103">
        <f t="shared" si="24"/>
        <v>1.6385526886745216</v>
      </c>
    </row>
    <row r="209" spans="2:25" x14ac:dyDescent="0.45">
      <c r="B209" s="72">
        <v>44809</v>
      </c>
      <c r="C209" s="73">
        <v>2454.9</v>
      </c>
      <c r="D209" s="73">
        <v>2464.5</v>
      </c>
      <c r="E209" s="73">
        <v>2439.5</v>
      </c>
      <c r="F209" s="73">
        <v>2456.25</v>
      </c>
      <c r="G209" s="92">
        <v>2455.34</v>
      </c>
      <c r="I209" s="37"/>
      <c r="K209" s="72">
        <v>44809</v>
      </c>
      <c r="L209" s="73">
        <v>1486.1</v>
      </c>
      <c r="M209" s="73">
        <v>1499</v>
      </c>
      <c r="N209" s="73">
        <v>1484.1</v>
      </c>
      <c r="O209" s="73">
        <v>1495.05</v>
      </c>
      <c r="P209" s="92">
        <v>1493.54</v>
      </c>
      <c r="R209" s="37"/>
      <c r="T209" s="72">
        <v>44809</v>
      </c>
      <c r="U209" s="100">
        <f t="shared" si="20"/>
        <v>1.6519076778144137</v>
      </c>
      <c r="V209" s="100">
        <f t="shared" si="21"/>
        <v>1.6440960640426951</v>
      </c>
      <c r="W209" s="100">
        <f t="shared" si="22"/>
        <v>1.6437571592210769</v>
      </c>
      <c r="X209" s="100">
        <f t="shared" si="23"/>
        <v>1.6429216414166752</v>
      </c>
      <c r="Y209" s="103">
        <f t="shared" si="24"/>
        <v>1.6439733786842001</v>
      </c>
    </row>
    <row r="210" spans="2:25" x14ac:dyDescent="0.45">
      <c r="B210" s="72">
        <v>44806</v>
      </c>
      <c r="C210" s="73">
        <v>2405</v>
      </c>
      <c r="D210" s="73">
        <v>2449.8000000000002</v>
      </c>
      <c r="E210" s="73">
        <v>2381</v>
      </c>
      <c r="F210" s="73">
        <v>2444.35</v>
      </c>
      <c r="G210" s="92">
        <v>2423.2199999999998</v>
      </c>
      <c r="I210" s="37"/>
      <c r="K210" s="72">
        <v>44806</v>
      </c>
      <c r="L210" s="73">
        <v>1472.15</v>
      </c>
      <c r="M210" s="73">
        <v>1490.5</v>
      </c>
      <c r="N210" s="73">
        <v>1465.2</v>
      </c>
      <c r="O210" s="73">
        <v>1485.5</v>
      </c>
      <c r="P210" s="92">
        <v>1477.45</v>
      </c>
      <c r="R210" s="37"/>
      <c r="T210" s="72">
        <v>44806</v>
      </c>
      <c r="U210" s="100">
        <f t="shared" si="20"/>
        <v>1.633665047719322</v>
      </c>
      <c r="V210" s="100">
        <f t="shared" si="21"/>
        <v>1.6436095270043611</v>
      </c>
      <c r="W210" s="100">
        <f t="shared" si="22"/>
        <v>1.6250341250341249</v>
      </c>
      <c r="X210" s="100">
        <f t="shared" si="23"/>
        <v>1.6454729047458767</v>
      </c>
      <c r="Y210" s="103">
        <f t="shared" si="24"/>
        <v>1.6401367220548917</v>
      </c>
    </row>
    <row r="211" spans="2:25" x14ac:dyDescent="0.45">
      <c r="B211" s="72">
        <v>44805</v>
      </c>
      <c r="C211" s="73">
        <v>2409.25</v>
      </c>
      <c r="D211" s="73">
        <v>2436.6999999999998</v>
      </c>
      <c r="E211" s="73">
        <v>2393.6999999999998</v>
      </c>
      <c r="F211" s="73">
        <v>2404.1999999999998</v>
      </c>
      <c r="G211" s="92">
        <v>2410.79</v>
      </c>
      <c r="I211" s="37"/>
      <c r="K211" s="72">
        <v>44805</v>
      </c>
      <c r="L211" s="73">
        <v>1464.75</v>
      </c>
      <c r="M211" s="73">
        <v>1489.45</v>
      </c>
      <c r="N211" s="73">
        <v>1459</v>
      </c>
      <c r="O211" s="73">
        <v>1472.15</v>
      </c>
      <c r="P211" s="92">
        <v>1469.61</v>
      </c>
      <c r="R211" s="37"/>
      <c r="T211" s="72">
        <v>44805</v>
      </c>
      <c r="U211" s="100">
        <f t="shared" si="20"/>
        <v>1.6448199351425159</v>
      </c>
      <c r="V211" s="100">
        <f t="shared" si="21"/>
        <v>1.6359730101715397</v>
      </c>
      <c r="W211" s="100">
        <f t="shared" si="22"/>
        <v>1.6406442769019876</v>
      </c>
      <c r="X211" s="100">
        <f t="shared" si="23"/>
        <v>1.6331216248344256</v>
      </c>
      <c r="Y211" s="103">
        <f t="shared" si="24"/>
        <v>1.6404284129803146</v>
      </c>
    </row>
    <row r="212" spans="2:25" x14ac:dyDescent="0.45">
      <c r="B212" s="72">
        <v>44803</v>
      </c>
      <c r="C212" s="73">
        <v>2377.85</v>
      </c>
      <c r="D212" s="73">
        <v>2452.15</v>
      </c>
      <c r="E212" s="73">
        <v>2375</v>
      </c>
      <c r="F212" s="73">
        <v>2446.4</v>
      </c>
      <c r="G212" s="92">
        <v>2423.48</v>
      </c>
      <c r="I212" s="37"/>
      <c r="K212" s="72">
        <v>44803</v>
      </c>
      <c r="L212" s="73">
        <v>1446.45</v>
      </c>
      <c r="M212" s="73">
        <v>1489.95</v>
      </c>
      <c r="N212" s="73">
        <v>1443.1</v>
      </c>
      <c r="O212" s="73">
        <v>1486.1</v>
      </c>
      <c r="P212" s="92">
        <v>1468.87</v>
      </c>
      <c r="R212" s="37"/>
      <c r="T212" s="72">
        <v>44803</v>
      </c>
      <c r="U212" s="100">
        <f t="shared" si="20"/>
        <v>1.6439213246223512</v>
      </c>
      <c r="V212" s="100">
        <f t="shared" si="21"/>
        <v>1.6457934830027854</v>
      </c>
      <c r="W212" s="100">
        <f t="shared" si="22"/>
        <v>1.6457625944148015</v>
      </c>
      <c r="X212" s="100">
        <f t="shared" si="23"/>
        <v>1.6461880088823095</v>
      </c>
      <c r="Y212" s="103">
        <f t="shared" si="24"/>
        <v>1.6498941363088635</v>
      </c>
    </row>
    <row r="213" spans="2:25" x14ac:dyDescent="0.45">
      <c r="B213" s="72">
        <v>44802</v>
      </c>
      <c r="C213" s="73">
        <v>2354</v>
      </c>
      <c r="D213" s="73">
        <v>2379</v>
      </c>
      <c r="E213" s="73">
        <v>2340</v>
      </c>
      <c r="F213" s="73">
        <v>2366</v>
      </c>
      <c r="G213" s="92">
        <v>2360.94</v>
      </c>
      <c r="I213" s="37"/>
      <c r="K213" s="72">
        <v>44802</v>
      </c>
      <c r="L213" s="73">
        <v>1437</v>
      </c>
      <c r="M213" s="73">
        <v>1446</v>
      </c>
      <c r="N213" s="73">
        <v>1428.6</v>
      </c>
      <c r="O213" s="73">
        <v>1439.4</v>
      </c>
      <c r="P213" s="92">
        <v>1438.69</v>
      </c>
      <c r="R213" s="37"/>
      <c r="T213" s="72">
        <v>44802</v>
      </c>
      <c r="U213" s="100">
        <f t="shared" si="20"/>
        <v>1.6381350034794711</v>
      </c>
      <c r="V213" s="100">
        <f t="shared" si="21"/>
        <v>1.6452282157676348</v>
      </c>
      <c r="W213" s="100">
        <f t="shared" si="22"/>
        <v>1.6379672406551871</v>
      </c>
      <c r="X213" s="100">
        <f t="shared" si="23"/>
        <v>1.6437404474086423</v>
      </c>
      <c r="Y213" s="103">
        <f t="shared" si="24"/>
        <v>1.6410345522662977</v>
      </c>
    </row>
    <row r="214" spans="2:25" x14ac:dyDescent="0.45">
      <c r="B214" s="72">
        <v>44799</v>
      </c>
      <c r="C214" s="73">
        <v>2435</v>
      </c>
      <c r="D214" s="73">
        <v>2445</v>
      </c>
      <c r="E214" s="73">
        <v>2390.5</v>
      </c>
      <c r="F214" s="73">
        <v>2396.6999999999998</v>
      </c>
      <c r="G214" s="92">
        <v>2413.1</v>
      </c>
      <c r="I214" s="37"/>
      <c r="K214" s="72">
        <v>44799</v>
      </c>
      <c r="L214" s="73">
        <v>1472.05</v>
      </c>
      <c r="M214" s="73">
        <v>1481.8</v>
      </c>
      <c r="N214" s="73">
        <v>1461.2</v>
      </c>
      <c r="O214" s="73">
        <v>1465.1</v>
      </c>
      <c r="P214" s="92">
        <v>1471.45</v>
      </c>
      <c r="R214" s="37"/>
      <c r="T214" s="72">
        <v>44799</v>
      </c>
      <c r="U214" s="100">
        <f t="shared" si="20"/>
        <v>1.6541557691654496</v>
      </c>
      <c r="V214" s="100">
        <f t="shared" si="21"/>
        <v>1.650020245647186</v>
      </c>
      <c r="W214" s="100">
        <f t="shared" si="22"/>
        <v>1.6359841226389269</v>
      </c>
      <c r="X214" s="100">
        <f t="shared" si="23"/>
        <v>1.6358610333765613</v>
      </c>
      <c r="Y214" s="103">
        <f t="shared" si="24"/>
        <v>1.6399469910632369</v>
      </c>
    </row>
    <row r="215" spans="2:25" x14ac:dyDescent="0.45">
      <c r="B215" s="72">
        <v>44798</v>
      </c>
      <c r="C215" s="73">
        <v>2450</v>
      </c>
      <c r="D215" s="73">
        <v>2468.4</v>
      </c>
      <c r="E215" s="73">
        <v>2410.35</v>
      </c>
      <c r="F215" s="73">
        <v>2419.75</v>
      </c>
      <c r="G215" s="92">
        <v>2446.04</v>
      </c>
      <c r="I215" s="37"/>
      <c r="K215" s="72">
        <v>44798</v>
      </c>
      <c r="L215" s="73">
        <v>1479.9</v>
      </c>
      <c r="M215" s="73">
        <v>1486.8</v>
      </c>
      <c r="N215" s="73">
        <v>1457</v>
      </c>
      <c r="O215" s="73">
        <v>1464.85</v>
      </c>
      <c r="P215" s="92">
        <v>1477.82</v>
      </c>
      <c r="R215" s="37"/>
      <c r="T215" s="72">
        <v>44798</v>
      </c>
      <c r="U215" s="100">
        <f t="shared" si="20"/>
        <v>1.6555172646800458</v>
      </c>
      <c r="V215" s="100">
        <f t="shared" si="21"/>
        <v>1.6602098466505246</v>
      </c>
      <c r="W215" s="100">
        <f t="shared" si="22"/>
        <v>1.6543239533287577</v>
      </c>
      <c r="X215" s="100">
        <f t="shared" si="23"/>
        <v>1.6518756186640271</v>
      </c>
      <c r="Y215" s="103">
        <f t="shared" si="24"/>
        <v>1.6551677470869255</v>
      </c>
    </row>
    <row r="216" spans="2:25" x14ac:dyDescent="0.45">
      <c r="B216" s="72">
        <v>44797</v>
      </c>
      <c r="C216" s="73">
        <v>2400</v>
      </c>
      <c r="D216" s="73">
        <v>2443</v>
      </c>
      <c r="E216" s="73">
        <v>2400</v>
      </c>
      <c r="F216" s="73">
        <v>2438.5</v>
      </c>
      <c r="G216" s="92">
        <v>2429.3200000000002</v>
      </c>
      <c r="I216" s="37"/>
      <c r="K216" s="72">
        <v>44797</v>
      </c>
      <c r="L216" s="73">
        <v>1461.9</v>
      </c>
      <c r="M216" s="73">
        <v>1475.5</v>
      </c>
      <c r="N216" s="73">
        <v>1459.2</v>
      </c>
      <c r="O216" s="73">
        <v>1472.85</v>
      </c>
      <c r="P216" s="92">
        <v>1467.34</v>
      </c>
      <c r="R216" s="37"/>
      <c r="T216" s="72">
        <v>44797</v>
      </c>
      <c r="U216" s="100">
        <f t="shared" si="20"/>
        <v>1.6416991586291811</v>
      </c>
      <c r="V216" s="100">
        <f t="shared" si="21"/>
        <v>1.6557099288376822</v>
      </c>
      <c r="W216" s="100">
        <f t="shared" si="22"/>
        <v>1.6447368421052631</v>
      </c>
      <c r="X216" s="100">
        <f t="shared" si="23"/>
        <v>1.6556336354686494</v>
      </c>
      <c r="Y216" s="103">
        <f t="shared" si="24"/>
        <v>1.6555944770809767</v>
      </c>
    </row>
    <row r="217" spans="2:25" x14ac:dyDescent="0.45">
      <c r="B217" s="72">
        <v>44796</v>
      </c>
      <c r="C217" s="73">
        <v>2403</v>
      </c>
      <c r="D217" s="73">
        <v>2440.9499999999998</v>
      </c>
      <c r="E217" s="73">
        <v>2396.85</v>
      </c>
      <c r="F217" s="73">
        <v>2420.75</v>
      </c>
      <c r="G217" s="92">
        <v>2417.91</v>
      </c>
      <c r="I217" s="37"/>
      <c r="K217" s="72">
        <v>44796</v>
      </c>
      <c r="L217" s="73">
        <v>1453.3</v>
      </c>
      <c r="M217" s="73">
        <v>1475.95</v>
      </c>
      <c r="N217" s="73">
        <v>1450.4</v>
      </c>
      <c r="O217" s="73">
        <v>1465.8</v>
      </c>
      <c r="P217" s="92">
        <v>1461.68</v>
      </c>
      <c r="R217" s="37"/>
      <c r="T217" s="72">
        <v>44796</v>
      </c>
      <c r="U217" s="100">
        <f t="shared" si="20"/>
        <v>1.653478290786486</v>
      </c>
      <c r="V217" s="100">
        <f t="shared" si="21"/>
        <v>1.6538161861851688</v>
      </c>
      <c r="W217" s="100">
        <f t="shared" si="22"/>
        <v>1.6525441257584113</v>
      </c>
      <c r="X217" s="100">
        <f t="shared" si="23"/>
        <v>1.6514872424614546</v>
      </c>
      <c r="Y217" s="103">
        <f t="shared" si="24"/>
        <v>1.6541992775436483</v>
      </c>
    </row>
    <row r="218" spans="2:25" x14ac:dyDescent="0.45">
      <c r="B218" s="72">
        <v>44795</v>
      </c>
      <c r="C218" s="73">
        <v>2456.5500000000002</v>
      </c>
      <c r="D218" s="73">
        <v>2460.9499999999998</v>
      </c>
      <c r="E218" s="73">
        <v>2419.25</v>
      </c>
      <c r="F218" s="73">
        <v>2423.1999999999998</v>
      </c>
      <c r="G218" s="92">
        <v>2430.41</v>
      </c>
      <c r="I218" s="37"/>
      <c r="K218" s="72">
        <v>44795</v>
      </c>
      <c r="L218" s="73">
        <v>1484.8</v>
      </c>
      <c r="M218" s="73">
        <v>1488.35</v>
      </c>
      <c r="N218" s="73">
        <v>1467.7</v>
      </c>
      <c r="O218" s="73">
        <v>1470.35</v>
      </c>
      <c r="P218" s="92">
        <v>1474.4</v>
      </c>
      <c r="R218" s="37"/>
      <c r="T218" s="72">
        <v>44795</v>
      </c>
      <c r="U218" s="100">
        <f t="shared" si="20"/>
        <v>1.6544652478448278</v>
      </c>
      <c r="V218" s="100">
        <f t="shared" si="21"/>
        <v>1.6534753250243559</v>
      </c>
      <c r="W218" s="100">
        <f t="shared" si="22"/>
        <v>1.6483273148463582</v>
      </c>
      <c r="X218" s="100">
        <f t="shared" si="23"/>
        <v>1.6480429829632399</v>
      </c>
      <c r="Y218" s="103">
        <f t="shared" si="24"/>
        <v>1.6484061313076503</v>
      </c>
    </row>
    <row r="219" spans="2:25" x14ac:dyDescent="0.45">
      <c r="B219" s="72">
        <v>44792</v>
      </c>
      <c r="C219" s="73">
        <v>2492.5500000000002</v>
      </c>
      <c r="D219" s="73">
        <v>2500</v>
      </c>
      <c r="E219" s="73">
        <v>2459.6</v>
      </c>
      <c r="F219" s="73">
        <v>2468.0500000000002</v>
      </c>
      <c r="G219" s="92">
        <v>2480.3200000000002</v>
      </c>
      <c r="I219" s="37"/>
      <c r="K219" s="72">
        <v>44792</v>
      </c>
      <c r="L219" s="73">
        <v>1510</v>
      </c>
      <c r="M219" s="73">
        <v>1512</v>
      </c>
      <c r="N219" s="73">
        <v>1490</v>
      </c>
      <c r="O219" s="73">
        <v>1493.05</v>
      </c>
      <c r="P219" s="92">
        <v>1498.24</v>
      </c>
      <c r="R219" s="37"/>
      <c r="T219" s="72">
        <v>44792</v>
      </c>
      <c r="U219" s="100">
        <f t="shared" si="20"/>
        <v>1.6506953642384108</v>
      </c>
      <c r="V219" s="100">
        <f t="shared" si="21"/>
        <v>1.6534391534391535</v>
      </c>
      <c r="W219" s="100">
        <f t="shared" si="22"/>
        <v>1.650738255033557</v>
      </c>
      <c r="X219" s="100">
        <f t="shared" si="23"/>
        <v>1.6530256856769701</v>
      </c>
      <c r="Y219" s="103">
        <f t="shared" si="24"/>
        <v>1.6554891072191371</v>
      </c>
    </row>
    <row r="220" spans="2:25" x14ac:dyDescent="0.45">
      <c r="B220" s="72">
        <v>44791</v>
      </c>
      <c r="C220" s="73">
        <v>2480</v>
      </c>
      <c r="D220" s="73">
        <v>2507.9499999999998</v>
      </c>
      <c r="E220" s="73">
        <v>2480</v>
      </c>
      <c r="F220" s="73">
        <v>2497.9499999999998</v>
      </c>
      <c r="G220" s="92">
        <v>2494.1</v>
      </c>
      <c r="I220" s="37"/>
      <c r="K220" s="72">
        <v>44791</v>
      </c>
      <c r="L220" s="73">
        <v>1500</v>
      </c>
      <c r="M220" s="73">
        <v>1513.9</v>
      </c>
      <c r="N220" s="73">
        <v>1499.65</v>
      </c>
      <c r="O220" s="73">
        <v>1511.7</v>
      </c>
      <c r="P220" s="92">
        <v>1507.5</v>
      </c>
      <c r="R220" s="37"/>
      <c r="T220" s="72">
        <v>44791</v>
      </c>
      <c r="U220" s="100">
        <f t="shared" si="20"/>
        <v>1.6533333333333333</v>
      </c>
      <c r="V220" s="100">
        <f t="shared" si="21"/>
        <v>1.6566153642909041</v>
      </c>
      <c r="W220" s="100">
        <f t="shared" si="22"/>
        <v>1.6537192011469342</v>
      </c>
      <c r="X220" s="100">
        <f t="shared" si="23"/>
        <v>1.6524111926969636</v>
      </c>
      <c r="Y220" s="103">
        <f t="shared" si="24"/>
        <v>1.6544610281923715</v>
      </c>
    </row>
    <row r="221" spans="2:25" x14ac:dyDescent="0.45">
      <c r="B221" s="72">
        <v>44790</v>
      </c>
      <c r="C221" s="73">
        <v>2486</v>
      </c>
      <c r="D221" s="73">
        <v>2498</v>
      </c>
      <c r="E221" s="73">
        <v>2444.0500000000002</v>
      </c>
      <c r="F221" s="73">
        <v>2491.6</v>
      </c>
      <c r="G221" s="92">
        <v>2479.94</v>
      </c>
      <c r="I221" s="37"/>
      <c r="K221" s="72">
        <v>44790</v>
      </c>
      <c r="L221" s="73">
        <v>1500</v>
      </c>
      <c r="M221" s="73">
        <v>1512.75</v>
      </c>
      <c r="N221" s="73">
        <v>1485.75</v>
      </c>
      <c r="O221" s="73">
        <v>1509.9</v>
      </c>
      <c r="P221" s="92">
        <v>1503.31</v>
      </c>
      <c r="R221" s="37"/>
      <c r="T221" s="72">
        <v>44790</v>
      </c>
      <c r="U221" s="100">
        <f t="shared" si="20"/>
        <v>1.6573333333333333</v>
      </c>
      <c r="V221" s="100">
        <f t="shared" si="21"/>
        <v>1.6512973062303751</v>
      </c>
      <c r="W221" s="100">
        <f t="shared" si="22"/>
        <v>1.6449941107184924</v>
      </c>
      <c r="X221" s="100">
        <f t="shared" si="23"/>
        <v>1.6501755083118086</v>
      </c>
      <c r="Y221" s="103">
        <f t="shared" si="24"/>
        <v>1.6496530988285851</v>
      </c>
    </row>
    <row r="222" spans="2:25" x14ac:dyDescent="0.45">
      <c r="B222" s="72">
        <v>44789</v>
      </c>
      <c r="C222" s="73">
        <v>2470</v>
      </c>
      <c r="D222" s="73">
        <v>2490</v>
      </c>
      <c r="E222" s="73">
        <v>2466.5500000000002</v>
      </c>
      <c r="F222" s="73">
        <v>2484.15</v>
      </c>
      <c r="G222" s="92">
        <v>2482.16</v>
      </c>
      <c r="I222" s="37"/>
      <c r="K222" s="72">
        <v>44789</v>
      </c>
      <c r="L222" s="73">
        <v>1494.8</v>
      </c>
      <c r="M222" s="73">
        <v>1508.5</v>
      </c>
      <c r="N222" s="73">
        <v>1488.05</v>
      </c>
      <c r="O222" s="73">
        <v>1502.15</v>
      </c>
      <c r="P222" s="92">
        <v>1501.93</v>
      </c>
      <c r="R222" s="37"/>
      <c r="T222" s="72">
        <v>44789</v>
      </c>
      <c r="U222" s="100">
        <f t="shared" si="20"/>
        <v>1.6523949692266524</v>
      </c>
      <c r="V222" s="100">
        <f t="shared" si="21"/>
        <v>1.6506463374212794</v>
      </c>
      <c r="W222" s="100">
        <f t="shared" si="22"/>
        <v>1.657571990188502</v>
      </c>
      <c r="X222" s="100">
        <f t="shared" si="23"/>
        <v>1.6537296541623672</v>
      </c>
      <c r="Y222" s="103">
        <f t="shared" si="24"/>
        <v>1.6526469276197957</v>
      </c>
    </row>
    <row r="223" spans="2:25" x14ac:dyDescent="0.45">
      <c r="B223" s="72">
        <v>44785</v>
      </c>
      <c r="C223" s="73">
        <v>2448</v>
      </c>
      <c r="D223" s="73">
        <v>2469.9499999999998</v>
      </c>
      <c r="E223" s="73">
        <v>2438.6</v>
      </c>
      <c r="F223" s="73">
        <v>2456.4</v>
      </c>
      <c r="G223" s="92">
        <v>2457.96</v>
      </c>
      <c r="I223" s="37"/>
      <c r="K223" s="72">
        <v>44785</v>
      </c>
      <c r="L223" s="73">
        <v>1485</v>
      </c>
      <c r="M223" s="73">
        <v>1489.3</v>
      </c>
      <c r="N223" s="73">
        <v>1475.95</v>
      </c>
      <c r="O223" s="73">
        <v>1485.15</v>
      </c>
      <c r="P223" s="92">
        <v>1484</v>
      </c>
      <c r="R223" s="37"/>
      <c r="T223" s="72">
        <v>44785</v>
      </c>
      <c r="U223" s="100">
        <f t="shared" si="20"/>
        <v>1.6484848484848484</v>
      </c>
      <c r="V223" s="100">
        <f t="shared" si="21"/>
        <v>1.6584637077821796</v>
      </c>
      <c r="W223" s="100">
        <f t="shared" si="22"/>
        <v>1.6522239913276193</v>
      </c>
      <c r="X223" s="100">
        <f t="shared" si="23"/>
        <v>1.653974346025654</v>
      </c>
      <c r="Y223" s="103">
        <f t="shared" si="24"/>
        <v>1.6563072776280323</v>
      </c>
    </row>
    <row r="224" spans="2:25" x14ac:dyDescent="0.45">
      <c r="B224" s="72">
        <v>44784</v>
      </c>
      <c r="C224" s="73">
        <v>2421</v>
      </c>
      <c r="D224" s="73">
        <v>2463.5</v>
      </c>
      <c r="E224" s="73">
        <v>2416</v>
      </c>
      <c r="F224" s="73">
        <v>2454.85</v>
      </c>
      <c r="G224" s="92">
        <v>2443.4499999999998</v>
      </c>
      <c r="I224" s="37"/>
      <c r="K224" s="72">
        <v>44784</v>
      </c>
      <c r="L224" s="73">
        <v>1486.5</v>
      </c>
      <c r="M224" s="73">
        <v>1491</v>
      </c>
      <c r="N224" s="73">
        <v>1474.55</v>
      </c>
      <c r="O224" s="73">
        <v>1485.7</v>
      </c>
      <c r="P224" s="92">
        <v>1483.63</v>
      </c>
      <c r="R224" s="37"/>
      <c r="T224" s="72">
        <v>44784</v>
      </c>
      <c r="U224" s="100">
        <f t="shared" si="20"/>
        <v>1.6286579212916246</v>
      </c>
      <c r="V224" s="100">
        <f t="shared" si="21"/>
        <v>1.6522468142186453</v>
      </c>
      <c r="W224" s="100">
        <f t="shared" si="22"/>
        <v>1.638465972669628</v>
      </c>
      <c r="X224" s="100">
        <f t="shared" si="23"/>
        <v>1.6523187722958874</v>
      </c>
      <c r="Y224" s="103">
        <f t="shared" si="24"/>
        <v>1.6469402748663748</v>
      </c>
    </row>
    <row r="225" spans="2:25" x14ac:dyDescent="0.45">
      <c r="B225" s="72">
        <v>44783</v>
      </c>
      <c r="C225" s="73">
        <v>2404.4499999999998</v>
      </c>
      <c r="D225" s="73">
        <v>2406.85</v>
      </c>
      <c r="E225" s="73">
        <v>2370.85</v>
      </c>
      <c r="F225" s="73">
        <v>2398.3000000000002</v>
      </c>
      <c r="G225" s="92">
        <v>2394.65</v>
      </c>
      <c r="I225" s="37"/>
      <c r="K225" s="72">
        <v>44783</v>
      </c>
      <c r="L225" s="73">
        <v>1461.35</v>
      </c>
      <c r="M225" s="73">
        <v>1471.5</v>
      </c>
      <c r="N225" s="73">
        <v>1449.05</v>
      </c>
      <c r="O225" s="73">
        <v>1466.3</v>
      </c>
      <c r="P225" s="92">
        <v>1464.71</v>
      </c>
      <c r="R225" s="37"/>
      <c r="T225" s="72">
        <v>44783</v>
      </c>
      <c r="U225" s="100">
        <f t="shared" si="20"/>
        <v>1.645362165121292</v>
      </c>
      <c r="V225" s="100">
        <f t="shared" si="21"/>
        <v>1.6356439007815153</v>
      </c>
      <c r="W225" s="100">
        <f t="shared" si="22"/>
        <v>1.6361409199130466</v>
      </c>
      <c r="X225" s="100">
        <f t="shared" si="23"/>
        <v>1.6356134488167497</v>
      </c>
      <c r="Y225" s="103">
        <f t="shared" si="24"/>
        <v>1.6348970103296898</v>
      </c>
    </row>
    <row r="226" spans="2:25" x14ac:dyDescent="0.45">
      <c r="B226" s="72">
        <v>44781</v>
      </c>
      <c r="C226" s="73">
        <v>2360</v>
      </c>
      <c r="D226" s="73">
        <v>2402</v>
      </c>
      <c r="E226" s="73">
        <v>2342.15</v>
      </c>
      <c r="F226" s="73">
        <v>2393.6999999999998</v>
      </c>
      <c r="G226" s="92">
        <v>2385.0100000000002</v>
      </c>
      <c r="I226" s="37"/>
      <c r="K226" s="72">
        <v>44781</v>
      </c>
      <c r="L226" s="73">
        <v>1428</v>
      </c>
      <c r="M226" s="73">
        <v>1464.5</v>
      </c>
      <c r="N226" s="73">
        <v>1427.1</v>
      </c>
      <c r="O226" s="73">
        <v>1462.05</v>
      </c>
      <c r="P226" s="92">
        <v>1454.57</v>
      </c>
      <c r="R226" s="37"/>
      <c r="T226" s="72">
        <v>44781</v>
      </c>
      <c r="U226" s="100">
        <f t="shared" si="20"/>
        <v>1.6526610644257702</v>
      </c>
      <c r="V226" s="100">
        <f t="shared" si="21"/>
        <v>1.6401502219187436</v>
      </c>
      <c r="W226" s="100">
        <f t="shared" si="22"/>
        <v>1.6411954312942332</v>
      </c>
      <c r="X226" s="100">
        <f t="shared" si="23"/>
        <v>1.6372217092438699</v>
      </c>
      <c r="Y226" s="103">
        <f t="shared" si="24"/>
        <v>1.6396667056243428</v>
      </c>
    </row>
    <row r="227" spans="2:25" x14ac:dyDescent="0.45">
      <c r="B227" s="72">
        <v>44778</v>
      </c>
      <c r="C227" s="73">
        <v>2362</v>
      </c>
      <c r="D227" s="73">
        <v>2363.9499999999998</v>
      </c>
      <c r="E227" s="73">
        <v>2336.1</v>
      </c>
      <c r="F227" s="73">
        <v>2355.1999999999998</v>
      </c>
      <c r="G227" s="92">
        <v>2352.7399999999998</v>
      </c>
      <c r="I227" s="37"/>
      <c r="K227" s="72">
        <v>44778</v>
      </c>
      <c r="L227" s="73">
        <v>1433</v>
      </c>
      <c r="M227" s="73">
        <v>1436.95</v>
      </c>
      <c r="N227" s="73">
        <v>1421.15</v>
      </c>
      <c r="O227" s="73">
        <v>1427.05</v>
      </c>
      <c r="P227" s="92">
        <v>1429.21</v>
      </c>
      <c r="R227" s="37"/>
      <c r="T227" s="72">
        <v>44778</v>
      </c>
      <c r="U227" s="100">
        <f t="shared" si="20"/>
        <v>1.6482903000697837</v>
      </c>
      <c r="V227" s="100">
        <f t="shared" si="21"/>
        <v>1.6451163923588155</v>
      </c>
      <c r="W227" s="100">
        <f t="shared" si="22"/>
        <v>1.6438095908243322</v>
      </c>
      <c r="X227" s="100">
        <f t="shared" si="23"/>
        <v>1.6503976735223012</v>
      </c>
      <c r="Y227" s="103">
        <f t="shared" si="24"/>
        <v>1.6461821565760104</v>
      </c>
    </row>
    <row r="228" spans="2:25" x14ac:dyDescent="0.45">
      <c r="B228" s="72">
        <v>44777</v>
      </c>
      <c r="C228" s="73">
        <v>2379.85</v>
      </c>
      <c r="D228" s="73">
        <v>2386.25</v>
      </c>
      <c r="E228" s="73">
        <v>2330</v>
      </c>
      <c r="F228" s="73">
        <v>2361.75</v>
      </c>
      <c r="G228" s="92">
        <v>2360.0300000000002</v>
      </c>
      <c r="I228" s="37"/>
      <c r="K228" s="72">
        <v>44777</v>
      </c>
      <c r="L228" s="73">
        <v>1440</v>
      </c>
      <c r="M228" s="73">
        <v>1446.7</v>
      </c>
      <c r="N228" s="73">
        <v>1412.95</v>
      </c>
      <c r="O228" s="73">
        <v>1431.9</v>
      </c>
      <c r="P228" s="92">
        <v>1431.33</v>
      </c>
      <c r="R228" s="37"/>
      <c r="T228" s="72">
        <v>44777</v>
      </c>
      <c r="U228" s="100">
        <f t="shared" si="20"/>
        <v>1.6526736111111111</v>
      </c>
      <c r="V228" s="100">
        <f t="shared" si="21"/>
        <v>1.649443561208267</v>
      </c>
      <c r="W228" s="100">
        <f t="shared" si="22"/>
        <v>1.6490321667433383</v>
      </c>
      <c r="X228" s="100">
        <f t="shared" si="23"/>
        <v>1.6493819400796144</v>
      </c>
      <c r="Y228" s="103">
        <f t="shared" si="24"/>
        <v>1.6488370955684575</v>
      </c>
    </row>
    <row r="229" spans="2:25" x14ac:dyDescent="0.45">
      <c r="B229" s="72">
        <v>44776</v>
      </c>
      <c r="C229" s="73">
        <v>2353.3000000000002</v>
      </c>
      <c r="D229" s="73">
        <v>2374</v>
      </c>
      <c r="E229" s="73">
        <v>2325</v>
      </c>
      <c r="F229" s="73">
        <v>2368.4</v>
      </c>
      <c r="G229" s="92">
        <v>2347.61</v>
      </c>
      <c r="I229" s="37"/>
      <c r="K229" s="72">
        <v>44776</v>
      </c>
      <c r="L229" s="73">
        <v>1424.95</v>
      </c>
      <c r="M229" s="73">
        <v>1435.75</v>
      </c>
      <c r="N229" s="73">
        <v>1417</v>
      </c>
      <c r="O229" s="73">
        <v>1433.6</v>
      </c>
      <c r="P229" s="92">
        <v>1427.43</v>
      </c>
      <c r="R229" s="37"/>
      <c r="T229" s="72">
        <v>44776</v>
      </c>
      <c r="U229" s="100">
        <f t="shared" si="20"/>
        <v>1.6514965437383768</v>
      </c>
      <c r="V229" s="100">
        <f t="shared" si="21"/>
        <v>1.6534912066864009</v>
      </c>
      <c r="W229" s="100">
        <f t="shared" si="22"/>
        <v>1.6407904022582922</v>
      </c>
      <c r="X229" s="100">
        <f t="shared" si="23"/>
        <v>1.6520647321428572</v>
      </c>
      <c r="Y229" s="103">
        <f t="shared" si="24"/>
        <v>1.6446410682135026</v>
      </c>
    </row>
    <row r="230" spans="2:25" x14ac:dyDescent="0.45">
      <c r="B230" s="72">
        <v>44775</v>
      </c>
      <c r="C230" s="73">
        <v>2371.3000000000002</v>
      </c>
      <c r="D230" s="73">
        <v>2380</v>
      </c>
      <c r="E230" s="73">
        <v>2330.25</v>
      </c>
      <c r="F230" s="73">
        <v>2353.3000000000002</v>
      </c>
      <c r="G230" s="92">
        <v>2348.7399999999998</v>
      </c>
      <c r="I230" s="37"/>
      <c r="K230" s="72">
        <v>44775</v>
      </c>
      <c r="L230" s="73">
        <v>1442</v>
      </c>
      <c r="M230" s="73">
        <v>1444.6</v>
      </c>
      <c r="N230" s="73">
        <v>1423.05</v>
      </c>
      <c r="O230" s="73">
        <v>1430.25</v>
      </c>
      <c r="P230" s="92">
        <v>1431.6</v>
      </c>
      <c r="R230" s="37"/>
      <c r="T230" s="72">
        <v>44775</v>
      </c>
      <c r="U230" s="100">
        <f t="shared" si="20"/>
        <v>1.6444521497919558</v>
      </c>
      <c r="V230" s="100">
        <f t="shared" si="21"/>
        <v>1.6475148830125987</v>
      </c>
      <c r="W230" s="100">
        <f t="shared" si="22"/>
        <v>1.6375039527774851</v>
      </c>
      <c r="X230" s="100">
        <f t="shared" si="23"/>
        <v>1.6453766823981824</v>
      </c>
      <c r="Y230" s="103">
        <f t="shared" si="24"/>
        <v>1.6406398435317127</v>
      </c>
    </row>
    <row r="231" spans="2:25" x14ac:dyDescent="0.45">
      <c r="B231" s="72">
        <v>44774</v>
      </c>
      <c r="C231" s="73">
        <v>2397</v>
      </c>
      <c r="D231" s="73">
        <v>2397</v>
      </c>
      <c r="E231" s="73">
        <v>2362.0500000000002</v>
      </c>
      <c r="F231" s="73">
        <v>2383.75</v>
      </c>
      <c r="G231" s="92">
        <v>2377.85</v>
      </c>
      <c r="I231" s="37"/>
      <c r="K231" s="72">
        <v>44774</v>
      </c>
      <c r="L231" s="73">
        <v>1439</v>
      </c>
      <c r="M231" s="73">
        <v>1448.45</v>
      </c>
      <c r="N231" s="73">
        <v>1430.05</v>
      </c>
      <c r="O231" s="73">
        <v>1446.15</v>
      </c>
      <c r="P231" s="92">
        <v>1440.76</v>
      </c>
      <c r="R231" s="37"/>
      <c r="T231" s="72">
        <v>44774</v>
      </c>
      <c r="U231" s="100">
        <f t="shared" si="20"/>
        <v>1.6657400972897847</v>
      </c>
      <c r="V231" s="100">
        <f t="shared" si="21"/>
        <v>1.6548724498601954</v>
      </c>
      <c r="W231" s="100">
        <f t="shared" si="22"/>
        <v>1.6517254641446104</v>
      </c>
      <c r="X231" s="100">
        <f t="shared" si="23"/>
        <v>1.648342149846143</v>
      </c>
      <c r="Y231" s="103">
        <f t="shared" si="24"/>
        <v>1.6504136705627586</v>
      </c>
    </row>
    <row r="232" spans="2:25" x14ac:dyDescent="0.45">
      <c r="B232" s="72">
        <v>44771</v>
      </c>
      <c r="C232" s="73">
        <v>2356</v>
      </c>
      <c r="D232" s="73">
        <v>2392.6999999999998</v>
      </c>
      <c r="E232" s="73">
        <v>2340.4</v>
      </c>
      <c r="F232" s="73">
        <v>2377.8000000000002</v>
      </c>
      <c r="G232" s="92">
        <v>2368.0700000000002</v>
      </c>
      <c r="I232" s="37"/>
      <c r="K232" s="72">
        <v>44771</v>
      </c>
      <c r="L232" s="73">
        <v>1438</v>
      </c>
      <c r="M232" s="73">
        <v>1438.6</v>
      </c>
      <c r="N232" s="73">
        <v>1415.3</v>
      </c>
      <c r="O232" s="73">
        <v>1434.2</v>
      </c>
      <c r="P232" s="92">
        <v>1428.73</v>
      </c>
      <c r="R232" s="37"/>
      <c r="T232" s="72">
        <v>44771</v>
      </c>
      <c r="U232" s="100">
        <f t="shared" si="20"/>
        <v>1.6383866481223923</v>
      </c>
      <c r="V232" s="100">
        <f t="shared" si="21"/>
        <v>1.6632142360628388</v>
      </c>
      <c r="W232" s="100">
        <f t="shared" si="22"/>
        <v>1.653642337313644</v>
      </c>
      <c r="X232" s="100">
        <f t="shared" si="23"/>
        <v>1.6579277646074468</v>
      </c>
      <c r="Y232" s="103">
        <f t="shared" si="24"/>
        <v>1.6574650213826265</v>
      </c>
    </row>
    <row r="233" spans="2:25" x14ac:dyDescent="0.45">
      <c r="B233" s="72">
        <v>44770</v>
      </c>
      <c r="C233" s="73">
        <v>2323.1</v>
      </c>
      <c r="D233" s="73">
        <v>2345.6</v>
      </c>
      <c r="E233" s="73">
        <v>2319</v>
      </c>
      <c r="F233" s="73">
        <v>2337.5500000000002</v>
      </c>
      <c r="G233" s="92">
        <v>2334.63</v>
      </c>
      <c r="I233" s="37"/>
      <c r="K233" s="72">
        <v>44770</v>
      </c>
      <c r="L233" s="73">
        <v>1415.05</v>
      </c>
      <c r="M233" s="73">
        <v>1424</v>
      </c>
      <c r="N233" s="73">
        <v>1411</v>
      </c>
      <c r="O233" s="73">
        <v>1416.85</v>
      </c>
      <c r="P233" s="92">
        <v>1419.21</v>
      </c>
      <c r="R233" s="37"/>
      <c r="T233" s="72">
        <v>44770</v>
      </c>
      <c r="U233" s="100">
        <f t="shared" si="20"/>
        <v>1.641708773541571</v>
      </c>
      <c r="V233" s="100">
        <f t="shared" si="21"/>
        <v>1.6471910112359549</v>
      </c>
      <c r="W233" s="100">
        <f t="shared" si="22"/>
        <v>1.6435152374202693</v>
      </c>
      <c r="X233" s="100">
        <f t="shared" si="23"/>
        <v>1.6498217877686419</v>
      </c>
      <c r="Y233" s="103">
        <f t="shared" si="24"/>
        <v>1.6450208214429154</v>
      </c>
    </row>
    <row r="234" spans="2:25" x14ac:dyDescent="0.45">
      <c r="B234" s="72">
        <v>44769</v>
      </c>
      <c r="C234" s="73">
        <v>2286.25</v>
      </c>
      <c r="D234" s="73">
        <v>2316.8000000000002</v>
      </c>
      <c r="E234" s="73">
        <v>2282.5500000000002</v>
      </c>
      <c r="F234" s="73">
        <v>2313.35</v>
      </c>
      <c r="G234" s="92">
        <v>2304.9</v>
      </c>
      <c r="I234" s="37"/>
      <c r="K234" s="72">
        <v>44769</v>
      </c>
      <c r="L234" s="73">
        <v>1388.9</v>
      </c>
      <c r="M234" s="73">
        <v>1406</v>
      </c>
      <c r="N234" s="73">
        <v>1384.25</v>
      </c>
      <c r="O234" s="73">
        <v>1404.4</v>
      </c>
      <c r="P234" s="92">
        <v>1399.8</v>
      </c>
      <c r="R234" s="37"/>
      <c r="T234" s="72">
        <v>44769</v>
      </c>
      <c r="U234" s="100">
        <f t="shared" si="20"/>
        <v>1.6460868313053494</v>
      </c>
      <c r="V234" s="100">
        <f t="shared" si="21"/>
        <v>1.6477951635846373</v>
      </c>
      <c r="W234" s="100">
        <f t="shared" si="22"/>
        <v>1.6489434711937874</v>
      </c>
      <c r="X234" s="100">
        <f t="shared" si="23"/>
        <v>1.6472158929080032</v>
      </c>
      <c r="Y234" s="103">
        <f t="shared" si="24"/>
        <v>1.6465923703386198</v>
      </c>
    </row>
    <row r="235" spans="2:25" x14ac:dyDescent="0.45">
      <c r="B235" s="72">
        <v>44768</v>
      </c>
      <c r="C235" s="73">
        <v>2307.75</v>
      </c>
      <c r="D235" s="73">
        <v>2309.9499999999998</v>
      </c>
      <c r="E235" s="73">
        <v>2286</v>
      </c>
      <c r="F235" s="73">
        <v>2292.5</v>
      </c>
      <c r="G235" s="92">
        <v>2298.19</v>
      </c>
      <c r="I235" s="37"/>
      <c r="K235" s="72">
        <v>44768</v>
      </c>
      <c r="L235" s="73">
        <v>1396</v>
      </c>
      <c r="M235" s="73">
        <v>1402</v>
      </c>
      <c r="N235" s="73">
        <v>1386.3</v>
      </c>
      <c r="O235" s="73">
        <v>1393.75</v>
      </c>
      <c r="P235" s="92">
        <v>1395.38</v>
      </c>
      <c r="R235" s="37"/>
      <c r="T235" s="72">
        <v>44768</v>
      </c>
      <c r="U235" s="100">
        <f t="shared" si="20"/>
        <v>1.6531160458452723</v>
      </c>
      <c r="V235" s="100">
        <f t="shared" si="21"/>
        <v>1.6476105563480741</v>
      </c>
      <c r="W235" s="100">
        <f t="shared" si="22"/>
        <v>1.6489937243020991</v>
      </c>
      <c r="X235" s="100">
        <f t="shared" si="23"/>
        <v>1.6448430493273543</v>
      </c>
      <c r="Y235" s="103">
        <f t="shared" si="24"/>
        <v>1.6469993836804311</v>
      </c>
    </row>
    <row r="236" spans="2:25" x14ac:dyDescent="0.45">
      <c r="B236" s="72">
        <v>44767</v>
      </c>
      <c r="C236" s="73">
        <v>2286</v>
      </c>
      <c r="D236" s="73">
        <v>2320</v>
      </c>
      <c r="E236" s="73">
        <v>2275.6</v>
      </c>
      <c r="F236" s="73">
        <v>2308.65</v>
      </c>
      <c r="G236" s="92">
        <v>2295.25</v>
      </c>
      <c r="I236" s="37"/>
      <c r="K236" s="72">
        <v>44767</v>
      </c>
      <c r="L236" s="73">
        <v>1395</v>
      </c>
      <c r="M236" s="73">
        <v>1404.6</v>
      </c>
      <c r="N236" s="73">
        <v>1383.3</v>
      </c>
      <c r="O236" s="73">
        <v>1396.6</v>
      </c>
      <c r="P236" s="92">
        <v>1393.4</v>
      </c>
      <c r="R236" s="37"/>
      <c r="T236" s="72">
        <v>44767</v>
      </c>
      <c r="U236" s="100">
        <f t="shared" si="20"/>
        <v>1.6387096774193548</v>
      </c>
      <c r="V236" s="100">
        <f t="shared" si="21"/>
        <v>1.6517157909725191</v>
      </c>
      <c r="W236" s="100">
        <f t="shared" si="22"/>
        <v>1.6450516879924817</v>
      </c>
      <c r="X236" s="100">
        <f t="shared" si="23"/>
        <v>1.6530502649291137</v>
      </c>
      <c r="Y236" s="103">
        <f t="shared" si="24"/>
        <v>1.6472297976173387</v>
      </c>
    </row>
    <row r="237" spans="2:25" x14ac:dyDescent="0.45">
      <c r="B237" s="72">
        <v>44764</v>
      </c>
      <c r="C237" s="73">
        <v>2260</v>
      </c>
      <c r="D237" s="73">
        <v>2302.0500000000002</v>
      </c>
      <c r="E237" s="73">
        <v>2250.6</v>
      </c>
      <c r="F237" s="73">
        <v>2295.9499999999998</v>
      </c>
      <c r="G237" s="92">
        <v>2280.65</v>
      </c>
      <c r="I237" s="37"/>
      <c r="K237" s="72">
        <v>44764</v>
      </c>
      <c r="L237" s="73">
        <v>1366</v>
      </c>
      <c r="M237" s="73">
        <v>1397</v>
      </c>
      <c r="N237" s="73">
        <v>1362.4</v>
      </c>
      <c r="O237" s="73">
        <v>1392.5</v>
      </c>
      <c r="P237" s="92">
        <v>1384.48</v>
      </c>
      <c r="R237" s="37"/>
      <c r="T237" s="72">
        <v>44764</v>
      </c>
      <c r="U237" s="100">
        <f t="shared" si="20"/>
        <v>1.6544655929721817</v>
      </c>
      <c r="V237" s="100">
        <f t="shared" si="21"/>
        <v>1.6478525411596279</v>
      </c>
      <c r="W237" s="100">
        <f t="shared" si="22"/>
        <v>1.6519377568995888</v>
      </c>
      <c r="X237" s="100">
        <f t="shared" si="23"/>
        <v>1.6487971274685815</v>
      </c>
      <c r="Y237" s="103">
        <f t="shared" si="24"/>
        <v>1.6472971801687277</v>
      </c>
    </row>
    <row r="238" spans="2:25" x14ac:dyDescent="0.45">
      <c r="B238" s="72">
        <v>44763</v>
      </c>
      <c r="C238" s="73">
        <v>2230</v>
      </c>
      <c r="D238" s="73">
        <v>2250.4</v>
      </c>
      <c r="E238" s="73">
        <v>2225</v>
      </c>
      <c r="F238" s="73">
        <v>2242.4</v>
      </c>
      <c r="G238" s="92">
        <v>2241.69</v>
      </c>
      <c r="I238" s="37"/>
      <c r="K238" s="72">
        <v>44763</v>
      </c>
      <c r="L238" s="73">
        <v>1360.55</v>
      </c>
      <c r="M238" s="73">
        <v>1369.5</v>
      </c>
      <c r="N238" s="73">
        <v>1358.1</v>
      </c>
      <c r="O238" s="73">
        <v>1360.75</v>
      </c>
      <c r="P238" s="92">
        <v>1363.06</v>
      </c>
      <c r="R238" s="37"/>
      <c r="T238" s="72">
        <v>44763</v>
      </c>
      <c r="U238" s="100">
        <f t="shared" si="20"/>
        <v>1.6390430340671052</v>
      </c>
      <c r="V238" s="100">
        <f t="shared" si="21"/>
        <v>1.6432274552756481</v>
      </c>
      <c r="W238" s="100">
        <f t="shared" si="22"/>
        <v>1.6383182387158532</v>
      </c>
      <c r="X238" s="100">
        <f t="shared" si="23"/>
        <v>1.6479147528936249</v>
      </c>
      <c r="Y238" s="103">
        <f t="shared" si="24"/>
        <v>1.6446011180725721</v>
      </c>
    </row>
    <row r="239" spans="2:25" x14ac:dyDescent="0.45">
      <c r="B239" s="72">
        <v>44762</v>
      </c>
      <c r="C239" s="73">
        <v>2243</v>
      </c>
      <c r="D239" s="73">
        <v>2252.6999999999998</v>
      </c>
      <c r="E239" s="73">
        <v>2224</v>
      </c>
      <c r="F239" s="73">
        <v>2231.4</v>
      </c>
      <c r="G239" s="92">
        <v>2241.42</v>
      </c>
      <c r="I239" s="37"/>
      <c r="K239" s="72">
        <v>44762</v>
      </c>
      <c r="L239" s="73">
        <v>1359.9</v>
      </c>
      <c r="M239" s="73">
        <v>1371.1</v>
      </c>
      <c r="N239" s="73">
        <v>1355.25</v>
      </c>
      <c r="O239" s="73">
        <v>1365.05</v>
      </c>
      <c r="P239" s="92">
        <v>1364.16</v>
      </c>
      <c r="R239" s="37"/>
      <c r="T239" s="72">
        <v>44762</v>
      </c>
      <c r="U239" s="100">
        <f t="shared" si="20"/>
        <v>1.6493859842635488</v>
      </c>
      <c r="V239" s="100">
        <f t="shared" si="21"/>
        <v>1.6429873823936985</v>
      </c>
      <c r="W239" s="100">
        <f t="shared" si="22"/>
        <v>1.641025641025641</v>
      </c>
      <c r="X239" s="100">
        <f t="shared" si="23"/>
        <v>1.6346653968719096</v>
      </c>
      <c r="Y239" s="103">
        <f t="shared" si="24"/>
        <v>1.6430770584095706</v>
      </c>
    </row>
    <row r="240" spans="2:25" x14ac:dyDescent="0.45">
      <c r="B240" s="72">
        <v>44761</v>
      </c>
      <c r="C240" s="73">
        <v>2192</v>
      </c>
      <c r="D240" s="73">
        <v>2223</v>
      </c>
      <c r="E240" s="73">
        <v>2191.25</v>
      </c>
      <c r="F240" s="73">
        <v>2217.6999999999998</v>
      </c>
      <c r="G240" s="92">
        <v>2210.89</v>
      </c>
      <c r="I240" s="37"/>
      <c r="K240" s="72">
        <v>44761</v>
      </c>
      <c r="L240" s="73">
        <v>1337</v>
      </c>
      <c r="M240" s="73">
        <v>1358.55</v>
      </c>
      <c r="N240" s="73">
        <v>1337</v>
      </c>
      <c r="O240" s="73">
        <v>1348.05</v>
      </c>
      <c r="P240" s="92">
        <v>1349.05</v>
      </c>
      <c r="R240" s="37"/>
      <c r="T240" s="72">
        <v>44761</v>
      </c>
      <c r="U240" s="100">
        <f t="shared" si="20"/>
        <v>1.6394913986537023</v>
      </c>
      <c r="V240" s="100">
        <f t="shared" si="21"/>
        <v>1.6363034117257371</v>
      </c>
      <c r="W240" s="100">
        <f t="shared" si="22"/>
        <v>1.6389304412864623</v>
      </c>
      <c r="X240" s="100">
        <f t="shared" si="23"/>
        <v>1.6451170208820147</v>
      </c>
      <c r="Y240" s="103">
        <f t="shared" si="24"/>
        <v>1.6388495608020459</v>
      </c>
    </row>
    <row r="241" spans="2:25" x14ac:dyDescent="0.45">
      <c r="B241" s="72">
        <v>44760</v>
      </c>
      <c r="C241" s="73">
        <v>2212</v>
      </c>
      <c r="D241" s="73">
        <v>2223.35</v>
      </c>
      <c r="E241" s="73">
        <v>2188</v>
      </c>
      <c r="F241" s="73">
        <v>2204.3000000000002</v>
      </c>
      <c r="G241" s="92">
        <v>2202.19</v>
      </c>
      <c r="I241" s="37"/>
      <c r="K241" s="72">
        <v>44760</v>
      </c>
      <c r="L241" s="73">
        <v>1348</v>
      </c>
      <c r="M241" s="73">
        <v>1366.1</v>
      </c>
      <c r="N241" s="73">
        <v>1342.05</v>
      </c>
      <c r="O241" s="73">
        <v>1347.55</v>
      </c>
      <c r="P241" s="92">
        <v>1347.82</v>
      </c>
      <c r="R241" s="37"/>
      <c r="T241" s="72">
        <v>44760</v>
      </c>
      <c r="U241" s="100">
        <f t="shared" si="20"/>
        <v>1.6409495548961424</v>
      </c>
      <c r="V241" s="100">
        <f t="shared" si="21"/>
        <v>1.6275162872410511</v>
      </c>
      <c r="W241" s="100">
        <f t="shared" si="22"/>
        <v>1.6303416415185723</v>
      </c>
      <c r="X241" s="100">
        <f t="shared" si="23"/>
        <v>1.635783458869801</v>
      </c>
      <c r="Y241" s="103">
        <f t="shared" si="24"/>
        <v>1.6338902820851451</v>
      </c>
    </row>
    <row r="242" spans="2:25" x14ac:dyDescent="0.45">
      <c r="B242" s="72">
        <v>44757</v>
      </c>
      <c r="C242" s="73">
        <v>2172.5</v>
      </c>
      <c r="D242" s="73">
        <v>2218.9499999999998</v>
      </c>
      <c r="E242" s="73">
        <v>2171.25</v>
      </c>
      <c r="F242" s="73">
        <v>2216.1</v>
      </c>
      <c r="G242" s="92">
        <v>2199.92</v>
      </c>
      <c r="I242" s="37"/>
      <c r="K242" s="72">
        <v>44757</v>
      </c>
      <c r="L242" s="73">
        <v>1353</v>
      </c>
      <c r="M242" s="73">
        <v>1364.9</v>
      </c>
      <c r="N242" s="73">
        <v>1346.8</v>
      </c>
      <c r="O242" s="73">
        <v>1362.05</v>
      </c>
      <c r="P242" s="92">
        <v>1357.6</v>
      </c>
      <c r="R242" s="37"/>
      <c r="T242" s="72">
        <v>44757</v>
      </c>
      <c r="U242" s="100">
        <f t="shared" si="20"/>
        <v>1.6056910569105691</v>
      </c>
      <c r="V242" s="100">
        <f t="shared" si="21"/>
        <v>1.6257234962268297</v>
      </c>
      <c r="W242" s="100">
        <f t="shared" si="22"/>
        <v>1.6121547371547371</v>
      </c>
      <c r="X242" s="100">
        <f t="shared" si="23"/>
        <v>1.627032781469109</v>
      </c>
      <c r="Y242" s="103">
        <f t="shared" si="24"/>
        <v>1.6204478491455512</v>
      </c>
    </row>
    <row r="243" spans="2:25" x14ac:dyDescent="0.45">
      <c r="B243" s="72">
        <v>44756</v>
      </c>
      <c r="C243" s="73">
        <v>2177.85</v>
      </c>
      <c r="D243" s="73">
        <v>2194.9</v>
      </c>
      <c r="E243" s="73">
        <v>2160</v>
      </c>
      <c r="F243" s="73">
        <v>2167.4</v>
      </c>
      <c r="G243" s="92">
        <v>2176.65</v>
      </c>
      <c r="I243" s="37"/>
      <c r="K243" s="72">
        <v>44756</v>
      </c>
      <c r="L243" s="73">
        <v>1362</v>
      </c>
      <c r="M243" s="73">
        <v>1372.65</v>
      </c>
      <c r="N243" s="73">
        <v>1349.25</v>
      </c>
      <c r="O243" s="73">
        <v>1351.05</v>
      </c>
      <c r="P243" s="92">
        <v>1359.74</v>
      </c>
      <c r="R243" s="37"/>
      <c r="T243" s="72">
        <v>44756</v>
      </c>
      <c r="U243" s="100">
        <f t="shared" si="20"/>
        <v>1.5990088105726872</v>
      </c>
      <c r="V243" s="100">
        <f t="shared" si="21"/>
        <v>1.599023786107165</v>
      </c>
      <c r="W243" s="100">
        <f t="shared" si="22"/>
        <v>1.6008893829905504</v>
      </c>
      <c r="X243" s="100">
        <f t="shared" si="23"/>
        <v>1.6042337441249399</v>
      </c>
      <c r="Y243" s="103">
        <f t="shared" si="24"/>
        <v>1.6007839734066807</v>
      </c>
    </row>
    <row r="244" spans="2:25" x14ac:dyDescent="0.45">
      <c r="B244" s="72">
        <v>44755</v>
      </c>
      <c r="C244" s="73">
        <v>2235</v>
      </c>
      <c r="D244" s="73">
        <v>2239.6</v>
      </c>
      <c r="E244" s="73">
        <v>2160.5500000000002</v>
      </c>
      <c r="F244" s="73">
        <v>2165.0500000000002</v>
      </c>
      <c r="G244" s="92">
        <v>2186.02</v>
      </c>
      <c r="I244" s="37"/>
      <c r="K244" s="72">
        <v>44755</v>
      </c>
      <c r="L244" s="73">
        <v>1390</v>
      </c>
      <c r="M244" s="73">
        <v>1394.2</v>
      </c>
      <c r="N244" s="73">
        <v>1354.25</v>
      </c>
      <c r="O244" s="73">
        <v>1357.85</v>
      </c>
      <c r="P244" s="92">
        <v>1371.2</v>
      </c>
      <c r="R244" s="37"/>
      <c r="T244" s="72">
        <v>44755</v>
      </c>
      <c r="U244" s="100">
        <f t="shared" si="20"/>
        <v>1.6079136690647482</v>
      </c>
      <c r="V244" s="100">
        <f t="shared" si="21"/>
        <v>1.6063692440109021</v>
      </c>
      <c r="W244" s="100">
        <f t="shared" si="22"/>
        <v>1.5953848993908069</v>
      </c>
      <c r="X244" s="100">
        <f t="shared" si="23"/>
        <v>1.5944691976286043</v>
      </c>
      <c r="Y244" s="103">
        <f t="shared" si="24"/>
        <v>1.5942386231038506</v>
      </c>
    </row>
    <row r="245" spans="2:25" x14ac:dyDescent="0.45">
      <c r="B245" s="72">
        <v>44754</v>
      </c>
      <c r="C245" s="73">
        <v>2230</v>
      </c>
      <c r="D245" s="73">
        <v>2243</v>
      </c>
      <c r="E245" s="73">
        <v>2218</v>
      </c>
      <c r="F245" s="73">
        <v>2226.9</v>
      </c>
      <c r="G245" s="92">
        <v>2226.66</v>
      </c>
      <c r="I245" s="37"/>
      <c r="K245" s="72">
        <v>44754</v>
      </c>
      <c r="L245" s="73">
        <v>1405.25</v>
      </c>
      <c r="M245" s="73">
        <v>1405.25</v>
      </c>
      <c r="N245" s="73">
        <v>1389.4</v>
      </c>
      <c r="O245" s="73">
        <v>1391.8</v>
      </c>
      <c r="P245" s="92">
        <v>1395.12</v>
      </c>
      <c r="R245" s="37"/>
      <c r="T245" s="72">
        <v>44754</v>
      </c>
      <c r="U245" s="100">
        <f t="shared" si="20"/>
        <v>1.5869062444404911</v>
      </c>
      <c r="V245" s="100">
        <f t="shared" si="21"/>
        <v>1.5961572673901441</v>
      </c>
      <c r="W245" s="100">
        <f t="shared" si="22"/>
        <v>1.596372534907154</v>
      </c>
      <c r="X245" s="100">
        <f t="shared" si="23"/>
        <v>1.6000143698807301</v>
      </c>
      <c r="Y245" s="103">
        <f t="shared" si="24"/>
        <v>1.5960347496989506</v>
      </c>
    </row>
    <row r="246" spans="2:25" x14ac:dyDescent="0.45">
      <c r="B246" s="72">
        <v>44753</v>
      </c>
      <c r="C246" s="73">
        <v>2233.25</v>
      </c>
      <c r="D246" s="73">
        <v>2260</v>
      </c>
      <c r="E246" s="73">
        <v>2228.25</v>
      </c>
      <c r="F246" s="73">
        <v>2249.5</v>
      </c>
      <c r="G246" s="92">
        <v>2245.85</v>
      </c>
      <c r="I246" s="37"/>
      <c r="K246" s="72">
        <v>44753</v>
      </c>
      <c r="L246" s="73">
        <v>1394</v>
      </c>
      <c r="M246" s="73">
        <v>1409.9</v>
      </c>
      <c r="N246" s="73">
        <v>1393.25</v>
      </c>
      <c r="O246" s="73">
        <v>1406.15</v>
      </c>
      <c r="P246" s="92">
        <v>1403.07</v>
      </c>
      <c r="R246" s="37"/>
      <c r="T246" s="72">
        <v>44753</v>
      </c>
      <c r="U246" s="100">
        <f t="shared" si="20"/>
        <v>1.6020444763271162</v>
      </c>
      <c r="V246" s="100">
        <f t="shared" si="21"/>
        <v>1.6029505638697779</v>
      </c>
      <c r="W246" s="100">
        <f t="shared" si="22"/>
        <v>1.5993181410371433</v>
      </c>
      <c r="X246" s="100">
        <f t="shared" si="23"/>
        <v>1.5997582050279129</v>
      </c>
      <c r="Y246" s="103">
        <f t="shared" si="24"/>
        <v>1.6006685340004418</v>
      </c>
    </row>
    <row r="247" spans="2:25" x14ac:dyDescent="0.45">
      <c r="B247" s="72">
        <v>44750</v>
      </c>
      <c r="C247" s="73">
        <v>2260</v>
      </c>
      <c r="D247" s="73">
        <v>2262.4</v>
      </c>
      <c r="E247" s="73">
        <v>2224.9</v>
      </c>
      <c r="F247" s="73">
        <v>2239.75</v>
      </c>
      <c r="G247" s="92">
        <v>2240.69</v>
      </c>
      <c r="I247" s="37"/>
      <c r="K247" s="72">
        <v>44750</v>
      </c>
      <c r="L247" s="73">
        <v>1410</v>
      </c>
      <c r="M247" s="73">
        <v>1410</v>
      </c>
      <c r="N247" s="73">
        <v>1394.75</v>
      </c>
      <c r="O247" s="73">
        <v>1397.1</v>
      </c>
      <c r="P247" s="92">
        <v>1402.07</v>
      </c>
      <c r="R247" s="37"/>
      <c r="T247" s="72">
        <v>44750</v>
      </c>
      <c r="U247" s="100">
        <f t="shared" si="20"/>
        <v>1.6028368794326242</v>
      </c>
      <c r="V247" s="100">
        <f t="shared" si="21"/>
        <v>1.6045390070921985</v>
      </c>
      <c r="W247" s="100">
        <f t="shared" si="22"/>
        <v>1.5951962717332857</v>
      </c>
      <c r="X247" s="100">
        <f t="shared" si="23"/>
        <v>1.6031422231765802</v>
      </c>
      <c r="Y247" s="103">
        <f t="shared" si="24"/>
        <v>1.5981299079218585</v>
      </c>
    </row>
    <row r="248" spans="2:25" x14ac:dyDescent="0.45">
      <c r="B248" s="72">
        <v>44749</v>
      </c>
      <c r="C248" s="73">
        <v>2241.6</v>
      </c>
      <c r="D248" s="73">
        <v>2249.4499999999998</v>
      </c>
      <c r="E248" s="73">
        <v>2228.6</v>
      </c>
      <c r="F248" s="73">
        <v>2245.5500000000002</v>
      </c>
      <c r="G248" s="92">
        <v>2241.39</v>
      </c>
      <c r="I248" s="37"/>
      <c r="K248" s="72">
        <v>44749</v>
      </c>
      <c r="L248" s="73">
        <v>1380</v>
      </c>
      <c r="M248" s="73">
        <v>1398</v>
      </c>
      <c r="N248" s="73">
        <v>1374.45</v>
      </c>
      <c r="O248" s="73">
        <v>1395.8</v>
      </c>
      <c r="P248" s="92">
        <v>1387.53</v>
      </c>
      <c r="R248" s="37"/>
      <c r="T248" s="72">
        <v>44749</v>
      </c>
      <c r="U248" s="100">
        <f t="shared" si="20"/>
        <v>1.6243478260869564</v>
      </c>
      <c r="V248" s="100">
        <f t="shared" si="21"/>
        <v>1.6090486409155935</v>
      </c>
      <c r="W248" s="100">
        <f t="shared" si="22"/>
        <v>1.6214485794317726</v>
      </c>
      <c r="X248" s="100">
        <f t="shared" si="23"/>
        <v>1.6087906576873479</v>
      </c>
      <c r="Y248" s="103">
        <f t="shared" si="24"/>
        <v>1.6153812890532095</v>
      </c>
    </row>
    <row r="249" spans="2:25" x14ac:dyDescent="0.45">
      <c r="B249" s="72">
        <v>44748</v>
      </c>
      <c r="C249" s="73">
        <v>2186</v>
      </c>
      <c r="D249" s="73">
        <v>2234</v>
      </c>
      <c r="E249" s="73">
        <v>2186</v>
      </c>
      <c r="F249" s="73">
        <v>2229.5</v>
      </c>
      <c r="G249" s="92">
        <v>2219.3200000000002</v>
      </c>
      <c r="I249" s="37"/>
      <c r="K249" s="72">
        <v>44748</v>
      </c>
      <c r="L249" s="73">
        <v>1348</v>
      </c>
      <c r="M249" s="73">
        <v>1373.4</v>
      </c>
      <c r="N249" s="73">
        <v>1347.1</v>
      </c>
      <c r="O249" s="73">
        <v>1371.25</v>
      </c>
      <c r="P249" s="92">
        <v>1365.48</v>
      </c>
      <c r="R249" s="37"/>
      <c r="T249" s="72">
        <v>44748</v>
      </c>
      <c r="U249" s="100">
        <f t="shared" si="20"/>
        <v>1.6216617210682494</v>
      </c>
      <c r="V249" s="100">
        <f t="shared" si="21"/>
        <v>1.6266200669870394</v>
      </c>
      <c r="W249" s="100">
        <f t="shared" si="22"/>
        <v>1.6227451562615991</v>
      </c>
      <c r="X249" s="100">
        <f t="shared" si="23"/>
        <v>1.6258887876025525</v>
      </c>
      <c r="Y249" s="103">
        <f t="shared" si="24"/>
        <v>1.6253039224302077</v>
      </c>
    </row>
    <row r="250" spans="2:25" x14ac:dyDescent="0.45">
      <c r="B250" s="72">
        <v>44747</v>
      </c>
      <c r="C250" s="73">
        <v>2241</v>
      </c>
      <c r="D250" s="73">
        <v>2245.5</v>
      </c>
      <c r="E250" s="73">
        <v>2191.4</v>
      </c>
      <c r="F250" s="73">
        <v>2202.9</v>
      </c>
      <c r="G250" s="92">
        <v>2225.54</v>
      </c>
      <c r="I250" s="37"/>
      <c r="K250" s="72">
        <v>44747</v>
      </c>
      <c r="L250" s="73">
        <v>1364</v>
      </c>
      <c r="M250" s="73">
        <v>1379.35</v>
      </c>
      <c r="N250" s="73">
        <v>1348.3</v>
      </c>
      <c r="O250" s="73">
        <v>1352.6</v>
      </c>
      <c r="P250" s="92">
        <v>1366.82</v>
      </c>
      <c r="R250" s="37"/>
      <c r="T250" s="72">
        <v>44747</v>
      </c>
      <c r="U250" s="100">
        <f t="shared" si="20"/>
        <v>1.6429618768328447</v>
      </c>
      <c r="V250" s="100">
        <f t="shared" si="21"/>
        <v>1.6279406967049699</v>
      </c>
      <c r="W250" s="100">
        <f t="shared" si="22"/>
        <v>1.6253059408143589</v>
      </c>
      <c r="X250" s="100">
        <f t="shared" si="23"/>
        <v>1.6286411355907144</v>
      </c>
      <c r="Y250" s="103">
        <f t="shared" si="24"/>
        <v>1.6282612194729373</v>
      </c>
    </row>
    <row r="251" spans="2:25" x14ac:dyDescent="0.45">
      <c r="B251" s="72">
        <v>44746</v>
      </c>
      <c r="C251" s="73">
        <v>2195.15</v>
      </c>
      <c r="D251" s="73">
        <v>2220.5500000000002</v>
      </c>
      <c r="E251" s="73">
        <v>2178.1999999999998</v>
      </c>
      <c r="F251" s="73">
        <v>2216.85</v>
      </c>
      <c r="G251" s="92">
        <v>2200.7199999999998</v>
      </c>
      <c r="I251" s="37"/>
      <c r="K251" s="72">
        <v>44746</v>
      </c>
      <c r="L251" s="73">
        <v>1353.7</v>
      </c>
      <c r="M251" s="73">
        <v>1360.2</v>
      </c>
      <c r="N251" s="73">
        <v>1342.25</v>
      </c>
      <c r="O251" s="73">
        <v>1355.65</v>
      </c>
      <c r="P251" s="92">
        <v>1352.23</v>
      </c>
      <c r="R251" s="37"/>
      <c r="T251" s="72">
        <v>44746</v>
      </c>
      <c r="U251" s="100">
        <f t="shared" si="20"/>
        <v>1.6215926719361748</v>
      </c>
      <c r="V251" s="100">
        <f t="shared" si="21"/>
        <v>1.6325172768710485</v>
      </c>
      <c r="W251" s="100">
        <f t="shared" si="22"/>
        <v>1.6227975414416091</v>
      </c>
      <c r="X251" s="100">
        <f t="shared" si="23"/>
        <v>1.6352672149891194</v>
      </c>
      <c r="Y251" s="103">
        <f t="shared" si="24"/>
        <v>1.6274746160046736</v>
      </c>
    </row>
    <row r="252" spans="2:25" x14ac:dyDescent="0.45">
      <c r="B252" s="72">
        <v>44743</v>
      </c>
      <c r="C252" s="73">
        <v>2155</v>
      </c>
      <c r="D252" s="73">
        <v>2224.0500000000002</v>
      </c>
      <c r="E252" s="73">
        <v>2133.1</v>
      </c>
      <c r="F252" s="73">
        <v>2210.5500000000002</v>
      </c>
      <c r="G252" s="92">
        <v>2177.73</v>
      </c>
      <c r="I252" s="37"/>
      <c r="K252" s="72">
        <v>44743</v>
      </c>
      <c r="L252" s="73">
        <v>1343.95</v>
      </c>
      <c r="M252" s="73">
        <v>1360</v>
      </c>
      <c r="N252" s="73">
        <v>1330.05</v>
      </c>
      <c r="O252" s="73">
        <v>1353.75</v>
      </c>
      <c r="P252" s="92">
        <v>1346.28</v>
      </c>
      <c r="R252" s="37"/>
      <c r="T252" s="72">
        <v>44743</v>
      </c>
      <c r="U252" s="100">
        <f t="shared" si="20"/>
        <v>1.6034822724059674</v>
      </c>
      <c r="V252" s="100">
        <f t="shared" si="21"/>
        <v>1.6353308823529413</v>
      </c>
      <c r="W252" s="100">
        <f t="shared" si="22"/>
        <v>1.6037742941994662</v>
      </c>
      <c r="X252" s="100">
        <f t="shared" si="23"/>
        <v>1.6329085872576179</v>
      </c>
      <c r="Y252" s="103">
        <f t="shared" si="24"/>
        <v>1.617590694357786</v>
      </c>
    </row>
    <row r="253" spans="2:25" x14ac:dyDescent="0.45">
      <c r="B253" s="72">
        <v>44742</v>
      </c>
      <c r="C253" s="73">
        <v>2156.0500000000002</v>
      </c>
      <c r="D253" s="73">
        <v>2194</v>
      </c>
      <c r="E253" s="73">
        <v>2152.1</v>
      </c>
      <c r="F253" s="73">
        <v>2170.85</v>
      </c>
      <c r="G253" s="92">
        <v>2172.15</v>
      </c>
      <c r="I253" s="37"/>
      <c r="K253" s="72">
        <v>44742</v>
      </c>
      <c r="L253" s="73">
        <v>1336</v>
      </c>
      <c r="M253" s="73">
        <v>1354</v>
      </c>
      <c r="N253" s="73">
        <v>1336</v>
      </c>
      <c r="O253" s="73">
        <v>1348</v>
      </c>
      <c r="P253" s="92">
        <v>1346.87</v>
      </c>
      <c r="R253" s="37"/>
      <c r="T253" s="72">
        <v>44742</v>
      </c>
      <c r="U253" s="100">
        <f t="shared" si="20"/>
        <v>1.6138098802395211</v>
      </c>
      <c r="V253" s="100">
        <f t="shared" si="21"/>
        <v>1.6203840472673561</v>
      </c>
      <c r="W253" s="100">
        <f t="shared" si="22"/>
        <v>1.6108532934131736</v>
      </c>
      <c r="X253" s="100">
        <f t="shared" si="23"/>
        <v>1.6104228486646883</v>
      </c>
      <c r="Y253" s="103">
        <f t="shared" si="24"/>
        <v>1.6127391656210326</v>
      </c>
    </row>
    <row r="254" spans="2:25" x14ac:dyDescent="0.45">
      <c r="B254" s="72">
        <v>44741</v>
      </c>
      <c r="C254" s="73">
        <v>2168</v>
      </c>
      <c r="D254" s="73">
        <v>2189.9499999999998</v>
      </c>
      <c r="E254" s="73">
        <v>2164.1</v>
      </c>
      <c r="F254" s="73">
        <v>2177.15</v>
      </c>
      <c r="G254" s="92">
        <v>2177.0700000000002</v>
      </c>
      <c r="I254" s="37"/>
      <c r="K254" s="72">
        <v>44741</v>
      </c>
      <c r="L254" s="73">
        <v>1331.25</v>
      </c>
      <c r="M254" s="73">
        <v>1350.75</v>
      </c>
      <c r="N254" s="73">
        <v>1331.25</v>
      </c>
      <c r="O254" s="73">
        <v>1343.95</v>
      </c>
      <c r="P254" s="92">
        <v>1343.41</v>
      </c>
      <c r="R254" s="37"/>
      <c r="T254" s="72">
        <v>44741</v>
      </c>
      <c r="U254" s="100">
        <f t="shared" si="20"/>
        <v>1.6285446009389672</v>
      </c>
      <c r="V254" s="100">
        <f t="shared" si="21"/>
        <v>1.6212844715898573</v>
      </c>
      <c r="W254" s="100">
        <f t="shared" si="22"/>
        <v>1.6256150234741784</v>
      </c>
      <c r="X254" s="100">
        <f t="shared" si="23"/>
        <v>1.6199635403102794</v>
      </c>
      <c r="Y254" s="103">
        <f t="shared" si="24"/>
        <v>1.6205551544204673</v>
      </c>
    </row>
    <row r="255" spans="2:25" x14ac:dyDescent="0.45">
      <c r="B255" s="72">
        <v>44740</v>
      </c>
      <c r="C255" s="73">
        <v>2177</v>
      </c>
      <c r="D255" s="73">
        <v>2197</v>
      </c>
      <c r="E255" s="73">
        <v>2159</v>
      </c>
      <c r="F255" s="73">
        <v>2180.85</v>
      </c>
      <c r="G255" s="92">
        <v>2172.0700000000002</v>
      </c>
      <c r="I255" s="37"/>
      <c r="K255" s="72">
        <v>44740</v>
      </c>
      <c r="L255" s="73">
        <v>1344</v>
      </c>
      <c r="M255" s="73">
        <v>1351</v>
      </c>
      <c r="N255" s="73">
        <v>1338.4</v>
      </c>
      <c r="O255" s="73">
        <v>1345.9</v>
      </c>
      <c r="P255" s="92">
        <v>1344.55</v>
      </c>
      <c r="R255" s="37"/>
      <c r="T255" s="72">
        <v>44740</v>
      </c>
      <c r="U255" s="100">
        <f t="shared" si="20"/>
        <v>1.6197916666666667</v>
      </c>
      <c r="V255" s="100">
        <f t="shared" si="21"/>
        <v>1.6262028127313102</v>
      </c>
      <c r="W255" s="100">
        <f t="shared" si="22"/>
        <v>1.6131201434548714</v>
      </c>
      <c r="X255" s="100">
        <f t="shared" si="23"/>
        <v>1.6203655546474476</v>
      </c>
      <c r="Y255" s="103">
        <f t="shared" si="24"/>
        <v>1.6154624223717975</v>
      </c>
    </row>
    <row r="256" spans="2:25" x14ac:dyDescent="0.45">
      <c r="B256" s="72">
        <v>44739</v>
      </c>
      <c r="C256" s="73">
        <v>2219</v>
      </c>
      <c r="D256" s="73">
        <v>2221</v>
      </c>
      <c r="E256" s="73">
        <v>2188.8000000000002</v>
      </c>
      <c r="F256" s="73">
        <v>2194.4499999999998</v>
      </c>
      <c r="G256" s="92">
        <v>2201.63</v>
      </c>
      <c r="I256" s="37"/>
      <c r="K256" s="72">
        <v>44739</v>
      </c>
      <c r="L256" s="73">
        <v>1370</v>
      </c>
      <c r="M256" s="73">
        <v>1376</v>
      </c>
      <c r="N256" s="73">
        <v>1352</v>
      </c>
      <c r="O256" s="73">
        <v>1356.25</v>
      </c>
      <c r="P256" s="92">
        <v>1362.63</v>
      </c>
      <c r="R256" s="37"/>
      <c r="T256" s="72">
        <v>44739</v>
      </c>
      <c r="U256" s="100">
        <f t="shared" si="20"/>
        <v>1.6197080291970802</v>
      </c>
      <c r="V256" s="100">
        <f t="shared" si="21"/>
        <v>1.6140988372093024</v>
      </c>
      <c r="W256" s="100">
        <f t="shared" si="22"/>
        <v>1.6189349112426037</v>
      </c>
      <c r="X256" s="100">
        <f t="shared" si="23"/>
        <v>1.6180276497695851</v>
      </c>
      <c r="Y256" s="103">
        <f t="shared" si="24"/>
        <v>1.6157210688154524</v>
      </c>
    </row>
    <row r="257" spans="2:25" x14ac:dyDescent="0.45">
      <c r="B257" s="72">
        <v>44736</v>
      </c>
      <c r="C257" s="73">
        <v>2160.1</v>
      </c>
      <c r="D257" s="73">
        <v>2201</v>
      </c>
      <c r="E257" s="73">
        <v>2158.0500000000002</v>
      </c>
      <c r="F257" s="73">
        <v>2189</v>
      </c>
      <c r="G257" s="92">
        <v>2184.11</v>
      </c>
      <c r="I257" s="37"/>
      <c r="K257" s="72">
        <v>44736</v>
      </c>
      <c r="L257" s="73">
        <v>1338.55</v>
      </c>
      <c r="M257" s="73">
        <v>1361.65</v>
      </c>
      <c r="N257" s="73">
        <v>1338.55</v>
      </c>
      <c r="O257" s="73">
        <v>1353.8</v>
      </c>
      <c r="P257" s="92">
        <v>1354.94</v>
      </c>
      <c r="R257" s="37"/>
      <c r="T257" s="72">
        <v>44736</v>
      </c>
      <c r="U257" s="100">
        <f t="shared" si="20"/>
        <v>1.6137611594635985</v>
      </c>
      <c r="V257" s="100">
        <f t="shared" si="21"/>
        <v>1.6164212536261153</v>
      </c>
      <c r="W257" s="100">
        <f t="shared" si="22"/>
        <v>1.6122296514885512</v>
      </c>
      <c r="X257" s="100">
        <f t="shared" si="23"/>
        <v>1.6169301226178165</v>
      </c>
      <c r="Y257" s="103">
        <f t="shared" si="24"/>
        <v>1.6119606772255599</v>
      </c>
    </row>
    <row r="258" spans="2:25" x14ac:dyDescent="0.45">
      <c r="B258" s="72">
        <v>44735</v>
      </c>
      <c r="C258" s="73">
        <v>2156.35</v>
      </c>
      <c r="D258" s="73">
        <v>2179.9499999999998</v>
      </c>
      <c r="E258" s="73">
        <v>2135</v>
      </c>
      <c r="F258" s="73">
        <v>2164.1999999999998</v>
      </c>
      <c r="G258" s="92">
        <v>2163.8200000000002</v>
      </c>
      <c r="I258" s="37"/>
      <c r="K258" s="72">
        <v>44735</v>
      </c>
      <c r="L258" s="73">
        <v>1330.5</v>
      </c>
      <c r="M258" s="73">
        <v>1348</v>
      </c>
      <c r="N258" s="73">
        <v>1318.5</v>
      </c>
      <c r="O258" s="73">
        <v>1335.15</v>
      </c>
      <c r="P258" s="92">
        <v>1336.91</v>
      </c>
      <c r="R258" s="37"/>
      <c r="T258" s="72">
        <v>44735</v>
      </c>
      <c r="U258" s="100">
        <f t="shared" si="20"/>
        <v>1.620706501315295</v>
      </c>
      <c r="V258" s="100">
        <f t="shared" si="21"/>
        <v>1.6171735905044509</v>
      </c>
      <c r="W258" s="100">
        <f t="shared" si="22"/>
        <v>1.6192643155100492</v>
      </c>
      <c r="X258" s="100">
        <f t="shared" si="23"/>
        <v>1.6209414672508704</v>
      </c>
      <c r="Y258" s="103">
        <f t="shared" si="24"/>
        <v>1.6185233112176587</v>
      </c>
    </row>
    <row r="259" spans="2:25" x14ac:dyDescent="0.45">
      <c r="B259" s="72">
        <v>44734</v>
      </c>
      <c r="C259" s="73">
        <v>2160</v>
      </c>
      <c r="D259" s="73">
        <v>2185.85</v>
      </c>
      <c r="E259" s="73">
        <v>2151.1</v>
      </c>
      <c r="F259" s="73">
        <v>2159.25</v>
      </c>
      <c r="G259" s="92">
        <v>2169.44</v>
      </c>
      <c r="I259" s="37"/>
      <c r="K259" s="72">
        <v>44734</v>
      </c>
      <c r="L259" s="73">
        <v>1332.25</v>
      </c>
      <c r="M259" s="73">
        <v>1336.95</v>
      </c>
      <c r="N259" s="73">
        <v>1323.2</v>
      </c>
      <c r="O259" s="73">
        <v>1330.25</v>
      </c>
      <c r="P259" s="92">
        <v>1329.7</v>
      </c>
      <c r="R259" s="37"/>
      <c r="T259" s="72">
        <v>44734</v>
      </c>
      <c r="U259" s="100">
        <f t="shared" si="20"/>
        <v>1.6213173203227622</v>
      </c>
      <c r="V259" s="100">
        <f t="shared" si="21"/>
        <v>1.634952690826134</v>
      </c>
      <c r="W259" s="100">
        <f t="shared" si="22"/>
        <v>1.6256801692865779</v>
      </c>
      <c r="X259" s="100">
        <f t="shared" si="23"/>
        <v>1.6231911294869386</v>
      </c>
      <c r="Y259" s="103">
        <f t="shared" si="24"/>
        <v>1.6315259080995712</v>
      </c>
    </row>
    <row r="260" spans="2:25" x14ac:dyDescent="0.45">
      <c r="B260" s="72">
        <v>44733</v>
      </c>
      <c r="C260" s="73">
        <v>2147.1</v>
      </c>
      <c r="D260" s="73">
        <v>2192.0500000000002</v>
      </c>
      <c r="E260" s="73">
        <v>2138.65</v>
      </c>
      <c r="F260" s="73">
        <v>2174.6999999999998</v>
      </c>
      <c r="G260" s="92">
        <v>2171.0500000000002</v>
      </c>
      <c r="I260" s="37"/>
      <c r="K260" s="72">
        <v>44733</v>
      </c>
      <c r="L260" s="73">
        <v>1336.9</v>
      </c>
      <c r="M260" s="73">
        <v>1354</v>
      </c>
      <c r="N260" s="73">
        <v>1324.05</v>
      </c>
      <c r="O260" s="73">
        <v>1336.55</v>
      </c>
      <c r="P260" s="92">
        <v>1341.22</v>
      </c>
      <c r="R260" s="37"/>
      <c r="T260" s="72">
        <v>44733</v>
      </c>
      <c r="U260" s="100">
        <f t="shared" si="20"/>
        <v>1.6060288727653524</v>
      </c>
      <c r="V260" s="100">
        <f t="shared" si="21"/>
        <v>1.6189438700147711</v>
      </c>
      <c r="W260" s="100">
        <f t="shared" si="22"/>
        <v>1.615233563687172</v>
      </c>
      <c r="X260" s="100">
        <f t="shared" si="23"/>
        <v>1.6270996221615353</v>
      </c>
      <c r="Y260" s="103">
        <f t="shared" si="24"/>
        <v>1.6187128137069235</v>
      </c>
    </row>
    <row r="261" spans="2:25" x14ac:dyDescent="0.45">
      <c r="B261" s="72">
        <v>44732</v>
      </c>
      <c r="C261" s="73">
        <v>2063.4499999999998</v>
      </c>
      <c r="D261" s="73">
        <v>2139.85</v>
      </c>
      <c r="E261" s="73">
        <v>2062.1</v>
      </c>
      <c r="F261" s="73">
        <v>2135.25</v>
      </c>
      <c r="G261" s="92">
        <v>2111.5500000000002</v>
      </c>
      <c r="I261" s="37"/>
      <c r="K261" s="72">
        <v>44732</v>
      </c>
      <c r="L261" s="73">
        <v>1304.7</v>
      </c>
      <c r="M261" s="73">
        <v>1325</v>
      </c>
      <c r="N261" s="73">
        <v>1294.1500000000001</v>
      </c>
      <c r="O261" s="73">
        <v>1322.15</v>
      </c>
      <c r="P261" s="92">
        <v>1313.17</v>
      </c>
      <c r="R261" s="37"/>
      <c r="T261" s="72">
        <v>44732</v>
      </c>
      <c r="U261" s="100">
        <f t="shared" si="20"/>
        <v>1.5815513144784239</v>
      </c>
      <c r="V261" s="100">
        <f t="shared" si="21"/>
        <v>1.6149811320754717</v>
      </c>
      <c r="W261" s="100">
        <f t="shared" si="22"/>
        <v>1.5934010740640574</v>
      </c>
      <c r="X261" s="100">
        <f t="shared" si="23"/>
        <v>1.6149831713496954</v>
      </c>
      <c r="Y261" s="103">
        <f t="shared" si="24"/>
        <v>1.6079791649215258</v>
      </c>
    </row>
    <row r="262" spans="2:25" x14ac:dyDescent="0.45">
      <c r="B262" s="72">
        <v>44729</v>
      </c>
      <c r="C262" s="73">
        <v>2035</v>
      </c>
      <c r="D262" s="73">
        <v>2064.9</v>
      </c>
      <c r="E262" s="73">
        <v>2026</v>
      </c>
      <c r="F262" s="73">
        <v>2052.6999999999998</v>
      </c>
      <c r="G262" s="92">
        <v>2046.6</v>
      </c>
      <c r="I262" s="37"/>
      <c r="K262" s="72">
        <v>44729</v>
      </c>
      <c r="L262" s="73">
        <v>1275</v>
      </c>
      <c r="M262" s="73">
        <v>1299</v>
      </c>
      <c r="N262" s="73">
        <v>1271.5999999999999</v>
      </c>
      <c r="O262" s="73">
        <v>1289.75</v>
      </c>
      <c r="P262" s="92">
        <v>1282.5899999999999</v>
      </c>
      <c r="R262" s="37"/>
      <c r="T262" s="72">
        <v>44729</v>
      </c>
      <c r="U262" s="100">
        <f t="shared" si="20"/>
        <v>1.5960784313725491</v>
      </c>
      <c r="V262" s="100">
        <f t="shared" si="21"/>
        <v>1.589607390300231</v>
      </c>
      <c r="W262" s="100">
        <f t="shared" si="22"/>
        <v>1.5932683233721296</v>
      </c>
      <c r="X262" s="100">
        <f t="shared" si="23"/>
        <v>1.5915487497577048</v>
      </c>
      <c r="Y262" s="103">
        <f t="shared" si="24"/>
        <v>1.595677496316048</v>
      </c>
    </row>
    <row r="263" spans="2:25" x14ac:dyDescent="0.45">
      <c r="B263" s="72">
        <v>44728</v>
      </c>
      <c r="C263" s="73">
        <v>2115.35</v>
      </c>
      <c r="D263" s="73">
        <v>2133.8000000000002</v>
      </c>
      <c r="E263" s="73">
        <v>2050</v>
      </c>
      <c r="F263" s="73">
        <v>2056.5</v>
      </c>
      <c r="G263" s="92">
        <v>2085.3200000000002</v>
      </c>
      <c r="I263" s="37"/>
      <c r="K263" s="72">
        <v>44728</v>
      </c>
      <c r="L263" s="73">
        <v>1310</v>
      </c>
      <c r="M263" s="73">
        <v>1320.55</v>
      </c>
      <c r="N263" s="73">
        <v>1278</v>
      </c>
      <c r="O263" s="73">
        <v>1281.3</v>
      </c>
      <c r="P263" s="92">
        <v>1297.76</v>
      </c>
      <c r="R263" s="37"/>
      <c r="T263" s="72">
        <v>44728</v>
      </c>
      <c r="U263" s="100">
        <f t="shared" ref="U263:U314" si="25">C263/L263</f>
        <v>1.6147709923664122</v>
      </c>
      <c r="V263" s="100">
        <f t="shared" ref="V263:V314" si="26">D263/M263</f>
        <v>1.6158418840634585</v>
      </c>
      <c r="W263" s="100">
        <f t="shared" ref="W263:W314" si="27">E263/N263</f>
        <v>1.6040688575899844</v>
      </c>
      <c r="X263" s="100">
        <f t="shared" ref="X263:X314" si="28">F263/O263</f>
        <v>1.6050105361741982</v>
      </c>
      <c r="Y263" s="103">
        <f t="shared" ref="Y263:Y314" si="29">G263/P263</f>
        <v>1.6068610528911356</v>
      </c>
    </row>
    <row r="264" spans="2:25" x14ac:dyDescent="0.45">
      <c r="B264" s="72">
        <v>44727</v>
      </c>
      <c r="C264" s="73">
        <v>2097</v>
      </c>
      <c r="D264" s="73">
        <v>2110.9499999999998</v>
      </c>
      <c r="E264" s="73">
        <v>2071.3000000000002</v>
      </c>
      <c r="F264" s="73">
        <v>2105.4499999999998</v>
      </c>
      <c r="G264" s="92">
        <v>2093.02</v>
      </c>
      <c r="I264" s="37"/>
      <c r="K264" s="72">
        <v>44727</v>
      </c>
      <c r="L264" s="73">
        <v>1301.6500000000001</v>
      </c>
      <c r="M264" s="73">
        <v>1315.8</v>
      </c>
      <c r="N264" s="73">
        <v>1298.4000000000001</v>
      </c>
      <c r="O264" s="73">
        <v>1307.45</v>
      </c>
      <c r="P264" s="92">
        <v>1307.49</v>
      </c>
      <c r="R264" s="37"/>
      <c r="T264" s="72">
        <v>44727</v>
      </c>
      <c r="U264" s="100">
        <f t="shared" si="25"/>
        <v>1.611032151500019</v>
      </c>
      <c r="V264" s="100">
        <f t="shared" si="26"/>
        <v>1.6043091655266757</v>
      </c>
      <c r="W264" s="100">
        <f t="shared" si="27"/>
        <v>1.5952711028958719</v>
      </c>
      <c r="X264" s="100">
        <f t="shared" si="28"/>
        <v>1.6103483880836742</v>
      </c>
      <c r="Y264" s="103">
        <f t="shared" si="29"/>
        <v>1.6007923578765419</v>
      </c>
    </row>
    <row r="265" spans="2:25" x14ac:dyDescent="0.45">
      <c r="B265" s="72">
        <v>44726</v>
      </c>
      <c r="C265" s="73">
        <v>2094</v>
      </c>
      <c r="D265" s="73">
        <v>2132</v>
      </c>
      <c r="E265" s="73">
        <v>2090.0500000000002</v>
      </c>
      <c r="F265" s="73">
        <v>2109.5</v>
      </c>
      <c r="G265" s="92">
        <v>2110.71</v>
      </c>
      <c r="I265" s="37"/>
      <c r="K265" s="72">
        <v>44726</v>
      </c>
      <c r="L265" s="73">
        <v>1311.25</v>
      </c>
      <c r="M265" s="73">
        <v>1326</v>
      </c>
      <c r="N265" s="73">
        <v>1305</v>
      </c>
      <c r="O265" s="73">
        <v>1312</v>
      </c>
      <c r="P265" s="92">
        <v>1316.04</v>
      </c>
      <c r="R265" s="37"/>
      <c r="T265" s="72">
        <v>44726</v>
      </c>
      <c r="U265" s="100">
        <f t="shared" si="25"/>
        <v>1.5969494756911344</v>
      </c>
      <c r="V265" s="100">
        <f t="shared" si="26"/>
        <v>1.607843137254902</v>
      </c>
      <c r="W265" s="100">
        <f t="shared" si="27"/>
        <v>1.6015708812260538</v>
      </c>
      <c r="X265" s="100">
        <f t="shared" si="28"/>
        <v>1.6078506097560976</v>
      </c>
      <c r="Y265" s="103">
        <f t="shared" si="29"/>
        <v>1.6038342299626152</v>
      </c>
    </row>
    <row r="266" spans="2:25" x14ac:dyDescent="0.45">
      <c r="B266" s="72">
        <v>44725</v>
      </c>
      <c r="C266" s="73">
        <v>2115</v>
      </c>
      <c r="D266" s="73">
        <v>2137.65</v>
      </c>
      <c r="E266" s="73">
        <v>2089.35</v>
      </c>
      <c r="F266" s="73">
        <v>2128.4499999999998</v>
      </c>
      <c r="G266" s="92">
        <v>2114.86</v>
      </c>
      <c r="I266" s="37"/>
      <c r="K266" s="72">
        <v>44725</v>
      </c>
      <c r="L266" s="73">
        <v>1323.6</v>
      </c>
      <c r="M266" s="73">
        <v>1330</v>
      </c>
      <c r="N266" s="73">
        <v>1308.3</v>
      </c>
      <c r="O266" s="73">
        <v>1326.6</v>
      </c>
      <c r="P266" s="92">
        <v>1318.54</v>
      </c>
      <c r="R266" s="37"/>
      <c r="T266" s="72">
        <v>44725</v>
      </c>
      <c r="U266" s="100">
        <f t="shared" si="25"/>
        <v>1.5979147778785132</v>
      </c>
      <c r="V266" s="100">
        <f t="shared" si="26"/>
        <v>1.6072556390977444</v>
      </c>
      <c r="W266" s="100">
        <f t="shared" si="27"/>
        <v>1.5969961018115111</v>
      </c>
      <c r="X266" s="100">
        <f t="shared" si="28"/>
        <v>1.6044399216041008</v>
      </c>
      <c r="Y266" s="103">
        <f t="shared" si="29"/>
        <v>1.6039407223140747</v>
      </c>
    </row>
    <row r="267" spans="2:25" x14ac:dyDescent="0.45">
      <c r="B267" s="72">
        <v>44722</v>
      </c>
      <c r="C267" s="73">
        <v>2240.3000000000002</v>
      </c>
      <c r="D267" s="73">
        <v>2246.9499999999998</v>
      </c>
      <c r="E267" s="73">
        <v>2172.5</v>
      </c>
      <c r="F267" s="73">
        <v>2179.8000000000002</v>
      </c>
      <c r="G267" s="92">
        <v>2194.62</v>
      </c>
      <c r="I267" s="37"/>
      <c r="K267" s="72">
        <v>44722</v>
      </c>
      <c r="L267" s="73">
        <v>1360.1</v>
      </c>
      <c r="M267" s="73">
        <v>1367.95</v>
      </c>
      <c r="N267" s="73">
        <v>1343.6</v>
      </c>
      <c r="O267" s="73">
        <v>1351.1</v>
      </c>
      <c r="P267" s="92">
        <v>1351.94</v>
      </c>
      <c r="R267" s="37"/>
      <c r="T267" s="72">
        <v>44722</v>
      </c>
      <c r="U267" s="100">
        <f t="shared" si="25"/>
        <v>1.6471582971840308</v>
      </c>
      <c r="V267" s="100">
        <f t="shared" si="26"/>
        <v>1.6425673452977081</v>
      </c>
      <c r="W267" s="100">
        <f t="shared" si="27"/>
        <v>1.6169246799642751</v>
      </c>
      <c r="X267" s="100">
        <f t="shared" si="28"/>
        <v>1.613352083487529</v>
      </c>
      <c r="Y267" s="103">
        <f t="shared" si="29"/>
        <v>1.6233116854298266</v>
      </c>
    </row>
    <row r="268" spans="2:25" x14ac:dyDescent="0.45">
      <c r="B268" s="72">
        <v>44721</v>
      </c>
      <c r="C268" s="73">
        <v>2240.0500000000002</v>
      </c>
      <c r="D268" s="73">
        <v>2273.75</v>
      </c>
      <c r="E268" s="73">
        <v>2238</v>
      </c>
      <c r="F268" s="73">
        <v>2265.4499999999998</v>
      </c>
      <c r="G268" s="92">
        <v>2255.77</v>
      </c>
      <c r="I268" s="37"/>
      <c r="K268" s="72">
        <v>44721</v>
      </c>
      <c r="L268" s="73">
        <v>1362.25</v>
      </c>
      <c r="M268" s="73">
        <v>1382.05</v>
      </c>
      <c r="N268" s="73">
        <v>1357.15</v>
      </c>
      <c r="O268" s="73">
        <v>1377.7</v>
      </c>
      <c r="P268" s="92">
        <v>1368.42</v>
      </c>
      <c r="R268" s="37"/>
      <c r="T268" s="72">
        <v>44721</v>
      </c>
      <c r="U268" s="100">
        <f t="shared" si="25"/>
        <v>1.644375114699945</v>
      </c>
      <c r="V268" s="100">
        <f t="shared" si="26"/>
        <v>1.6452009695741834</v>
      </c>
      <c r="W268" s="100">
        <f t="shared" si="27"/>
        <v>1.6490439524002505</v>
      </c>
      <c r="X268" s="100">
        <f t="shared" si="28"/>
        <v>1.6443710532046163</v>
      </c>
      <c r="Y268" s="103">
        <f t="shared" si="29"/>
        <v>1.6484485757296736</v>
      </c>
    </row>
    <row r="269" spans="2:25" x14ac:dyDescent="0.45">
      <c r="B269" s="72">
        <v>44720</v>
      </c>
      <c r="C269" s="73">
        <v>2280</v>
      </c>
      <c r="D269" s="73">
        <v>2281.6999999999998</v>
      </c>
      <c r="E269" s="73">
        <v>2242.6</v>
      </c>
      <c r="F269" s="73">
        <v>2258.65</v>
      </c>
      <c r="G269" s="92">
        <v>2261.92</v>
      </c>
      <c r="I269" s="37"/>
      <c r="K269" s="72">
        <v>44720</v>
      </c>
      <c r="L269" s="73">
        <v>1373.3</v>
      </c>
      <c r="M269" s="73">
        <v>1381</v>
      </c>
      <c r="N269" s="73">
        <v>1357</v>
      </c>
      <c r="O269" s="73">
        <v>1367.4</v>
      </c>
      <c r="P269" s="92">
        <v>1369.67</v>
      </c>
      <c r="R269" s="37"/>
      <c r="T269" s="72">
        <v>44720</v>
      </c>
      <c r="U269" s="100">
        <f t="shared" si="25"/>
        <v>1.6602344717104784</v>
      </c>
      <c r="V269" s="100">
        <f t="shared" si="26"/>
        <v>1.6522085445329471</v>
      </c>
      <c r="W269" s="100">
        <f t="shared" si="27"/>
        <v>1.6526160648489314</v>
      </c>
      <c r="X269" s="100">
        <f t="shared" si="28"/>
        <v>1.6517844083662425</v>
      </c>
      <c r="Y269" s="103">
        <f t="shared" si="29"/>
        <v>1.651434287091051</v>
      </c>
    </row>
    <row r="270" spans="2:25" x14ac:dyDescent="0.45">
      <c r="B270" s="72">
        <v>44719</v>
      </c>
      <c r="C270" s="73">
        <v>2248.5</v>
      </c>
      <c r="D270" s="73">
        <v>2263</v>
      </c>
      <c r="E270" s="73">
        <v>2226</v>
      </c>
      <c r="F270" s="73">
        <v>2259.5</v>
      </c>
      <c r="G270" s="92">
        <v>2249.77</v>
      </c>
      <c r="I270" s="37"/>
      <c r="K270" s="72">
        <v>44719</v>
      </c>
      <c r="L270" s="73">
        <v>1362</v>
      </c>
      <c r="M270" s="73">
        <v>1374.3</v>
      </c>
      <c r="N270" s="73">
        <v>1354.1</v>
      </c>
      <c r="O270" s="73">
        <v>1362.6</v>
      </c>
      <c r="P270" s="92">
        <v>1362.41</v>
      </c>
      <c r="R270" s="37"/>
      <c r="T270" s="72">
        <v>44719</v>
      </c>
      <c r="U270" s="100">
        <f t="shared" si="25"/>
        <v>1.6508810572687225</v>
      </c>
      <c r="V270" s="100">
        <f t="shared" si="26"/>
        <v>1.6466564796623737</v>
      </c>
      <c r="W270" s="100">
        <f t="shared" si="27"/>
        <v>1.6438963148955026</v>
      </c>
      <c r="X270" s="100">
        <f t="shared" si="28"/>
        <v>1.6582269191252019</v>
      </c>
      <c r="Y270" s="103">
        <f t="shared" si="29"/>
        <v>1.6513164172312298</v>
      </c>
    </row>
    <row r="271" spans="2:25" x14ac:dyDescent="0.45">
      <c r="B271" s="72">
        <v>44718</v>
      </c>
      <c r="C271" s="73">
        <v>2257</v>
      </c>
      <c r="D271" s="73">
        <v>2288</v>
      </c>
      <c r="E271" s="73">
        <v>2256.0500000000002</v>
      </c>
      <c r="F271" s="73">
        <v>2274</v>
      </c>
      <c r="G271" s="92">
        <v>2278.63</v>
      </c>
      <c r="I271" s="37"/>
      <c r="K271" s="72">
        <v>44718</v>
      </c>
      <c r="L271" s="73">
        <v>1376.3</v>
      </c>
      <c r="M271" s="73">
        <v>1387</v>
      </c>
      <c r="N271" s="73">
        <v>1360.65</v>
      </c>
      <c r="O271" s="73">
        <v>1378.45</v>
      </c>
      <c r="P271" s="92">
        <v>1380.25</v>
      </c>
      <c r="R271" s="37"/>
      <c r="T271" s="72">
        <v>44718</v>
      </c>
      <c r="U271" s="100">
        <f t="shared" si="25"/>
        <v>1.6399040906779045</v>
      </c>
      <c r="V271" s="100">
        <f t="shared" si="26"/>
        <v>1.6496034607065608</v>
      </c>
      <c r="W271" s="100">
        <f t="shared" si="27"/>
        <v>1.6580678352258111</v>
      </c>
      <c r="X271" s="100">
        <f t="shared" si="28"/>
        <v>1.6496789872683086</v>
      </c>
      <c r="Y271" s="103">
        <f t="shared" si="29"/>
        <v>1.6508820865785185</v>
      </c>
    </row>
    <row r="272" spans="2:25" x14ac:dyDescent="0.45">
      <c r="B272" s="72">
        <v>44715</v>
      </c>
      <c r="C272" s="73">
        <v>2308</v>
      </c>
      <c r="D272" s="73">
        <v>2316.0500000000002</v>
      </c>
      <c r="E272" s="73">
        <v>2271.35</v>
      </c>
      <c r="F272" s="73">
        <v>2277.35</v>
      </c>
      <c r="G272" s="92">
        <v>2293.69</v>
      </c>
      <c r="I272" s="37"/>
      <c r="K272" s="72">
        <v>44715</v>
      </c>
      <c r="L272" s="73">
        <v>1398.3</v>
      </c>
      <c r="M272" s="73">
        <v>1400.75</v>
      </c>
      <c r="N272" s="73">
        <v>1376.3</v>
      </c>
      <c r="O272" s="73">
        <v>1380.3</v>
      </c>
      <c r="P272" s="92">
        <v>1388.75</v>
      </c>
      <c r="R272" s="37"/>
      <c r="T272" s="72">
        <v>44715</v>
      </c>
      <c r="U272" s="100">
        <f t="shared" si="25"/>
        <v>1.6505756990631482</v>
      </c>
      <c r="V272" s="100">
        <f t="shared" si="26"/>
        <v>1.6534356594681423</v>
      </c>
      <c r="W272" s="100">
        <f t="shared" si="27"/>
        <v>1.6503305965269199</v>
      </c>
      <c r="X272" s="100">
        <f t="shared" si="28"/>
        <v>1.6498949503731073</v>
      </c>
      <c r="Y272" s="103">
        <f t="shared" si="29"/>
        <v>1.6516219621962196</v>
      </c>
    </row>
    <row r="273" spans="2:25" x14ac:dyDescent="0.45">
      <c r="B273" s="72">
        <v>44714</v>
      </c>
      <c r="C273" s="73">
        <v>2324.4</v>
      </c>
      <c r="D273" s="73">
        <v>2324.4</v>
      </c>
      <c r="E273" s="73">
        <v>2278.35</v>
      </c>
      <c r="F273" s="73">
        <v>2289.6</v>
      </c>
      <c r="G273" s="92">
        <v>2295.1799999999998</v>
      </c>
      <c r="I273" s="37"/>
      <c r="K273" s="72">
        <v>44714</v>
      </c>
      <c r="L273" s="73">
        <v>1387.25</v>
      </c>
      <c r="M273" s="73">
        <v>1388</v>
      </c>
      <c r="N273" s="73">
        <v>1378.6</v>
      </c>
      <c r="O273" s="73">
        <v>1385.1</v>
      </c>
      <c r="P273" s="92">
        <v>1383.53</v>
      </c>
      <c r="R273" s="37"/>
      <c r="T273" s="72">
        <v>44714</v>
      </c>
      <c r="U273" s="100">
        <f t="shared" si="25"/>
        <v>1.6755451432690576</v>
      </c>
      <c r="V273" s="100">
        <f t="shared" si="26"/>
        <v>1.6746397694524495</v>
      </c>
      <c r="W273" s="100">
        <f t="shared" si="27"/>
        <v>1.6526548672566372</v>
      </c>
      <c r="X273" s="100">
        <f t="shared" si="28"/>
        <v>1.6530214424951268</v>
      </c>
      <c r="Y273" s="103">
        <f t="shared" si="29"/>
        <v>1.6589304171214212</v>
      </c>
    </row>
    <row r="274" spans="2:25" x14ac:dyDescent="0.45">
      <c r="B274" s="72">
        <v>44713</v>
      </c>
      <c r="C274" s="73">
        <v>2314</v>
      </c>
      <c r="D274" s="73">
        <v>2335.65</v>
      </c>
      <c r="E274" s="73">
        <v>2292.35</v>
      </c>
      <c r="F274" s="73">
        <v>2329.9</v>
      </c>
      <c r="G274" s="92">
        <v>2320.21</v>
      </c>
      <c r="I274" s="37"/>
      <c r="K274" s="72">
        <v>44713</v>
      </c>
      <c r="L274" s="73">
        <v>1380</v>
      </c>
      <c r="M274" s="73">
        <v>1400.45</v>
      </c>
      <c r="N274" s="73">
        <v>1379.15</v>
      </c>
      <c r="O274" s="73">
        <v>1394.85</v>
      </c>
      <c r="P274" s="92">
        <v>1391.06</v>
      </c>
      <c r="R274" s="37"/>
      <c r="T274" s="72">
        <v>44713</v>
      </c>
      <c r="U274" s="100">
        <f t="shared" si="25"/>
        <v>1.6768115942028985</v>
      </c>
      <c r="V274" s="100">
        <f t="shared" si="26"/>
        <v>1.6677853547074155</v>
      </c>
      <c r="W274" s="100">
        <f t="shared" si="27"/>
        <v>1.6621469745857955</v>
      </c>
      <c r="X274" s="100">
        <f t="shared" si="28"/>
        <v>1.6703588199447972</v>
      </c>
      <c r="Y274" s="103">
        <f t="shared" si="29"/>
        <v>1.6679438701421938</v>
      </c>
    </row>
    <row r="275" spans="2:25" x14ac:dyDescent="0.45">
      <c r="B275" s="72">
        <v>44712</v>
      </c>
      <c r="C275" s="73">
        <v>2328</v>
      </c>
      <c r="D275" s="73">
        <v>2334.1999999999998</v>
      </c>
      <c r="E275" s="73">
        <v>2287.9</v>
      </c>
      <c r="F275" s="73">
        <v>2306.75</v>
      </c>
      <c r="G275" s="92">
        <v>2312.21</v>
      </c>
      <c r="I275" s="37"/>
      <c r="K275" s="72">
        <v>44712</v>
      </c>
      <c r="L275" s="73">
        <v>1395.9</v>
      </c>
      <c r="M275" s="73">
        <v>1404.8</v>
      </c>
      <c r="N275" s="73">
        <v>1380</v>
      </c>
      <c r="O275" s="73">
        <v>1388.95</v>
      </c>
      <c r="P275" s="92">
        <v>1396.23</v>
      </c>
      <c r="R275" s="37"/>
      <c r="T275" s="72">
        <v>44712</v>
      </c>
      <c r="U275" s="100">
        <f t="shared" si="25"/>
        <v>1.6677412422093272</v>
      </c>
      <c r="V275" s="100">
        <f t="shared" si="26"/>
        <v>1.6615888382687927</v>
      </c>
      <c r="W275" s="100">
        <f t="shared" si="27"/>
        <v>1.6578985507246378</v>
      </c>
      <c r="X275" s="100">
        <f t="shared" si="28"/>
        <v>1.6607869253752834</v>
      </c>
      <c r="Y275" s="103">
        <f t="shared" si="29"/>
        <v>1.6560380453077215</v>
      </c>
    </row>
    <row r="276" spans="2:25" x14ac:dyDescent="0.45">
      <c r="B276" s="72">
        <v>44711</v>
      </c>
      <c r="C276" s="73">
        <v>2367.8000000000002</v>
      </c>
      <c r="D276" s="73">
        <v>2388</v>
      </c>
      <c r="E276" s="73">
        <v>2362.3000000000002</v>
      </c>
      <c r="F276" s="73">
        <v>2367.25</v>
      </c>
      <c r="G276" s="92">
        <v>2375.69</v>
      </c>
      <c r="I276" s="37"/>
      <c r="K276" s="72">
        <v>44711</v>
      </c>
      <c r="L276" s="73">
        <v>1410.25</v>
      </c>
      <c r="M276" s="73">
        <v>1420.5</v>
      </c>
      <c r="N276" s="73">
        <v>1398.45</v>
      </c>
      <c r="O276" s="73">
        <v>1401.55</v>
      </c>
      <c r="P276" s="92">
        <v>1409.32</v>
      </c>
      <c r="R276" s="37"/>
      <c r="T276" s="72">
        <v>44711</v>
      </c>
      <c r="U276" s="100">
        <f t="shared" si="25"/>
        <v>1.6789930863322107</v>
      </c>
      <c r="V276" s="100">
        <f t="shared" si="26"/>
        <v>1.6810982048574445</v>
      </c>
      <c r="W276" s="100">
        <f t="shared" si="27"/>
        <v>1.6892273588615969</v>
      </c>
      <c r="X276" s="100">
        <f t="shared" si="28"/>
        <v>1.6890228675395098</v>
      </c>
      <c r="Y276" s="103">
        <f t="shared" si="29"/>
        <v>1.68569948627707</v>
      </c>
    </row>
    <row r="277" spans="2:25" x14ac:dyDescent="0.45">
      <c r="B277" s="72">
        <v>44708</v>
      </c>
      <c r="C277" s="73">
        <v>2304.6</v>
      </c>
      <c r="D277" s="73">
        <v>2334.25</v>
      </c>
      <c r="E277" s="73">
        <v>2300.3000000000002</v>
      </c>
      <c r="F277" s="73">
        <v>2330.4</v>
      </c>
      <c r="G277" s="92">
        <v>2320.79</v>
      </c>
      <c r="I277" s="37"/>
      <c r="K277" s="72">
        <v>44708</v>
      </c>
      <c r="L277" s="73">
        <v>1371.8</v>
      </c>
      <c r="M277" s="73">
        <v>1394.7</v>
      </c>
      <c r="N277" s="73">
        <v>1370.75</v>
      </c>
      <c r="O277" s="73">
        <v>1392.05</v>
      </c>
      <c r="P277" s="92">
        <v>1384.2</v>
      </c>
      <c r="R277" s="37"/>
      <c r="T277" s="72">
        <v>44708</v>
      </c>
      <c r="U277" s="100">
        <f t="shared" si="25"/>
        <v>1.6799825047383001</v>
      </c>
      <c r="V277" s="100">
        <f t="shared" si="26"/>
        <v>1.6736574173657417</v>
      </c>
      <c r="W277" s="100">
        <f t="shared" si="27"/>
        <v>1.678132409265001</v>
      </c>
      <c r="X277" s="100">
        <f t="shared" si="28"/>
        <v>1.6740777989296363</v>
      </c>
      <c r="Y277" s="103">
        <f t="shared" si="29"/>
        <v>1.6766290998410633</v>
      </c>
    </row>
    <row r="278" spans="2:25" x14ac:dyDescent="0.45">
      <c r="B278" s="72">
        <v>44707</v>
      </c>
      <c r="C278" s="73">
        <v>2242</v>
      </c>
      <c r="D278" s="73">
        <v>2301.65</v>
      </c>
      <c r="E278" s="73">
        <v>2242</v>
      </c>
      <c r="F278" s="73">
        <v>2287.75</v>
      </c>
      <c r="G278" s="92">
        <v>2275.16</v>
      </c>
      <c r="I278" s="37"/>
      <c r="K278" s="72">
        <v>44707</v>
      </c>
      <c r="L278" s="73">
        <v>1342.15</v>
      </c>
      <c r="M278" s="73">
        <v>1371</v>
      </c>
      <c r="N278" s="73">
        <v>1340</v>
      </c>
      <c r="O278" s="73">
        <v>1366.7</v>
      </c>
      <c r="P278" s="92">
        <v>1355.58</v>
      </c>
      <c r="R278" s="37"/>
      <c r="T278" s="72">
        <v>44707</v>
      </c>
      <c r="U278" s="100">
        <f t="shared" si="25"/>
        <v>1.670454122117498</v>
      </c>
      <c r="V278" s="100">
        <f t="shared" si="26"/>
        <v>1.6788110867979578</v>
      </c>
      <c r="W278" s="100">
        <f t="shared" si="27"/>
        <v>1.673134328358209</v>
      </c>
      <c r="X278" s="100">
        <f t="shared" si="28"/>
        <v>1.6739225872539694</v>
      </c>
      <c r="Y278" s="103">
        <f t="shared" si="29"/>
        <v>1.6783664556868647</v>
      </c>
    </row>
    <row r="279" spans="2:25" x14ac:dyDescent="0.45">
      <c r="B279" s="72">
        <v>44706</v>
      </c>
      <c r="C279" s="73">
        <v>2217.85</v>
      </c>
      <c r="D279" s="73">
        <v>2251.15</v>
      </c>
      <c r="E279" s="73">
        <v>2216.0500000000002</v>
      </c>
      <c r="F279" s="73">
        <v>2237.4499999999998</v>
      </c>
      <c r="G279" s="92">
        <v>2235.4</v>
      </c>
      <c r="I279" s="37"/>
      <c r="K279" s="72">
        <v>44706</v>
      </c>
      <c r="L279" s="73">
        <v>1330</v>
      </c>
      <c r="M279" s="73">
        <v>1335.95</v>
      </c>
      <c r="N279" s="73">
        <v>1323.2</v>
      </c>
      <c r="O279" s="73">
        <v>1328.8</v>
      </c>
      <c r="P279" s="92">
        <v>1329.41</v>
      </c>
      <c r="R279" s="37"/>
      <c r="T279" s="72">
        <v>44706</v>
      </c>
      <c r="U279" s="100">
        <f t="shared" si="25"/>
        <v>1.6675563909774436</v>
      </c>
      <c r="V279" s="100">
        <f t="shared" si="26"/>
        <v>1.6850555784273364</v>
      </c>
      <c r="W279" s="100">
        <f t="shared" si="27"/>
        <v>1.6747657194679566</v>
      </c>
      <c r="X279" s="100">
        <f t="shared" si="28"/>
        <v>1.6838124623720649</v>
      </c>
      <c r="Y279" s="103">
        <f t="shared" si="29"/>
        <v>1.6814978072979743</v>
      </c>
    </row>
    <row r="280" spans="2:25" x14ac:dyDescent="0.45">
      <c r="B280" s="72">
        <v>44705</v>
      </c>
      <c r="C280" s="73">
        <v>2167.75</v>
      </c>
      <c r="D280" s="73">
        <v>2226</v>
      </c>
      <c r="E280" s="73">
        <v>2158.1</v>
      </c>
      <c r="F280" s="73">
        <v>2206.8000000000002</v>
      </c>
      <c r="G280" s="92">
        <v>2202.4499999999998</v>
      </c>
      <c r="I280" s="37"/>
      <c r="K280" s="72">
        <v>44705</v>
      </c>
      <c r="L280" s="73">
        <v>1300</v>
      </c>
      <c r="M280" s="73">
        <v>1325</v>
      </c>
      <c r="N280" s="73">
        <v>1296.9000000000001</v>
      </c>
      <c r="O280" s="73">
        <v>1318.95</v>
      </c>
      <c r="P280" s="92">
        <v>1313.26</v>
      </c>
      <c r="R280" s="37"/>
      <c r="T280" s="72">
        <v>44705</v>
      </c>
      <c r="U280" s="100">
        <f t="shared" si="25"/>
        <v>1.6675</v>
      </c>
      <c r="V280" s="100">
        <f t="shared" si="26"/>
        <v>1.68</v>
      </c>
      <c r="W280" s="100">
        <f t="shared" si="27"/>
        <v>1.6640450304572441</v>
      </c>
      <c r="X280" s="100">
        <f t="shared" si="28"/>
        <v>1.6731490958717161</v>
      </c>
      <c r="Y280" s="103">
        <f t="shared" si="29"/>
        <v>1.6770860301844264</v>
      </c>
    </row>
    <row r="281" spans="2:25" x14ac:dyDescent="0.45">
      <c r="B281" s="72">
        <v>44704</v>
      </c>
      <c r="C281" s="73">
        <v>2217.6999999999998</v>
      </c>
      <c r="D281" s="73">
        <v>2221</v>
      </c>
      <c r="E281" s="73">
        <v>2165.1999999999998</v>
      </c>
      <c r="F281" s="73">
        <v>2175.9499999999998</v>
      </c>
      <c r="G281" s="92">
        <v>2202.58</v>
      </c>
      <c r="I281" s="37"/>
      <c r="K281" s="72">
        <v>44704</v>
      </c>
      <c r="L281" s="73">
        <v>1314</v>
      </c>
      <c r="M281" s="73">
        <v>1329.95</v>
      </c>
      <c r="N281" s="73">
        <v>1299.0999999999999</v>
      </c>
      <c r="O281" s="73">
        <v>1304</v>
      </c>
      <c r="P281" s="92">
        <v>1319.39</v>
      </c>
      <c r="R281" s="37"/>
      <c r="T281" s="72">
        <v>44704</v>
      </c>
      <c r="U281" s="100">
        <f t="shared" si="25"/>
        <v>1.6877473363774733</v>
      </c>
      <c r="V281" s="100">
        <f t="shared" si="26"/>
        <v>1.6699875935185533</v>
      </c>
      <c r="W281" s="100">
        <f t="shared" si="27"/>
        <v>1.666692325456085</v>
      </c>
      <c r="X281" s="100">
        <f t="shared" si="28"/>
        <v>1.6686733128834355</v>
      </c>
      <c r="Y281" s="103">
        <f t="shared" si="29"/>
        <v>1.6693926738871749</v>
      </c>
    </row>
    <row r="282" spans="2:25" x14ac:dyDescent="0.45">
      <c r="B282" s="72">
        <v>44701</v>
      </c>
      <c r="C282" s="73">
        <v>2165</v>
      </c>
      <c r="D282" s="73">
        <v>2212</v>
      </c>
      <c r="E282" s="73">
        <v>2152.3000000000002</v>
      </c>
      <c r="F282" s="73">
        <v>2201.6</v>
      </c>
      <c r="G282" s="92">
        <v>2190.46</v>
      </c>
      <c r="I282" s="37"/>
      <c r="K282" s="72">
        <v>44701</v>
      </c>
      <c r="L282" s="73">
        <v>1303</v>
      </c>
      <c r="M282" s="73">
        <v>1324.2</v>
      </c>
      <c r="N282" s="73">
        <v>1292.3499999999999</v>
      </c>
      <c r="O282" s="73">
        <v>1320.95</v>
      </c>
      <c r="P282" s="92">
        <v>1311.98</v>
      </c>
      <c r="R282" s="37"/>
      <c r="T282" s="72">
        <v>44701</v>
      </c>
      <c r="U282" s="100">
        <f t="shared" si="25"/>
        <v>1.6615502686108978</v>
      </c>
      <c r="V282" s="100">
        <f t="shared" si="26"/>
        <v>1.6704425313396767</v>
      </c>
      <c r="W282" s="100">
        <f t="shared" si="27"/>
        <v>1.6654157155569314</v>
      </c>
      <c r="X282" s="100">
        <f t="shared" si="28"/>
        <v>1.6666792838487452</v>
      </c>
      <c r="Y282" s="103">
        <f t="shared" si="29"/>
        <v>1.6695833777953932</v>
      </c>
    </row>
    <row r="283" spans="2:25" x14ac:dyDescent="0.45">
      <c r="B283" s="72">
        <v>44700</v>
      </c>
      <c r="C283" s="73">
        <v>2132</v>
      </c>
      <c r="D283" s="73">
        <v>2158.9499999999998</v>
      </c>
      <c r="E283" s="73">
        <v>2122.65</v>
      </c>
      <c r="F283" s="73">
        <v>2136.3000000000002</v>
      </c>
      <c r="G283" s="92">
        <v>2138.58</v>
      </c>
      <c r="I283" s="37"/>
      <c r="K283" s="72">
        <v>44700</v>
      </c>
      <c r="L283" s="73">
        <v>1286.2</v>
      </c>
      <c r="M283" s="73">
        <v>1296.4000000000001</v>
      </c>
      <c r="N283" s="73">
        <v>1278.3</v>
      </c>
      <c r="O283" s="73">
        <v>1287.05</v>
      </c>
      <c r="P283" s="92">
        <v>1286.32</v>
      </c>
      <c r="R283" s="37"/>
      <c r="T283" s="72">
        <v>44700</v>
      </c>
      <c r="U283" s="100">
        <f t="shared" si="25"/>
        <v>1.6575960192816046</v>
      </c>
      <c r="V283" s="100">
        <f t="shared" si="26"/>
        <v>1.665342486886763</v>
      </c>
      <c r="W283" s="100">
        <f t="shared" si="27"/>
        <v>1.6605256981929126</v>
      </c>
      <c r="X283" s="100">
        <f t="shared" si="28"/>
        <v>1.6598422749698927</v>
      </c>
      <c r="Y283" s="103">
        <f t="shared" si="29"/>
        <v>1.6625567510417314</v>
      </c>
    </row>
    <row r="284" spans="2:25" x14ac:dyDescent="0.45">
      <c r="B284" s="72">
        <v>44699</v>
      </c>
      <c r="C284" s="73">
        <v>2195</v>
      </c>
      <c r="D284" s="73">
        <v>2218</v>
      </c>
      <c r="E284" s="73">
        <v>2178</v>
      </c>
      <c r="F284" s="73">
        <v>2184.5500000000002</v>
      </c>
      <c r="G284" s="92">
        <v>2195.14</v>
      </c>
      <c r="I284" s="37"/>
      <c r="K284" s="72">
        <v>44699</v>
      </c>
      <c r="L284" s="73">
        <v>1324.05</v>
      </c>
      <c r="M284" s="73">
        <v>1333.3</v>
      </c>
      <c r="N284" s="73">
        <v>1310</v>
      </c>
      <c r="O284" s="73">
        <v>1313.9</v>
      </c>
      <c r="P284" s="92">
        <v>1321.44</v>
      </c>
      <c r="R284" s="37"/>
      <c r="T284" s="72">
        <v>44699</v>
      </c>
      <c r="U284" s="100">
        <f t="shared" si="25"/>
        <v>1.6577923794418641</v>
      </c>
      <c r="V284" s="100">
        <f t="shared" si="26"/>
        <v>1.6635415885397136</v>
      </c>
      <c r="W284" s="100">
        <f t="shared" si="27"/>
        <v>1.6625954198473283</v>
      </c>
      <c r="X284" s="100">
        <f t="shared" si="28"/>
        <v>1.6626455590227567</v>
      </c>
      <c r="Y284" s="103">
        <f t="shared" si="29"/>
        <v>1.6611726601283447</v>
      </c>
    </row>
    <row r="285" spans="2:25" x14ac:dyDescent="0.45">
      <c r="B285" s="72">
        <v>44698</v>
      </c>
      <c r="C285" s="73">
        <v>2180</v>
      </c>
      <c r="D285" s="73">
        <v>2196.6</v>
      </c>
      <c r="E285" s="73">
        <v>2160.75</v>
      </c>
      <c r="F285" s="73">
        <v>2190.5500000000002</v>
      </c>
      <c r="G285" s="92">
        <v>2183.2600000000002</v>
      </c>
      <c r="I285" s="37"/>
      <c r="K285" s="72">
        <v>44698</v>
      </c>
      <c r="L285" s="73">
        <v>1312.6</v>
      </c>
      <c r="M285" s="73">
        <v>1317</v>
      </c>
      <c r="N285" s="73">
        <v>1298.2</v>
      </c>
      <c r="O285" s="73">
        <v>1314</v>
      </c>
      <c r="P285" s="92">
        <v>1309.07</v>
      </c>
      <c r="R285" s="37"/>
      <c r="T285" s="72">
        <v>44698</v>
      </c>
      <c r="U285" s="100">
        <f t="shared" si="25"/>
        <v>1.6608258418406219</v>
      </c>
      <c r="V285" s="100">
        <f t="shared" si="26"/>
        <v>1.667881548974943</v>
      </c>
      <c r="W285" s="100">
        <f t="shared" si="27"/>
        <v>1.6644199661069172</v>
      </c>
      <c r="X285" s="100">
        <f t="shared" si="28"/>
        <v>1.6670852359208526</v>
      </c>
      <c r="Y285" s="103">
        <f t="shared" si="29"/>
        <v>1.6677946939430286</v>
      </c>
    </row>
    <row r="286" spans="2:25" x14ac:dyDescent="0.45">
      <c r="B286" s="72">
        <v>44697</v>
      </c>
      <c r="C286" s="73">
        <v>2134.5</v>
      </c>
      <c r="D286" s="73">
        <v>2182.5500000000002</v>
      </c>
      <c r="E286" s="73">
        <v>2130.5500000000002</v>
      </c>
      <c r="F286" s="73">
        <v>2172.1</v>
      </c>
      <c r="G286" s="92">
        <v>2164.73</v>
      </c>
      <c r="I286" s="37"/>
      <c r="K286" s="72">
        <v>44697</v>
      </c>
      <c r="L286" s="73">
        <v>1299</v>
      </c>
      <c r="M286" s="73">
        <v>1312</v>
      </c>
      <c r="N286" s="73">
        <v>1285.3</v>
      </c>
      <c r="O286" s="73">
        <v>1305.0999999999999</v>
      </c>
      <c r="P286" s="92">
        <v>1301.1199999999999</v>
      </c>
      <c r="R286" s="37"/>
      <c r="T286" s="72">
        <v>44697</v>
      </c>
      <c r="U286" s="100">
        <f t="shared" si="25"/>
        <v>1.6431870669745958</v>
      </c>
      <c r="V286" s="100">
        <f t="shared" si="26"/>
        <v>1.6635289634146342</v>
      </c>
      <c r="W286" s="100">
        <f t="shared" si="27"/>
        <v>1.6576285692056332</v>
      </c>
      <c r="X286" s="100">
        <f t="shared" si="28"/>
        <v>1.6643169105815647</v>
      </c>
      <c r="Y286" s="103">
        <f t="shared" si="29"/>
        <v>1.6637435440236106</v>
      </c>
    </row>
    <row r="287" spans="2:25" x14ac:dyDescent="0.45">
      <c r="B287" s="72">
        <v>44694</v>
      </c>
      <c r="C287" s="73">
        <v>2165.4</v>
      </c>
      <c r="D287" s="73">
        <v>2190.9499999999998</v>
      </c>
      <c r="E287" s="73">
        <v>2125.25</v>
      </c>
      <c r="F287" s="73">
        <v>2132.9499999999998</v>
      </c>
      <c r="G287" s="92">
        <v>2160.08</v>
      </c>
      <c r="I287" s="37"/>
      <c r="K287" s="72">
        <v>44694</v>
      </c>
      <c r="L287" s="73">
        <v>1310.05</v>
      </c>
      <c r="M287" s="73">
        <v>1318</v>
      </c>
      <c r="N287" s="73">
        <v>1287</v>
      </c>
      <c r="O287" s="73">
        <v>1291.3499999999999</v>
      </c>
      <c r="P287" s="92">
        <v>1301.55</v>
      </c>
      <c r="R287" s="37"/>
      <c r="T287" s="72">
        <v>44694</v>
      </c>
      <c r="U287" s="100">
        <f t="shared" si="25"/>
        <v>1.652914010915614</v>
      </c>
      <c r="V287" s="100">
        <f t="shared" si="26"/>
        <v>1.6623292867981789</v>
      </c>
      <c r="W287" s="100">
        <f t="shared" si="27"/>
        <v>1.6513209013209014</v>
      </c>
      <c r="X287" s="100">
        <f t="shared" si="28"/>
        <v>1.6517210671003213</v>
      </c>
      <c r="Y287" s="103">
        <f t="shared" si="29"/>
        <v>1.6596212208520611</v>
      </c>
    </row>
    <row r="288" spans="2:25" x14ac:dyDescent="0.45">
      <c r="B288" s="72">
        <v>44693</v>
      </c>
      <c r="C288" s="73">
        <v>2190</v>
      </c>
      <c r="D288" s="73">
        <v>2204</v>
      </c>
      <c r="E288" s="73">
        <v>2143</v>
      </c>
      <c r="F288" s="73">
        <v>2150.4499999999998</v>
      </c>
      <c r="G288" s="92">
        <v>2169.88</v>
      </c>
      <c r="I288" s="37"/>
      <c r="K288" s="72">
        <v>44693</v>
      </c>
      <c r="L288" s="73">
        <v>1321.1</v>
      </c>
      <c r="M288" s="73">
        <v>1326.8</v>
      </c>
      <c r="N288" s="73">
        <v>1293</v>
      </c>
      <c r="O288" s="73">
        <v>1303.05</v>
      </c>
      <c r="P288" s="92">
        <v>1307.6300000000001</v>
      </c>
      <c r="R288" s="37"/>
      <c r="T288" s="72">
        <v>44693</v>
      </c>
      <c r="U288" s="100">
        <f t="shared" si="25"/>
        <v>1.6577094845204754</v>
      </c>
      <c r="V288" s="100">
        <f t="shared" si="26"/>
        <v>1.6611395839614109</v>
      </c>
      <c r="W288" s="100">
        <f t="shared" si="27"/>
        <v>1.6573859242072699</v>
      </c>
      <c r="X288" s="100">
        <f t="shared" si="28"/>
        <v>1.6503204021334561</v>
      </c>
      <c r="Y288" s="103">
        <f t="shared" si="29"/>
        <v>1.6593990654848849</v>
      </c>
    </row>
    <row r="289" spans="2:25" x14ac:dyDescent="0.45">
      <c r="B289" s="72">
        <v>44692</v>
      </c>
      <c r="C289" s="73">
        <v>2228.1999999999998</v>
      </c>
      <c r="D289" s="73">
        <v>2237.85</v>
      </c>
      <c r="E289" s="73">
        <v>2186.35</v>
      </c>
      <c r="F289" s="73">
        <v>2219.1</v>
      </c>
      <c r="G289" s="92">
        <v>2210.7600000000002</v>
      </c>
      <c r="I289" s="37"/>
      <c r="K289" s="72">
        <v>44692</v>
      </c>
      <c r="L289" s="73">
        <v>1353</v>
      </c>
      <c r="M289" s="73">
        <v>1355</v>
      </c>
      <c r="N289" s="73">
        <v>1328.65</v>
      </c>
      <c r="O289" s="73">
        <v>1348.6</v>
      </c>
      <c r="P289" s="92">
        <v>1343.69</v>
      </c>
      <c r="R289" s="37"/>
      <c r="T289" s="72">
        <v>44692</v>
      </c>
      <c r="U289" s="100">
        <f t="shared" si="25"/>
        <v>1.6468588322246858</v>
      </c>
      <c r="V289" s="100">
        <f t="shared" si="26"/>
        <v>1.6515498154981549</v>
      </c>
      <c r="W289" s="100">
        <f t="shared" si="27"/>
        <v>1.6455424679185637</v>
      </c>
      <c r="X289" s="100">
        <f t="shared" si="28"/>
        <v>1.6454842058430965</v>
      </c>
      <c r="Y289" s="103">
        <f t="shared" si="29"/>
        <v>1.6452902083069756</v>
      </c>
    </row>
    <row r="290" spans="2:25" x14ac:dyDescent="0.45">
      <c r="B290" s="72">
        <v>44691</v>
      </c>
      <c r="C290" s="73">
        <v>2163.4499999999998</v>
      </c>
      <c r="D290" s="73">
        <v>2221.8000000000002</v>
      </c>
      <c r="E290" s="73">
        <v>2160.25</v>
      </c>
      <c r="F290" s="73">
        <v>2201.3000000000002</v>
      </c>
      <c r="G290" s="92">
        <v>2200.2600000000002</v>
      </c>
      <c r="I290" s="37"/>
      <c r="K290" s="72">
        <v>44691</v>
      </c>
      <c r="L290" s="73">
        <v>1315.05</v>
      </c>
      <c r="M290" s="73">
        <v>1353</v>
      </c>
      <c r="N290" s="73">
        <v>1315.05</v>
      </c>
      <c r="O290" s="73">
        <v>1341.05</v>
      </c>
      <c r="P290" s="92">
        <v>1334.92</v>
      </c>
      <c r="R290" s="37"/>
      <c r="T290" s="72">
        <v>44691</v>
      </c>
      <c r="U290" s="100">
        <f t="shared" si="25"/>
        <v>1.645146572373674</v>
      </c>
      <c r="V290" s="100">
        <f t="shared" si="26"/>
        <v>1.642128603104213</v>
      </c>
      <c r="W290" s="100">
        <f t="shared" si="27"/>
        <v>1.6427132048211095</v>
      </c>
      <c r="X290" s="100">
        <f t="shared" si="28"/>
        <v>1.641474963647888</v>
      </c>
      <c r="Y290" s="103">
        <f t="shared" si="29"/>
        <v>1.6482336020136039</v>
      </c>
    </row>
    <row r="291" spans="2:25" x14ac:dyDescent="0.45">
      <c r="B291" s="72">
        <v>44690</v>
      </c>
      <c r="C291" s="73">
        <v>2115</v>
      </c>
      <c r="D291" s="73">
        <v>2181</v>
      </c>
      <c r="E291" s="73">
        <v>2113.6</v>
      </c>
      <c r="F291" s="73">
        <v>2168.3000000000002</v>
      </c>
      <c r="G291" s="92">
        <v>2148.8000000000002</v>
      </c>
      <c r="I291" s="37"/>
      <c r="K291" s="72">
        <v>44690</v>
      </c>
      <c r="L291" s="73">
        <v>1300</v>
      </c>
      <c r="M291" s="73">
        <v>1326.5</v>
      </c>
      <c r="N291" s="73">
        <v>1295.5</v>
      </c>
      <c r="O291" s="73">
        <v>1319.85</v>
      </c>
      <c r="P291" s="92">
        <v>1305.53</v>
      </c>
      <c r="R291" s="37"/>
      <c r="T291" s="72">
        <v>44690</v>
      </c>
      <c r="U291" s="100">
        <f t="shared" si="25"/>
        <v>1.6269230769230769</v>
      </c>
      <c r="V291" s="100">
        <f t="shared" si="26"/>
        <v>1.6441764040708631</v>
      </c>
      <c r="W291" s="100">
        <f t="shared" si="27"/>
        <v>1.6314936318023929</v>
      </c>
      <c r="X291" s="100">
        <f t="shared" si="28"/>
        <v>1.6428382013107552</v>
      </c>
      <c r="Y291" s="103">
        <f t="shared" si="29"/>
        <v>1.6459215797415612</v>
      </c>
    </row>
    <row r="292" spans="2:25" x14ac:dyDescent="0.45">
      <c r="B292" s="72">
        <v>44687</v>
      </c>
      <c r="C292" s="73">
        <v>2170</v>
      </c>
      <c r="D292" s="73">
        <v>2190</v>
      </c>
      <c r="E292" s="73">
        <v>2142.75</v>
      </c>
      <c r="F292" s="73">
        <v>2150.65</v>
      </c>
      <c r="G292" s="92">
        <v>2160.17</v>
      </c>
      <c r="I292" s="37"/>
      <c r="K292" s="72">
        <v>44687</v>
      </c>
      <c r="L292" s="73">
        <v>1330</v>
      </c>
      <c r="M292" s="73">
        <v>1335</v>
      </c>
      <c r="N292" s="73">
        <v>1313</v>
      </c>
      <c r="O292" s="73">
        <v>1317.6</v>
      </c>
      <c r="P292" s="92">
        <v>1321.98</v>
      </c>
      <c r="R292" s="37"/>
      <c r="T292" s="72">
        <v>44687</v>
      </c>
      <c r="U292" s="100">
        <f t="shared" si="25"/>
        <v>1.631578947368421</v>
      </c>
      <c r="V292" s="100">
        <f t="shared" si="26"/>
        <v>1.6404494382022472</v>
      </c>
      <c r="W292" s="100">
        <f t="shared" si="27"/>
        <v>1.631949733434882</v>
      </c>
      <c r="X292" s="100">
        <f t="shared" si="28"/>
        <v>1.6322480267152399</v>
      </c>
      <c r="Y292" s="103">
        <f t="shared" si="29"/>
        <v>1.6340413621991257</v>
      </c>
    </row>
    <row r="293" spans="2:25" x14ac:dyDescent="0.45">
      <c r="B293" s="72">
        <v>44686</v>
      </c>
      <c r="C293" s="73">
        <v>2230.35</v>
      </c>
      <c r="D293" s="73">
        <v>2251.9</v>
      </c>
      <c r="E293" s="73">
        <v>2207</v>
      </c>
      <c r="F293" s="73">
        <v>2215.4</v>
      </c>
      <c r="G293" s="92">
        <v>2228.94</v>
      </c>
      <c r="I293" s="37"/>
      <c r="K293" s="72">
        <v>44686</v>
      </c>
      <c r="L293" s="73">
        <v>1375</v>
      </c>
      <c r="M293" s="73">
        <v>1375</v>
      </c>
      <c r="N293" s="73">
        <v>1346.5</v>
      </c>
      <c r="O293" s="73">
        <v>1352.95</v>
      </c>
      <c r="P293" s="92">
        <v>1362.2</v>
      </c>
      <c r="R293" s="37"/>
      <c r="T293" s="72">
        <v>44686</v>
      </c>
      <c r="U293" s="100">
        <f t="shared" si="25"/>
        <v>1.6220727272727271</v>
      </c>
      <c r="V293" s="100">
        <f t="shared" si="26"/>
        <v>1.6377454545454546</v>
      </c>
      <c r="W293" s="100">
        <f t="shared" si="27"/>
        <v>1.6390642406238396</v>
      </c>
      <c r="X293" s="100">
        <f t="shared" si="28"/>
        <v>1.6374588861376991</v>
      </c>
      <c r="Y293" s="103">
        <f t="shared" si="29"/>
        <v>1.6362795477903391</v>
      </c>
    </row>
    <row r="294" spans="2:25" x14ac:dyDescent="0.45">
      <c r="B294" s="72">
        <v>44685</v>
      </c>
      <c r="C294" s="73">
        <v>2271.3000000000002</v>
      </c>
      <c r="D294" s="73">
        <v>2278</v>
      </c>
      <c r="E294" s="73">
        <v>2192</v>
      </c>
      <c r="F294" s="73">
        <v>2206.9499999999998</v>
      </c>
      <c r="G294" s="92">
        <v>2242.4</v>
      </c>
      <c r="I294" s="37"/>
      <c r="K294" s="72">
        <v>44685</v>
      </c>
      <c r="L294" s="73">
        <v>1400</v>
      </c>
      <c r="M294" s="73">
        <v>1403.6</v>
      </c>
      <c r="N294" s="73">
        <v>1350</v>
      </c>
      <c r="O294" s="73">
        <v>1356</v>
      </c>
      <c r="P294" s="92">
        <v>1376.57</v>
      </c>
      <c r="R294" s="37"/>
      <c r="T294" s="72">
        <v>44685</v>
      </c>
      <c r="U294" s="100">
        <f t="shared" si="25"/>
        <v>1.6223571428571431</v>
      </c>
      <c r="V294" s="100">
        <f t="shared" si="26"/>
        <v>1.6229695069820462</v>
      </c>
      <c r="W294" s="100">
        <f t="shared" si="27"/>
        <v>1.6237037037037036</v>
      </c>
      <c r="X294" s="100">
        <f t="shared" si="28"/>
        <v>1.6275442477876105</v>
      </c>
      <c r="Y294" s="103">
        <f t="shared" si="29"/>
        <v>1.6289763688007151</v>
      </c>
    </row>
    <row r="295" spans="2:25" x14ac:dyDescent="0.45">
      <c r="B295" s="72">
        <v>44683</v>
      </c>
      <c r="C295" s="73">
        <v>2194.1</v>
      </c>
      <c r="D295" s="73">
        <v>2270</v>
      </c>
      <c r="E295" s="73">
        <v>2184</v>
      </c>
      <c r="F295" s="73">
        <v>2264</v>
      </c>
      <c r="G295" s="92">
        <v>2249.42</v>
      </c>
      <c r="I295" s="37"/>
      <c r="K295" s="72">
        <v>44683</v>
      </c>
      <c r="L295" s="73">
        <v>1362.05</v>
      </c>
      <c r="M295" s="73">
        <v>1406.45</v>
      </c>
      <c r="N295" s="73">
        <v>1362.05</v>
      </c>
      <c r="O295" s="73">
        <v>1403.7</v>
      </c>
      <c r="P295" s="92">
        <v>1390.41</v>
      </c>
      <c r="R295" s="37"/>
      <c r="T295" s="72">
        <v>44683</v>
      </c>
      <c r="U295" s="100">
        <f t="shared" si="25"/>
        <v>1.6108806578319446</v>
      </c>
      <c r="V295" s="100">
        <f t="shared" si="26"/>
        <v>1.6139926765971062</v>
      </c>
      <c r="W295" s="100">
        <f t="shared" si="27"/>
        <v>1.6034653647076098</v>
      </c>
      <c r="X295" s="100">
        <f t="shared" si="28"/>
        <v>1.6128802450666095</v>
      </c>
      <c r="Y295" s="103">
        <f t="shared" si="29"/>
        <v>1.617810573859509</v>
      </c>
    </row>
    <row r="296" spans="2:25" x14ac:dyDescent="0.45">
      <c r="B296" s="72">
        <v>44680</v>
      </c>
      <c r="C296" s="73">
        <v>2230</v>
      </c>
      <c r="D296" s="73">
        <v>2283.5</v>
      </c>
      <c r="E296" s="73">
        <v>2215</v>
      </c>
      <c r="F296" s="73">
        <v>2229.6999999999998</v>
      </c>
      <c r="G296" s="92">
        <v>2249.59</v>
      </c>
      <c r="I296" s="37"/>
      <c r="K296" s="72">
        <v>44680</v>
      </c>
      <c r="L296" s="73">
        <v>1380.35</v>
      </c>
      <c r="M296" s="73">
        <v>1404.75</v>
      </c>
      <c r="N296" s="73">
        <v>1371.55</v>
      </c>
      <c r="O296" s="73">
        <v>1384.6</v>
      </c>
      <c r="P296" s="92">
        <v>1390.53</v>
      </c>
      <c r="R296" s="37"/>
      <c r="T296" s="72">
        <v>44680</v>
      </c>
      <c r="U296" s="100">
        <f t="shared" si="25"/>
        <v>1.6155322925345021</v>
      </c>
      <c r="V296" s="100">
        <f t="shared" si="26"/>
        <v>1.6255561487809218</v>
      </c>
      <c r="W296" s="100">
        <f t="shared" si="27"/>
        <v>1.6149611753126025</v>
      </c>
      <c r="X296" s="100">
        <f t="shared" si="28"/>
        <v>1.6103567817420192</v>
      </c>
      <c r="Y296" s="103">
        <f t="shared" si="29"/>
        <v>1.6177932155365222</v>
      </c>
    </row>
    <row r="297" spans="2:25" x14ac:dyDescent="0.45">
      <c r="B297" s="72">
        <v>44679</v>
      </c>
      <c r="C297" s="73">
        <v>2237.4</v>
      </c>
      <c r="D297" s="73">
        <v>2237.4</v>
      </c>
      <c r="E297" s="73">
        <v>2206.75</v>
      </c>
      <c r="F297" s="73">
        <v>2224</v>
      </c>
      <c r="G297" s="92">
        <v>2224.29</v>
      </c>
      <c r="I297" s="37"/>
      <c r="K297" s="72">
        <v>44679</v>
      </c>
      <c r="L297" s="73">
        <v>1372</v>
      </c>
      <c r="M297" s="73">
        <v>1379</v>
      </c>
      <c r="N297" s="73">
        <v>1362.1</v>
      </c>
      <c r="O297" s="73">
        <v>1371.35</v>
      </c>
      <c r="P297" s="92">
        <v>1369.11</v>
      </c>
      <c r="R297" s="37"/>
      <c r="T297" s="72">
        <v>44679</v>
      </c>
      <c r="U297" s="100">
        <f t="shared" si="25"/>
        <v>1.6307580174927114</v>
      </c>
      <c r="V297" s="100">
        <f t="shared" si="26"/>
        <v>1.622480058013053</v>
      </c>
      <c r="W297" s="100">
        <f t="shared" si="27"/>
        <v>1.6201086557521476</v>
      </c>
      <c r="X297" s="100">
        <f t="shared" si="28"/>
        <v>1.6217595799759363</v>
      </c>
      <c r="Y297" s="103">
        <f t="shared" si="29"/>
        <v>1.624624756228499</v>
      </c>
    </row>
    <row r="298" spans="2:25" x14ac:dyDescent="0.45">
      <c r="B298" s="72">
        <v>44678</v>
      </c>
      <c r="C298" s="73">
        <v>2214.6999999999998</v>
      </c>
      <c r="D298" s="73">
        <v>2238.9</v>
      </c>
      <c r="E298" s="73">
        <v>2206</v>
      </c>
      <c r="F298" s="73">
        <v>2218.6999999999998</v>
      </c>
      <c r="G298" s="92">
        <v>2221.88</v>
      </c>
      <c r="I298" s="37"/>
      <c r="K298" s="72">
        <v>44678</v>
      </c>
      <c r="L298" s="73">
        <v>1360</v>
      </c>
      <c r="M298" s="73">
        <v>1379</v>
      </c>
      <c r="N298" s="73">
        <v>1356.1</v>
      </c>
      <c r="O298" s="73">
        <v>1372.55</v>
      </c>
      <c r="P298" s="92">
        <v>1370.67</v>
      </c>
      <c r="R298" s="37"/>
      <c r="T298" s="72">
        <v>44678</v>
      </c>
      <c r="U298" s="100">
        <f t="shared" si="25"/>
        <v>1.6284558823529411</v>
      </c>
      <c r="V298" s="100">
        <f t="shared" si="26"/>
        <v>1.6235678027556202</v>
      </c>
      <c r="W298" s="100">
        <f t="shared" si="27"/>
        <v>1.6267236929429985</v>
      </c>
      <c r="X298" s="100">
        <f t="shared" si="28"/>
        <v>1.6164802739426614</v>
      </c>
      <c r="Y298" s="103">
        <f t="shared" si="29"/>
        <v>1.6210174586151298</v>
      </c>
    </row>
    <row r="299" spans="2:25" x14ac:dyDescent="0.45">
      <c r="B299" s="72">
        <v>44677</v>
      </c>
      <c r="C299" s="73">
        <v>2230</v>
      </c>
      <c r="D299" s="73">
        <v>2239</v>
      </c>
      <c r="E299" s="73">
        <v>2205</v>
      </c>
      <c r="F299" s="73">
        <v>2230.1999999999998</v>
      </c>
      <c r="G299" s="92">
        <v>2225.7199999999998</v>
      </c>
      <c r="I299" s="37"/>
      <c r="K299" s="72">
        <v>44677</v>
      </c>
      <c r="L299" s="73">
        <v>1372</v>
      </c>
      <c r="M299" s="73">
        <v>1381.95</v>
      </c>
      <c r="N299" s="73">
        <v>1357.15</v>
      </c>
      <c r="O299" s="73">
        <v>1372.05</v>
      </c>
      <c r="P299" s="92">
        <v>1371.84</v>
      </c>
      <c r="R299" s="37"/>
      <c r="T299" s="72">
        <v>44677</v>
      </c>
      <c r="U299" s="100">
        <f t="shared" si="25"/>
        <v>1.6253644314868805</v>
      </c>
      <c r="V299" s="100">
        <f t="shared" si="26"/>
        <v>1.6201743912587285</v>
      </c>
      <c r="W299" s="100">
        <f t="shared" si="27"/>
        <v>1.6247282909037319</v>
      </c>
      <c r="X299" s="100">
        <f t="shared" si="28"/>
        <v>1.6254509675303377</v>
      </c>
      <c r="Y299" s="103">
        <f t="shared" si="29"/>
        <v>1.6224341031024025</v>
      </c>
    </row>
    <row r="300" spans="2:25" x14ac:dyDescent="0.45">
      <c r="B300" s="72">
        <v>44676</v>
      </c>
      <c r="C300" s="73">
        <v>2187.9</v>
      </c>
      <c r="D300" s="73">
        <v>2221</v>
      </c>
      <c r="E300" s="73">
        <v>2156</v>
      </c>
      <c r="F300" s="73">
        <v>2210.5</v>
      </c>
      <c r="G300" s="92">
        <v>2195.7800000000002</v>
      </c>
      <c r="I300" s="37"/>
      <c r="K300" s="72">
        <v>44676</v>
      </c>
      <c r="L300" s="73">
        <v>1350</v>
      </c>
      <c r="M300" s="73">
        <v>1370.65</v>
      </c>
      <c r="N300" s="73">
        <v>1322.25</v>
      </c>
      <c r="O300" s="73">
        <v>1365.75</v>
      </c>
      <c r="P300" s="92">
        <v>1352.5</v>
      </c>
      <c r="R300" s="37"/>
      <c r="T300" s="72">
        <v>44676</v>
      </c>
      <c r="U300" s="100">
        <f t="shared" si="25"/>
        <v>1.6206666666666667</v>
      </c>
      <c r="V300" s="100">
        <f t="shared" si="26"/>
        <v>1.6203990807281217</v>
      </c>
      <c r="W300" s="100">
        <f t="shared" si="27"/>
        <v>1.6305539799584043</v>
      </c>
      <c r="X300" s="100">
        <f t="shared" si="28"/>
        <v>1.6185246201720667</v>
      </c>
      <c r="Y300" s="103">
        <f t="shared" si="29"/>
        <v>1.623497227356747</v>
      </c>
    </row>
    <row r="301" spans="2:25" x14ac:dyDescent="0.45">
      <c r="B301" s="72">
        <v>44673</v>
      </c>
      <c r="C301" s="73">
        <v>2190.0500000000002</v>
      </c>
      <c r="D301" s="73">
        <v>2242.3000000000002</v>
      </c>
      <c r="E301" s="73">
        <v>2186</v>
      </c>
      <c r="F301" s="73">
        <v>2206.4</v>
      </c>
      <c r="G301" s="92">
        <v>2216.23</v>
      </c>
      <c r="I301" s="37"/>
      <c r="K301" s="72">
        <v>44673</v>
      </c>
      <c r="L301" s="73">
        <v>1360</v>
      </c>
      <c r="M301" s="73">
        <v>1375.35</v>
      </c>
      <c r="N301" s="73">
        <v>1349.15</v>
      </c>
      <c r="O301" s="73">
        <v>1355.6</v>
      </c>
      <c r="P301" s="92">
        <v>1360.9</v>
      </c>
      <c r="R301" s="37"/>
      <c r="T301" s="72">
        <v>44673</v>
      </c>
      <c r="U301" s="100">
        <f t="shared" si="25"/>
        <v>1.6103308823529414</v>
      </c>
      <c r="V301" s="100">
        <f t="shared" si="26"/>
        <v>1.6303486385283747</v>
      </c>
      <c r="W301" s="100">
        <f t="shared" si="27"/>
        <v>1.6202794351999406</v>
      </c>
      <c r="X301" s="100">
        <f t="shared" si="28"/>
        <v>1.6276187665978166</v>
      </c>
      <c r="Y301" s="103">
        <f t="shared" si="29"/>
        <v>1.6285031964141377</v>
      </c>
    </row>
    <row r="302" spans="2:25" x14ac:dyDescent="0.45">
      <c r="B302" s="72">
        <v>44672</v>
      </c>
      <c r="C302" s="73">
        <v>2197.6999999999998</v>
      </c>
      <c r="D302" s="73">
        <v>2246.6</v>
      </c>
      <c r="E302" s="73">
        <v>2181.1999999999998</v>
      </c>
      <c r="F302" s="73">
        <v>2230.65</v>
      </c>
      <c r="G302" s="92">
        <v>2212.1799999999998</v>
      </c>
      <c r="I302" s="37"/>
      <c r="K302" s="72">
        <v>44672</v>
      </c>
      <c r="L302" s="73">
        <v>1365</v>
      </c>
      <c r="M302" s="73">
        <v>1379.8</v>
      </c>
      <c r="N302" s="73">
        <v>1353.3</v>
      </c>
      <c r="O302" s="73">
        <v>1374.35</v>
      </c>
      <c r="P302" s="92">
        <v>1363.26</v>
      </c>
      <c r="R302" s="37"/>
      <c r="T302" s="72">
        <v>44672</v>
      </c>
      <c r="U302" s="100">
        <f t="shared" si="25"/>
        <v>1.61003663003663</v>
      </c>
      <c r="V302" s="100">
        <f t="shared" si="26"/>
        <v>1.6282069865197855</v>
      </c>
      <c r="W302" s="100">
        <f t="shared" si="27"/>
        <v>1.6117638365476981</v>
      </c>
      <c r="X302" s="100">
        <f t="shared" si="28"/>
        <v>1.6230581729544877</v>
      </c>
      <c r="Y302" s="103">
        <f t="shared" si="29"/>
        <v>1.6227132021771342</v>
      </c>
    </row>
    <row r="303" spans="2:25" x14ac:dyDescent="0.45">
      <c r="B303" s="72">
        <v>44671</v>
      </c>
      <c r="C303" s="73">
        <v>2154</v>
      </c>
      <c r="D303" s="73">
        <v>2188.9</v>
      </c>
      <c r="E303" s="73">
        <v>2144</v>
      </c>
      <c r="F303" s="73">
        <v>2180.1999999999998</v>
      </c>
      <c r="G303" s="92">
        <v>2168.09</v>
      </c>
      <c r="I303" s="37"/>
      <c r="K303" s="72">
        <v>44671</v>
      </c>
      <c r="L303" s="73">
        <v>1354.45</v>
      </c>
      <c r="M303" s="73">
        <v>1359.9</v>
      </c>
      <c r="N303" s="73">
        <v>1335.35</v>
      </c>
      <c r="O303" s="73">
        <v>1354.3</v>
      </c>
      <c r="P303" s="92">
        <v>1349.57</v>
      </c>
      <c r="R303" s="37"/>
      <c r="T303" s="72">
        <v>44671</v>
      </c>
      <c r="U303" s="100">
        <f t="shared" si="25"/>
        <v>1.5903134113477795</v>
      </c>
      <c r="V303" s="100">
        <f t="shared" si="26"/>
        <v>1.6096036473270092</v>
      </c>
      <c r="W303" s="100">
        <f t="shared" si="27"/>
        <v>1.605571572995844</v>
      </c>
      <c r="X303" s="100">
        <f t="shared" si="28"/>
        <v>1.6098353392896698</v>
      </c>
      <c r="Y303" s="103">
        <f t="shared" si="29"/>
        <v>1.6065042939602987</v>
      </c>
    </row>
    <row r="304" spans="2:25" x14ac:dyDescent="0.45">
      <c r="B304" s="72">
        <v>44670</v>
      </c>
      <c r="C304" s="73">
        <v>2264.1</v>
      </c>
      <c r="D304" s="73">
        <v>2270.9</v>
      </c>
      <c r="E304" s="73">
        <v>2111.25</v>
      </c>
      <c r="F304" s="73">
        <v>2140.1999999999998</v>
      </c>
      <c r="G304" s="92">
        <v>2179.3000000000002</v>
      </c>
      <c r="I304" s="37"/>
      <c r="K304" s="72">
        <v>44670</v>
      </c>
      <c r="L304" s="73">
        <v>1380.9</v>
      </c>
      <c r="M304" s="73">
        <v>1389.55</v>
      </c>
      <c r="N304" s="73">
        <v>1327</v>
      </c>
      <c r="O304" s="73">
        <v>1342.2</v>
      </c>
      <c r="P304" s="92">
        <v>1361.49</v>
      </c>
      <c r="R304" s="37"/>
      <c r="T304" s="72">
        <v>44670</v>
      </c>
      <c r="U304" s="100">
        <f t="shared" si="25"/>
        <v>1.6395828807299586</v>
      </c>
      <c r="V304" s="100">
        <f t="shared" si="26"/>
        <v>1.6342700874383795</v>
      </c>
      <c r="W304" s="100">
        <f t="shared" si="27"/>
        <v>1.5909947249434815</v>
      </c>
      <c r="X304" s="100">
        <f t="shared" si="28"/>
        <v>1.5945462673223065</v>
      </c>
      <c r="Y304" s="103">
        <f t="shared" si="29"/>
        <v>1.600672792308427</v>
      </c>
    </row>
    <row r="305" spans="2:25" x14ac:dyDescent="0.45">
      <c r="B305" s="72">
        <v>44669</v>
      </c>
      <c r="C305" s="73">
        <v>2318.6</v>
      </c>
      <c r="D305" s="73">
        <v>2322</v>
      </c>
      <c r="E305" s="73">
        <v>2257.0500000000002</v>
      </c>
      <c r="F305" s="73">
        <v>2263.5</v>
      </c>
      <c r="G305" s="92">
        <v>2282.5700000000002</v>
      </c>
      <c r="I305" s="37"/>
      <c r="K305" s="72">
        <v>44669</v>
      </c>
      <c r="L305" s="73">
        <v>1418.85</v>
      </c>
      <c r="M305" s="73">
        <v>1431.65</v>
      </c>
      <c r="N305" s="73">
        <v>1390.05</v>
      </c>
      <c r="O305" s="73">
        <v>1395.45</v>
      </c>
      <c r="P305" s="92">
        <v>1408.02</v>
      </c>
      <c r="R305" s="37"/>
      <c r="T305" s="72">
        <v>44669</v>
      </c>
      <c r="U305" s="100">
        <f t="shared" si="25"/>
        <v>1.6341403249110196</v>
      </c>
      <c r="V305" s="100">
        <f t="shared" si="26"/>
        <v>1.6219047951664163</v>
      </c>
      <c r="W305" s="100">
        <f t="shared" si="27"/>
        <v>1.6237185712744149</v>
      </c>
      <c r="X305" s="100">
        <f t="shared" si="28"/>
        <v>1.6220574008384392</v>
      </c>
      <c r="Y305" s="103">
        <f t="shared" si="29"/>
        <v>1.6211204386301332</v>
      </c>
    </row>
    <row r="306" spans="2:25" x14ac:dyDescent="0.45">
      <c r="B306" s="72">
        <v>44664</v>
      </c>
      <c r="C306" s="73">
        <v>2447</v>
      </c>
      <c r="D306" s="73">
        <v>2447</v>
      </c>
      <c r="E306" s="73">
        <v>2371.5500000000002</v>
      </c>
      <c r="F306" s="73">
        <v>2378.5</v>
      </c>
      <c r="G306" s="92">
        <v>2399.0700000000002</v>
      </c>
      <c r="I306" s="37"/>
      <c r="K306" s="72">
        <v>44664</v>
      </c>
      <c r="L306" s="73">
        <v>1490</v>
      </c>
      <c r="M306" s="73">
        <v>1502.3</v>
      </c>
      <c r="N306" s="73">
        <v>1462.65</v>
      </c>
      <c r="O306" s="73">
        <v>1464.95</v>
      </c>
      <c r="P306" s="92">
        <v>1477.78</v>
      </c>
      <c r="R306" s="37"/>
      <c r="T306" s="72">
        <v>44664</v>
      </c>
      <c r="U306" s="100">
        <f t="shared" si="25"/>
        <v>1.642281879194631</v>
      </c>
      <c r="V306" s="100">
        <f t="shared" si="26"/>
        <v>1.6288357851294681</v>
      </c>
      <c r="W306" s="100">
        <f t="shared" si="27"/>
        <v>1.6214063514853179</v>
      </c>
      <c r="X306" s="100">
        <f t="shared" si="28"/>
        <v>1.6236049011911668</v>
      </c>
      <c r="Y306" s="103">
        <f t="shared" si="29"/>
        <v>1.6234283858219762</v>
      </c>
    </row>
    <row r="307" spans="2:25" x14ac:dyDescent="0.45">
      <c r="B307" s="72">
        <v>44663</v>
      </c>
      <c r="C307" s="73">
        <v>2411.1999999999998</v>
      </c>
      <c r="D307" s="73">
        <v>2443.6999999999998</v>
      </c>
      <c r="E307" s="73">
        <v>2399</v>
      </c>
      <c r="F307" s="73">
        <v>2425.6999999999998</v>
      </c>
      <c r="G307" s="92">
        <v>2423.08</v>
      </c>
      <c r="I307" s="37"/>
      <c r="K307" s="72">
        <v>44663</v>
      </c>
      <c r="L307" s="73">
        <v>1484</v>
      </c>
      <c r="M307" s="73">
        <v>1506.85</v>
      </c>
      <c r="N307" s="73">
        <v>1480.15</v>
      </c>
      <c r="O307" s="73">
        <v>1493.5</v>
      </c>
      <c r="P307" s="92">
        <v>1492.32</v>
      </c>
      <c r="R307" s="37"/>
      <c r="T307" s="72">
        <v>44663</v>
      </c>
      <c r="U307" s="100">
        <f t="shared" si="25"/>
        <v>1.6247978436657682</v>
      </c>
      <c r="V307" s="100">
        <f t="shared" si="26"/>
        <v>1.6217274446693433</v>
      </c>
      <c r="W307" s="100">
        <f t="shared" si="27"/>
        <v>1.6207816775326824</v>
      </c>
      <c r="X307" s="100">
        <f t="shared" si="28"/>
        <v>1.6241714094409105</v>
      </c>
      <c r="Y307" s="103">
        <f t="shared" si="29"/>
        <v>1.6237000107215611</v>
      </c>
    </row>
    <row r="308" spans="2:25" x14ac:dyDescent="0.45">
      <c r="B308" s="72">
        <v>44662</v>
      </c>
      <c r="C308" s="73">
        <v>2440</v>
      </c>
      <c r="D308" s="73">
        <v>2454</v>
      </c>
      <c r="E308" s="73">
        <v>2421.1</v>
      </c>
      <c r="F308" s="73">
        <v>2424.6999999999998</v>
      </c>
      <c r="G308" s="92">
        <v>2436.66</v>
      </c>
      <c r="I308" s="37"/>
      <c r="K308" s="72">
        <v>44662</v>
      </c>
      <c r="L308" s="73">
        <v>1506</v>
      </c>
      <c r="M308" s="73">
        <v>1510</v>
      </c>
      <c r="N308" s="73">
        <v>1493.25</v>
      </c>
      <c r="O308" s="73">
        <v>1496.15</v>
      </c>
      <c r="P308" s="92">
        <v>1501.19</v>
      </c>
      <c r="R308" s="37"/>
      <c r="T308" s="72">
        <v>44662</v>
      </c>
      <c r="U308" s="100">
        <f t="shared" si="25"/>
        <v>1.6201859229747675</v>
      </c>
      <c r="V308" s="100">
        <f t="shared" si="26"/>
        <v>1.6251655629139072</v>
      </c>
      <c r="W308" s="100">
        <f t="shared" si="27"/>
        <v>1.6213627992633517</v>
      </c>
      <c r="X308" s="100">
        <f t="shared" si="28"/>
        <v>1.6206262741035322</v>
      </c>
      <c r="Y308" s="103">
        <f t="shared" si="29"/>
        <v>1.6231522991759868</v>
      </c>
    </row>
    <row r="309" spans="2:25" x14ac:dyDescent="0.45">
      <c r="B309" s="72">
        <v>44659</v>
      </c>
      <c r="C309" s="73">
        <v>2490</v>
      </c>
      <c r="D309" s="73">
        <v>2490</v>
      </c>
      <c r="E309" s="73">
        <v>2427.6</v>
      </c>
      <c r="F309" s="73">
        <v>2458.25</v>
      </c>
      <c r="G309" s="92">
        <v>2452.67</v>
      </c>
      <c r="I309" s="37"/>
      <c r="K309" s="72">
        <v>44659</v>
      </c>
      <c r="L309" s="73">
        <v>1512.1</v>
      </c>
      <c r="M309" s="73">
        <v>1525.75</v>
      </c>
      <c r="N309" s="73">
        <v>1497.3</v>
      </c>
      <c r="O309" s="73">
        <v>1514.65</v>
      </c>
      <c r="P309" s="92">
        <v>1510.81</v>
      </c>
      <c r="R309" s="37"/>
      <c r="T309" s="72">
        <v>44659</v>
      </c>
      <c r="U309" s="100">
        <f t="shared" si="25"/>
        <v>1.6467164870048279</v>
      </c>
      <c r="V309" s="100">
        <f t="shared" si="26"/>
        <v>1.6319842700311322</v>
      </c>
      <c r="W309" s="100">
        <f t="shared" si="27"/>
        <v>1.6213183730715288</v>
      </c>
      <c r="X309" s="100">
        <f t="shared" si="28"/>
        <v>1.6229822071105535</v>
      </c>
      <c r="Y309" s="103">
        <f t="shared" si="29"/>
        <v>1.6234139302758124</v>
      </c>
    </row>
    <row r="310" spans="2:25" x14ac:dyDescent="0.45">
      <c r="B310" s="72">
        <v>44658</v>
      </c>
      <c r="C310" s="73">
        <v>2511.6</v>
      </c>
      <c r="D310" s="73">
        <v>2519.9</v>
      </c>
      <c r="E310" s="73">
        <v>2458.15</v>
      </c>
      <c r="F310" s="73">
        <v>2462.6999999999998</v>
      </c>
      <c r="G310" s="92">
        <v>2478.02</v>
      </c>
      <c r="I310" s="37"/>
      <c r="K310" s="72">
        <v>44658</v>
      </c>
      <c r="L310" s="73">
        <v>1541.3</v>
      </c>
      <c r="M310" s="73">
        <v>1541.35</v>
      </c>
      <c r="N310" s="73">
        <v>1513.7</v>
      </c>
      <c r="O310" s="73">
        <v>1516.75</v>
      </c>
      <c r="P310" s="92">
        <v>1525.08</v>
      </c>
      <c r="R310" s="37"/>
      <c r="T310" s="72">
        <v>44658</v>
      </c>
      <c r="U310" s="100">
        <f t="shared" si="25"/>
        <v>1.6295335106728086</v>
      </c>
      <c r="V310" s="100">
        <f t="shared" si="26"/>
        <v>1.6348655399487464</v>
      </c>
      <c r="W310" s="100">
        <f t="shared" si="27"/>
        <v>1.6239347294708331</v>
      </c>
      <c r="X310" s="100">
        <f t="shared" si="28"/>
        <v>1.6236690291742211</v>
      </c>
      <c r="Y310" s="103">
        <f t="shared" si="29"/>
        <v>1.6248459097227688</v>
      </c>
    </row>
    <row r="311" spans="2:25" x14ac:dyDescent="0.45">
      <c r="B311" s="72">
        <v>44657</v>
      </c>
      <c r="C311" s="73">
        <v>2597.4</v>
      </c>
      <c r="D311" s="73">
        <v>2604</v>
      </c>
      <c r="E311" s="73">
        <v>2530.1</v>
      </c>
      <c r="F311" s="73">
        <v>2536.0500000000002</v>
      </c>
      <c r="G311" s="92">
        <v>2558.4699999999998</v>
      </c>
      <c r="I311" s="37"/>
      <c r="K311" s="72">
        <v>44657</v>
      </c>
      <c r="L311" s="73">
        <v>1587.7</v>
      </c>
      <c r="M311" s="73">
        <v>1589.8</v>
      </c>
      <c r="N311" s="73">
        <v>1547.35</v>
      </c>
      <c r="O311" s="73">
        <v>1550.85</v>
      </c>
      <c r="P311" s="92">
        <v>1564.33</v>
      </c>
      <c r="R311" s="37"/>
      <c r="T311" s="72">
        <v>44657</v>
      </c>
      <c r="U311" s="100">
        <f t="shared" si="25"/>
        <v>1.6359513762045728</v>
      </c>
      <c r="V311" s="100">
        <f t="shared" si="26"/>
        <v>1.6379418794816958</v>
      </c>
      <c r="W311" s="100">
        <f t="shared" si="27"/>
        <v>1.6351181051475103</v>
      </c>
      <c r="X311" s="100">
        <f t="shared" si="28"/>
        <v>1.6352645323532258</v>
      </c>
      <c r="Y311" s="103">
        <f t="shared" si="29"/>
        <v>1.6355052961970939</v>
      </c>
    </row>
    <row r="312" spans="2:25" x14ac:dyDescent="0.45">
      <c r="B312" s="72">
        <v>44656</v>
      </c>
      <c r="C312" s="73">
        <v>2677.4</v>
      </c>
      <c r="D312" s="73">
        <v>2680</v>
      </c>
      <c r="E312" s="73">
        <v>2614.1</v>
      </c>
      <c r="F312" s="73">
        <v>2623.7</v>
      </c>
      <c r="G312" s="92">
        <v>2638.5</v>
      </c>
      <c r="I312" s="37"/>
      <c r="K312" s="72">
        <v>44656</v>
      </c>
      <c r="L312" s="73">
        <v>1666.7</v>
      </c>
      <c r="M312" s="73">
        <v>1666.7</v>
      </c>
      <c r="N312" s="73">
        <v>1602</v>
      </c>
      <c r="O312" s="73">
        <v>1608.25</v>
      </c>
      <c r="P312" s="92">
        <v>1619.67</v>
      </c>
      <c r="R312" s="37"/>
      <c r="T312" s="72">
        <v>44656</v>
      </c>
      <c r="U312" s="100">
        <f t="shared" si="25"/>
        <v>1.6064078718425632</v>
      </c>
      <c r="V312" s="100">
        <f t="shared" si="26"/>
        <v>1.607967840643187</v>
      </c>
      <c r="W312" s="100">
        <f t="shared" si="27"/>
        <v>1.6317727840199749</v>
      </c>
      <c r="X312" s="100">
        <f t="shared" si="28"/>
        <v>1.6314005907041815</v>
      </c>
      <c r="Y312" s="103">
        <f t="shared" si="29"/>
        <v>1.6290355442775379</v>
      </c>
    </row>
    <row r="313" spans="2:25" x14ac:dyDescent="0.45">
      <c r="B313" s="72">
        <v>44655</v>
      </c>
      <c r="C313" s="73">
        <v>2570.5</v>
      </c>
      <c r="D313" s="73">
        <v>2933.8</v>
      </c>
      <c r="E313" s="73">
        <v>2570.5</v>
      </c>
      <c r="F313" s="73">
        <v>2680.05</v>
      </c>
      <c r="G313" s="92">
        <v>2721.95</v>
      </c>
      <c r="I313" s="37"/>
      <c r="K313" s="72">
        <v>44655</v>
      </c>
      <c r="L313" s="73">
        <v>1580</v>
      </c>
      <c r="M313" s="73">
        <v>1722.1</v>
      </c>
      <c r="N313" s="73">
        <v>1562.55</v>
      </c>
      <c r="O313" s="73">
        <v>1656.8</v>
      </c>
      <c r="P313" s="92">
        <v>1651.17</v>
      </c>
      <c r="R313" s="37"/>
      <c r="T313" s="72">
        <v>44655</v>
      </c>
      <c r="U313" s="100">
        <f t="shared" si="25"/>
        <v>1.6268987341772152</v>
      </c>
      <c r="V313" s="100">
        <f t="shared" si="26"/>
        <v>1.7036176760931423</v>
      </c>
      <c r="W313" s="100">
        <f t="shared" si="27"/>
        <v>1.6450673578445489</v>
      </c>
      <c r="X313" s="100">
        <f t="shared" si="28"/>
        <v>1.6176062288749398</v>
      </c>
      <c r="Y313" s="103">
        <f t="shared" si="29"/>
        <v>1.6484977319113112</v>
      </c>
    </row>
    <row r="314" spans="2:25" x14ac:dyDescent="0.45">
      <c r="B314" s="72">
        <v>44652</v>
      </c>
      <c r="C314" s="73">
        <v>2363.1999999999998</v>
      </c>
      <c r="D314" s="73">
        <v>2464.6999999999998</v>
      </c>
      <c r="E314" s="73">
        <v>2349</v>
      </c>
      <c r="F314" s="73">
        <v>2452.3000000000002</v>
      </c>
      <c r="G314" s="92">
        <v>2418.86</v>
      </c>
      <c r="I314" s="37"/>
      <c r="K314" s="72">
        <v>44652</v>
      </c>
      <c r="L314" s="73">
        <v>1476.4</v>
      </c>
      <c r="M314" s="73">
        <v>1510</v>
      </c>
      <c r="N314" s="73">
        <v>1470.3</v>
      </c>
      <c r="O314" s="73">
        <v>1506</v>
      </c>
      <c r="P314" s="92">
        <v>1494.73</v>
      </c>
      <c r="R314" s="37"/>
      <c r="T314" s="72">
        <v>44652</v>
      </c>
      <c r="U314" s="100">
        <f t="shared" si="25"/>
        <v>1.6006502302898942</v>
      </c>
      <c r="V314" s="100">
        <f t="shared" si="26"/>
        <v>1.6322516556291389</v>
      </c>
      <c r="W314" s="100">
        <f t="shared" si="27"/>
        <v>1.5976331360946745</v>
      </c>
      <c r="X314" s="100">
        <f t="shared" si="28"/>
        <v>1.6283532536520586</v>
      </c>
      <c r="Y314" s="103">
        <f t="shared" si="29"/>
        <v>1.6182588159734534</v>
      </c>
    </row>
    <row r="315" spans="2:25" ht="14.65" thickBot="1" x14ac:dyDescent="0.5">
      <c r="B315" s="93"/>
      <c r="C315" s="94"/>
      <c r="D315" s="94"/>
      <c r="E315" s="94"/>
      <c r="F315" s="94"/>
      <c r="G315" s="95"/>
      <c r="I315" s="37"/>
      <c r="K315" s="93"/>
      <c r="L315" s="94"/>
      <c r="M315" s="94"/>
      <c r="N315" s="94"/>
      <c r="O315" s="94"/>
      <c r="P315" s="95"/>
      <c r="R315" s="37"/>
      <c r="T315" s="104"/>
      <c r="U315" s="100"/>
      <c r="V315" s="100"/>
      <c r="W315" s="100"/>
      <c r="X315" s="100"/>
      <c r="Y315" s="103"/>
    </row>
    <row r="316" spans="2:25" ht="14.65" thickBot="1" x14ac:dyDescent="0.5">
      <c r="B316" s="96" t="s">
        <v>89</v>
      </c>
      <c r="C316" s="97">
        <f>AVERAGE(C6:C314)</f>
        <v>2495.7064724919082</v>
      </c>
      <c r="D316" s="97">
        <f t="shared" ref="D316:P316" si="30">AVERAGE(D6:D314)</f>
        <v>2519.5995145631068</v>
      </c>
      <c r="E316" s="97">
        <f t="shared" si="30"/>
        <v>2474.6949838187697</v>
      </c>
      <c r="F316" s="97">
        <f t="shared" si="30"/>
        <v>2498.3711974110024</v>
      </c>
      <c r="G316" s="98">
        <f t="shared" si="30"/>
        <v>2497.8655987055004</v>
      </c>
      <c r="H316" s="2"/>
      <c r="I316" s="99"/>
      <c r="J316" s="2"/>
      <c r="K316" s="96" t="s">
        <v>89</v>
      </c>
      <c r="L316" s="97">
        <f t="shared" si="30"/>
        <v>1523.0561488673134</v>
      </c>
      <c r="M316" s="97">
        <f t="shared" si="30"/>
        <v>1536.3708737864081</v>
      </c>
      <c r="N316" s="97">
        <f t="shared" si="30"/>
        <v>1510.8760517799351</v>
      </c>
      <c r="O316" s="97">
        <f t="shared" si="30"/>
        <v>1523.9849514563086</v>
      </c>
      <c r="P316" s="98">
        <f t="shared" si="30"/>
        <v>1524.0212944983818</v>
      </c>
      <c r="R316" s="37"/>
      <c r="T316" s="107" t="s">
        <v>90</v>
      </c>
      <c r="U316" s="105">
        <f>AVERAGE(U6:U314)</f>
        <v>1.6383094349703129</v>
      </c>
      <c r="V316" s="105">
        <f t="shared" ref="V316:Y316" si="31">AVERAGE(V6:V314)</f>
        <v>1.6397481112038024</v>
      </c>
      <c r="W316" s="105">
        <f t="shared" si="31"/>
        <v>1.6375216009098654</v>
      </c>
      <c r="X316" s="105">
        <f t="shared" si="31"/>
        <v>1.6390430567619887</v>
      </c>
      <c r="Y316" s="106">
        <f t="shared" si="31"/>
        <v>1.638699740038726</v>
      </c>
    </row>
    <row r="317" spans="2:25" x14ac:dyDescent="0.45">
      <c r="I317" s="37"/>
      <c r="R317" s="37"/>
    </row>
    <row r="318" spans="2:25" x14ac:dyDescent="0.45">
      <c r="I318" s="37"/>
      <c r="R318" s="37"/>
    </row>
    <row r="319" spans="2:25" x14ac:dyDescent="0.45">
      <c r="I319" s="37"/>
      <c r="R319" s="37"/>
    </row>
  </sheetData>
  <mergeCells count="6">
    <mergeCell ref="B2:G3"/>
    <mergeCell ref="K2:P3"/>
    <mergeCell ref="T2:Y3"/>
    <mergeCell ref="AC19:AJ37"/>
    <mergeCell ref="AC14:AK17"/>
    <mergeCell ref="AC12:A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DCF Analysis</vt:lpstr>
      <vt:lpstr>WACC</vt:lpstr>
      <vt:lpstr>Performance</vt:lpstr>
      <vt:lpstr>Market Analysis</vt:lpstr>
      <vt:lpstr>Share Price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Mundada</dc:creator>
  <cp:lastModifiedBy>Tejas Mundada</cp:lastModifiedBy>
  <dcterms:created xsi:type="dcterms:W3CDTF">2025-07-22T08:42:48Z</dcterms:created>
  <dcterms:modified xsi:type="dcterms:W3CDTF">2025-08-11T05:48:25Z</dcterms:modified>
</cp:coreProperties>
</file>