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5\"/>
    </mc:Choice>
  </mc:AlternateContent>
  <bookViews>
    <workbookView xWindow="0" yWindow="0" windowWidth="18105" windowHeight="10245" firstSheet="4" activeTab="6"/>
  </bookViews>
  <sheets>
    <sheet name="Historico población" sheetId="1" r:id="rId1"/>
    <sheet name="ResultadoPrevision" sheetId="4" r:id="rId2"/>
    <sheet name="Prevision" sheetId="3" r:id="rId3"/>
    <sheet name="Estacionalidad" sheetId="2" r:id="rId4"/>
    <sheet name="Escenarios" sheetId="5" r:id="rId5"/>
    <sheet name="Tabla dinámica del escenario" sheetId="6" r:id="rId6"/>
    <sheet name="Resumen del escenario" sheetId="8" r:id="rId7"/>
  </sheets>
  <externalReferences>
    <externalReference r:id="rId8"/>
  </externalReferences>
  <definedNames>
    <definedName name="Crecimiento">Escenarios!$A$5</definedName>
    <definedName name="PoblacionAfrica">Escenarios!$B$5</definedName>
    <definedName name="PoblacionAmerica">Escenarios!$C$5</definedName>
    <definedName name="PoblacionAsia">Escenarios!$D$5</definedName>
    <definedName name="PoblacionEuropa">Escenarios!$E$5</definedName>
    <definedName name="PoblacionOceania">Escenarios!$F$5</definedName>
  </definedNames>
  <calcPr calcId="162913"/>
  <pivotCaches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5" l="1"/>
  <c r="E5" i="5"/>
  <c r="D5" i="5"/>
  <c r="C5" i="5"/>
  <c r="B5" i="5"/>
  <c r="F4" i="5"/>
  <c r="E4" i="5"/>
  <c r="D4" i="5"/>
  <c r="C4" i="5"/>
  <c r="B4" i="5"/>
  <c r="C16" i="4"/>
  <c r="H2" i="4"/>
  <c r="H5" i="4"/>
  <c r="H7" i="4"/>
  <c r="D19" i="4"/>
  <c r="C17" i="4"/>
  <c r="H3" i="4"/>
  <c r="H6" i="4"/>
  <c r="D18" i="4"/>
  <c r="C18" i="4"/>
  <c r="H4" i="4"/>
  <c r="D16" i="4"/>
  <c r="C19" i="4"/>
  <c r="H8" i="4"/>
  <c r="D17" i="4"/>
  <c r="C42" i="1"/>
  <c r="C41" i="1"/>
  <c r="C40" i="1"/>
  <c r="C39" i="1"/>
  <c r="C38" i="1"/>
  <c r="C37" i="1"/>
  <c r="C36" i="1"/>
  <c r="C35" i="1"/>
  <c r="B15" i="2"/>
  <c r="B16" i="2"/>
  <c r="B17" i="2"/>
  <c r="B18" i="2"/>
  <c r="B19" i="2"/>
  <c r="E34" i="1"/>
  <c r="D34" i="1"/>
  <c r="C32" i="1"/>
  <c r="C31" i="1"/>
  <c r="C23" i="1"/>
  <c r="C25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B21" i="2"/>
  <c r="C34" i="1"/>
  <c r="C33" i="1"/>
</calcChain>
</file>

<file path=xl/sharedStrings.xml><?xml version="1.0" encoding="utf-8"?>
<sst xmlns="http://schemas.openxmlformats.org/spreadsheetml/2006/main" count="79" uniqueCount="53">
  <si>
    <t>Año</t>
  </si>
  <si>
    <t>Población mundial</t>
  </si>
  <si>
    <t>% Crecimiento</t>
  </si>
  <si>
    <t>Promedio últimos 30 años</t>
  </si>
  <si>
    <t>Previsión población 2016</t>
  </si>
  <si>
    <t>África</t>
  </si>
  <si>
    <t>América</t>
  </si>
  <si>
    <t>Asia</t>
  </si>
  <si>
    <t>Europa</t>
  </si>
  <si>
    <t>Oceanía</t>
  </si>
  <si>
    <t>Crecimiento</t>
  </si>
  <si>
    <t>Pronóstico con suavizado</t>
  </si>
  <si>
    <t>Pronóstico lineal</t>
  </si>
  <si>
    <t>Intervalo de confianza</t>
  </si>
  <si>
    <t>-Intervalo</t>
  </si>
  <si>
    <t>+Intervalo</t>
  </si>
  <si>
    <t>Temporalidad</t>
  </si>
  <si>
    <t>Fechas</t>
  </si>
  <si>
    <t>Valores</t>
  </si>
  <si>
    <t>ETS.STAT</t>
  </si>
  <si>
    <t>Alfa</t>
  </si>
  <si>
    <t>Beta</t>
  </si>
  <si>
    <t>Gamma</t>
  </si>
  <si>
    <t>MASE</t>
  </si>
  <si>
    <t>SMAPE</t>
  </si>
  <si>
    <t>MAE</t>
  </si>
  <si>
    <t>ECM</t>
  </si>
  <si>
    <t>Tamaño de paso</t>
  </si>
  <si>
    <t>Previsión(Población mundial)</t>
  </si>
  <si>
    <t>Intervalo de confianza(Población mundial)</t>
  </si>
  <si>
    <t>Estadística</t>
  </si>
  <si>
    <t>Valor</t>
  </si>
  <si>
    <t>Alpha</t>
  </si>
  <si>
    <t>RMSE</t>
  </si>
  <si>
    <t>Etiquetas de fila</t>
  </si>
  <si>
    <t>PoblacionAfrica</t>
  </si>
  <si>
    <t>PoblacionAmerica</t>
  </si>
  <si>
    <t>PoblacionAsia</t>
  </si>
  <si>
    <t>PoblacionEuropa</t>
  </si>
  <si>
    <t>PoblacionOceania</t>
  </si>
  <si>
    <t>Crecimiento inferior</t>
  </si>
  <si>
    <t>Crecimiento promedio</t>
  </si>
  <si>
    <t>Crecimiento superior</t>
  </si>
  <si>
    <t>Crecimiento por</t>
  </si>
  <si>
    <t>(Todas)</t>
  </si>
  <si>
    <t>Creado por Francisco Charte Ojeda el 10/02/2016</t>
  </si>
  <si>
    <t>Resumen del escenario</t>
  </si>
  <si>
    <t>Celdas cambiantes:</t>
  </si>
  <si>
    <t>Valores actuales:</t>
  </si>
  <si>
    <t>Celdas de resultado:</t>
  </si>
  <si>
    <t>Notas: La columna de valores actuales representa los valores de las celdas cambiantes</t>
  </si>
  <si>
    <t>en el momento en que se creó el Informe resumen de escenario. Las celdas cambiantes de</t>
  </si>
  <si>
    <t>cada escenario se muestran en gris.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</si>
</sst>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9" formatCode="0.000"/>
    <numFmt numFmtId="173" formatCode="0.000E+00"/>
    <numFmt numFmtId="174" formatCode="#,##0.00\ &quot;pta&quot;;[Red]\-#,##0.00\ &quot;pta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3" fontId="4" fillId="0" borderId="0" xfId="0" applyNumberFormat="1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3" fontId="4" fillId="0" borderId="0" xfId="0" applyNumberFormat="1" applyFont="1" applyFill="1" applyBorder="1" applyAlignment="1">
      <alignment horizontal="center" vertical="top" wrapText="1"/>
    </xf>
    <xf numFmtId="3" fontId="0" fillId="0" borderId="0" xfId="0" applyNumberFormat="1"/>
    <xf numFmtId="0" fontId="3" fillId="0" borderId="0" xfId="0" applyFont="1"/>
    <xf numFmtId="10" fontId="0" fillId="0" borderId="0" xfId="1" applyNumberFormat="1" applyFont="1"/>
    <xf numFmtId="10" fontId="3" fillId="0" borderId="0" xfId="1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14" fontId="0" fillId="0" borderId="0" xfId="0" applyNumberFormat="1"/>
    <xf numFmtId="169" fontId="0" fillId="0" borderId="0" xfId="0" applyNumberFormat="1"/>
    <xf numFmtId="2" fontId="0" fillId="0" borderId="0" xfId="0" applyNumberFormat="1"/>
    <xf numFmtId="0" fontId="2" fillId="0" borderId="0" xfId="0" applyFont="1"/>
    <xf numFmtId="173" fontId="0" fillId="0" borderId="0" xfId="0" applyNumberFormat="1"/>
    <xf numFmtId="0" fontId="0" fillId="0" borderId="0" xfId="0" applyNumberFormat="1"/>
    <xf numFmtId="3" fontId="0" fillId="0" borderId="0" xfId="0" applyNumberFormat="1"/>
    <xf numFmtId="4" fontId="0" fillId="0" borderId="0" xfId="0" applyNumberFormat="1"/>
    <xf numFmtId="174" fontId="3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3" fontId="0" fillId="0" borderId="0" xfId="0" applyNumberFormat="1" applyFill="1" applyBorder="1" applyAlignment="1"/>
    <xf numFmtId="3" fontId="0" fillId="0" borderId="2" xfId="0" applyNumberFormat="1" applyFill="1" applyBorder="1" applyAlignment="1"/>
    <xf numFmtId="0" fontId="5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6" fillId="3" borderId="0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10" fontId="0" fillId="4" borderId="0" xfId="0" applyNumberFormat="1" applyFill="1" applyBorder="1" applyAlignment="1"/>
    <xf numFmtId="0" fontId="9" fillId="0" borderId="0" xfId="0" applyFont="1" applyFill="1" applyBorder="1" applyAlignment="1">
      <alignment vertical="top" wrapText="1"/>
    </xf>
  </cellXfs>
  <cellStyles count="2">
    <cellStyle name="Normal" xfId="0" builtinId="0"/>
    <cellStyle name="Porcentaje" xfId="1" builtinId="5"/>
  </cellStyles>
  <dxfs count="4">
    <dxf>
      <numFmt numFmtId="4" formatCode="#,##0.00"/>
    </dxf>
    <dxf>
      <numFmt numFmtId="3" formatCode="#,##0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ResultadoPrevision!$B$1</c:f>
              <c:strCache>
                <c:ptCount val="1"/>
                <c:pt idx="0">
                  <c:v>Población mundial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val>
            <c:numRef>
              <c:f>ResultadoPrevision!$B$2:$B$19</c:f>
              <c:numCache>
                <c:formatCode>#,##0</c:formatCode>
                <c:ptCount val="18"/>
                <c:pt idx="0">
                  <c:v>2516</c:v>
                </c:pt>
                <c:pt idx="1">
                  <c:v>2751</c:v>
                </c:pt>
                <c:pt idx="2">
                  <c:v>3018</c:v>
                </c:pt>
                <c:pt idx="3">
                  <c:v>3335</c:v>
                </c:pt>
                <c:pt idx="4">
                  <c:v>3697</c:v>
                </c:pt>
                <c:pt idx="5">
                  <c:v>4077</c:v>
                </c:pt>
                <c:pt idx="6">
                  <c:v>4446</c:v>
                </c:pt>
                <c:pt idx="7">
                  <c:v>4854</c:v>
                </c:pt>
                <c:pt idx="8">
                  <c:v>5259</c:v>
                </c:pt>
                <c:pt idx="9">
                  <c:v>5759</c:v>
                </c:pt>
                <c:pt idx="10">
                  <c:v>6228</c:v>
                </c:pt>
                <c:pt idx="11">
                  <c:v>6574</c:v>
                </c:pt>
                <c:pt idx="12">
                  <c:v>6894</c:v>
                </c:pt>
                <c:pt idx="13">
                  <c:v>7349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3-46C8-A4EF-C98FA748EC28}"/>
            </c:ext>
          </c:extLst>
        </c:ser>
        <c:ser>
          <c:idx val="1"/>
          <c:order val="1"/>
          <c:tx>
            <c:strRef>
              <c:f>ResultadoPrevision!$C$1</c:f>
              <c:strCache>
                <c:ptCount val="1"/>
                <c:pt idx="0">
                  <c:v>Previsión(Población mundial)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ResultadoPrevision!$D$2:$D$19</c:f>
                <c:numCache>
                  <c:formatCode>General</c:formatCode>
                  <c:ptCount val="18"/>
                  <c:pt idx="14">
                    <c:v>148.63788013248538</c:v>
                  </c:pt>
                  <c:pt idx="15">
                    <c:v>305.93420338845044</c:v>
                  </c:pt>
                  <c:pt idx="16">
                    <c:v>504.39745033763495</c:v>
                  </c:pt>
                  <c:pt idx="17">
                    <c:v>735.02918089286527</c:v>
                  </c:pt>
                </c:numCache>
              </c:numRef>
            </c:plus>
            <c:minus>
              <c:numRef>
                <c:f>ResultadoPrevision!$D$2:$D$19</c:f>
                <c:numCache>
                  <c:formatCode>General</c:formatCode>
                  <c:ptCount val="18"/>
                  <c:pt idx="14">
                    <c:v>148.63788013248538</c:v>
                  </c:pt>
                  <c:pt idx="15">
                    <c:v>305.93420338845044</c:v>
                  </c:pt>
                  <c:pt idx="16">
                    <c:v>504.39745033763495</c:v>
                  </c:pt>
                  <c:pt idx="17">
                    <c:v>735.02918089286527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595959">
                    <a:alpha val="40392"/>
                  </a:srgbClr>
                </a:solidFill>
                <a:prstDash val="solid"/>
                <a:round/>
              </a:ln>
              <a:effectLst/>
            </c:spPr>
          </c:errBars>
          <c:cat>
            <c:numRef>
              <c:f>ResultadoPrevision!$A$2:$A$19</c:f>
              <c:numCache>
                <c:formatCode>General</c:formatCode>
                <c:ptCount val="18"/>
                <c:pt idx="0">
                  <c:v>1950</c:v>
                </c:pt>
                <c:pt idx="1">
                  <c:v>1955</c:v>
                </c:pt>
                <c:pt idx="2">
                  <c:v>1960</c:v>
                </c:pt>
                <c:pt idx="3">
                  <c:v>1965</c:v>
                </c:pt>
                <c:pt idx="4">
                  <c:v>1970</c:v>
                </c:pt>
                <c:pt idx="5">
                  <c:v>1975</c:v>
                </c:pt>
                <c:pt idx="6">
                  <c:v>1980</c:v>
                </c:pt>
                <c:pt idx="7">
                  <c:v>1985</c:v>
                </c:pt>
                <c:pt idx="8">
                  <c:v>1990</c:v>
                </c:pt>
                <c:pt idx="9">
                  <c:v>1995</c:v>
                </c:pt>
                <c:pt idx="10">
                  <c:v>2000</c:v>
                </c:pt>
                <c:pt idx="11">
                  <c:v>2005</c:v>
                </c:pt>
                <c:pt idx="12">
                  <c:v>2010</c:v>
                </c:pt>
                <c:pt idx="13">
                  <c:v>2015</c:v>
                </c:pt>
                <c:pt idx="14">
                  <c:v>2020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</c:numCache>
            </c:numRef>
          </c:cat>
          <c:val>
            <c:numRef>
              <c:f>ResultadoPrevision!$C$2:$C$19</c:f>
              <c:numCache>
                <c:formatCode>General</c:formatCode>
                <c:ptCount val="18"/>
                <c:pt idx="14" formatCode="#,##0">
                  <c:v>7771.0663097859751</c:v>
                </c:pt>
                <c:pt idx="15" formatCode="#,##0">
                  <c:v>8206.9396495397395</c:v>
                </c:pt>
                <c:pt idx="16" formatCode="#,##0">
                  <c:v>8642.8129892935049</c:v>
                </c:pt>
                <c:pt idx="17" formatCode="#,##0">
                  <c:v>9078.6863290472684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13-46C8-A4EF-C98FA748E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64765088"/>
        <c:axId val="464762136"/>
      </c:barChart>
      <c:catAx>
        <c:axId val="46476508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4762136"/>
        <c:crosses val="autoZero"/>
        <c:auto val="1"/>
        <c:lblAlgn val="ctr"/>
        <c:lblOffset val="100"/>
        <c:noMultiLvlLbl val="0"/>
      </c:catAx>
      <c:valAx>
        <c:axId val="46476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476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1681162</xdr:colOff>
      <xdr:row>19</xdr:row>
      <xdr:rowOff>33337</xdr:rowOff>
    </xdr:from>
    <xdr:to>
      <xdr:col>8</xdr:col>
      <xdr:colOff>280987</xdr:colOff>
      <xdr:row>34</xdr:row>
      <xdr:rowOff>109537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hares\Francisco\Trabajo\Libros\Actuales\MAExcel2013\Ejemplos\03\PoblacionMund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 de datos"/>
      <sheetName val="Informe de respuestas"/>
      <sheetName val="Informe de confidencialidad"/>
      <sheetName val="Informe de límites"/>
      <sheetName val="Escenarios"/>
      <sheetName val="Estadística descriptiva"/>
      <sheetName val="Histograma"/>
      <sheetName val="Global"/>
      <sheetName val="Tabla dinámica del escenario"/>
      <sheetName val="Resumen de escenario"/>
      <sheetName val="África"/>
      <sheetName val="América"/>
      <sheetName val="Asia"/>
      <sheetName val="Europa"/>
      <sheetName val="Oceaní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58">
          <cell r="F58">
            <v>766621</v>
          </cell>
        </row>
      </sheetData>
      <sheetData sheetId="11" refreshError="1">
        <row r="52">
          <cell r="F52">
            <v>818445</v>
          </cell>
        </row>
      </sheetData>
      <sheetData sheetId="12" refreshError="1">
        <row r="51">
          <cell r="F51">
            <v>3634280</v>
          </cell>
        </row>
      </sheetData>
      <sheetData sheetId="13" refreshError="1">
        <row r="47">
          <cell r="F47">
            <v>739508</v>
          </cell>
        </row>
      </sheetData>
      <sheetData sheetId="14" refreshError="1">
        <row r="25">
          <cell r="F25">
            <v>30015</v>
          </cell>
        </row>
      </sheetData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Francisco Charte Ojeda" refreshedDate="42410.541066203703" createdVersion="6" refreshedVersion="6" minRefreshableVersion="3" recordCount="3">
  <cacheSource type="scenario"/>
  <cacheFields count="7">
    <cacheField name="Crecimiento" numFmtId="0">
      <sharedItems containsNonDate="0" count="3">
        <s v="Crecimiento superior"/>
        <s v="Crecimiento promedio"/>
        <s v="Crecimiento inferior"/>
      </sharedItems>
    </cacheField>
    <cacheField name="Crecimiento por" numFmtId="0">
      <sharedItems containsNonDate="0" count="1">
        <s v="Francisco Charte Ojeda"/>
      </sharedItems>
    </cacheField>
    <cacheField name="resultado PoblacionAfrica" numFmtId="0">
      <sharedItems containsSemiMixedTypes="0" containsNonDate="0" containsString="0" containsNumber="1" minValue="770454.10499999998" maxValue="785786.52500000002" count="3">
        <n v="785786.52500000002"/>
        <n v="778120.31499999994"/>
        <n v="770454.10499999998"/>
      </sharedItems>
    </cacheField>
    <cacheField name="resultado PoblacionAmerica" numFmtId="0">
      <sharedItems containsSemiMixedTypes="0" containsNonDate="0" containsString="0" containsNumber="1" minValue="822537.22499999998" maxValue="838906.125" count="3">
        <n v="838906.125"/>
        <n v="830721.67500000005"/>
        <n v="822537.22499999998"/>
      </sharedItems>
    </cacheField>
    <cacheField name="resultado PoblacionAsia" numFmtId="0">
      <sharedItems containsSemiMixedTypes="0" containsNonDate="0" containsString="0" containsNumber="1" minValue="3652451.4" maxValue="3725137" count="3">
        <n v="3725137"/>
        <n v="3688794.2"/>
        <n v="3652451.4"/>
      </sharedItems>
    </cacheField>
    <cacheField name="resultado PoblacionEuropa" numFmtId="0">
      <sharedItems containsSemiMixedTypes="0" containsNonDate="0" containsString="0" containsNumber="1" minValue="743205.54" maxValue="757995.7" count="3">
        <n v="757995.7"/>
        <n v="750600.62"/>
        <n v="743205.54"/>
      </sharedItems>
    </cacheField>
    <cacheField name="resultado PoblacionOceania" numFmtId="0">
      <sharedItems containsSemiMixedTypes="0" containsNonDate="0" containsString="0" containsNumber="1" minValue="30165.075000000001" maxValue="30765.375" count="3">
        <n v="30765.375"/>
        <n v="30465.224999999999"/>
        <n v="30165.0750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1" applyNumberFormats="0" applyBorderFormats="0" applyFontFormats="0" applyPatternFormats="0" applyAlignmentFormats="0" applyWidthHeightFormats="1" dataCaption="Celdas de resultado" updatedVersion="6" minRefreshableVersion="3" useAutoFormatting="1" rowGrandTotals="0" colGrandTotals="0" itemPrintTitles="1" createdVersion="6" indent="0" outline="1" outlineData="1" multipleFieldFilters="0" fieldListSortAscending="1">
  <location ref="A3:F6" firstHeaderRow="0" firstDataRow="1" firstDataCol="1" rowPageCount="1" colPageCount="1"/>
  <pivotFields count="7">
    <pivotField axis="axisRow" showAll="0" defaultSubtotal="0">
      <items count="3">
        <item x="2"/>
        <item x="1"/>
        <item x="0"/>
      </items>
    </pivotField>
    <pivotField axis="axisPage"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hier="-1"/>
  </pageFields>
  <dataFields count="5">
    <dataField name="PoblacionAfrica" fld="2" baseField="0" baseItem="0"/>
    <dataField name="PoblacionAmerica" fld="3" baseField="0" baseItem="0"/>
    <dataField name="PoblacionAsia" fld="4" baseField="0" baseItem="0"/>
    <dataField name="PoblacionEuropa" fld="5" baseField="0" baseItem="0"/>
    <dataField name="PoblacionOceania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A1:D19" totalsRowShown="0">
  <autoFilter ref="A1:D19"/>
  <tableColumns count="4">
    <tableColumn id="1" name="Año" dataDxfId="3"/>
    <tableColumn id="2" name="Población mundial"/>
    <tableColumn id="3" name="Previsión(Población mundial)" dataDxfId="2">
      <calculatedColumnFormula>_xlfn.FORECAST.ETS(A2,$B$2:$B$15,$A$2:$A$15,1,1)</calculatedColumnFormula>
    </tableColumn>
    <tableColumn id="4" name="Intervalo de confianza(Población mundial)" dataDxfId="1">
      <calculatedColumnFormula>_xlfn.FORECAST.ETS.CONFINT(A2,$B$2:$B$15,$A$2:$A$15,0.95,1,1)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1:H8" totalsRowShown="0">
  <autoFilter ref="G1:H8"/>
  <tableColumns count="2">
    <tableColumn id="1" name="Estadística"/>
    <tableColumn id="2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sqref="A1:B21"/>
    </sheetView>
  </sheetViews>
  <sheetFormatPr baseColWidth="10" defaultRowHeight="15" x14ac:dyDescent="0.25"/>
  <cols>
    <col min="2" max="2" width="24.7109375" bestFit="1" customWidth="1"/>
    <col min="3" max="3" width="14" bestFit="1" customWidth="1"/>
    <col min="4" max="4" width="11.85546875" bestFit="1" customWidth="1"/>
    <col min="9" max="9" width="13.28515625" bestFit="1" customWidth="1"/>
  </cols>
  <sheetData>
    <row r="1" spans="1:3" x14ac:dyDescent="0.25">
      <c r="A1" s="1" t="s">
        <v>0</v>
      </c>
      <c r="B1" s="1" t="s">
        <v>1</v>
      </c>
      <c r="C1" s="7" t="s">
        <v>2</v>
      </c>
    </row>
    <row r="2" spans="1:3" x14ac:dyDescent="0.25">
      <c r="A2" s="2">
        <v>1000</v>
      </c>
      <c r="B2" s="2">
        <v>410</v>
      </c>
    </row>
    <row r="3" spans="1:3" x14ac:dyDescent="0.25">
      <c r="A3" s="2">
        <v>1650</v>
      </c>
      <c r="B3" s="2">
        <v>545</v>
      </c>
      <c r="C3" s="8">
        <f>(B3/B2-1)/(A3-A2)</f>
        <v>5.0656660412757985E-4</v>
      </c>
    </row>
    <row r="4" spans="1:3" x14ac:dyDescent="0.25">
      <c r="A4" s="2">
        <v>1750</v>
      </c>
      <c r="B4" s="2">
        <v>791</v>
      </c>
      <c r="C4" s="8">
        <f t="shared" ref="C4:C21" si="0">(B4/B3-1)/(A4-A3)</f>
        <v>4.5137614678899072E-3</v>
      </c>
    </row>
    <row r="5" spans="1:3" x14ac:dyDescent="0.25">
      <c r="A5" s="2">
        <v>1800</v>
      </c>
      <c r="B5" s="2">
        <v>981</v>
      </c>
      <c r="C5" s="8">
        <f t="shared" si="0"/>
        <v>4.8040455120101156E-3</v>
      </c>
    </row>
    <row r="6" spans="1:3" x14ac:dyDescent="0.25">
      <c r="A6" s="2">
        <v>1850</v>
      </c>
      <c r="B6" s="3">
        <v>1262</v>
      </c>
      <c r="C6" s="8">
        <f t="shared" si="0"/>
        <v>5.7288481141692139E-3</v>
      </c>
    </row>
    <row r="7" spans="1:3" x14ac:dyDescent="0.25">
      <c r="A7" s="2">
        <v>1900</v>
      </c>
      <c r="B7" s="3">
        <v>1650</v>
      </c>
      <c r="C7" s="8">
        <f t="shared" si="0"/>
        <v>6.1489698890649751E-3</v>
      </c>
    </row>
    <row r="8" spans="1:3" x14ac:dyDescent="0.25">
      <c r="A8" s="2">
        <v>1950</v>
      </c>
      <c r="B8" s="3">
        <v>2516</v>
      </c>
      <c r="C8" s="8">
        <f t="shared" si="0"/>
        <v>1.0496969696969697E-2</v>
      </c>
    </row>
    <row r="9" spans="1:3" x14ac:dyDescent="0.25">
      <c r="A9" s="2">
        <v>1955</v>
      </c>
      <c r="B9" s="3">
        <v>2751</v>
      </c>
      <c r="C9" s="8">
        <f t="shared" si="0"/>
        <v>1.8680445151033398E-2</v>
      </c>
    </row>
    <row r="10" spans="1:3" x14ac:dyDescent="0.25">
      <c r="A10" s="2">
        <v>1960</v>
      </c>
      <c r="B10" s="3">
        <v>3018</v>
      </c>
      <c r="C10" s="8">
        <f t="shared" si="0"/>
        <v>1.9411123227917139E-2</v>
      </c>
    </row>
    <row r="11" spans="1:3" x14ac:dyDescent="0.25">
      <c r="A11" s="2">
        <v>1965</v>
      </c>
      <c r="B11" s="3">
        <v>3335</v>
      </c>
      <c r="C11" s="8">
        <f t="shared" si="0"/>
        <v>2.1007289595758795E-2</v>
      </c>
    </row>
    <row r="12" spans="1:3" x14ac:dyDescent="0.25">
      <c r="A12" s="2">
        <v>1970</v>
      </c>
      <c r="B12" s="3">
        <v>3697</v>
      </c>
      <c r="C12" s="8">
        <f t="shared" si="0"/>
        <v>2.1709145427286369E-2</v>
      </c>
    </row>
    <row r="13" spans="1:3" x14ac:dyDescent="0.25">
      <c r="A13" s="2">
        <v>1975</v>
      </c>
      <c r="B13" s="3">
        <v>4077</v>
      </c>
      <c r="C13" s="8">
        <f t="shared" si="0"/>
        <v>2.0557208547470916E-2</v>
      </c>
    </row>
    <row r="14" spans="1:3" x14ac:dyDescent="0.25">
      <c r="A14" s="2">
        <v>1980</v>
      </c>
      <c r="B14" s="3">
        <v>4446</v>
      </c>
      <c r="C14" s="8">
        <f t="shared" si="0"/>
        <v>1.8101545253863139E-2</v>
      </c>
    </row>
    <row r="15" spans="1:3" x14ac:dyDescent="0.25">
      <c r="A15" s="2">
        <v>1985</v>
      </c>
      <c r="B15" s="3">
        <v>4854</v>
      </c>
      <c r="C15" s="8">
        <f t="shared" si="0"/>
        <v>1.8353576248313085E-2</v>
      </c>
    </row>
    <row r="16" spans="1:3" x14ac:dyDescent="0.25">
      <c r="A16" s="2">
        <v>1990</v>
      </c>
      <c r="B16" s="3">
        <v>5259</v>
      </c>
      <c r="C16" s="8">
        <f t="shared" si="0"/>
        <v>1.6687268232385664E-2</v>
      </c>
    </row>
    <row r="17" spans="1:8" x14ac:dyDescent="0.25">
      <c r="A17" s="2">
        <v>1995</v>
      </c>
      <c r="B17" s="3">
        <v>5759</v>
      </c>
      <c r="C17" s="8">
        <f t="shared" si="0"/>
        <v>1.9015021867275151E-2</v>
      </c>
    </row>
    <row r="18" spans="1:8" x14ac:dyDescent="0.25">
      <c r="A18" s="2">
        <v>2000</v>
      </c>
      <c r="B18" s="3">
        <v>6228</v>
      </c>
      <c r="C18" s="8">
        <f t="shared" si="0"/>
        <v>1.6287549921861454E-2</v>
      </c>
    </row>
    <row r="19" spans="1:8" x14ac:dyDescent="0.25">
      <c r="A19" s="2">
        <v>2005</v>
      </c>
      <c r="B19" s="3">
        <v>6574</v>
      </c>
      <c r="C19" s="8">
        <f t="shared" si="0"/>
        <v>1.1111111111111117E-2</v>
      </c>
    </row>
    <row r="20" spans="1:8" x14ac:dyDescent="0.25">
      <c r="A20" s="4">
        <v>2010</v>
      </c>
      <c r="B20" s="5">
        <v>6894</v>
      </c>
      <c r="C20" s="8">
        <f t="shared" si="0"/>
        <v>9.7353209613629584E-3</v>
      </c>
    </row>
    <row r="21" spans="1:8" x14ac:dyDescent="0.25">
      <c r="A21" s="4">
        <v>2015</v>
      </c>
      <c r="B21" s="5">
        <v>7349</v>
      </c>
      <c r="C21" s="8">
        <f t="shared" si="0"/>
        <v>1.3199883957064128E-2</v>
      </c>
    </row>
    <row r="23" spans="1:8" x14ac:dyDescent="0.25">
      <c r="B23" s="7" t="s">
        <v>3</v>
      </c>
      <c r="C23" s="9">
        <f>AVERAGE(C15:C21)</f>
        <v>1.4912818899910505E-2</v>
      </c>
    </row>
    <row r="24" spans="1:8" x14ac:dyDescent="0.25">
      <c r="D24" s="11" t="s">
        <v>5</v>
      </c>
      <c r="E24" s="11" t="s">
        <v>6</v>
      </c>
      <c r="F24" s="11" t="s">
        <v>7</v>
      </c>
      <c r="G24" s="11" t="s">
        <v>8</v>
      </c>
      <c r="H24" s="11" t="s">
        <v>9</v>
      </c>
    </row>
    <row r="25" spans="1:8" x14ac:dyDescent="0.25">
      <c r="A25">
        <v>2016</v>
      </c>
      <c r="B25" s="10" t="s">
        <v>4</v>
      </c>
      <c r="C25" s="6">
        <f>B21*C23+B21</f>
        <v>7458.5943060954423</v>
      </c>
      <c r="D25" s="6">
        <v>766621</v>
      </c>
      <c r="E25" s="6">
        <v>818445</v>
      </c>
      <c r="F25" s="6">
        <v>3634380</v>
      </c>
      <c r="G25" s="6">
        <v>739508</v>
      </c>
      <c r="H25" s="6">
        <v>30015</v>
      </c>
    </row>
    <row r="26" spans="1:8" x14ac:dyDescent="0.25">
      <c r="C26" s="8">
        <v>1.2500000000000001E-2</v>
      </c>
      <c r="D26" s="6">
        <f t="dataTable" ref="D26:H29" dt2D="1" dtr="1" r1="B21" r2="C23"/>
        <v>776203.76249999995</v>
      </c>
      <c r="E26" s="6">
        <v>828675.5625</v>
      </c>
      <c r="F26" s="6">
        <v>3679809.75</v>
      </c>
      <c r="G26" s="6">
        <v>748751.85</v>
      </c>
      <c r="H26" s="6">
        <v>30390.1875</v>
      </c>
    </row>
    <row r="27" spans="1:8" x14ac:dyDescent="0.25">
      <c r="C27" s="8">
        <v>1.4999999999999999E-2</v>
      </c>
      <c r="D27" s="6">
        <v>778120.31499999994</v>
      </c>
      <c r="E27" s="6">
        <v>830721.67500000005</v>
      </c>
      <c r="F27" s="6">
        <v>3688895.7</v>
      </c>
      <c r="G27" s="6">
        <v>750600.62</v>
      </c>
      <c r="H27" s="6">
        <v>30465.224999999999</v>
      </c>
    </row>
    <row r="28" spans="1:8" x14ac:dyDescent="0.25">
      <c r="C28" s="8">
        <v>1.7500000000000002E-2</v>
      </c>
      <c r="D28" s="6">
        <v>780036.86750000005</v>
      </c>
      <c r="E28" s="6">
        <v>832767.78749999998</v>
      </c>
      <c r="F28" s="6">
        <v>3697981.65</v>
      </c>
      <c r="G28" s="6">
        <v>752449.39</v>
      </c>
      <c r="H28" s="6">
        <v>30540.262500000001</v>
      </c>
    </row>
    <row r="29" spans="1:8" x14ac:dyDescent="0.25">
      <c r="C29" s="8">
        <v>0.02</v>
      </c>
      <c r="D29" s="6">
        <v>781953.42</v>
      </c>
      <c r="E29" s="6">
        <v>834813.9</v>
      </c>
      <c r="F29" s="6">
        <v>3707067.6</v>
      </c>
      <c r="G29" s="6">
        <v>754298.16</v>
      </c>
      <c r="H29" s="6">
        <v>30615.3</v>
      </c>
    </row>
    <row r="31" spans="1:8" x14ac:dyDescent="0.25">
      <c r="A31">
        <v>2020</v>
      </c>
      <c r="B31" t="s">
        <v>12</v>
      </c>
      <c r="C31" s="6">
        <f>FORECAST(A31,B8:B21,A8:A21)</f>
        <v>7651.6703296703054</v>
      </c>
    </row>
    <row r="32" spans="1:8" x14ac:dyDescent="0.25">
      <c r="B32" t="s">
        <v>10</v>
      </c>
      <c r="C32" s="6">
        <f>GROWTH(B8:B21,A8:A21,A31)</f>
        <v>8498.253995232275</v>
      </c>
    </row>
    <row r="33" spans="1:9" x14ac:dyDescent="0.25">
      <c r="B33" t="s">
        <v>11</v>
      </c>
      <c r="C33" s="6">
        <f>_xlfn.FORECAST.ETS(A31,B8:B21,A8:A21)</f>
        <v>7771.0663097859751</v>
      </c>
      <c r="D33" s="12" t="s">
        <v>14</v>
      </c>
      <c r="E33" s="12" t="s">
        <v>15</v>
      </c>
      <c r="I33" s="13"/>
    </row>
    <row r="34" spans="1:9" x14ac:dyDescent="0.25">
      <c r="B34" t="s">
        <v>13</v>
      </c>
      <c r="C34" s="6">
        <f>_xlfn.FORECAST.ETS.CONFINT(A31,B8:B21,A8:A21,0.9)</f>
        <v>124.7408412434021</v>
      </c>
      <c r="D34" s="6">
        <f>C33-C34</f>
        <v>7646.3254685425727</v>
      </c>
      <c r="E34" s="6">
        <f>C33+C34</f>
        <v>7895.8071510293776</v>
      </c>
      <c r="I34" s="13"/>
    </row>
    <row r="35" spans="1:9" x14ac:dyDescent="0.25">
      <c r="A35" s="16" t="s">
        <v>19</v>
      </c>
      <c r="B35" t="s">
        <v>20</v>
      </c>
      <c r="C35" s="14">
        <f>_xlfn.FORECAST.ETS.STAT(B8:B21,A8:A21,1)</f>
        <v>0.9</v>
      </c>
      <c r="I35" s="13"/>
    </row>
    <row r="36" spans="1:9" x14ac:dyDescent="0.25">
      <c r="B36" t="s">
        <v>21</v>
      </c>
      <c r="C36" s="14">
        <f>_xlfn.FORECAST.ETS.STAT(B8:B21,A8:A21,2)</f>
        <v>0.89900000000000002</v>
      </c>
      <c r="I36" s="13"/>
    </row>
    <row r="37" spans="1:9" x14ac:dyDescent="0.25">
      <c r="B37" t="s">
        <v>22</v>
      </c>
      <c r="C37" s="17">
        <f>_xlfn.FORECAST.ETS.STAT(B8:B21,A8:A21,3)</f>
        <v>2.2204460492503131E-16</v>
      </c>
      <c r="I37" s="13"/>
    </row>
    <row r="38" spans="1:9" x14ac:dyDescent="0.25">
      <c r="B38" t="s">
        <v>23</v>
      </c>
      <c r="C38" s="14">
        <f>_xlfn.FORECAST.ETS.STAT(B8:B21,A8:A21,4)</f>
        <v>0.25095768002045332</v>
      </c>
      <c r="I38" s="13"/>
    </row>
    <row r="39" spans="1:9" x14ac:dyDescent="0.25">
      <c r="B39" t="s">
        <v>24</v>
      </c>
      <c r="C39" s="14">
        <f>_xlfn.FORECAST.ETS.STAT(B8:B21,A8:A21,5)</f>
        <v>1.3007328337635182E-2</v>
      </c>
      <c r="I39" s="13"/>
    </row>
    <row r="40" spans="1:9" x14ac:dyDescent="0.25">
      <c r="B40" t="s">
        <v>25</v>
      </c>
      <c r="C40" s="14">
        <f>_xlfn.FORECAST.ETS.STAT(B8:B21,A8:A21,6)</f>
        <v>86.047114537012931</v>
      </c>
      <c r="I40" s="13"/>
    </row>
    <row r="41" spans="1:9" x14ac:dyDescent="0.25">
      <c r="B41" t="s">
        <v>26</v>
      </c>
      <c r="C41" s="14">
        <f>_xlfn.FORECAST.ETS.STAT(B8:B21,A8:A21,7)</f>
        <v>98.665633615509094</v>
      </c>
      <c r="I41" s="13"/>
    </row>
    <row r="42" spans="1:9" x14ac:dyDescent="0.25">
      <c r="B42" t="s">
        <v>27</v>
      </c>
      <c r="C42" s="14">
        <f>_xlfn.FORECAST.ETS.STAT(B8:B21,A8:A21,8)</f>
        <v>5</v>
      </c>
      <c r="I42" s="13"/>
    </row>
    <row r="43" spans="1:9" x14ac:dyDescent="0.25">
      <c r="I43" s="13"/>
    </row>
    <row r="44" spans="1:9" x14ac:dyDescent="0.25">
      <c r="I44" s="13"/>
    </row>
    <row r="45" spans="1:9" x14ac:dyDescent="0.25">
      <c r="I45" s="13"/>
    </row>
  </sheetData>
  <pageMargins left="0.7" right="0.7" top="0.75" bottom="0.75" header="0.3" footer="0.3"/>
  <pageSetup paperSize="9" orientation="portrait" r:id="rId1"/>
  <ignoredErrors>
    <ignoredError sqref="C31:C4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workbookViewId="0">
      <selection activeCell="B18" sqref="B18"/>
    </sheetView>
  </sheetViews>
  <sheetFormatPr baseColWidth="10" defaultRowHeight="15" x14ac:dyDescent="0.25"/>
  <cols>
    <col min="2" max="2" width="19.5703125" customWidth="1"/>
    <col min="3" max="3" width="29.28515625" customWidth="1"/>
    <col min="4" max="4" width="40.5703125" customWidth="1"/>
    <col min="7" max="7" width="12.42578125" customWidth="1"/>
    <col min="8" max="8" width="7.85546875" customWidth="1"/>
  </cols>
  <sheetData>
    <row r="1" spans="1:8" x14ac:dyDescent="0.25">
      <c r="A1" t="s">
        <v>0</v>
      </c>
      <c r="B1" t="s">
        <v>1</v>
      </c>
      <c r="C1" t="s">
        <v>28</v>
      </c>
      <c r="D1" t="s">
        <v>29</v>
      </c>
      <c r="G1" t="s">
        <v>30</v>
      </c>
      <c r="H1" t="s">
        <v>31</v>
      </c>
    </row>
    <row r="2" spans="1:8" x14ac:dyDescent="0.25">
      <c r="A2" s="18">
        <v>1950</v>
      </c>
      <c r="B2" s="19">
        <v>2516</v>
      </c>
      <c r="G2" t="s">
        <v>32</v>
      </c>
      <c r="H2" s="20">
        <f>_xlfn.FORECAST.ETS.STAT($B$2:$B$15,$A$2:$A$15,1,1,1)</f>
        <v>0.9</v>
      </c>
    </row>
    <row r="3" spans="1:8" x14ac:dyDescent="0.25">
      <c r="A3" s="18">
        <v>1955</v>
      </c>
      <c r="B3" s="19">
        <v>2751</v>
      </c>
      <c r="G3" t="s">
        <v>21</v>
      </c>
      <c r="H3" s="20">
        <f>_xlfn.FORECAST.ETS.STAT($B$2:$B$15,$A$2:$A$15,2,1,1)</f>
        <v>0.89900000000000002</v>
      </c>
    </row>
    <row r="4" spans="1:8" x14ac:dyDescent="0.25">
      <c r="A4" s="18">
        <v>1960</v>
      </c>
      <c r="B4" s="19">
        <v>3018</v>
      </c>
      <c r="G4" t="s">
        <v>22</v>
      </c>
      <c r="H4" s="20">
        <f>_xlfn.FORECAST.ETS.STAT($B$2:$B$15,$A$2:$A$15,3,1,1)</f>
        <v>2.2204460492503131E-16</v>
      </c>
    </row>
    <row r="5" spans="1:8" x14ac:dyDescent="0.25">
      <c r="A5" s="18">
        <v>1965</v>
      </c>
      <c r="B5" s="19">
        <v>3335</v>
      </c>
      <c r="G5" t="s">
        <v>23</v>
      </c>
      <c r="H5" s="20">
        <f>_xlfn.FORECAST.ETS.STAT($B$2:$B$15,$A$2:$A$15,4,1,1)</f>
        <v>0.25095768002045332</v>
      </c>
    </row>
    <row r="6" spans="1:8" x14ac:dyDescent="0.25">
      <c r="A6" s="18">
        <v>1970</v>
      </c>
      <c r="B6" s="19">
        <v>3697</v>
      </c>
      <c r="G6" t="s">
        <v>24</v>
      </c>
      <c r="H6" s="20">
        <f>_xlfn.FORECAST.ETS.STAT($B$2:$B$15,$A$2:$A$15,5,1,1)</f>
        <v>1.3007328337635182E-2</v>
      </c>
    </row>
    <row r="7" spans="1:8" x14ac:dyDescent="0.25">
      <c r="A7" s="18">
        <v>1975</v>
      </c>
      <c r="B7" s="19">
        <v>4077</v>
      </c>
      <c r="G7" t="s">
        <v>25</v>
      </c>
      <c r="H7" s="20">
        <f>_xlfn.FORECAST.ETS.STAT($B$2:$B$15,$A$2:$A$15,6,1,1)</f>
        <v>86.047114537012931</v>
      </c>
    </row>
    <row r="8" spans="1:8" x14ac:dyDescent="0.25">
      <c r="A8" s="18">
        <v>1980</v>
      </c>
      <c r="B8" s="19">
        <v>4446</v>
      </c>
      <c r="G8" t="s">
        <v>33</v>
      </c>
      <c r="H8" s="20">
        <f>_xlfn.FORECAST.ETS.STAT($B$2:$B$15,$A$2:$A$15,7,1,1)</f>
        <v>98.665633615509094</v>
      </c>
    </row>
    <row r="9" spans="1:8" x14ac:dyDescent="0.25">
      <c r="A9" s="18">
        <v>1985</v>
      </c>
      <c r="B9" s="19">
        <v>4854</v>
      </c>
    </row>
    <row r="10" spans="1:8" x14ac:dyDescent="0.25">
      <c r="A10" s="18">
        <v>1990</v>
      </c>
      <c r="B10" s="19">
        <v>5259</v>
      </c>
    </row>
    <row r="11" spans="1:8" x14ac:dyDescent="0.25">
      <c r="A11" s="18">
        <v>1995</v>
      </c>
      <c r="B11" s="19">
        <v>5759</v>
      </c>
    </row>
    <row r="12" spans="1:8" x14ac:dyDescent="0.25">
      <c r="A12" s="18">
        <v>2000</v>
      </c>
      <c r="B12" s="19">
        <v>6228</v>
      </c>
    </row>
    <row r="13" spans="1:8" x14ac:dyDescent="0.25">
      <c r="A13" s="18">
        <v>2005</v>
      </c>
      <c r="B13" s="19">
        <v>6574</v>
      </c>
    </row>
    <row r="14" spans="1:8" x14ac:dyDescent="0.25">
      <c r="A14" s="18">
        <v>2010</v>
      </c>
      <c r="B14" s="19">
        <v>6894</v>
      </c>
    </row>
    <row r="15" spans="1:8" x14ac:dyDescent="0.25">
      <c r="A15" s="18">
        <v>2015</v>
      </c>
      <c r="B15" s="19">
        <v>7349</v>
      </c>
    </row>
    <row r="16" spans="1:8" x14ac:dyDescent="0.25">
      <c r="A16" s="18">
        <v>2020</v>
      </c>
      <c r="C16" s="19">
        <f>_xlfn.FORECAST.ETS(A16,$B$2:$B$15,$A$2:$A$15,1,1)</f>
        <v>7771.0663097859751</v>
      </c>
      <c r="D16" s="19">
        <f>_xlfn.FORECAST.ETS.CONFINT(A16,$B$2:$B$15,$A$2:$A$15,0.95,1,1)</f>
        <v>148.63788013248538</v>
      </c>
    </row>
    <row r="17" spans="1:4" x14ac:dyDescent="0.25">
      <c r="A17" s="18">
        <v>2025</v>
      </c>
      <c r="C17" s="19">
        <f>_xlfn.FORECAST.ETS(A17,$B$2:$B$15,$A$2:$A$15,1,1)</f>
        <v>8206.9396495397395</v>
      </c>
      <c r="D17" s="19">
        <f>_xlfn.FORECAST.ETS.CONFINT(A17,$B$2:$B$15,$A$2:$A$15,0.95,1,1)</f>
        <v>305.93420338845044</v>
      </c>
    </row>
    <row r="18" spans="1:4" x14ac:dyDescent="0.25">
      <c r="A18" s="18">
        <v>2030</v>
      </c>
      <c r="C18" s="19">
        <f>_xlfn.FORECAST.ETS(A18,$B$2:$B$15,$A$2:$A$15,1,1)</f>
        <v>8642.8129892935049</v>
      </c>
      <c r="D18" s="19">
        <f>_xlfn.FORECAST.ETS.CONFINT(A18,$B$2:$B$15,$A$2:$A$15,0.95,1,1)</f>
        <v>504.39745033763495</v>
      </c>
    </row>
    <row r="19" spans="1:4" x14ac:dyDescent="0.25">
      <c r="A19" s="18">
        <v>2035</v>
      </c>
      <c r="C19" s="19">
        <f>_xlfn.FORECAST.ETS(A19,$B$2:$B$15,$A$2:$A$15,1,1)</f>
        <v>9078.6863290472684</v>
      </c>
      <c r="D19" s="19">
        <f>_xlfn.FORECAST.ETS.CONFINT(A19,$B$2:$B$15,$A$2:$A$15,0.95,1,1)</f>
        <v>735.02918089286527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" x14ac:dyDescent="0.25"/>
  <cols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1950</v>
      </c>
      <c r="B2" s="3">
        <v>2516</v>
      </c>
    </row>
    <row r="3" spans="1:2" x14ac:dyDescent="0.25">
      <c r="A3" s="2">
        <v>1955</v>
      </c>
      <c r="B3" s="3">
        <v>2751</v>
      </c>
    </row>
    <row r="4" spans="1:2" x14ac:dyDescent="0.25">
      <c r="A4" s="2">
        <v>1960</v>
      </c>
      <c r="B4" s="3">
        <v>3018</v>
      </c>
    </row>
    <row r="5" spans="1:2" x14ac:dyDescent="0.25">
      <c r="A5" s="2">
        <v>1965</v>
      </c>
      <c r="B5" s="3">
        <v>3335</v>
      </c>
    </row>
    <row r="6" spans="1:2" x14ac:dyDescent="0.25">
      <c r="A6" s="2">
        <v>1970</v>
      </c>
      <c r="B6" s="3">
        <v>3697</v>
      </c>
    </row>
    <row r="7" spans="1:2" x14ac:dyDescent="0.25">
      <c r="A7" s="2">
        <v>1975</v>
      </c>
      <c r="B7" s="3">
        <v>4077</v>
      </c>
    </row>
    <row r="8" spans="1:2" x14ac:dyDescent="0.25">
      <c r="A8" s="2">
        <v>1980</v>
      </c>
      <c r="B8" s="3">
        <v>4446</v>
      </c>
    </row>
    <row r="9" spans="1:2" x14ac:dyDescent="0.25">
      <c r="A9" s="2">
        <v>1985</v>
      </c>
      <c r="B9" s="3">
        <v>4854</v>
      </c>
    </row>
    <row r="10" spans="1:2" x14ac:dyDescent="0.25">
      <c r="A10" s="2">
        <v>1990</v>
      </c>
      <c r="B10" s="3">
        <v>5259</v>
      </c>
    </row>
    <row r="11" spans="1:2" x14ac:dyDescent="0.25">
      <c r="A11" s="2">
        <v>1995</v>
      </c>
      <c r="B11" s="3">
        <v>5759</v>
      </c>
    </row>
    <row r="12" spans="1:2" x14ac:dyDescent="0.25">
      <c r="A12" s="2">
        <v>2000</v>
      </c>
      <c r="B12" s="3">
        <v>6228</v>
      </c>
    </row>
    <row r="13" spans="1:2" x14ac:dyDescent="0.25">
      <c r="A13" s="2">
        <v>2005</v>
      </c>
      <c r="B13" s="3">
        <v>6574</v>
      </c>
    </row>
    <row r="14" spans="1:2" x14ac:dyDescent="0.25">
      <c r="A14" s="4">
        <v>2010</v>
      </c>
      <c r="B14" s="5">
        <v>6894</v>
      </c>
    </row>
    <row r="15" spans="1:2" x14ac:dyDescent="0.25">
      <c r="A15" s="4">
        <v>2015</v>
      </c>
      <c r="B15" s="5">
        <v>7349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0" sqref="A20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13">
        <v>42370</v>
      </c>
      <c r="B2">
        <v>5</v>
      </c>
    </row>
    <row r="3" spans="1:2" x14ac:dyDescent="0.25">
      <c r="A3" s="13">
        <v>42371</v>
      </c>
      <c r="B3">
        <v>7</v>
      </c>
    </row>
    <row r="4" spans="1:2" x14ac:dyDescent="0.25">
      <c r="A4" s="13">
        <v>42372</v>
      </c>
      <c r="B4">
        <v>5</v>
      </c>
    </row>
    <row r="5" spans="1:2" x14ac:dyDescent="0.25">
      <c r="A5" s="13">
        <v>42373</v>
      </c>
      <c r="B5">
        <v>12</v>
      </c>
    </row>
    <row r="6" spans="1:2" x14ac:dyDescent="0.25">
      <c r="A6" s="13">
        <v>42374</v>
      </c>
      <c r="B6">
        <v>13</v>
      </c>
    </row>
    <row r="7" spans="1:2" x14ac:dyDescent="0.25">
      <c r="A7" s="13">
        <v>42375</v>
      </c>
      <c r="B7">
        <v>6</v>
      </c>
    </row>
    <row r="8" spans="1:2" x14ac:dyDescent="0.25">
      <c r="A8" s="13">
        <v>42376</v>
      </c>
      <c r="B8">
        <v>4</v>
      </c>
    </row>
    <row r="9" spans="1:2" x14ac:dyDescent="0.25">
      <c r="A9" s="13">
        <v>42377</v>
      </c>
      <c r="B9">
        <v>8</v>
      </c>
    </row>
    <row r="10" spans="1:2" x14ac:dyDescent="0.25">
      <c r="A10" s="13">
        <v>42378</v>
      </c>
      <c r="B10">
        <v>11</v>
      </c>
    </row>
    <row r="11" spans="1:2" x14ac:dyDescent="0.25">
      <c r="A11" s="13">
        <v>42379</v>
      </c>
      <c r="B11">
        <v>13</v>
      </c>
    </row>
    <row r="12" spans="1:2" x14ac:dyDescent="0.25">
      <c r="A12" s="13">
        <v>42380</v>
      </c>
      <c r="B12">
        <v>6</v>
      </c>
    </row>
    <row r="13" spans="1:2" x14ac:dyDescent="0.25">
      <c r="A13" s="13">
        <v>42381</v>
      </c>
      <c r="B13">
        <v>5</v>
      </c>
    </row>
    <row r="14" spans="1:2" x14ac:dyDescent="0.25">
      <c r="A14" s="13">
        <v>42382</v>
      </c>
      <c r="B14">
        <v>7</v>
      </c>
    </row>
    <row r="15" spans="1:2" x14ac:dyDescent="0.25">
      <c r="A15" s="13">
        <v>42383</v>
      </c>
      <c r="B15" s="15">
        <f>_xlfn.FORECAST.ETS(A15,B2:B14,A2:A14)</f>
        <v>11.432426764461479</v>
      </c>
    </row>
    <row r="16" spans="1:2" x14ac:dyDescent="0.25">
      <c r="A16" s="13">
        <v>42384</v>
      </c>
      <c r="B16" s="15">
        <f>_xlfn.FORECAST.ETS(A16,B$2:B$14,A$2:A$14)</f>
        <v>12.869786853797208</v>
      </c>
    </row>
    <row r="17" spans="1:2" x14ac:dyDescent="0.25">
      <c r="A17" s="13">
        <v>42385</v>
      </c>
      <c r="B17" s="15">
        <f>_xlfn.FORECAST.ETS(A17,B$2:B$14,A$2:A$14)</f>
        <v>5.8770212261694663</v>
      </c>
    </row>
    <row r="18" spans="1:2" x14ac:dyDescent="0.25">
      <c r="A18" s="13">
        <v>42386</v>
      </c>
      <c r="B18" s="15">
        <f>_xlfn.FORECAST.ETS(A18,B$2:B$14,A$2:A$14)</f>
        <v>5.4147057006752171</v>
      </c>
    </row>
    <row r="19" spans="1:2" x14ac:dyDescent="0.25">
      <c r="A19" s="13">
        <v>42387</v>
      </c>
      <c r="B19" s="15">
        <f>_xlfn.FORECAST.ETS(A19,B$2:B$14,A$2:A$14)</f>
        <v>6.4179358004613523</v>
      </c>
    </row>
    <row r="21" spans="1:2" x14ac:dyDescent="0.25">
      <c r="A21" t="s">
        <v>16</v>
      </c>
      <c r="B21">
        <f>_xlfn.FORECAST.ETS.SEASONALITY(B2:B14,A2:A14)</f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B5" sqref="A3:F5"/>
    </sheetView>
  </sheetViews>
  <sheetFormatPr baseColWidth="10" defaultRowHeight="15" x14ac:dyDescent="0.25"/>
  <cols>
    <col min="1" max="1" width="19.85546875" customWidth="1"/>
  </cols>
  <sheetData>
    <row r="3" spans="1:6" x14ac:dyDescent="0.25">
      <c r="B3" s="11" t="s">
        <v>5</v>
      </c>
      <c r="C3" s="21" t="s">
        <v>6</v>
      </c>
      <c r="D3" s="11" t="s">
        <v>7</v>
      </c>
      <c r="E3" s="11" t="s">
        <v>8</v>
      </c>
      <c r="F3" s="11" t="s">
        <v>9</v>
      </c>
    </row>
    <row r="4" spans="1:6" x14ac:dyDescent="0.25">
      <c r="A4" t="s">
        <v>10</v>
      </c>
      <c r="B4" s="6">
        <f>[1]África!F58</f>
        <v>766621</v>
      </c>
      <c r="C4" s="6">
        <f>[1]América!F52</f>
        <v>818445</v>
      </c>
      <c r="D4" s="6">
        <f>[1]Asia!F51</f>
        <v>3634280</v>
      </c>
      <c r="E4" s="6">
        <f>[1]Europa!F47</f>
        <v>739508</v>
      </c>
      <c r="F4" s="6">
        <f>[1]Oceanía!F25</f>
        <v>30015</v>
      </c>
    </row>
    <row r="5" spans="1:6" x14ac:dyDescent="0.25">
      <c r="A5" s="8">
        <v>1.52E-2</v>
      </c>
      <c r="B5" s="6">
        <f>B4*Crecimiento+B4</f>
        <v>778273.63919999998</v>
      </c>
      <c r="C5" s="6">
        <f>C4*Crecimiento+C4</f>
        <v>830885.36399999994</v>
      </c>
      <c r="D5" s="6">
        <f>D4*Crecimiento+D4</f>
        <v>3689521.0559999999</v>
      </c>
      <c r="E5" s="6">
        <f>E4*Crecimiento+E4</f>
        <v>750748.52159999998</v>
      </c>
      <c r="F5" s="6">
        <f>F4*Crecimiento+F4</f>
        <v>30471.227999999999</v>
      </c>
    </row>
  </sheetData>
  <scenarios current="0" show="0" sqref="B5 C5 D5 E5 F5">
    <scenario name="Crecimiento superior" locked="1" count="1" user="Francisco Charte Ojeda" comment="Creado por Francisco Charte Ojeda el 10/02/2016">
      <inputCells r="A5" val="0,025" numFmtId="10"/>
    </scenario>
    <scenario name="Crecimiento promedio" locked="1" count="1" user="Francisco Charte Ojeda" comment="Creado por Francisco Charte Ojeda el 10/02/2016">
      <inputCells r="A5" val="0,015" numFmtId="10"/>
    </scenario>
    <scenario name="Crecimiento inferior" locked="1" count="1" user="Francisco Charte Ojeda" comment="Creado por Francisco Charte Ojeda el 10/02/2016">
      <inputCells r="A5" val="0,005" numFmtId="10"/>
    </scenario>
  </scenario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" sqref="C1"/>
    </sheetView>
  </sheetViews>
  <sheetFormatPr baseColWidth="10" defaultRowHeight="15" x14ac:dyDescent="0.25"/>
  <cols>
    <col min="1" max="1" width="21.28515625" bestFit="1" customWidth="1"/>
    <col min="2" max="2" width="16.140625" customWidth="1"/>
    <col min="3" max="3" width="18.85546875" customWidth="1"/>
    <col min="4" max="4" width="15.7109375" customWidth="1"/>
    <col min="5" max="5" width="17.5703125" customWidth="1"/>
    <col min="6" max="6" width="18.28515625" customWidth="1"/>
  </cols>
  <sheetData>
    <row r="1" spans="1:6" x14ac:dyDescent="0.25">
      <c r="A1" s="22" t="s">
        <v>43</v>
      </c>
      <c r="B1" t="s">
        <v>44</v>
      </c>
    </row>
    <row r="3" spans="1:6" x14ac:dyDescent="0.25">
      <c r="A3" s="22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1:6" x14ac:dyDescent="0.25">
      <c r="A4" s="23" t="s">
        <v>40</v>
      </c>
      <c r="B4" s="24">
        <v>770454.10499999998</v>
      </c>
      <c r="C4" s="24">
        <v>822537.22499999998</v>
      </c>
      <c r="D4" s="24">
        <v>3652451.4</v>
      </c>
      <c r="E4" s="24">
        <v>743205.54</v>
      </c>
      <c r="F4" s="24">
        <v>30165.075000000001</v>
      </c>
    </row>
    <row r="5" spans="1:6" x14ac:dyDescent="0.25">
      <c r="A5" s="23" t="s">
        <v>41</v>
      </c>
      <c r="B5" s="24">
        <v>778120.31499999994</v>
      </c>
      <c r="C5" s="24">
        <v>830721.67500000005</v>
      </c>
      <c r="D5" s="24">
        <v>3688794.2</v>
      </c>
      <c r="E5" s="24">
        <v>750600.62</v>
      </c>
      <c r="F5" s="24">
        <v>30465.224999999999</v>
      </c>
    </row>
    <row r="6" spans="1:6" x14ac:dyDescent="0.25">
      <c r="A6" s="23" t="s">
        <v>42</v>
      </c>
      <c r="B6" s="24">
        <v>785786.52500000002</v>
      </c>
      <c r="C6" s="24">
        <v>838906.125</v>
      </c>
      <c r="D6" s="24">
        <v>3725137</v>
      </c>
      <c r="E6" s="24">
        <v>757995.7</v>
      </c>
      <c r="F6" s="24">
        <v>30765.375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5"/>
  <sheetViews>
    <sheetView showGridLines="0" tabSelected="1" workbookViewId="0"/>
  </sheetViews>
  <sheetFormatPr baseColWidth="10" defaultRowHeight="15" outlineLevelRow="1" outlineLevelCol="1" x14ac:dyDescent="0.25"/>
  <cols>
    <col min="3" max="3" width="17.140625" bestFit="1" customWidth="1"/>
    <col min="4" max="7" width="18.5703125" bestFit="1" customWidth="1" outlineLevel="1"/>
  </cols>
  <sheetData>
    <row r="1" spans="2:7" ht="15.75" thickBot="1" x14ac:dyDescent="0.3"/>
    <row r="2" spans="2:7" ht="15.75" x14ac:dyDescent="0.25">
      <c r="B2" s="30" t="s">
        <v>46</v>
      </c>
      <c r="C2" s="30"/>
      <c r="D2" s="35"/>
      <c r="E2" s="35"/>
      <c r="F2" s="35"/>
      <c r="G2" s="35"/>
    </row>
    <row r="3" spans="2:7" ht="15.75" collapsed="1" x14ac:dyDescent="0.25">
      <c r="B3" s="29"/>
      <c r="C3" s="29"/>
      <c r="D3" s="36" t="s">
        <v>48</v>
      </c>
      <c r="E3" s="36" t="s">
        <v>42</v>
      </c>
      <c r="F3" s="36" t="s">
        <v>41</v>
      </c>
      <c r="G3" s="36" t="s">
        <v>40</v>
      </c>
    </row>
    <row r="4" spans="2:7" ht="33.75" hidden="1" outlineLevel="1" x14ac:dyDescent="0.25">
      <c r="B4" s="32"/>
      <c r="C4" s="32"/>
      <c r="D4" s="25"/>
      <c r="E4" s="38" t="s">
        <v>45</v>
      </c>
      <c r="F4" s="38" t="s">
        <v>45</v>
      </c>
      <c r="G4" s="38" t="s">
        <v>45</v>
      </c>
    </row>
    <row r="5" spans="2:7" x14ac:dyDescent="0.25">
      <c r="B5" s="33" t="s">
        <v>47</v>
      </c>
      <c r="C5" s="33"/>
      <c r="D5" s="31"/>
      <c r="E5" s="31"/>
      <c r="F5" s="31"/>
      <c r="G5" s="31"/>
    </row>
    <row r="6" spans="2:7" outlineLevel="1" x14ac:dyDescent="0.25">
      <c r="B6" s="32"/>
      <c r="C6" s="32" t="s">
        <v>10</v>
      </c>
      <c r="D6" s="26">
        <v>1.52E-2</v>
      </c>
      <c r="E6" s="37">
        <v>2.5000000000000001E-2</v>
      </c>
      <c r="F6" s="37">
        <v>1.4999999999999999E-2</v>
      </c>
      <c r="G6" s="37">
        <v>5.0000000000000001E-3</v>
      </c>
    </row>
    <row r="7" spans="2:7" x14ac:dyDescent="0.25">
      <c r="B7" s="33" t="s">
        <v>49</v>
      </c>
      <c r="C7" s="33"/>
      <c r="D7" s="31"/>
      <c r="E7" s="31"/>
      <c r="F7" s="31"/>
      <c r="G7" s="31"/>
    </row>
    <row r="8" spans="2:7" outlineLevel="1" x14ac:dyDescent="0.25">
      <c r="B8" s="32"/>
      <c r="C8" s="32" t="s">
        <v>35</v>
      </c>
      <c r="D8" s="27">
        <v>778273.63919999998</v>
      </c>
      <c r="E8" s="27">
        <v>785786.52500000002</v>
      </c>
      <c r="F8" s="27">
        <v>778120.31499999994</v>
      </c>
      <c r="G8" s="27">
        <v>770454.10499999998</v>
      </c>
    </row>
    <row r="9" spans="2:7" outlineLevel="1" x14ac:dyDescent="0.25">
      <c r="B9" s="32"/>
      <c r="C9" s="32" t="s">
        <v>36</v>
      </c>
      <c r="D9" s="27">
        <v>830885.36399999994</v>
      </c>
      <c r="E9" s="27">
        <v>838906.125</v>
      </c>
      <c r="F9" s="27">
        <v>830721.67500000005</v>
      </c>
      <c r="G9" s="27">
        <v>822537.22499999998</v>
      </c>
    </row>
    <row r="10" spans="2:7" outlineLevel="1" x14ac:dyDescent="0.25">
      <c r="B10" s="32"/>
      <c r="C10" s="32" t="s">
        <v>37</v>
      </c>
      <c r="D10" s="27">
        <v>3689521.0559999999</v>
      </c>
      <c r="E10" s="27">
        <v>3725137</v>
      </c>
      <c r="F10" s="27">
        <v>3688794.2</v>
      </c>
      <c r="G10" s="27">
        <v>3652451.4</v>
      </c>
    </row>
    <row r="11" spans="2:7" outlineLevel="1" x14ac:dyDescent="0.25">
      <c r="B11" s="32"/>
      <c r="C11" s="32" t="s">
        <v>38</v>
      </c>
      <c r="D11" s="27">
        <v>750748.52159999998</v>
      </c>
      <c r="E11" s="27">
        <v>757995.7</v>
      </c>
      <c r="F11" s="27">
        <v>750600.62</v>
      </c>
      <c r="G11" s="27">
        <v>743205.54</v>
      </c>
    </row>
    <row r="12" spans="2:7" ht="15.75" outlineLevel="1" thickBot="1" x14ac:dyDescent="0.3">
      <c r="B12" s="34"/>
      <c r="C12" s="34" t="s">
        <v>39</v>
      </c>
      <c r="D12" s="28">
        <v>30471.227999999999</v>
      </c>
      <c r="E12" s="28">
        <v>30765.375</v>
      </c>
      <c r="F12" s="28">
        <v>30465.224999999999</v>
      </c>
      <c r="G12" s="28">
        <v>30165.075000000001</v>
      </c>
    </row>
    <row r="13" spans="2:7" x14ac:dyDescent="0.25">
      <c r="B13" t="s">
        <v>50</v>
      </c>
    </row>
    <row r="14" spans="2:7" x14ac:dyDescent="0.25">
      <c r="B14" t="s">
        <v>51</v>
      </c>
    </row>
    <row r="15" spans="2:7" x14ac:dyDescent="0.25">
      <c r="B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Historico población</vt:lpstr>
      <vt:lpstr>ResultadoPrevision</vt:lpstr>
      <vt:lpstr>Prevision</vt:lpstr>
      <vt:lpstr>Estacionalidad</vt:lpstr>
      <vt:lpstr>Escenarios</vt:lpstr>
      <vt:lpstr>Tabla dinámica del escenario</vt:lpstr>
      <vt:lpstr>Resumen del escenario</vt:lpstr>
      <vt:lpstr>Crecimiento</vt:lpstr>
      <vt:lpstr>PoblacionAfrica</vt:lpstr>
      <vt:lpstr>PoblacionAmerica</vt:lpstr>
      <vt:lpstr>PoblacionAsia</vt:lpstr>
      <vt:lpstr>PoblacionEuropa</vt:lpstr>
      <vt:lpstr>PoblacionOceania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2016-02-10T07:35:29Z</dcterms:created>
  <dcterms:modified xsi:type="dcterms:W3CDTF">2016-02-10T12:04:07Z</dcterms:modified>
</cp:coreProperties>
</file>