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t-IT-Tech\Dropbox\WaterAutomation (2)\WA4\Hardware\BOMS\"/>
    </mc:Choice>
  </mc:AlternateContent>
  <xr:revisionPtr revIDLastSave="0" documentId="13_ncr:1_{0A923372-2E3C-4A20-A881-0DB1BF9358FE}" xr6:coauthVersionLast="37" xr6:coauthVersionMax="37" xr10:uidLastSave="{00000000-0000-0000-0000-000000000000}"/>
  <bookViews>
    <workbookView xWindow="0" yWindow="0" windowWidth="20490" windowHeight="7545" xr2:uid="{2D715DFD-5D2E-46E4-B30C-38E08AF35C32}"/>
  </bookViews>
  <sheets>
    <sheet name="Actuador" sheetId="1" r:id="rId1"/>
    <sheet name="Actuador PCB" sheetId="4" r:id="rId2"/>
    <sheet name="Sensor" sheetId="2" r:id="rId3"/>
    <sheet name="Sensor PCB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1" l="1"/>
  <c r="G45" i="1"/>
  <c r="I15" i="2"/>
  <c r="G15" i="2"/>
  <c r="I14" i="2"/>
  <c r="G14" i="2"/>
  <c r="I7" i="2"/>
  <c r="G7" i="2"/>
  <c r="G19" i="1"/>
  <c r="I13" i="2"/>
  <c r="G13" i="2"/>
  <c r="I12" i="2"/>
  <c r="G12" i="2"/>
  <c r="I11" i="2"/>
  <c r="G11" i="2"/>
  <c r="I10" i="2"/>
  <c r="G10" i="2"/>
  <c r="G9" i="2"/>
  <c r="I9" i="2"/>
  <c r="I8" i="2"/>
  <c r="G8" i="2"/>
  <c r="I6" i="2"/>
  <c r="G6" i="2"/>
  <c r="I5" i="2"/>
  <c r="I17" i="2" s="1"/>
  <c r="G5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" i="1"/>
  <c r="I47" i="1" s="1"/>
  <c r="G44" i="1"/>
  <c r="G43" i="1"/>
  <c r="G42" i="1"/>
  <c r="G41" i="1"/>
  <c r="G29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8" i="1"/>
  <c r="G10" i="1"/>
  <c r="G17" i="1"/>
  <c r="G16" i="1"/>
  <c r="G15" i="1"/>
  <c r="G14" i="1"/>
  <c r="G13" i="1"/>
  <c r="G12" i="1"/>
  <c r="G11" i="1"/>
  <c r="G8" i="1"/>
  <c r="G9" i="1"/>
  <c r="G7" i="1"/>
  <c r="G6" i="1"/>
  <c r="G5" i="1"/>
  <c r="G4" i="1"/>
</calcChain>
</file>

<file path=xl/sharedStrings.xml><?xml version="1.0" encoding="utf-8"?>
<sst xmlns="http://schemas.openxmlformats.org/spreadsheetml/2006/main" count="320" uniqueCount="197">
  <si>
    <t>BOM: NODO ACTUADOR WA4 V1</t>
  </si>
  <si>
    <t>Cantidad</t>
  </si>
  <si>
    <t>Componente</t>
  </si>
  <si>
    <t>Descripcion</t>
  </si>
  <si>
    <t>No. Parte</t>
  </si>
  <si>
    <t>Fabricante</t>
  </si>
  <si>
    <t>Conector AC C-8</t>
  </si>
  <si>
    <t>2570-2210</t>
  </si>
  <si>
    <t>Schurter</t>
  </si>
  <si>
    <t>Link</t>
  </si>
  <si>
    <t>CONN_1</t>
  </si>
  <si>
    <t>FP24-2000</t>
  </si>
  <si>
    <t>Triad Magnetics</t>
  </si>
  <si>
    <t>T1</t>
  </si>
  <si>
    <t>GBU4J</t>
  </si>
  <si>
    <t>ON Semiconductor</t>
  </si>
  <si>
    <t>B1</t>
  </si>
  <si>
    <t>Texas Instruments</t>
  </si>
  <si>
    <t>Regulador Buck</t>
  </si>
  <si>
    <t>TPS54202HDDCR</t>
  </si>
  <si>
    <t>U1</t>
  </si>
  <si>
    <t>C1</t>
  </si>
  <si>
    <t>Valor</t>
  </si>
  <si>
    <t>Transformador</t>
  </si>
  <si>
    <t xml:space="preserve"> 24 V 48VA</t>
  </si>
  <si>
    <t xml:space="preserve">Puente rectificador </t>
  </si>
  <si>
    <t>4A</t>
  </si>
  <si>
    <t>500 KHz</t>
  </si>
  <si>
    <t>10 uF 16V</t>
  </si>
  <si>
    <t>GRM21BC81C106KA73L</t>
  </si>
  <si>
    <t>Murata</t>
  </si>
  <si>
    <t>Capacitor ceramico</t>
  </si>
  <si>
    <t>Capacitor electrolitico</t>
  </si>
  <si>
    <t>AVX</t>
  </si>
  <si>
    <t>ECA-1EHG102</t>
  </si>
  <si>
    <t>Panasonic</t>
  </si>
  <si>
    <t>R1</t>
  </si>
  <si>
    <t>Resistencia</t>
  </si>
  <si>
    <t>1000 uF 25V</t>
  </si>
  <si>
    <r>
      <t>510 k</t>
    </r>
    <r>
      <rPr>
        <sz val="11"/>
        <color theme="1"/>
        <rFont val="Calibri"/>
        <family val="2"/>
      </rPr>
      <t>Ω</t>
    </r>
  </si>
  <si>
    <t>RR1220P-514-D</t>
  </si>
  <si>
    <t>Susumu</t>
  </si>
  <si>
    <t>R2</t>
  </si>
  <si>
    <t>RR1220Q-510-D</t>
  </si>
  <si>
    <t>RR1220P-104-D</t>
  </si>
  <si>
    <t>100 kΩ</t>
  </si>
  <si>
    <t>R3</t>
  </si>
  <si>
    <t>R4</t>
  </si>
  <si>
    <t>13.3 kΩ</t>
  </si>
  <si>
    <t>RR1220P-1332-D-M</t>
  </si>
  <si>
    <t>C5,C6</t>
  </si>
  <si>
    <t>22 uF 6.3V</t>
  </si>
  <si>
    <t>GRM219R60J226MEA0D</t>
  </si>
  <si>
    <t>C7</t>
  </si>
  <si>
    <t>75 pF</t>
  </si>
  <si>
    <t>08051A750JAT2A</t>
  </si>
  <si>
    <t>L1</t>
  </si>
  <si>
    <t>Inductor</t>
  </si>
  <si>
    <t>15 uH</t>
  </si>
  <si>
    <t>TDK</t>
  </si>
  <si>
    <t>VLS5045EX-150M-CA</t>
  </si>
  <si>
    <t>C8</t>
  </si>
  <si>
    <t>0.1 uF</t>
  </si>
  <si>
    <t>08053C104KAT2A</t>
  </si>
  <si>
    <t>0.33 uF</t>
  </si>
  <si>
    <t>885012207048</t>
  </si>
  <si>
    <t>Wurth Electronics</t>
  </si>
  <si>
    <t>U2</t>
  </si>
  <si>
    <t>Regulador lineal</t>
  </si>
  <si>
    <t>3.3V</t>
  </si>
  <si>
    <t>Contacto para cable</t>
  </si>
  <si>
    <t>-</t>
  </si>
  <si>
    <t>1-794606-2</t>
  </si>
  <si>
    <t>Te Connectivity</t>
  </si>
  <si>
    <t>4-794619-6</t>
  </si>
  <si>
    <t>Conector hembra 16 pin</t>
  </si>
  <si>
    <t>Conector macho 16 pin</t>
  </si>
  <si>
    <t>1-794617-6</t>
  </si>
  <si>
    <t>16 pin 2 rows</t>
  </si>
  <si>
    <t>Aplicación</t>
  </si>
  <si>
    <t>Conector de alimentacion principal</t>
  </si>
  <si>
    <t>Fuente de alimentacion principal</t>
  </si>
  <si>
    <t>Fuente de 5V</t>
  </si>
  <si>
    <t>Fuente de 3.3V</t>
  </si>
  <si>
    <t>Contactos para cables de botones, LEDs, sensores de flujo y valvulas</t>
  </si>
  <si>
    <t>Conector para botones y LEDs</t>
  </si>
  <si>
    <t>Conector hembra 2 pin</t>
  </si>
  <si>
    <t>Conector macho 2 pin</t>
  </si>
  <si>
    <t>2 pin 2 rows</t>
  </si>
  <si>
    <t>3-794618-2</t>
  </si>
  <si>
    <t>794617-2</t>
  </si>
  <si>
    <t>MC74HC32ADR2G</t>
  </si>
  <si>
    <t>Puertas lógicas 2-6V Quad OR</t>
  </si>
  <si>
    <t>IC1</t>
  </si>
  <si>
    <t>Para control de valvulas por boton o por software</t>
  </si>
  <si>
    <t>Controlador push button</t>
  </si>
  <si>
    <t>MAX16054AZT+T</t>
  </si>
  <si>
    <t>Maxim Integrated</t>
  </si>
  <si>
    <t>Eliminación de rebote y proteccion ESD</t>
  </si>
  <si>
    <t>10 kΩ</t>
  </si>
  <si>
    <t>RR1220P-103-D</t>
  </si>
  <si>
    <t>G5V-1-2 DC5</t>
  </si>
  <si>
    <t>Omron</t>
  </si>
  <si>
    <t>Relevadores para valvulas y activacion de bomba</t>
  </si>
  <si>
    <t>5 VDC</t>
  </si>
  <si>
    <t>Relevador</t>
  </si>
  <si>
    <t>U3-U6</t>
  </si>
  <si>
    <t>R13-R16</t>
  </si>
  <si>
    <t>1 kΩ</t>
  </si>
  <si>
    <t>RR1220P-102-D</t>
  </si>
  <si>
    <t>Transistor BJT NPN</t>
  </si>
  <si>
    <t>BCX70K</t>
  </si>
  <si>
    <t>Encendido de LEDs de los botones</t>
  </si>
  <si>
    <t>481</t>
  </si>
  <si>
    <t>Adafruit</t>
  </si>
  <si>
    <t>Push button con LED</t>
  </si>
  <si>
    <t>Azul</t>
  </si>
  <si>
    <t>Botones para encendido manual de valvulas</t>
  </si>
  <si>
    <t>366</t>
  </si>
  <si>
    <t>JP1</t>
  </si>
  <si>
    <t>XBEE Header</t>
  </si>
  <si>
    <t>10 pin</t>
  </si>
  <si>
    <t>Socket Xbee</t>
  </si>
  <si>
    <t>PVG5A503C03B00</t>
  </si>
  <si>
    <t>R29</t>
  </si>
  <si>
    <t>Potenciometro</t>
  </si>
  <si>
    <t>50 kΩ</t>
  </si>
  <si>
    <t>Bourns</t>
  </si>
  <si>
    <t>Referencia de voltaje para sensores de flujo</t>
  </si>
  <si>
    <t>R21,R23,R25,R27</t>
  </si>
  <si>
    <t>5.1 kΩ</t>
  </si>
  <si>
    <t>RR1220P-512-D</t>
  </si>
  <si>
    <t>LM358ADR</t>
  </si>
  <si>
    <t>Amplificador operacional</t>
  </si>
  <si>
    <t>IC3,IC4,IC5</t>
  </si>
  <si>
    <t>Lectura de sensor de flujo</t>
  </si>
  <si>
    <t>CD4050BDR</t>
  </si>
  <si>
    <t>Buffer no inversor</t>
  </si>
  <si>
    <t>IC6</t>
  </si>
  <si>
    <t>Acondicionamiento de señal de sensor de flujo</t>
  </si>
  <si>
    <t>KOA</t>
  </si>
  <si>
    <t>SG73G2ATTD3300D</t>
  </si>
  <si>
    <t>330 Ω</t>
  </si>
  <si>
    <t>330 Ω 0.5W 0.5%</t>
  </si>
  <si>
    <t>R30-R34</t>
  </si>
  <si>
    <t>Notas</t>
  </si>
  <si>
    <t>Conectores para valvulas y sensores</t>
  </si>
  <si>
    <t>Lite On</t>
  </si>
  <si>
    <t>LTST-C170GKT</t>
  </si>
  <si>
    <t>Verde</t>
  </si>
  <si>
    <t>LED</t>
  </si>
  <si>
    <t>Indicadores</t>
  </si>
  <si>
    <t>RR1220P-331-D</t>
  </si>
  <si>
    <t>K1-K6</t>
  </si>
  <si>
    <t>R5-R11,R17-R20,R22,R24,R26,R28,R35,R37</t>
  </si>
  <si>
    <t>IC2,IC7,IC8</t>
  </si>
  <si>
    <t>Driver relevador</t>
  </si>
  <si>
    <t>MDC3105DMT1G</t>
  </si>
  <si>
    <t>Q1-Q5</t>
  </si>
  <si>
    <t>R36,R41</t>
  </si>
  <si>
    <t>C3,C4,C9</t>
  </si>
  <si>
    <t>C2,C10</t>
  </si>
  <si>
    <t>LED1-LED2</t>
  </si>
  <si>
    <t>PCF8574DWR</t>
  </si>
  <si>
    <t>Expansion IO</t>
  </si>
  <si>
    <t>U8</t>
  </si>
  <si>
    <t>M20-7821446</t>
  </si>
  <si>
    <t>14 pin</t>
  </si>
  <si>
    <t>Header Arduino</t>
  </si>
  <si>
    <t>Harwin</t>
  </si>
  <si>
    <t>MPZ2012S102JTD25</t>
  </si>
  <si>
    <t>FB1</t>
  </si>
  <si>
    <t>Ferrita</t>
  </si>
  <si>
    <t>Header</t>
  </si>
  <si>
    <t>M20-7820446</t>
  </si>
  <si>
    <t>4 pin</t>
  </si>
  <si>
    <t>Costo unitario</t>
  </si>
  <si>
    <t>Costo total</t>
  </si>
  <si>
    <t>Total</t>
  </si>
  <si>
    <t>BOM: NODO SENSOR WA4 V1</t>
  </si>
  <si>
    <t>Mouser</t>
  </si>
  <si>
    <t>C1-C7</t>
  </si>
  <si>
    <t>MOSFET N</t>
  </si>
  <si>
    <t>2N7002L</t>
  </si>
  <si>
    <t>Q5</t>
  </si>
  <si>
    <t>Q1-Q4,Q6</t>
  </si>
  <si>
    <t>R1,R36</t>
  </si>
  <si>
    <t>R2-R9</t>
  </si>
  <si>
    <t>UA78M33IKVURG3</t>
  </si>
  <si>
    <t>X1-X6</t>
  </si>
  <si>
    <t>Connector 3.5mm</t>
  </si>
  <si>
    <t>35RAPC2BH3</t>
  </si>
  <si>
    <t>Switchcraft</t>
  </si>
  <si>
    <t>Antenna con cable</t>
  </si>
  <si>
    <t>ANT-916-PML-UFL</t>
  </si>
  <si>
    <t>Linx Technologies</t>
  </si>
  <si>
    <r>
      <t xml:space="preserve">51 </t>
    </r>
    <r>
      <rPr>
        <sz val="11"/>
        <color theme="1"/>
        <rFont val="Calibri"/>
        <family val="2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</si>
</sst>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right"/>
    </xf>
    <xf numFmtId="164" fontId="0" fillId="3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665238</xdr:colOff>
      <xdr:row>33</xdr:row>
      <xdr:rowOff>104000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049D5B-3367-4516-AE20-A2503EBC5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095238" cy="6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712857</xdr:colOff>
      <xdr:row>33</xdr:row>
      <xdr:rowOff>142095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FF2353-485A-4473-9E71-B24284C12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142857" cy="6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8FFC-5E3C-4A93-B2A2-D115C1074759}">
  <dimension ref="A1:K47"/>
  <sheetViews>
    <sheetView tabSelected="1" topLeftCell="A4" workbookViewId="0">
      <selection activeCell="D14" sqref="D14"/>
    </sheetView>
  </sheetViews>
  <sheetFormatPr baseColWidth="10" defaultRowHeight="15" x14ac:dyDescent="0.25"/>
  <cols>
    <col min="2" max="2" width="44.140625" bestFit="1" customWidth="1"/>
    <col min="3" max="3" width="28.7109375" customWidth="1"/>
    <col min="4" max="4" width="25.85546875" customWidth="1"/>
    <col min="5" max="5" width="24.140625" style="5" customWidth="1"/>
    <col min="6" max="6" width="18.5703125" customWidth="1"/>
    <col min="7" max="9" width="17.7109375" customWidth="1"/>
    <col min="10" max="10" width="61.85546875" bestFit="1" customWidth="1"/>
  </cols>
  <sheetData>
    <row r="1" spans="1:11" ht="21" x14ac:dyDescent="0.35">
      <c r="A1" s="1" t="s">
        <v>0</v>
      </c>
    </row>
    <row r="3" spans="1:11" x14ac:dyDescent="0.25">
      <c r="A3" s="6" t="s">
        <v>1</v>
      </c>
      <c r="B3" s="6" t="s">
        <v>2</v>
      </c>
      <c r="C3" s="6" t="s">
        <v>3</v>
      </c>
      <c r="D3" s="6" t="s">
        <v>22</v>
      </c>
      <c r="E3" s="7" t="s">
        <v>4</v>
      </c>
      <c r="F3" s="6" t="s">
        <v>5</v>
      </c>
      <c r="G3" s="6" t="s">
        <v>9</v>
      </c>
      <c r="H3" s="6" t="s">
        <v>176</v>
      </c>
      <c r="I3" s="6" t="s">
        <v>177</v>
      </c>
      <c r="J3" s="6" t="s">
        <v>79</v>
      </c>
      <c r="K3" s="6" t="s">
        <v>145</v>
      </c>
    </row>
    <row r="4" spans="1:11" x14ac:dyDescent="0.25">
      <c r="A4" s="2">
        <v>1</v>
      </c>
      <c r="B4" s="2" t="s">
        <v>10</v>
      </c>
      <c r="C4" s="2" t="s">
        <v>6</v>
      </c>
      <c r="D4" s="2" t="s">
        <v>71</v>
      </c>
      <c r="E4" s="4" t="s">
        <v>7</v>
      </c>
      <c r="F4" s="2" t="s">
        <v>8</v>
      </c>
      <c r="G4" s="3" t="str">
        <f>HYPERLINK("https://www.mouser.mx/ProductDetail/Schurter/43000103?qs=sGAEpiMZZMvh4ezHM5rsUq2aTZgyna1inIxPU24oV2H4hyFhyZjOBA%3d%3d", "Mouser")</f>
        <v>Mouser</v>
      </c>
      <c r="H4" s="10">
        <v>0.88400000000000001</v>
      </c>
      <c r="I4" s="9">
        <f>A4*H4</f>
        <v>0.88400000000000001</v>
      </c>
      <c r="J4" s="8" t="s">
        <v>80</v>
      </c>
    </row>
    <row r="5" spans="1:11" x14ac:dyDescent="0.25">
      <c r="A5" s="2">
        <v>1</v>
      </c>
      <c r="B5" s="2" t="s">
        <v>13</v>
      </c>
      <c r="C5" s="2" t="s">
        <v>23</v>
      </c>
      <c r="D5" s="2" t="s">
        <v>24</v>
      </c>
      <c r="E5" s="4" t="s">
        <v>11</v>
      </c>
      <c r="F5" s="2" t="s">
        <v>12</v>
      </c>
      <c r="G5" s="3" t="str">
        <f>HYPERLINK("https://www.mouser.mx/ProductDetail/Triad-Magnetics/FP24-2000?qs=%2fha2pyFadugTXbaYQQ38SqbUzrzrG%2fCPlenDPq4KT28%3d", "Mouser")</f>
        <v>Mouser</v>
      </c>
      <c r="H5" s="10">
        <v>22.97</v>
      </c>
      <c r="I5" s="9">
        <f t="shared" ref="I5:I45" si="0">A5*H5</f>
        <v>22.97</v>
      </c>
      <c r="J5" s="8" t="s">
        <v>81</v>
      </c>
    </row>
    <row r="6" spans="1:11" x14ac:dyDescent="0.25">
      <c r="A6" s="2">
        <v>1</v>
      </c>
      <c r="B6" s="2" t="s">
        <v>16</v>
      </c>
      <c r="C6" s="2" t="s">
        <v>25</v>
      </c>
      <c r="D6" s="2" t="s">
        <v>26</v>
      </c>
      <c r="E6" s="4" t="s">
        <v>14</v>
      </c>
      <c r="F6" s="2" t="s">
        <v>15</v>
      </c>
      <c r="G6" s="3" t="str">
        <f>HYPERLINK("https://www.mouser.mx/ProductDetail/ON-Semiconductor-Fairchild/GBU4J?qs=sGAEpiMZZMuQUXCJI7Y4lnFkPbTv3PHy", "Mouser")</f>
        <v>Mouser</v>
      </c>
      <c r="H6" s="10">
        <v>1.52</v>
      </c>
      <c r="I6" s="9">
        <f t="shared" si="0"/>
        <v>1.52</v>
      </c>
      <c r="J6" s="8" t="s">
        <v>81</v>
      </c>
    </row>
    <row r="7" spans="1:11" x14ac:dyDescent="0.25">
      <c r="A7" s="2">
        <v>1</v>
      </c>
      <c r="B7" s="2" t="s">
        <v>20</v>
      </c>
      <c r="C7" s="2" t="s">
        <v>18</v>
      </c>
      <c r="D7" s="2" t="s">
        <v>27</v>
      </c>
      <c r="E7" s="4" t="s">
        <v>19</v>
      </c>
      <c r="F7" s="2" t="s">
        <v>17</v>
      </c>
      <c r="G7" s="3" t="str">
        <f>HYPERLINK("https://www.mouser.mx/ProductDetail/Texas-Instruments/TPS54202HDDCR?qs=sGAEpiMZZMtitjHzVIkrqRXUhMv27NjhYkKrBlMg5OM89bvzZoaX%2fQ%3d%3d", "Mouser")</f>
        <v>Mouser</v>
      </c>
      <c r="H7" s="10">
        <v>2.1800000000000002</v>
      </c>
      <c r="I7" s="9">
        <f t="shared" si="0"/>
        <v>2.1800000000000002</v>
      </c>
      <c r="J7" s="8" t="s">
        <v>82</v>
      </c>
    </row>
    <row r="8" spans="1:11" x14ac:dyDescent="0.25">
      <c r="A8" s="2">
        <v>1</v>
      </c>
      <c r="B8" s="2" t="s">
        <v>21</v>
      </c>
      <c r="C8" s="2" t="s">
        <v>32</v>
      </c>
      <c r="D8" s="2" t="s">
        <v>38</v>
      </c>
      <c r="E8" s="4" t="s">
        <v>34</v>
      </c>
      <c r="F8" s="2" t="s">
        <v>35</v>
      </c>
      <c r="G8" s="3" t="str">
        <f>HYPERLINK("https://www.mouser.mx/ProductDetail/Panasonic/ECA-1EHG102?qs=sGAEpiMZZMtZ1n0r9vR22YuzYhk2RkTKiYLI23KOHIo%3d", "Mouser")</f>
        <v>Mouser</v>
      </c>
      <c r="H8" s="10">
        <v>0.96199999999999997</v>
      </c>
      <c r="I8" s="9">
        <f t="shared" si="0"/>
        <v>0.96199999999999997</v>
      </c>
      <c r="J8" s="8"/>
    </row>
    <row r="9" spans="1:11" x14ac:dyDescent="0.25">
      <c r="A9" s="2">
        <v>2</v>
      </c>
      <c r="B9" s="2" t="s">
        <v>161</v>
      </c>
      <c r="C9" s="2" t="s">
        <v>31</v>
      </c>
      <c r="D9" s="2" t="s">
        <v>28</v>
      </c>
      <c r="E9" s="4" t="s">
        <v>29</v>
      </c>
      <c r="F9" s="2" t="s">
        <v>30</v>
      </c>
      <c r="G9" s="3" t="str">
        <f>HYPERLINK("https://www.mouser.mx/ProductDetail/Murata-Electronics/GRM21BC81C106KA73L?qs=sGAEpiMZZMs0AnBnWHyRQEM2qvC6XUvUTdYVF%252bDj7CM%3d", "Mouser")</f>
        <v>Mouser</v>
      </c>
      <c r="H9" s="10">
        <v>0.66300000000000003</v>
      </c>
      <c r="I9" s="9">
        <f t="shared" si="0"/>
        <v>1.3260000000000001</v>
      </c>
      <c r="J9" s="8"/>
    </row>
    <row r="10" spans="1:11" x14ac:dyDescent="0.25">
      <c r="A10" s="2">
        <v>3</v>
      </c>
      <c r="B10" s="2" t="s">
        <v>160</v>
      </c>
      <c r="C10" s="2" t="s">
        <v>31</v>
      </c>
      <c r="D10" s="2" t="s">
        <v>62</v>
      </c>
      <c r="E10" s="4" t="s">
        <v>63</v>
      </c>
      <c r="F10" s="2" t="s">
        <v>33</v>
      </c>
      <c r="G10" s="3" t="str">
        <f>HYPERLINK("https://www.mouser.mx/ProductDetail/AVX/08053C104KAT2A?qs=sGAEpiMZZMs0AnBnWHyRQO9s69WCSOSMUzR9VHMAygs%3d", "Mouser")</f>
        <v>Mouser</v>
      </c>
      <c r="H10" s="10">
        <v>0.23400000000000001</v>
      </c>
      <c r="I10" s="9">
        <f t="shared" si="0"/>
        <v>0.70200000000000007</v>
      </c>
      <c r="J10" s="8"/>
    </row>
    <row r="11" spans="1:11" x14ac:dyDescent="0.25">
      <c r="A11" s="2">
        <v>1</v>
      </c>
      <c r="B11" s="2" t="s">
        <v>36</v>
      </c>
      <c r="C11" s="2" t="s">
        <v>37</v>
      </c>
      <c r="D11" s="2" t="s">
        <v>39</v>
      </c>
      <c r="E11" s="4" t="s">
        <v>40</v>
      </c>
      <c r="F11" s="2" t="s">
        <v>41</v>
      </c>
      <c r="G11" s="3" t="str">
        <f>HYPERLINK("https://www.mouser.mx/ProductDetail/Susumu/RR1220P-514-D?qs=sGAEpiMZZMu61qfTUdNhG%2fDhcyQpRg8M3cTfLZ%252bGV8c%3d", "Mouser")</f>
        <v>Mouser</v>
      </c>
      <c r="H11" s="10">
        <v>0.13</v>
      </c>
      <c r="I11" s="9">
        <f t="shared" si="0"/>
        <v>0.13</v>
      </c>
      <c r="J11" s="8"/>
    </row>
    <row r="12" spans="1:11" x14ac:dyDescent="0.25">
      <c r="A12" s="2">
        <v>1</v>
      </c>
      <c r="B12" s="2" t="s">
        <v>42</v>
      </c>
      <c r="C12" s="2" t="s">
        <v>37</v>
      </c>
      <c r="D12" s="2" t="s">
        <v>196</v>
      </c>
      <c r="E12" s="4" t="s">
        <v>43</v>
      </c>
      <c r="F12" s="2" t="s">
        <v>41</v>
      </c>
      <c r="G12" s="3" t="str">
        <f>HYPERLINK("https://www.mouser.mx/ProductDetail/Susumu/RR1220Q-510-D?qs=sGAEpiMZZMtlubZbdhIBIIeqUIwQIz3%2frpDuQg%2fFr5g%3d", "Mouser")</f>
        <v>Mouser</v>
      </c>
      <c r="H12" s="10">
        <v>0.13</v>
      </c>
      <c r="I12" s="9">
        <f t="shared" si="0"/>
        <v>0.13</v>
      </c>
      <c r="J12" s="8"/>
    </row>
    <row r="13" spans="1:11" x14ac:dyDescent="0.25">
      <c r="A13" s="2">
        <v>1</v>
      </c>
      <c r="B13" s="2" t="s">
        <v>46</v>
      </c>
      <c r="C13" s="2" t="s">
        <v>37</v>
      </c>
      <c r="D13" s="2" t="s">
        <v>45</v>
      </c>
      <c r="E13" s="4" t="s">
        <v>44</v>
      </c>
      <c r="F13" s="2" t="s">
        <v>41</v>
      </c>
      <c r="G13" s="3" t="str">
        <f>HYPERLINK("https://www.mouser.mx/ProductDetail/Susumu/RR1220P-104-D?qs=sGAEpiMZZMtlubZbdhIBIHPiT0YkkodQxrHTIurjrno%3d", "Mouser")</f>
        <v>Mouser</v>
      </c>
      <c r="H13" s="10">
        <v>0.13</v>
      </c>
      <c r="I13" s="9">
        <f t="shared" si="0"/>
        <v>0.13</v>
      </c>
      <c r="J13" s="8"/>
    </row>
    <row r="14" spans="1:11" x14ac:dyDescent="0.25">
      <c r="A14" s="2">
        <v>1</v>
      </c>
      <c r="B14" s="2" t="s">
        <v>47</v>
      </c>
      <c r="C14" s="2" t="s">
        <v>37</v>
      </c>
      <c r="D14" s="2" t="s">
        <v>48</v>
      </c>
      <c r="E14" s="4" t="s">
        <v>49</v>
      </c>
      <c r="F14" s="2" t="s">
        <v>41</v>
      </c>
      <c r="G14" s="3" t="str">
        <f>HYPERLINK("https://www.mouser.mx/ProductDetail/Susumu/RR1220P-1332-D-M?qs=sGAEpiMZZMtlubZbdhIBIHPiT0YkkodQ8PYccqa61Rw%3d", "Mouser")</f>
        <v>Mouser</v>
      </c>
      <c r="H14" s="10">
        <v>0.14299999999999999</v>
      </c>
      <c r="I14" s="9">
        <f t="shared" si="0"/>
        <v>0.14299999999999999</v>
      </c>
      <c r="J14" s="8"/>
    </row>
    <row r="15" spans="1:11" x14ac:dyDescent="0.25">
      <c r="A15" s="2">
        <v>2</v>
      </c>
      <c r="B15" s="2" t="s">
        <v>50</v>
      </c>
      <c r="C15" s="2" t="s">
        <v>31</v>
      </c>
      <c r="D15" s="2" t="s">
        <v>51</v>
      </c>
      <c r="E15" s="4" t="s">
        <v>52</v>
      </c>
      <c r="F15" s="2" t="s">
        <v>30</v>
      </c>
      <c r="G15" s="3" t="str">
        <f>HYPERLINK("https://www.mouser.mx/ProductDetail/Murata-Electronics/GRM219R60J226MEA0D?qs=sGAEpiMZZMs0AnBnWHyRQCU2vL77avq8FzwhyoRZoKA%3d", "Mouser")</f>
        <v>Mouser</v>
      </c>
      <c r="H15" s="10">
        <v>0.46800000000000003</v>
      </c>
      <c r="I15" s="9">
        <f t="shared" si="0"/>
        <v>0.93600000000000005</v>
      </c>
      <c r="J15" s="8"/>
    </row>
    <row r="16" spans="1:11" x14ac:dyDescent="0.25">
      <c r="A16" s="2">
        <v>1</v>
      </c>
      <c r="B16" s="2" t="s">
        <v>53</v>
      </c>
      <c r="C16" s="2" t="s">
        <v>31</v>
      </c>
      <c r="D16" s="2" t="s">
        <v>54</v>
      </c>
      <c r="E16" s="4" t="s">
        <v>55</v>
      </c>
      <c r="F16" s="2" t="s">
        <v>33</v>
      </c>
      <c r="G16" s="3" t="str">
        <f>HYPERLINK("https://www.mouser.mx/ProductDetail/AVX/08051A750JAT2A?qs=sGAEpiMZZMs0AnBnWHyRQKZcV7shucx06N7wLweJMnM%3d", "Mouser")</f>
        <v>Mouser</v>
      </c>
      <c r="H16" s="10">
        <v>0.377</v>
      </c>
      <c r="I16" s="9">
        <f t="shared" si="0"/>
        <v>0.377</v>
      </c>
      <c r="J16" s="8"/>
    </row>
    <row r="17" spans="1:10" x14ac:dyDescent="0.25">
      <c r="A17" s="2">
        <v>1</v>
      </c>
      <c r="B17" s="2" t="s">
        <v>56</v>
      </c>
      <c r="C17" s="2" t="s">
        <v>57</v>
      </c>
      <c r="D17" s="2" t="s">
        <v>58</v>
      </c>
      <c r="E17" s="4" t="s">
        <v>60</v>
      </c>
      <c r="F17" s="2" t="s">
        <v>59</v>
      </c>
      <c r="G17" s="3" t="str">
        <f>HYPERLINK("https://www.mouser.mx/ProductDetail/TDK/VLS5045EX-150M-CA?qs=sGAEpiMZZMsg%252by3WlYCkU0cVvN3PZ71qztg3gbTz5Us%3d", "Mouser")</f>
        <v>Mouser</v>
      </c>
      <c r="H17" s="10">
        <v>0.754</v>
      </c>
      <c r="I17" s="9">
        <f t="shared" si="0"/>
        <v>0.754</v>
      </c>
      <c r="J17" s="8"/>
    </row>
    <row r="18" spans="1:10" x14ac:dyDescent="0.25">
      <c r="A18" s="2">
        <v>1</v>
      </c>
      <c r="B18" s="2" t="s">
        <v>61</v>
      </c>
      <c r="C18" s="2" t="s">
        <v>31</v>
      </c>
      <c r="D18" s="2" t="s">
        <v>64</v>
      </c>
      <c r="E18" s="4" t="s">
        <v>65</v>
      </c>
      <c r="F18" s="2" t="s">
        <v>66</v>
      </c>
      <c r="G18" s="3" t="str">
        <f>HYPERLINK("https://www.mouser.mx/ProductDetail/Wurth-Electronics/885012207048?qs=sGAEpiMZZMs0AnBnWHyRQEGbLOF2VP1i%252bAh%252by0YrEbBpo7bPv9ROmg%3d%3d", "Mouser")</f>
        <v>Mouser</v>
      </c>
      <c r="H18" s="10">
        <v>0.14299999999999999</v>
      </c>
      <c r="I18" s="9">
        <f t="shared" si="0"/>
        <v>0.14299999999999999</v>
      </c>
      <c r="J18" s="8"/>
    </row>
    <row r="19" spans="1:10" x14ac:dyDescent="0.25">
      <c r="A19" s="2">
        <v>1</v>
      </c>
      <c r="B19" s="2" t="s">
        <v>67</v>
      </c>
      <c r="C19" s="2" t="s">
        <v>68</v>
      </c>
      <c r="D19" s="2" t="s">
        <v>69</v>
      </c>
      <c r="E19" s="4" t="s">
        <v>188</v>
      </c>
      <c r="F19" s="2" t="s">
        <v>17</v>
      </c>
      <c r="G19" s="3" t="str">
        <f>HYPERLINK("https://www.mouser.mx/ProductDetail/Texas-Instruments/UA78M33IKVURG3?qs=sGAEpiMZZMtUqDgmOWBjgKah0JG%2fdLEpuF%2fMuIBeIJA%3d", "Mouser")</f>
        <v>Mouser</v>
      </c>
      <c r="H19" s="10">
        <v>1.01</v>
      </c>
      <c r="I19" s="9">
        <f t="shared" si="0"/>
        <v>1.01</v>
      </c>
      <c r="J19" s="8" t="s">
        <v>83</v>
      </c>
    </row>
    <row r="20" spans="1:10" x14ac:dyDescent="0.25">
      <c r="A20" s="2">
        <v>40</v>
      </c>
      <c r="B20" s="2" t="s">
        <v>71</v>
      </c>
      <c r="C20" s="2" t="s">
        <v>70</v>
      </c>
      <c r="D20" s="2" t="s">
        <v>71</v>
      </c>
      <c r="E20" s="4" t="s">
        <v>72</v>
      </c>
      <c r="F20" s="2" t="s">
        <v>73</v>
      </c>
      <c r="G20" s="3" t="str">
        <f>HYPERLINK("https://www.mouser.mx/ProductDetail/TE-Connectivity-AMP/1-794606-2-Cut-Strip?qs=sGAEpiMZZMuzXLcWrSfMr1fEpVae355Cd28VHGZqWIA%3d", "Mouser")</f>
        <v>Mouser</v>
      </c>
      <c r="H20" s="10">
        <v>0.10100000000000001</v>
      </c>
      <c r="I20" s="9">
        <f t="shared" si="0"/>
        <v>4.04</v>
      </c>
      <c r="J20" s="8" t="s">
        <v>84</v>
      </c>
    </row>
    <row r="21" spans="1:10" x14ac:dyDescent="0.25">
      <c r="A21" s="2">
        <v>1</v>
      </c>
      <c r="B21" s="2"/>
      <c r="C21" s="2" t="s">
        <v>75</v>
      </c>
      <c r="D21" s="2" t="s">
        <v>78</v>
      </c>
      <c r="E21" s="4" t="s">
        <v>74</v>
      </c>
      <c r="F21" s="2" t="s">
        <v>73</v>
      </c>
      <c r="G21" s="3" t="str">
        <f>HYPERLINK("https://www.mouser.mx/ProductDetail/TE-Connectivity-AMP/4-794619-6?qs=sGAEpiMZZMuzXLcWrSfMr2%252bw5C4WCXxD%252bVDbla%2ffP5c%3d", "Mouser")</f>
        <v>Mouser</v>
      </c>
      <c r="H21" s="10">
        <v>3.17</v>
      </c>
      <c r="I21" s="9">
        <f t="shared" si="0"/>
        <v>3.17</v>
      </c>
      <c r="J21" s="8" t="s">
        <v>85</v>
      </c>
    </row>
    <row r="22" spans="1:10" x14ac:dyDescent="0.25">
      <c r="A22" s="2">
        <v>1</v>
      </c>
      <c r="B22" s="2" t="s">
        <v>71</v>
      </c>
      <c r="C22" s="2" t="s">
        <v>76</v>
      </c>
      <c r="D22" s="2" t="s">
        <v>78</v>
      </c>
      <c r="E22" s="4" t="s">
        <v>77</v>
      </c>
      <c r="F22" s="2" t="s">
        <v>73</v>
      </c>
      <c r="G22" s="3" t="str">
        <f>HYPERLINK("https://www.mouser.mx/ProductDetail/TE-Connectivity-AMP/1-794617-6?qs=sGAEpiMZZMuzXLcWrSfMr7GmTK12wjR2dY3ZybDSyKI%3d", "Mouser")</f>
        <v>Mouser</v>
      </c>
      <c r="H22" s="10">
        <v>1.1399999999999999</v>
      </c>
      <c r="I22" s="9">
        <f t="shared" si="0"/>
        <v>1.1399999999999999</v>
      </c>
      <c r="J22" s="8" t="s">
        <v>85</v>
      </c>
    </row>
    <row r="23" spans="1:10" x14ac:dyDescent="0.25">
      <c r="A23" s="2">
        <v>11</v>
      </c>
      <c r="B23" s="2"/>
      <c r="C23" s="2" t="s">
        <v>86</v>
      </c>
      <c r="D23" s="2" t="s">
        <v>88</v>
      </c>
      <c r="E23" s="4" t="s">
        <v>89</v>
      </c>
      <c r="F23" s="2" t="s">
        <v>73</v>
      </c>
      <c r="G23" s="3" t="str">
        <f>HYPERLINK("https://www.mouser.mx/ProductDetail/TE-Connectivity-AMP/3-794618-2?qs=sGAEpiMZZMuzXLcWrSfMrw%2fu1l1ttwGRWrtYk4%2f8F1w%3d", "Mouser")</f>
        <v>Mouser</v>
      </c>
      <c r="H23" s="10">
        <v>1</v>
      </c>
      <c r="I23" s="9">
        <f t="shared" si="0"/>
        <v>11</v>
      </c>
      <c r="J23" s="8" t="s">
        <v>146</v>
      </c>
    </row>
    <row r="24" spans="1:10" x14ac:dyDescent="0.25">
      <c r="A24" s="2">
        <v>11</v>
      </c>
      <c r="B24" s="2" t="s">
        <v>71</v>
      </c>
      <c r="C24" s="2" t="s">
        <v>87</v>
      </c>
      <c r="D24" s="2" t="s">
        <v>88</v>
      </c>
      <c r="E24" s="4" t="s">
        <v>90</v>
      </c>
      <c r="F24" s="2" t="s">
        <v>73</v>
      </c>
      <c r="G24" s="3" t="str">
        <f>HYPERLINK("https://www.mouser.mx/ProductDetail/TE-Connectivity-AMP/794617-2?qs=sGAEpiMZZMuzXLcWrSfMr7GmTK12wjR2UjsmLc%2ftPfQ%3d", "Mouser")</f>
        <v>Mouser</v>
      </c>
      <c r="H24" s="10">
        <v>0.66300000000000003</v>
      </c>
      <c r="I24" s="9">
        <f t="shared" si="0"/>
        <v>7.2930000000000001</v>
      </c>
      <c r="J24" s="8" t="s">
        <v>146</v>
      </c>
    </row>
    <row r="25" spans="1:10" x14ac:dyDescent="0.25">
      <c r="A25" s="2">
        <v>1</v>
      </c>
      <c r="B25" s="2" t="s">
        <v>93</v>
      </c>
      <c r="C25" s="2" t="s">
        <v>92</v>
      </c>
      <c r="D25" s="2" t="s">
        <v>71</v>
      </c>
      <c r="E25" s="4" t="s">
        <v>91</v>
      </c>
      <c r="F25" s="2" t="s">
        <v>15</v>
      </c>
      <c r="G25" s="3" t="str">
        <f>HYPERLINK("https://www.mouser.mx/ProductDetail/ON-Semiconductor/MC74HC32ADR2G?qs=sGAEpiMZZMuyBeSSR239IVOYZL%2fawrSkwjs5BzeiLiE%3d", "Mouser")</f>
        <v>Mouser</v>
      </c>
      <c r="H25" s="10">
        <v>0.55900000000000005</v>
      </c>
      <c r="I25" s="9">
        <f t="shared" si="0"/>
        <v>0.55900000000000005</v>
      </c>
      <c r="J25" s="8" t="s">
        <v>94</v>
      </c>
    </row>
    <row r="26" spans="1:10" x14ac:dyDescent="0.25">
      <c r="A26" s="2">
        <v>4</v>
      </c>
      <c r="B26" s="2" t="s">
        <v>106</v>
      </c>
      <c r="C26" s="2" t="s">
        <v>95</v>
      </c>
      <c r="D26" s="2" t="s">
        <v>71</v>
      </c>
      <c r="E26" s="4" t="s">
        <v>96</v>
      </c>
      <c r="F26" s="2" t="s">
        <v>97</v>
      </c>
      <c r="G26" s="3" t="str">
        <f>HYPERLINK("https://www.mouser.mx/ProductDetail/Maxim-Integrated/MAX16054AZT%2bT?qs=%2fha2pyFadugvIt%252bIxy%2f0ZeirDts%252b%2fHYOCUblLPz%252bBSA%3d", "Mouser")</f>
        <v>Mouser</v>
      </c>
      <c r="H26" s="10">
        <v>3.37</v>
      </c>
      <c r="I26" s="9">
        <f t="shared" si="0"/>
        <v>13.48</v>
      </c>
      <c r="J26" s="8" t="s">
        <v>98</v>
      </c>
    </row>
    <row r="27" spans="1:10" x14ac:dyDescent="0.25">
      <c r="A27" s="2">
        <v>17</v>
      </c>
      <c r="B27" s="2" t="s">
        <v>154</v>
      </c>
      <c r="C27" s="2" t="s">
        <v>37</v>
      </c>
      <c r="D27" s="2" t="s">
        <v>99</v>
      </c>
      <c r="E27" s="4" t="s">
        <v>100</v>
      </c>
      <c r="F27" s="2" t="s">
        <v>41</v>
      </c>
      <c r="G27" s="3" t="str">
        <f>HYPERLINK("https://www.mouser.mx/ProductDetail/Susumu/RR1220P-103-D?qs=%2fha2pyFaduhWgMOgZQJAgDbBc5Gt4PiGbWH8H5h1IKplz6R4dmRg1g%3d%3d", "Mouser")</f>
        <v>Mouser</v>
      </c>
      <c r="H27" s="10">
        <v>0.13</v>
      </c>
      <c r="I27" s="9">
        <f t="shared" si="0"/>
        <v>2.21</v>
      </c>
    </row>
    <row r="28" spans="1:10" x14ac:dyDescent="0.25">
      <c r="A28" s="2">
        <v>6</v>
      </c>
      <c r="B28" s="2" t="s">
        <v>153</v>
      </c>
      <c r="C28" s="2" t="s">
        <v>105</v>
      </c>
      <c r="D28" s="2" t="s">
        <v>104</v>
      </c>
      <c r="E28" s="4" t="s">
        <v>101</v>
      </c>
      <c r="F28" s="2" t="s">
        <v>102</v>
      </c>
      <c r="G28" s="3" t="str">
        <f>HYPERLINK("https://www.mouser.mx/ProductDetail/Omron-Electronics/G5V-1-2-DC5?qs=sGAEpiMZZMvi6wO7nhr1L0OnxXmZ2KP4", "Mouser")</f>
        <v>Mouser</v>
      </c>
      <c r="H28" s="10">
        <v>2.85</v>
      </c>
      <c r="I28" s="9">
        <f t="shared" si="0"/>
        <v>17.100000000000001</v>
      </c>
      <c r="J28" s="8" t="s">
        <v>103</v>
      </c>
    </row>
    <row r="29" spans="1:10" x14ac:dyDescent="0.25">
      <c r="A29" s="2">
        <v>3</v>
      </c>
      <c r="B29" s="2" t="s">
        <v>155</v>
      </c>
      <c r="C29" s="2" t="s">
        <v>156</v>
      </c>
      <c r="D29" s="2" t="s">
        <v>71</v>
      </c>
      <c r="E29" s="4" t="s">
        <v>157</v>
      </c>
      <c r="F29" s="2" t="s">
        <v>15</v>
      </c>
      <c r="G29" s="3" t="str">
        <f>HYPERLINK("https://www.mouser.mx/ProductDetail/ON-Semiconductor/MDC3105DMT1G?qs=sGAEpiMZZMtqO%252bWUGLBzeFRgH9%252bX7ByJ", "Mouser")</f>
        <v>Mouser</v>
      </c>
      <c r="H29" s="10">
        <v>0.57199999999999995</v>
      </c>
      <c r="I29" s="9">
        <f t="shared" si="0"/>
        <v>1.7159999999999997</v>
      </c>
      <c r="J29" s="8"/>
    </row>
    <row r="30" spans="1:10" x14ac:dyDescent="0.25">
      <c r="A30" s="2">
        <v>4</v>
      </c>
      <c r="B30" s="2" t="s">
        <v>107</v>
      </c>
      <c r="C30" s="2" t="s">
        <v>37</v>
      </c>
      <c r="D30" s="2" t="s">
        <v>108</v>
      </c>
      <c r="E30" s="4" t="s">
        <v>109</v>
      </c>
      <c r="F30" s="2" t="s">
        <v>41</v>
      </c>
      <c r="G30" s="3" t="str">
        <f>HYPERLINK("https://www.mouser.mx/ProductDetail/Susumu/RR1220P-102-D?qs=%2fha2pyFaduhWgMOgZQJAgFycQ59TTsqC5lmIGum7les5qCHJfHrqRg%3d%3d", "Mouser")</f>
        <v>Mouser</v>
      </c>
      <c r="H30" s="10">
        <v>0.13</v>
      </c>
      <c r="I30" s="9">
        <f t="shared" si="0"/>
        <v>0.52</v>
      </c>
    </row>
    <row r="31" spans="1:10" x14ac:dyDescent="0.25">
      <c r="A31" s="2">
        <v>5</v>
      </c>
      <c r="B31" s="2" t="s">
        <v>158</v>
      </c>
      <c r="C31" s="2" t="s">
        <v>110</v>
      </c>
      <c r="D31" s="2" t="s">
        <v>71</v>
      </c>
      <c r="E31" s="4" t="s">
        <v>111</v>
      </c>
      <c r="F31" s="2" t="s">
        <v>15</v>
      </c>
      <c r="G31" s="3" t="str">
        <f>HYPERLINK("https://www.mouser.mx/ProductDetail/ON-Semiconductor-Fairchild/BCX70K?qs=sGAEpiMZZMshyDBzk1%2fWi8oN7VHZ91Ok2z32lkv8ghI%3d", "Mouser")</f>
        <v>Mouser</v>
      </c>
      <c r="H31" s="10">
        <v>0.377</v>
      </c>
      <c r="I31" s="9">
        <f t="shared" si="0"/>
        <v>1.885</v>
      </c>
      <c r="J31" s="8" t="s">
        <v>112</v>
      </c>
    </row>
    <row r="32" spans="1:10" x14ac:dyDescent="0.25">
      <c r="A32" s="2">
        <v>4</v>
      </c>
      <c r="B32" s="2" t="s">
        <v>71</v>
      </c>
      <c r="C32" s="2" t="s">
        <v>115</v>
      </c>
      <c r="D32" s="2" t="s">
        <v>116</v>
      </c>
      <c r="E32" s="4" t="s">
        <v>113</v>
      </c>
      <c r="F32" s="2" t="s">
        <v>114</v>
      </c>
      <c r="G32" s="3" t="str">
        <f>_xlfn.CONCAT(HYPERLINK("https://www.mouser.mx/ProductDetail/Adafruit/481?qs=sGAEpiMZZMu%252bmKbOcEVhFQfi8wYXkauJhq53Yz7pvIMPNWRJXgLDYA%3d%3d", "Mouser")," / ",HYPERLINK("https://www.adafruit.com/product/481","Adafruit"))</f>
        <v>Mouser / Adafruit</v>
      </c>
      <c r="H32" s="10">
        <v>6.44</v>
      </c>
      <c r="I32" s="9">
        <f t="shared" si="0"/>
        <v>25.76</v>
      </c>
      <c r="J32" s="8" t="s">
        <v>117</v>
      </c>
    </row>
    <row r="33" spans="1:10" x14ac:dyDescent="0.25">
      <c r="A33" s="2">
        <v>2</v>
      </c>
      <c r="B33" s="2" t="s">
        <v>119</v>
      </c>
      <c r="C33" s="2" t="s">
        <v>120</v>
      </c>
      <c r="D33" s="2" t="s">
        <v>121</v>
      </c>
      <c r="E33" s="4" t="s">
        <v>118</v>
      </c>
      <c r="F33" s="2" t="s">
        <v>114</v>
      </c>
      <c r="G33" s="3" t="str">
        <f>HYPERLINK("https://www.mouser.mx/ProductDetail/Adafruit/366?qs=sGAEpiMZZMtyU1cDF2RqUKfg8pKi7bzlRKysq4eQ2IE%3d", "Mouser")</f>
        <v>Mouser</v>
      </c>
      <c r="H33" s="10">
        <v>1.24</v>
      </c>
      <c r="I33" s="9">
        <f t="shared" si="0"/>
        <v>2.48</v>
      </c>
      <c r="J33" s="8" t="s">
        <v>122</v>
      </c>
    </row>
    <row r="34" spans="1:10" x14ac:dyDescent="0.25">
      <c r="A34" s="2">
        <v>1</v>
      </c>
      <c r="B34" s="2" t="s">
        <v>124</v>
      </c>
      <c r="C34" s="2" t="s">
        <v>125</v>
      </c>
      <c r="D34" s="2" t="s">
        <v>126</v>
      </c>
      <c r="E34" s="4" t="s">
        <v>123</v>
      </c>
      <c r="F34" s="2" t="s">
        <v>127</v>
      </c>
      <c r="G34" s="3" t="str">
        <f>HYPERLINK("https://www.mouser.mx/ProductDetail/Bourns/PVG5A503C03B00?qs=sGAEpiMZZMvygUB3GLcD7qR9snKKmVdvPEfXA94QMhI%3d", "Mouser")</f>
        <v>Mouser</v>
      </c>
      <c r="H34" s="10">
        <v>3.3</v>
      </c>
      <c r="I34" s="9">
        <f t="shared" si="0"/>
        <v>3.3</v>
      </c>
      <c r="J34" s="8" t="s">
        <v>128</v>
      </c>
    </row>
    <row r="35" spans="1:10" x14ac:dyDescent="0.25">
      <c r="A35" s="2">
        <v>4</v>
      </c>
      <c r="B35" s="2" t="s">
        <v>129</v>
      </c>
      <c r="C35" s="2" t="s">
        <v>37</v>
      </c>
      <c r="D35" s="2" t="s">
        <v>130</v>
      </c>
      <c r="E35" s="4" t="s">
        <v>131</v>
      </c>
      <c r="F35" s="2" t="s">
        <v>41</v>
      </c>
      <c r="G35" s="3" t="str">
        <f>HYPERLINK("https://www.mouser.mx/ProductDetail/Susumu/RR1220P-512-D?qs=%2fha2pyFaduhWgMOgZQJAgDD724g%252bmRB%252bu8XIAcDmQtrVVpq3g9oGbQ%3d%3d", "Mouser")</f>
        <v>Mouser</v>
      </c>
      <c r="H35" s="10">
        <v>0.13</v>
      </c>
      <c r="I35" s="9">
        <f t="shared" si="0"/>
        <v>0.52</v>
      </c>
    </row>
    <row r="36" spans="1:10" x14ac:dyDescent="0.25">
      <c r="A36" s="2">
        <v>3</v>
      </c>
      <c r="B36" s="2" t="s">
        <v>134</v>
      </c>
      <c r="C36" s="2" t="s">
        <v>133</v>
      </c>
      <c r="D36" s="2" t="s">
        <v>71</v>
      </c>
      <c r="E36" s="4" t="s">
        <v>132</v>
      </c>
      <c r="F36" s="2" t="s">
        <v>17</v>
      </c>
      <c r="G36" s="3" t="str">
        <f>HYPERLINK("https://www.mouser.mx/ProductDetail/Texas-Instruments/LM358ADR?qs=sGAEpiMZZMtYFXwiBRPs0zFXHJUd7gdT", "Mouser")</f>
        <v>Mouser</v>
      </c>
      <c r="H36" s="10">
        <v>0.46800000000000003</v>
      </c>
      <c r="I36" s="9">
        <f t="shared" si="0"/>
        <v>1.4040000000000001</v>
      </c>
      <c r="J36" s="8" t="s">
        <v>135</v>
      </c>
    </row>
    <row r="37" spans="1:10" x14ac:dyDescent="0.25">
      <c r="A37" s="2">
        <v>1</v>
      </c>
      <c r="B37" s="2" t="s">
        <v>138</v>
      </c>
      <c r="C37" s="2" t="s">
        <v>137</v>
      </c>
      <c r="D37" s="2" t="s">
        <v>71</v>
      </c>
      <c r="E37" s="4" t="s">
        <v>136</v>
      </c>
      <c r="F37" s="2" t="s">
        <v>17</v>
      </c>
      <c r="G37" s="3" t="str">
        <f>HYPERLINK("https://www.mouser.mx/ProductDetail/Texas-Instruments/CD4050BDR?qs=sGAEpiMZZMtOwpHsRTksoxqOCo%252bj%252bkJH0gxGjNO8TgE%3d", "Mouser")</f>
        <v>Mouser</v>
      </c>
      <c r="H37" s="10">
        <v>0.54600000000000004</v>
      </c>
      <c r="I37" s="9">
        <f t="shared" si="0"/>
        <v>0.54600000000000004</v>
      </c>
      <c r="J37" s="8" t="s">
        <v>139</v>
      </c>
    </row>
    <row r="38" spans="1:10" x14ac:dyDescent="0.25">
      <c r="A38" s="2">
        <v>5</v>
      </c>
      <c r="B38" s="2" t="s">
        <v>144</v>
      </c>
      <c r="C38" s="2" t="s">
        <v>37</v>
      </c>
      <c r="D38" s="2" t="s">
        <v>143</v>
      </c>
      <c r="E38" s="4" t="s">
        <v>141</v>
      </c>
      <c r="F38" s="2" t="s">
        <v>140</v>
      </c>
      <c r="G38" s="3" t="str">
        <f>HYPERLINK("https://www.mouser.mx/ProductDetail/KOA-Speer/SG73G2ATTD3300D?qs=sGAEpiMZZMu61qfTUdNhG%2fMZXHif3NbIRO3QgM30u7lCF0z7fGgD3g%3d%3d", "Mouser")</f>
        <v>Mouser</v>
      </c>
      <c r="H38" s="10">
        <v>0.29899999999999999</v>
      </c>
      <c r="I38" s="9">
        <f t="shared" si="0"/>
        <v>1.4949999999999999</v>
      </c>
    </row>
    <row r="39" spans="1:10" x14ac:dyDescent="0.25">
      <c r="A39" s="2">
        <v>2</v>
      </c>
      <c r="B39" s="2" t="s">
        <v>162</v>
      </c>
      <c r="C39" s="2" t="s">
        <v>150</v>
      </c>
      <c r="D39" s="2" t="s">
        <v>149</v>
      </c>
      <c r="E39" s="4" t="s">
        <v>148</v>
      </c>
      <c r="F39" s="2" t="s">
        <v>147</v>
      </c>
      <c r="G39" s="3" t="str">
        <f>HYPERLINK("https://www.mouser.mx/ProductDetail/Lite-On/LTST-C170GKT?qs=sGAEpiMZZMseGfSY3csMkdPLvDBdRu8eH42QON9%2f4Y4%3d", "Mouser")</f>
        <v>Mouser</v>
      </c>
      <c r="H39" s="10">
        <v>0.39</v>
      </c>
      <c r="I39" s="9">
        <f t="shared" si="0"/>
        <v>0.78</v>
      </c>
      <c r="J39" s="8" t="s">
        <v>151</v>
      </c>
    </row>
    <row r="40" spans="1:10" x14ac:dyDescent="0.25">
      <c r="A40" s="2">
        <v>2</v>
      </c>
      <c r="B40" s="2" t="s">
        <v>159</v>
      </c>
      <c r="C40" s="2" t="s">
        <v>37</v>
      </c>
      <c r="D40" s="2" t="s">
        <v>142</v>
      </c>
      <c r="E40" s="4" t="s">
        <v>152</v>
      </c>
      <c r="F40" s="2" t="s">
        <v>41</v>
      </c>
      <c r="G40" s="3" t="str">
        <f>HYPERLINK("https://www.mouser.mx/ProductDetail/Susumu/RR1220P-331-D?qs=%2fha2pyFaduhWgMOgZQJAgH0ALbJhHNfFgevsvsyUFUVXIB1%2fcejCUg%3d%3d", "Mouser")</f>
        <v>Mouser</v>
      </c>
      <c r="H40" s="10">
        <v>0.13</v>
      </c>
      <c r="I40" s="9">
        <f t="shared" si="0"/>
        <v>0.26</v>
      </c>
    </row>
    <row r="41" spans="1:10" x14ac:dyDescent="0.25">
      <c r="A41" s="2">
        <v>1</v>
      </c>
      <c r="B41" s="2" t="s">
        <v>165</v>
      </c>
      <c r="C41" s="2" t="s">
        <v>164</v>
      </c>
      <c r="D41" s="2" t="s">
        <v>71</v>
      </c>
      <c r="E41" s="4" t="s">
        <v>163</v>
      </c>
      <c r="F41" s="2" t="s">
        <v>17</v>
      </c>
      <c r="G41" s="3" t="str">
        <f>HYPERLINK("https://www.mouser.mx/ProductDetail/Texas-Instruments/PCF8574DWR?qs=sGAEpiMZZMuFG5L82ZqpshN%2fE0aC9RQtKql%2fpy319V8%3d", "Mouser")</f>
        <v>Mouser</v>
      </c>
      <c r="H41" s="10">
        <v>1.95</v>
      </c>
      <c r="I41" s="9">
        <f t="shared" si="0"/>
        <v>1.95</v>
      </c>
    </row>
    <row r="42" spans="1:10" x14ac:dyDescent="0.25">
      <c r="A42" s="2">
        <v>2</v>
      </c>
      <c r="B42" s="2" t="s">
        <v>71</v>
      </c>
      <c r="C42" s="2" t="s">
        <v>168</v>
      </c>
      <c r="D42" s="2" t="s">
        <v>167</v>
      </c>
      <c r="E42" s="4" t="s">
        <v>166</v>
      </c>
      <c r="F42" s="2" t="s">
        <v>169</v>
      </c>
      <c r="G42" s="3" t="str">
        <f>HYPERLINK("https://www.mouser.mx/ProductDetail/Harwin/M20-7821446?qs=sGAEpiMZZMs%252bGHln7q6pmzlZUuX%2f53qjoapFoU5UQoY%3d", "Mouser")</f>
        <v>Mouser</v>
      </c>
      <c r="H42" s="10">
        <v>1.87</v>
      </c>
      <c r="I42" s="9">
        <f t="shared" si="0"/>
        <v>3.74</v>
      </c>
    </row>
    <row r="43" spans="1:10" x14ac:dyDescent="0.25">
      <c r="A43" s="2">
        <v>1</v>
      </c>
      <c r="B43" s="2" t="s">
        <v>171</v>
      </c>
      <c r="C43" s="2" t="s">
        <v>172</v>
      </c>
      <c r="D43" s="2" t="s">
        <v>71</v>
      </c>
      <c r="E43" s="4" t="s">
        <v>170</v>
      </c>
      <c r="F43" s="2" t="s">
        <v>59</v>
      </c>
      <c r="G43" s="3" t="str">
        <f>HYPERLINK("https://www.mouser.mx/ProductDetail/TDK/MPZ2012S102JTD25?qs=sGAEpiMZZMsuct6UGZJC7XhqBksbt9t%2fXE7x8qbTV5Vj%252bCLk0uOqfQ%3d%3d", "Mouser")</f>
        <v>Mouser</v>
      </c>
      <c r="H43" s="10">
        <v>0.16900000000000001</v>
      </c>
      <c r="I43" s="9">
        <f t="shared" si="0"/>
        <v>0.16900000000000001</v>
      </c>
    </row>
    <row r="44" spans="1:10" x14ac:dyDescent="0.25">
      <c r="A44" s="2">
        <v>1</v>
      </c>
      <c r="B44" s="2" t="s">
        <v>71</v>
      </c>
      <c r="C44" s="2" t="s">
        <v>173</v>
      </c>
      <c r="D44" s="2" t="s">
        <v>175</v>
      </c>
      <c r="E44" s="4" t="s">
        <v>174</v>
      </c>
      <c r="F44" s="2" t="s">
        <v>169</v>
      </c>
      <c r="G44" s="3" t="str">
        <f>HYPERLINK("https://www.mouser.mx/ProductDetail/Harwin/M20-7820446?qs=sGAEpiMZZMs%252bGHln7q6pmzlZUuX%2f53qjhfL%2fyOAnFjk%3d", "Mouser")</f>
        <v>Mouser</v>
      </c>
      <c r="H44" s="10">
        <v>1.03</v>
      </c>
      <c r="I44" s="9">
        <f t="shared" si="0"/>
        <v>1.03</v>
      </c>
    </row>
    <row r="45" spans="1:10" x14ac:dyDescent="0.25">
      <c r="A45" s="2">
        <v>1</v>
      </c>
      <c r="B45" s="2" t="s">
        <v>71</v>
      </c>
      <c r="C45" s="2" t="s">
        <v>193</v>
      </c>
      <c r="D45" s="2" t="s">
        <v>71</v>
      </c>
      <c r="E45" s="2" t="s">
        <v>194</v>
      </c>
      <c r="F45" s="2" t="s">
        <v>195</v>
      </c>
      <c r="G45" s="3" t="str">
        <f>HYPERLINK("https://www.mouser.mx/ProductDetail/Linx-Technologies/ANT-916-PML-UFL?qs=sGAEpiMZZMuo%252bmZx5g6tFEkqRNfEpMmt50dBMnraC%252bE%3d", "Mouser")</f>
        <v>Mouser</v>
      </c>
      <c r="H45" s="10">
        <v>12.74</v>
      </c>
      <c r="I45" s="9">
        <f t="shared" si="0"/>
        <v>12.74</v>
      </c>
    </row>
    <row r="47" spans="1:10" x14ac:dyDescent="0.25">
      <c r="H47" s="11" t="s">
        <v>178</v>
      </c>
      <c r="I47" s="12">
        <f>SUM(I4:I45)</f>
        <v>154.584</v>
      </c>
    </row>
  </sheetData>
  <pageMargins left="0.7" right="0.7" top="0.75" bottom="0.75" header="0.3" footer="0.3"/>
  <pageSetup orientation="portrait" horizontalDpi="360" verticalDpi="360" r:id="rId1"/>
  <ignoredErrors>
    <ignoredError sqref="E18" numberStoredAsText="1"/>
    <ignoredError sqref="G21 G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10BA-5CCA-428C-A387-7FDDD04FCC0A}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</v>
      </c>
      <c r="B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7980-37D2-404F-8B39-DA8CB4C94F5E}">
  <dimension ref="A1:J17"/>
  <sheetViews>
    <sheetView workbookViewId="0">
      <selection activeCell="A15" sqref="A15:XFD15"/>
    </sheetView>
  </sheetViews>
  <sheetFormatPr baseColWidth="10" defaultRowHeight="15" x14ac:dyDescent="0.25"/>
  <cols>
    <col min="2" max="2" width="28.5703125" customWidth="1"/>
    <col min="3" max="3" width="32.28515625" customWidth="1"/>
    <col min="4" max="4" width="13.85546875" customWidth="1"/>
    <col min="5" max="5" width="18.28515625" customWidth="1"/>
    <col min="6" max="6" width="20.85546875" customWidth="1"/>
    <col min="8" max="8" width="14.5703125" customWidth="1"/>
    <col min="9" max="9" width="13.85546875" customWidth="1"/>
    <col min="10" max="10" width="38" customWidth="1"/>
  </cols>
  <sheetData>
    <row r="1" spans="1:10" ht="21" x14ac:dyDescent="0.35">
      <c r="A1" s="1" t="s">
        <v>179</v>
      </c>
      <c r="E1" s="5"/>
    </row>
    <row r="2" spans="1:10" x14ac:dyDescent="0.25">
      <c r="E2" s="5"/>
    </row>
    <row r="3" spans="1:10" x14ac:dyDescent="0.25">
      <c r="A3" s="6" t="s">
        <v>1</v>
      </c>
      <c r="B3" s="6" t="s">
        <v>2</v>
      </c>
      <c r="C3" s="6" t="s">
        <v>3</v>
      </c>
      <c r="D3" s="6" t="s">
        <v>22</v>
      </c>
      <c r="E3" s="7" t="s">
        <v>4</v>
      </c>
      <c r="F3" s="6" t="s">
        <v>5</v>
      </c>
      <c r="G3" s="6" t="s">
        <v>9</v>
      </c>
      <c r="H3" s="6" t="s">
        <v>176</v>
      </c>
      <c r="I3" s="6" t="s">
        <v>177</v>
      </c>
      <c r="J3" s="6" t="s">
        <v>79</v>
      </c>
    </row>
    <row r="4" spans="1:10" x14ac:dyDescent="0.25">
      <c r="A4" s="2">
        <v>2</v>
      </c>
      <c r="B4" s="2" t="s">
        <v>119</v>
      </c>
      <c r="C4" s="2" t="s">
        <v>120</v>
      </c>
      <c r="D4" s="2" t="s">
        <v>121</v>
      </c>
      <c r="E4" s="4" t="s">
        <v>118</v>
      </c>
      <c r="F4" s="2" t="s">
        <v>114</v>
      </c>
      <c r="G4" s="3" t="s">
        <v>180</v>
      </c>
      <c r="H4" s="10">
        <v>1.24</v>
      </c>
      <c r="I4" s="9">
        <v>2.48</v>
      </c>
      <c r="J4" s="8" t="s">
        <v>122</v>
      </c>
    </row>
    <row r="5" spans="1:10" x14ac:dyDescent="0.25">
      <c r="A5" s="2">
        <v>2</v>
      </c>
      <c r="B5" s="2" t="s">
        <v>71</v>
      </c>
      <c r="C5" s="2" t="s">
        <v>168</v>
      </c>
      <c r="D5" s="2" t="s">
        <v>167</v>
      </c>
      <c r="E5" s="4" t="s">
        <v>166</v>
      </c>
      <c r="F5" s="2" t="s">
        <v>169</v>
      </c>
      <c r="G5" s="3" t="str">
        <f>HYPERLINK("https://www.mouser.mx/ProductDetail/Harwin/M20-7821446?qs=sGAEpiMZZMs%252bGHln7q6pmzlZUuX%2f53qjoapFoU5UQoY%3d", "Mouser")</f>
        <v>Mouser</v>
      </c>
      <c r="H5" s="10">
        <v>1.87</v>
      </c>
      <c r="I5" s="9">
        <f t="shared" ref="I5:I15" si="0">A5*H5</f>
        <v>3.74</v>
      </c>
    </row>
    <row r="6" spans="1:10" x14ac:dyDescent="0.25">
      <c r="A6" s="2">
        <v>1</v>
      </c>
      <c r="B6" s="2" t="s">
        <v>71</v>
      </c>
      <c r="C6" s="2" t="s">
        <v>173</v>
      </c>
      <c r="D6" s="2" t="s">
        <v>175</v>
      </c>
      <c r="E6" s="4" t="s">
        <v>174</v>
      </c>
      <c r="F6" s="2" t="s">
        <v>169</v>
      </c>
      <c r="G6" s="3" t="str">
        <f>HYPERLINK("https://www.mouser.mx/ProductDetail/Harwin/M20-7820446?qs=sGAEpiMZZMs%252bGHln7q6pmzlZUuX%2f53qjhfL%2fyOAnFjk%3d", "Mouser")</f>
        <v>Mouser</v>
      </c>
      <c r="H6" s="10">
        <v>1.03</v>
      </c>
      <c r="I6" s="9">
        <f t="shared" si="0"/>
        <v>1.03</v>
      </c>
    </row>
    <row r="7" spans="1:10" x14ac:dyDescent="0.25">
      <c r="A7" s="2">
        <v>1</v>
      </c>
      <c r="B7" s="2" t="s">
        <v>67</v>
      </c>
      <c r="C7" s="2" t="s">
        <v>68</v>
      </c>
      <c r="D7" s="2" t="s">
        <v>69</v>
      </c>
      <c r="E7" s="4" t="s">
        <v>188</v>
      </c>
      <c r="F7" s="2" t="s">
        <v>17</v>
      </c>
      <c r="G7" s="3" t="str">
        <f>HYPERLINK("https://www.mouser.mx/ProductDetail/Texas-Instruments/UA78M33IKVURG3?qs=sGAEpiMZZMtUqDgmOWBjgKah0JG%2fdLEpuF%2fMuIBeIJA%3d", "Mouser")</f>
        <v>Mouser</v>
      </c>
      <c r="H7" s="10">
        <v>1.01</v>
      </c>
      <c r="I7" s="9">
        <f t="shared" si="0"/>
        <v>1.01</v>
      </c>
      <c r="J7" s="8" t="s">
        <v>83</v>
      </c>
    </row>
    <row r="8" spans="1:10" x14ac:dyDescent="0.25">
      <c r="A8" s="2">
        <v>7</v>
      </c>
      <c r="B8" s="2" t="s">
        <v>181</v>
      </c>
      <c r="C8" s="2" t="s">
        <v>31</v>
      </c>
      <c r="D8" s="2" t="s">
        <v>62</v>
      </c>
      <c r="E8" s="4" t="s">
        <v>63</v>
      </c>
      <c r="F8" s="2" t="s">
        <v>33</v>
      </c>
      <c r="G8" s="3" t="str">
        <f>HYPERLINK("https://www.mouser.mx/ProductDetail/AVX/08053C104KAT2A?qs=sGAEpiMZZMs0AnBnWHyRQO9s69WCSOSMUzR9VHMAygs%3d", "Mouser")</f>
        <v>Mouser</v>
      </c>
      <c r="H8" s="10">
        <v>0.23400000000000001</v>
      </c>
      <c r="I8" s="9">
        <f t="shared" si="0"/>
        <v>1.6380000000000001</v>
      </c>
      <c r="J8" s="8"/>
    </row>
    <row r="9" spans="1:10" x14ac:dyDescent="0.25">
      <c r="A9" s="2">
        <v>2</v>
      </c>
      <c r="B9" s="2" t="s">
        <v>162</v>
      </c>
      <c r="C9" s="2" t="s">
        <v>150</v>
      </c>
      <c r="D9" s="2" t="s">
        <v>149</v>
      </c>
      <c r="E9" s="4" t="s">
        <v>148</v>
      </c>
      <c r="F9" s="2" t="s">
        <v>147</v>
      </c>
      <c r="G9" s="3" t="str">
        <f>HYPERLINK("https://www.mouser.mx/ProductDetail/Lite-On/LTST-C170GKT?qs=sGAEpiMZZMseGfSY3csMkdPLvDBdRu8eH42QON9%2f4Y4%3d", "Mouser")</f>
        <v>Mouser</v>
      </c>
      <c r="H9" s="10">
        <v>0.39</v>
      </c>
      <c r="I9" s="9">
        <f t="shared" si="0"/>
        <v>0.78</v>
      </c>
      <c r="J9" s="8" t="s">
        <v>151</v>
      </c>
    </row>
    <row r="10" spans="1:10" x14ac:dyDescent="0.25">
      <c r="A10" s="2">
        <v>5</v>
      </c>
      <c r="B10" s="2" t="s">
        <v>185</v>
      </c>
      <c r="C10" s="2" t="s">
        <v>182</v>
      </c>
      <c r="D10" s="2" t="s">
        <v>71</v>
      </c>
      <c r="E10" s="2" t="s">
        <v>183</v>
      </c>
      <c r="F10" s="2" t="s">
        <v>15</v>
      </c>
      <c r="G10" s="3" t="str">
        <f>HYPERLINK("https://www.mouser.mx/ProductDetail/ON-Semiconductor-Fairchild/2N7002L?qs=sGAEpiMZZMtWZAo%2fKf1JUCYswZMKse11cJ1p5E8UTY8%3d", "Mouser")</f>
        <v>Mouser</v>
      </c>
      <c r="H10" s="10">
        <v>0.27300000000000002</v>
      </c>
      <c r="I10" s="9">
        <f t="shared" si="0"/>
        <v>1.3650000000000002</v>
      </c>
    </row>
    <row r="11" spans="1:10" x14ac:dyDescent="0.25">
      <c r="A11" s="2">
        <v>1</v>
      </c>
      <c r="B11" s="2" t="s">
        <v>184</v>
      </c>
      <c r="C11" s="2" t="s">
        <v>110</v>
      </c>
      <c r="D11" s="2" t="s">
        <v>71</v>
      </c>
      <c r="E11" s="4" t="s">
        <v>111</v>
      </c>
      <c r="F11" s="2" t="s">
        <v>15</v>
      </c>
      <c r="G11" s="3" t="str">
        <f>HYPERLINK("https://www.mouser.mx/ProductDetail/ON-Semiconductor-Fairchild/BCX70K?qs=sGAEpiMZZMshyDBzk1%2fWi8oN7VHZ91Ok2z32lkv8ghI%3d", "Mouser")</f>
        <v>Mouser</v>
      </c>
      <c r="H11" s="10">
        <v>0.377</v>
      </c>
      <c r="I11" s="9">
        <f t="shared" si="0"/>
        <v>0.377</v>
      </c>
      <c r="J11" s="8" t="s">
        <v>112</v>
      </c>
    </row>
    <row r="12" spans="1:10" x14ac:dyDescent="0.25">
      <c r="A12" s="2">
        <v>2</v>
      </c>
      <c r="B12" s="2" t="s">
        <v>186</v>
      </c>
      <c r="C12" s="2" t="s">
        <v>37</v>
      </c>
      <c r="D12" s="2" t="s">
        <v>142</v>
      </c>
      <c r="E12" s="4" t="s">
        <v>152</v>
      </c>
      <c r="F12" s="2" t="s">
        <v>41</v>
      </c>
      <c r="G12" s="3" t="str">
        <f>HYPERLINK("https://www.mouser.mx/ProductDetail/Susumu/RR1220P-331-D?qs=%2fha2pyFaduhWgMOgZQJAgH0ALbJhHNfFgevsvsyUFUVXIB1%2fcejCUg%3d%3d", "Mouser")</f>
        <v>Mouser</v>
      </c>
      <c r="H12" s="10">
        <v>0.13</v>
      </c>
      <c r="I12" s="9">
        <f t="shared" si="0"/>
        <v>0.26</v>
      </c>
    </row>
    <row r="13" spans="1:10" x14ac:dyDescent="0.25">
      <c r="A13" s="2">
        <v>8</v>
      </c>
      <c r="B13" s="2" t="s">
        <v>187</v>
      </c>
      <c r="C13" s="2" t="s">
        <v>37</v>
      </c>
      <c r="D13" s="2" t="s">
        <v>99</v>
      </c>
      <c r="E13" s="4" t="s">
        <v>100</v>
      </c>
      <c r="F13" s="2" t="s">
        <v>41</v>
      </c>
      <c r="G13" s="3" t="str">
        <f>HYPERLINK("https://www.mouser.mx/ProductDetail/Susumu/RR1220P-103-D?qs=%2fha2pyFaduhWgMOgZQJAgDbBc5Gt4PiGbWH8H5h1IKplz6R4dmRg1g%3d%3d", "Mouser")</f>
        <v>Mouser</v>
      </c>
      <c r="H13" s="10">
        <v>0.13</v>
      </c>
      <c r="I13" s="9">
        <f t="shared" si="0"/>
        <v>1.04</v>
      </c>
    </row>
    <row r="14" spans="1:10" x14ac:dyDescent="0.25">
      <c r="A14" s="2">
        <v>6</v>
      </c>
      <c r="B14" s="2" t="s">
        <v>189</v>
      </c>
      <c r="C14" s="2" t="s">
        <v>190</v>
      </c>
      <c r="D14" s="2" t="s">
        <v>71</v>
      </c>
      <c r="E14" s="2" t="s">
        <v>191</v>
      </c>
      <c r="F14" s="2" t="s">
        <v>192</v>
      </c>
      <c r="G14" s="3" t="str">
        <f>HYPERLINK("https://www.mouser.mx/ProductDetail/Switchcraft/35RAPC2BH3?qs=%2fha2pyFaduhxL1V1FJc4m3GDdMcJwooxH5r3la8SqhM%3d", "Mouser")</f>
        <v>Mouser</v>
      </c>
      <c r="H14" s="10">
        <v>2.87</v>
      </c>
      <c r="I14" s="9">
        <f t="shared" si="0"/>
        <v>17.22</v>
      </c>
    </row>
    <row r="15" spans="1:10" x14ac:dyDescent="0.25">
      <c r="A15" s="2">
        <v>1</v>
      </c>
      <c r="B15" s="2" t="s">
        <v>71</v>
      </c>
      <c r="C15" s="2" t="s">
        <v>193</v>
      </c>
      <c r="D15" s="2" t="s">
        <v>71</v>
      </c>
      <c r="E15" s="2" t="s">
        <v>194</v>
      </c>
      <c r="F15" s="2" t="s">
        <v>195</v>
      </c>
      <c r="G15" s="3" t="str">
        <f>HYPERLINK("https://www.mouser.mx/ProductDetail/Linx-Technologies/ANT-916-PML-UFL?qs=sGAEpiMZZMuo%252bmZx5g6tFEkqRNfEpMmt50dBMnraC%252bE%3d", "Mouser")</f>
        <v>Mouser</v>
      </c>
      <c r="H15" s="10">
        <v>12.74</v>
      </c>
      <c r="I15" s="9">
        <f t="shared" si="0"/>
        <v>12.74</v>
      </c>
    </row>
    <row r="17" spans="8:9" x14ac:dyDescent="0.25">
      <c r="H17" s="11" t="s">
        <v>178</v>
      </c>
      <c r="I17" s="12">
        <f>SUM(I4:I15)</f>
        <v>43.68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9285-65EB-46C3-9172-994ECBC06AA7}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</v>
      </c>
      <c r="B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Actuador</vt:lpstr>
      <vt:lpstr>Actuador PCB</vt:lpstr>
      <vt:lpstr>Sensor</vt:lpstr>
      <vt:lpstr>Sensor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Print-IT-Tech</dc:creator>
  <cp:lastModifiedBy>Print-IT-Tech</cp:lastModifiedBy>
  <dcterms:created xsi:type="dcterms:W3CDTF">2018-08-20T16:53:18Z</dcterms:created>
  <dcterms:modified xsi:type="dcterms:W3CDTF">2018-10-19T17:07:54Z</dcterms:modified>
</cp:coreProperties>
</file>