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ncisco.henriquez\Mis documentos\proyectos\equilibrio_general\eq_general\"/>
    </mc:Choice>
  </mc:AlternateContent>
  <bookViews>
    <workbookView xWindow="0" yWindow="0" windowWidth="19200" windowHeight="11310"/>
  </bookViews>
  <sheets>
    <sheet name="macro_sam_2008__simp_1" sheetId="10" r:id="rId1"/>
    <sheet name="macro_sam_2008__simp" sheetId="9" r:id="rId2"/>
    <sheet name="macro_sam_2008_v1" sheetId="7" r:id="rId3"/>
    <sheet name="macro_sam_2008" sheetId="1" r:id="rId4"/>
  </sheets>
  <calcPr calcId="162913"/>
</workbook>
</file>

<file path=xl/calcChain.xml><?xml version="1.0" encoding="utf-8"?>
<calcChain xmlns="http://schemas.openxmlformats.org/spreadsheetml/2006/main">
  <c r="D71" i="10" l="1"/>
  <c r="C71" i="10"/>
  <c r="B71" i="10"/>
  <c r="D66" i="10"/>
  <c r="C66" i="10"/>
  <c r="B66" i="10"/>
  <c r="D56" i="10"/>
  <c r="H54" i="10" s="1"/>
  <c r="J54" i="10" s="1"/>
  <c r="C56" i="10"/>
  <c r="B56" i="10"/>
  <c r="F54" i="10"/>
  <c r="F53" i="10"/>
  <c r="H53" i="10" s="1"/>
  <c r="J53" i="10" s="1"/>
  <c r="F52" i="10"/>
  <c r="H52" i="10" s="1"/>
  <c r="J52" i="10" s="1"/>
  <c r="N32" i="10"/>
  <c r="N31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D23" i="10"/>
  <c r="C23" i="10"/>
  <c r="B23" i="10"/>
  <c r="W22" i="10"/>
  <c r="W21" i="10"/>
  <c r="W20" i="10"/>
  <c r="W19" i="10"/>
  <c r="G18" i="10"/>
  <c r="F18" i="10"/>
  <c r="F23" i="10" s="1"/>
  <c r="E18" i="10"/>
  <c r="E23" i="10" s="1"/>
  <c r="W17" i="10"/>
  <c r="W16" i="10"/>
  <c r="W15" i="10"/>
  <c r="W14" i="10"/>
  <c r="W13" i="10"/>
  <c r="W12" i="10"/>
  <c r="W11" i="10"/>
  <c r="W10" i="10"/>
  <c r="W9" i="10"/>
  <c r="W8" i="10"/>
  <c r="Y7" i="10"/>
  <c r="W7" i="10"/>
  <c r="Y6" i="10"/>
  <c r="W6" i="10"/>
  <c r="Y5" i="10"/>
  <c r="W5" i="10"/>
  <c r="W4" i="10"/>
  <c r="W3" i="10"/>
  <c r="W2" i="10"/>
  <c r="W18" i="10" l="1"/>
  <c r="B25" i="10" s="1" a="1"/>
  <c r="J54" i="9"/>
  <c r="J53" i="9"/>
  <c r="J52" i="9"/>
  <c r="H54" i="9"/>
  <c r="H53" i="9"/>
  <c r="H52" i="9"/>
  <c r="F54" i="9"/>
  <c r="F53" i="9"/>
  <c r="F52" i="9"/>
  <c r="D56" i="9"/>
  <c r="C56" i="9"/>
  <c r="B56" i="9"/>
  <c r="N32" i="9"/>
  <c r="N31" i="9"/>
  <c r="Y7" i="9"/>
  <c r="Y6" i="9"/>
  <c r="Y5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D23" i="9"/>
  <c r="C23" i="9"/>
  <c r="B23" i="9"/>
  <c r="W22" i="9"/>
  <c r="W21" i="9"/>
  <c r="W20" i="9"/>
  <c r="W19" i="9"/>
  <c r="G18" i="9"/>
  <c r="W18" i="9" s="1"/>
  <c r="F18" i="9"/>
  <c r="E18" i="9"/>
  <c r="W17" i="9"/>
  <c r="W16" i="9"/>
  <c r="W15" i="9"/>
  <c r="W14" i="9"/>
  <c r="W13" i="9"/>
  <c r="W12" i="9"/>
  <c r="W11" i="9"/>
  <c r="W10" i="9"/>
  <c r="W9" i="9"/>
  <c r="W8" i="9"/>
  <c r="W7" i="9"/>
  <c r="W6" i="9"/>
  <c r="W5" i="9"/>
  <c r="G23" i="9"/>
  <c r="W3" i="9"/>
  <c r="W2" i="9"/>
  <c r="Q25" i="10" l="1"/>
  <c r="Q27" i="10" s="1"/>
  <c r="I25" i="10"/>
  <c r="I27" i="10" s="1"/>
  <c r="P25" i="10"/>
  <c r="P27" i="10" s="1"/>
  <c r="H25" i="10"/>
  <c r="H27" i="10" s="1"/>
  <c r="O25" i="10"/>
  <c r="O27" i="10" s="1"/>
  <c r="G25" i="10"/>
  <c r="G27" i="10" s="1"/>
  <c r="N25" i="10"/>
  <c r="N27" i="10" s="1"/>
  <c r="F25" i="10"/>
  <c r="F27" i="10" s="1"/>
  <c r="V25" i="10"/>
  <c r="V27" i="10" s="1"/>
  <c r="U25" i="10"/>
  <c r="U27" i="10" s="1"/>
  <c r="M25" i="10"/>
  <c r="M27" i="10" s="1"/>
  <c r="E25" i="10"/>
  <c r="E27" i="10" s="1"/>
  <c r="T25" i="10"/>
  <c r="T27" i="10" s="1"/>
  <c r="L25" i="10"/>
  <c r="L27" i="10" s="1"/>
  <c r="D25" i="10"/>
  <c r="D27" i="10" s="1"/>
  <c r="J25" i="10"/>
  <c r="J27" i="10" s="1"/>
  <c r="S25" i="10"/>
  <c r="S27" i="10" s="1"/>
  <c r="K25" i="10"/>
  <c r="K27" i="10" s="1"/>
  <c r="C25" i="10"/>
  <c r="C27" i="10" s="1"/>
  <c r="R25" i="10"/>
  <c r="R27" i="10" s="1"/>
  <c r="B25" i="10"/>
  <c r="B27" i="10" s="1"/>
  <c r="W4" i="9"/>
  <c r="B25" i="9" s="1" a="1"/>
  <c r="E23" i="9"/>
  <c r="F23" i="9"/>
  <c r="K30" i="7"/>
  <c r="G18" i="7"/>
  <c r="F18" i="7"/>
  <c r="E18" i="7"/>
  <c r="G4" i="7"/>
  <c r="F3" i="7"/>
  <c r="E2" i="7"/>
  <c r="W2" i="7"/>
  <c r="W3" i="7"/>
  <c r="W18" i="7"/>
  <c r="V23" i="7"/>
  <c r="U23" i="7"/>
  <c r="Z7" i="7" s="1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D23" i="7"/>
  <c r="C23" i="7"/>
  <c r="B23" i="7"/>
  <c r="W22" i="7"/>
  <c r="W21" i="7"/>
  <c r="W20" i="7"/>
  <c r="W19" i="7"/>
  <c r="W17" i="7"/>
  <c r="W16" i="7"/>
  <c r="W15" i="7"/>
  <c r="W14" i="7"/>
  <c r="W13" i="7"/>
  <c r="W12" i="7"/>
  <c r="W11" i="7"/>
  <c r="W10" i="7"/>
  <c r="W9" i="7"/>
  <c r="AA8" i="7"/>
  <c r="AA9" i="7" s="1"/>
  <c r="Z8" i="7"/>
  <c r="Z9" i="7" s="1"/>
  <c r="Y8" i="7"/>
  <c r="Y9" i="7" s="1"/>
  <c r="W8" i="7"/>
  <c r="W7" i="7"/>
  <c r="W6" i="7"/>
  <c r="W5" i="7"/>
  <c r="W4" i="7"/>
  <c r="T25" i="9" l="1"/>
  <c r="T27" i="9" s="1"/>
  <c r="L25" i="9"/>
  <c r="L27" i="9" s="1"/>
  <c r="D25" i="9"/>
  <c r="D27" i="9" s="1"/>
  <c r="C25" i="9"/>
  <c r="C27" i="9" s="1"/>
  <c r="R25" i="9"/>
  <c r="R27" i="9" s="1"/>
  <c r="J25" i="9"/>
  <c r="J27" i="9" s="1"/>
  <c r="B25" i="9"/>
  <c r="B27" i="9" s="1"/>
  <c r="Q25" i="9"/>
  <c r="Q27" i="9" s="1"/>
  <c r="I25" i="9"/>
  <c r="I27" i="9" s="1"/>
  <c r="P25" i="9"/>
  <c r="P27" i="9" s="1"/>
  <c r="H25" i="9"/>
  <c r="H27" i="9" s="1"/>
  <c r="O25" i="9"/>
  <c r="O27" i="9" s="1"/>
  <c r="G25" i="9"/>
  <c r="G27" i="9" s="1"/>
  <c r="V25" i="9"/>
  <c r="V27" i="9" s="1"/>
  <c r="N25" i="9"/>
  <c r="N27" i="9" s="1"/>
  <c r="F25" i="9"/>
  <c r="F27" i="9" s="1"/>
  <c r="U25" i="9"/>
  <c r="U27" i="9" s="1"/>
  <c r="M25" i="9"/>
  <c r="M27" i="9" s="1"/>
  <c r="E25" i="9"/>
  <c r="E27" i="9" s="1"/>
  <c r="S25" i="9"/>
  <c r="S27" i="9" s="1"/>
  <c r="K25" i="9"/>
  <c r="K27" i="9" s="1"/>
  <c r="E23" i="7"/>
  <c r="F23" i="7"/>
  <c r="G23" i="7"/>
  <c r="Z6" i="7"/>
  <c r="Y5" i="7"/>
  <c r="B25" i="7" a="1"/>
  <c r="Z5" i="7"/>
  <c r="I40" i="1"/>
  <c r="H40" i="1"/>
  <c r="AA8" i="1"/>
  <c r="AA9" i="1" s="1"/>
  <c r="Z8" i="1"/>
  <c r="Z9" i="1" s="1"/>
  <c r="Y9" i="1"/>
  <c r="Y8" i="1"/>
  <c r="Z7" i="1"/>
  <c r="Z6" i="1"/>
  <c r="Z5" i="1"/>
  <c r="Y5" i="1"/>
  <c r="P25" i="7" l="1"/>
  <c r="P27" i="7" s="1"/>
  <c r="H25" i="7"/>
  <c r="H27" i="7" s="1"/>
  <c r="O25" i="7"/>
  <c r="O27" i="7" s="1"/>
  <c r="G25" i="7"/>
  <c r="G27" i="7" s="1"/>
  <c r="V25" i="7"/>
  <c r="V27" i="7" s="1"/>
  <c r="N25" i="7"/>
  <c r="N27" i="7" s="1"/>
  <c r="F25" i="7"/>
  <c r="F27" i="7" s="1"/>
  <c r="T25" i="7"/>
  <c r="T27" i="7" s="1"/>
  <c r="D25" i="7"/>
  <c r="D27" i="7" s="1"/>
  <c r="Q25" i="7"/>
  <c r="Q27" i="7" s="1"/>
  <c r="U25" i="7"/>
  <c r="U27" i="7" s="1"/>
  <c r="M25" i="7"/>
  <c r="M27" i="7" s="1"/>
  <c r="E25" i="7"/>
  <c r="E27" i="7" s="1"/>
  <c r="L25" i="7"/>
  <c r="L27" i="7" s="1"/>
  <c r="S25" i="7"/>
  <c r="S27" i="7" s="1"/>
  <c r="K25" i="7"/>
  <c r="K27" i="7" s="1"/>
  <c r="C25" i="7"/>
  <c r="C27" i="7" s="1"/>
  <c r="R25" i="7"/>
  <c r="R27" i="7" s="1"/>
  <c r="J25" i="7"/>
  <c r="J27" i="7" s="1"/>
  <c r="B25" i="7"/>
  <c r="B27" i="7" s="1"/>
  <c r="I25" i="7"/>
  <c r="I27" i="7" s="1"/>
  <c r="K37" i="1" l="1"/>
  <c r="J37" i="1"/>
  <c r="K36" i="1"/>
  <c r="J36" i="1"/>
  <c r="K35" i="1"/>
  <c r="J35" i="1"/>
  <c r="I37" i="1"/>
  <c r="I36" i="1"/>
  <c r="I35" i="1"/>
  <c r="K32" i="1"/>
  <c r="K31" i="1"/>
  <c r="K30" i="1"/>
  <c r="J32" i="1"/>
  <c r="J31" i="1"/>
  <c r="J30" i="1"/>
  <c r="I32" i="1"/>
  <c r="I31" i="1"/>
  <c r="I30" i="1"/>
  <c r="R41" i="1" l="1"/>
  <c r="E176" i="1" l="1"/>
  <c r="E177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41" i="1"/>
  <c r="E140" i="1"/>
  <c r="E139" i="1"/>
  <c r="E138" i="1"/>
  <c r="E137" i="1"/>
  <c r="E136" i="1"/>
  <c r="E135" i="1"/>
  <c r="E134" i="1"/>
  <c r="E133" i="1"/>
  <c r="E132" i="1"/>
  <c r="E131" i="1"/>
  <c r="E85" i="1"/>
  <c r="E84" i="1"/>
  <c r="E83" i="1"/>
  <c r="E79" i="1"/>
  <c r="E78" i="1" l="1"/>
  <c r="E77" i="1"/>
  <c r="E75" i="1"/>
  <c r="E74" i="1"/>
  <c r="E73" i="1"/>
  <c r="E72" i="1"/>
  <c r="E71" i="1"/>
  <c r="E70" i="1"/>
  <c r="E69" i="1"/>
  <c r="E68" i="1"/>
  <c r="E66" i="1"/>
  <c r="E65" i="1"/>
  <c r="E64" i="1"/>
  <c r="E63" i="1"/>
  <c r="E62" i="1"/>
  <c r="R38" i="1" l="1"/>
  <c r="Q38" i="1"/>
  <c r="P38" i="1"/>
  <c r="R37" i="1"/>
  <c r="Q37" i="1"/>
  <c r="P37" i="1"/>
  <c r="R36" i="1"/>
  <c r="Q36" i="1"/>
  <c r="P36" i="1"/>
  <c r="Q35" i="1"/>
  <c r="R35" i="1"/>
  <c r="P35" i="1"/>
  <c r="R34" i="1"/>
  <c r="Q34" i="1"/>
  <c r="P34" i="1"/>
  <c r="R33" i="1"/>
  <c r="Q33" i="1"/>
  <c r="P33" i="1"/>
  <c r="R31" i="1"/>
  <c r="Q31" i="1"/>
  <c r="P31" i="1"/>
  <c r="R30" i="1"/>
  <c r="Q30" i="1"/>
  <c r="P30" i="1"/>
  <c r="G29" i="1"/>
  <c r="G31" i="1" s="1"/>
  <c r="F29" i="1"/>
  <c r="F31" i="1" s="1"/>
  <c r="E29" i="1"/>
  <c r="E31" i="1" s="1"/>
  <c r="F32" i="1" l="1"/>
  <c r="G32" i="1"/>
  <c r="F30" i="1"/>
  <c r="E30" i="1"/>
  <c r="G30" i="1"/>
  <c r="E32" i="1"/>
  <c r="W22" i="1" l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B25" i="1" l="1" a="1"/>
  <c r="B25" i="1" s="1"/>
  <c r="B27" i="1" s="1"/>
  <c r="G35" i="1"/>
  <c r="F35" i="1"/>
  <c r="E35" i="1"/>
  <c r="O25" i="1" l="1"/>
  <c r="O27" i="1" s="1"/>
  <c r="H25" i="1"/>
  <c r="H27" i="1" s="1"/>
  <c r="T25" i="1"/>
  <c r="T27" i="1" s="1"/>
  <c r="M25" i="1"/>
  <c r="M27" i="1" s="1"/>
  <c r="U25" i="1"/>
  <c r="U27" i="1" s="1"/>
  <c r="P25" i="1"/>
  <c r="P27" i="1" s="1"/>
  <c r="C25" i="1"/>
  <c r="C27" i="1" s="1"/>
  <c r="N25" i="1"/>
  <c r="N27" i="1" s="1"/>
  <c r="I25" i="1"/>
  <c r="I27" i="1" s="1"/>
  <c r="K25" i="1"/>
  <c r="K27" i="1" s="1"/>
  <c r="V25" i="1"/>
  <c r="V27" i="1" s="1"/>
  <c r="Q25" i="1"/>
  <c r="Q27" i="1" s="1"/>
  <c r="S25" i="1"/>
  <c r="S27" i="1" s="1"/>
  <c r="E25" i="1"/>
  <c r="E27" i="1" s="1"/>
  <c r="J25" i="1"/>
  <c r="J27" i="1" s="1"/>
  <c r="D25" i="1"/>
  <c r="D27" i="1" s="1"/>
  <c r="F25" i="1"/>
  <c r="F27" i="1" s="1"/>
  <c r="R25" i="1"/>
  <c r="R27" i="1" s="1"/>
  <c r="L25" i="1"/>
  <c r="L27" i="1" s="1"/>
  <c r="G25" i="1"/>
  <c r="G27" i="1" s="1"/>
  <c r="D54" i="1" l="1"/>
  <c r="D55" i="1" s="1"/>
  <c r="C54" i="1"/>
  <c r="C55" i="1" s="1"/>
  <c r="B54" i="1"/>
  <c r="B55" i="1" s="1"/>
  <c r="L42" i="1" l="1"/>
  <c r="L41" i="1"/>
</calcChain>
</file>

<file path=xl/sharedStrings.xml><?xml version="1.0" encoding="utf-8"?>
<sst xmlns="http://schemas.openxmlformats.org/spreadsheetml/2006/main" count="472" uniqueCount="192">
  <si>
    <t>Act prim</t>
  </si>
  <si>
    <t>Act manu</t>
  </si>
  <si>
    <t>Act serv</t>
  </si>
  <si>
    <t>Prod prim</t>
  </si>
  <si>
    <t>Prod manu</t>
  </si>
  <si>
    <t>Prod serv</t>
  </si>
  <si>
    <t>Trabajo</t>
  </si>
  <si>
    <t>Capital</t>
  </si>
  <si>
    <t>Hogares</t>
  </si>
  <si>
    <t>Empresas</t>
  </si>
  <si>
    <t>Gobierno</t>
  </si>
  <si>
    <t>Cont_soc</t>
  </si>
  <si>
    <t>Pres_soc</t>
  </si>
  <si>
    <t>Imp_dir</t>
  </si>
  <si>
    <t>Imp_prod</t>
  </si>
  <si>
    <t>Imptos_Espec</t>
  </si>
  <si>
    <t>IVA</t>
  </si>
  <si>
    <t>Arancel</t>
  </si>
  <si>
    <t>row</t>
  </si>
  <si>
    <t>S-I</t>
  </si>
  <si>
    <t>Var_Exis</t>
  </si>
  <si>
    <t>Total</t>
  </si>
  <si>
    <t>bloques:</t>
  </si>
  <si>
    <t>produccion</t>
  </si>
  <si>
    <t>producto</t>
  </si>
  <si>
    <t>empresa</t>
  </si>
  <si>
    <t>gobierno</t>
  </si>
  <si>
    <t>mercado</t>
  </si>
  <si>
    <t>consumidor</t>
  </si>
  <si>
    <t>inversión</t>
  </si>
  <si>
    <t>ROW</t>
  </si>
  <si>
    <t>domestico</t>
  </si>
  <si>
    <t>importado</t>
  </si>
  <si>
    <t>importacion</t>
  </si>
  <si>
    <t>exportacione</t>
  </si>
  <si>
    <t>export</t>
  </si>
  <si>
    <t>domestico(hogares, gob, ins)</t>
  </si>
  <si>
    <t>intermedio</t>
  </si>
  <si>
    <t>Producción</t>
  </si>
  <si>
    <t>Filas es el total de la producción</t>
  </si>
  <si>
    <t xml:space="preserve">Las columnas son sus costos </t>
  </si>
  <si>
    <t>el capital es poseido por los hogares, empresas, gobierno y ROW</t>
  </si>
  <si>
    <t>el trabajo por los hogares y row</t>
  </si>
  <si>
    <t xml:space="preserve"> PROD&lt;pi::PRODS&gt;(X&lt;pi,p,s&gt;[]^beta_x&lt;pi,p,s&gt;)</t>
  </si>
  <si>
    <t>insumo-producto-actividad</t>
  </si>
  <si>
    <t>fit                                  0.150</t>
  </si>
  <si>
    <t>k_total_data                        54.113</t>
  </si>
  <si>
    <t>l_total_data                        34.133</t>
  </si>
  <si>
    <t>omega                                2.000</t>
  </si>
  <si>
    <t>par_k_h                              0.223</t>
  </si>
  <si>
    <t>par_k_f                              0.575</t>
  </si>
  <si>
    <t>par_k_row                            0.184</t>
  </si>
  <si>
    <t>par_k_g                              0.018</t>
  </si>
  <si>
    <t>pit                                  0.017</t>
  </si>
  <si>
    <t>por_l_h                              1.000</t>
  </si>
  <si>
    <t>por_sav                              0.076</t>
  </si>
  <si>
    <t>por_cont                             0.105</t>
  </si>
  <si>
    <t>por_tremp                            0.245</t>
  </si>
  <si>
    <t>por_trgov                            0.030</t>
  </si>
  <si>
    <t>por_prest                            0.077</t>
  </si>
  <si>
    <t>por_sav_f                            0.361</t>
  </si>
  <si>
    <t>por_cont_soc_f                       0.783</t>
  </si>
  <si>
    <t>por_l_row                            0.000</t>
  </si>
  <si>
    <t>por_cont_soc_g                       0.217</t>
  </si>
  <si>
    <t>por_sav_g                            0.120</t>
  </si>
  <si>
    <t>alpha__Prodprim                      0.200</t>
  </si>
  <si>
    <t>alpha__Prodmanu                      0.200</t>
  </si>
  <si>
    <t>alpha__Prodserv                      0.200</t>
  </si>
  <si>
    <t>aran__Prodprim                       0.014</t>
  </si>
  <si>
    <t>aran__Prodmanu                       0.018</t>
  </si>
  <si>
    <t>aran__Prodserv                       0.000</t>
  </si>
  <si>
    <t>beta_k__Prodprim__Actprim            0.600</t>
  </si>
  <si>
    <t>beta_k__Prodprim__Actmanu            0.600</t>
  </si>
  <si>
    <t>beta_k__Prodprim__Actserv            0.600</t>
  </si>
  <si>
    <t>beta_k__Prodmanu__Actprim            0.600</t>
  </si>
  <si>
    <t>beta_k__Prodmanu__Actmanu            0.600</t>
  </si>
  <si>
    <t>beta_k__Prodmanu__Actserv            0.600</t>
  </si>
  <si>
    <t>beta_k__Prodserv__Actprim            0.600</t>
  </si>
  <si>
    <t>beta_k__Prodserv__Actmanu            0.600</t>
  </si>
  <si>
    <t>beta_k__Prodserv__Actserv            0.600</t>
  </si>
  <si>
    <t>beta_l__Prodprim__Actprim            0.400</t>
  </si>
  <si>
    <t>beta_l__Prodprim__Actmanu            0.400</t>
  </si>
  <si>
    <t>beta_l__Prodprim__Actserv            0.400</t>
  </si>
  <si>
    <t>beta_l__Prodmanu__Actprim            0.400</t>
  </si>
  <si>
    <t>beta_l__Prodmanu__Actmanu            0.400</t>
  </si>
  <si>
    <t>beta_l__Prodmanu__Actserv            0.400</t>
  </si>
  <si>
    <t>beta_l__Prodserv__Actprim            0.400</t>
  </si>
  <si>
    <t>beta_l__Prodserv__Actmanu            0.400</t>
  </si>
  <si>
    <t>beta_l__Prodserv__Actserv            0.400</t>
  </si>
  <si>
    <t>beta_x__Prodprim__Prodprim__Actprim  0.250</t>
  </si>
  <si>
    <t>beta_x__Prodprim__Prodprim__Actmanu  0.250</t>
  </si>
  <si>
    <t>beta_x__Prodprim__Prodprim__Actserv  0.250</t>
  </si>
  <si>
    <t>beta_x__Prodprim__Prodmanu__Actprim  0.250</t>
  </si>
  <si>
    <t>beta_x__Prodprim__Prodmanu__Actmanu  0.250</t>
  </si>
  <si>
    <t>beta_x__Prodprim__Prodmanu__Actserv  0.250</t>
  </si>
  <si>
    <t>beta_x__Prodprim__Prodserv__Actprim  0.250</t>
  </si>
  <si>
    <t>beta_x__Prodprim__Prodserv__Actmanu  0.250</t>
  </si>
  <si>
    <t>beta_x__Prodprim__Prodserv__Actserv  0.250</t>
  </si>
  <si>
    <t>beta_x__Prodmanu__Prodprim__Actprim  0.250</t>
  </si>
  <si>
    <t>beta_x__Prodmanu__Prodprim__Actmanu  0.250</t>
  </si>
  <si>
    <t>beta_x__Prodmanu__Prodprim__Actserv  0.250</t>
  </si>
  <si>
    <t>beta_x__Prodmanu__Prodmanu__Actprim  0.250</t>
  </si>
  <si>
    <t>beta_x__Prodmanu__Prodmanu__Actmanu  0.250</t>
  </si>
  <si>
    <t>beta_x__Prodmanu__Prodmanu__Actserv  0.250</t>
  </si>
  <si>
    <t>beta_x__Prodmanu__Prodserv__Actprim  0.250</t>
  </si>
  <si>
    <t>beta_x__Prodmanu__Prodserv__Actmanu  0.250</t>
  </si>
  <si>
    <t>beta_x__Prodmanu__Prodserv__Actserv  0.250</t>
  </si>
  <si>
    <t>beta_x__Prodserv__Prodprim__Actprim  0.050</t>
  </si>
  <si>
    <t>beta_x__Prodserv__Prodprim__Actmanu  0.250</t>
  </si>
  <si>
    <t>beta_x__Prodserv__Prodprim__Actserv  0.250</t>
  </si>
  <si>
    <t>beta_x__Prodserv__Prodmanu__Actprim  0.050</t>
  </si>
  <si>
    <t>beta_x__Prodserv__Prodmanu__Actmanu  0.250</t>
  </si>
  <si>
    <t>beta_x__Prodserv__Prodmanu__Actserv  0.250</t>
  </si>
  <si>
    <t>beta_x__Prodserv__Prodserv__Actprim  0.050</t>
  </si>
  <si>
    <t>beta_x__Prodserv__Prodserv__Actmanu  0.250</t>
  </si>
  <si>
    <t>beta_x__Prodserv__Prodserv__Actserv  0.250</t>
  </si>
  <si>
    <t>d_data__Prodmanu                    23.090</t>
  </si>
  <si>
    <t>d_data__Prodserv                    32.838</t>
  </si>
  <si>
    <t>gamma__Prodprim__Actprim             0.150</t>
  </si>
  <si>
    <t>gamma__Prodprim__Actmanu             0.150</t>
  </si>
  <si>
    <t>gamma__Prodprim__Actserv             0.150</t>
  </si>
  <si>
    <t>gamma__Prodmanu__Actprim             0.150</t>
  </si>
  <si>
    <t>gamma__Prodmanu__Actmanu             0.150</t>
  </si>
  <si>
    <t>gamma__Prodmanu__Actserv             0.150</t>
  </si>
  <si>
    <t>gamma__Prodserv__Actprim             0.150</t>
  </si>
  <si>
    <t>gamma__Prodserv__Actmanu             0.150</t>
  </si>
  <si>
    <t>gamma__Prodserv__Actserv             0.150</t>
  </si>
  <si>
    <t>l_data__Actprim                      2.988</t>
  </si>
  <si>
    <t>l_data__Actmanu                      7.101</t>
  </si>
  <si>
    <t>l_data__Actserv                     24.044</t>
  </si>
  <si>
    <t>por_m__Prodprim                      0.165</t>
  </si>
  <si>
    <t>por_m__Prodmanu                      0.290</t>
  </si>
  <si>
    <t>por_m__Prodserv                      0.048</t>
  </si>
  <si>
    <t>por_x__Prodprim                      0.525</t>
  </si>
  <si>
    <t>por_x__Prodmanu                      0.138</t>
  </si>
  <si>
    <t>por_x__Prodserv                      0.075</t>
  </si>
  <si>
    <t>por_gg_p__Prodprim                   0.000</t>
  </si>
  <si>
    <t>por_gg_p__Prodmanu                   0.001</t>
  </si>
  <si>
    <t>por_gg_p__Prodserv                   0.110</t>
  </si>
  <si>
    <t>t_prod__Actprim                      0.004</t>
  </si>
  <si>
    <t>t_prod__Actmanu                      0.019</t>
  </si>
  <si>
    <t>t_prod__Actserv                      0.030</t>
  </si>
  <si>
    <t>vat__Prodprim                        0.007</t>
  </si>
  <si>
    <t>vat__Prodmanu                        0.054</t>
  </si>
  <si>
    <t>vat__Prodserv                        0.006</t>
  </si>
  <si>
    <t>x_data__Prodprim__Actprim            3.160</t>
  </si>
  <si>
    <t>x_data__Prodprim__Actmanu           11.928</t>
  </si>
  <si>
    <t>x_data__Prodprim__Actserv            0.164</t>
  </si>
  <si>
    <t>x_data__Prodmanu__Actprim            6.914</t>
  </si>
  <si>
    <t>x_data__Prodmanu__Actmanu           22.115</t>
  </si>
  <si>
    <t>x_data__Prodmanu__Actserv           11.397</t>
  </si>
  <si>
    <t>x_data__Prodserv__Actprim            4.446</t>
  </si>
  <si>
    <t>x_data__Prodserv__Actmanu           10.255</t>
  </si>
  <si>
    <t>x_data__Prodserv__Actserv           25.790</t>
  </si>
  <si>
    <t>ok</t>
  </si>
  <si>
    <t>este podría ser sobre los ingresos de las empresas</t>
  </si>
  <si>
    <t>este podría ser sobre los ingresos del gobierno</t>
  </si>
  <si>
    <t>podria ser a partir del del gob y las firmas</t>
  </si>
  <si>
    <t>por_pres_soc_g                       0.723</t>
  </si>
  <si>
    <t>por_pres_soc_f                       0.277</t>
  </si>
  <si>
    <t>este % es sobre el total</t>
  </si>
  <si>
    <t>data_prod_s__Actprim__Prodprim      28.803</t>
  </si>
  <si>
    <t>data_prod_s__Actprim__Prodmanu       1.070</t>
  </si>
  <si>
    <t>data_prod_s__Actprim__Prodserv       0.942</t>
  </si>
  <si>
    <t>data_prod_s__Actmanu__Prodprim       0.174</t>
  </si>
  <si>
    <t>data_prod_s__Actmanu__Prodmanu      62.724</t>
  </si>
  <si>
    <t>data_prod_s__Actmanu__Prodserv       1.318</t>
  </si>
  <si>
    <t>data_prod_s__Actserv__Prodprim       0.000</t>
  </si>
  <si>
    <t>data_prod_s__Actserv__Prodmanu       1.495</t>
  </si>
  <si>
    <t>data_prod_s__Actserv__Prodserv      87.052</t>
  </si>
  <si>
    <t>L prim</t>
  </si>
  <si>
    <t>l serv</t>
  </si>
  <si>
    <t>L manu</t>
  </si>
  <si>
    <t>K prim</t>
  </si>
  <si>
    <t>K manu</t>
  </si>
  <si>
    <t>K serv</t>
  </si>
  <si>
    <t>Vertical: Gasto</t>
  </si>
  <si>
    <t>Horizontal: Ingresos</t>
  </si>
  <si>
    <t>Esta el la SAM que se está utilizando</t>
  </si>
  <si>
    <t>La producción no tiene IVA</t>
  </si>
  <si>
    <t>pasar las exportaciones al consumo de los hogares</t>
  </si>
  <si>
    <t>pasar los ingresos del capital y el trabajo row a los hogares</t>
  </si>
  <si>
    <t>Quitar del consumo de los hogares lo que se importa</t>
  </si>
  <si>
    <t>pasar SI row a hogares</t>
  </si>
  <si>
    <t>qiotar ingresos del capital de row y de lo que el capital le transfiere a los hogares</t>
  </si>
  <si>
    <t>quitar el arancel de los productos que consumen los hogares, quitarlo de los ingresos del gobierno y disminuir en ese monto las transferencias a los hogares</t>
  </si>
  <si>
    <t>quitar el impuesto especifico a la actividad manufacturera y wal prod manu de esa actividad</t>
  </si>
  <si>
    <t>quitar ese monto al consumo de los hogares de prod manu</t>
  </si>
  <si>
    <t>quitar ese monto de los ingresos del gob y de las transferencias a los hogares</t>
  </si>
  <si>
    <t>El impuesto a los productos se elimina de cada producto, lo que se descuenta del consumo de los hogares, lo que a su vez se resta de las prestaciones sociales que recibe del gobierno</t>
  </si>
  <si>
    <t>Se elimina el gasto intermedio en productos, el que se asigna al prod principal de cada actvidad y se cuadra la diferencia con hogares</t>
  </si>
  <si>
    <t>Hacer que cada sector produzca un solo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</si>
</sst>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19" x14ac:knownFonts="1">
    <font>
      <sz val="8"/>
      <color theme="1"/>
      <name val="Tahoma"/>
      <family val="2"/>
    </font>
    <font>
      <sz val="8"/>
      <color theme="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8"/>
      <color rgb="FF006100"/>
      <name val="Tahoma"/>
      <family val="2"/>
    </font>
    <font>
      <sz val="8"/>
      <color rgb="FF9C0006"/>
      <name val="Tahoma"/>
      <family val="2"/>
    </font>
    <font>
      <sz val="8"/>
      <color rgb="FF9C6500"/>
      <name val="Tahoma"/>
      <family val="2"/>
    </font>
    <font>
      <sz val="8"/>
      <color rgb="FF3F3F76"/>
      <name val="Tahoma"/>
      <family val="2"/>
    </font>
    <font>
      <b/>
      <sz val="8"/>
      <color rgb="FF3F3F3F"/>
      <name val="Tahoma"/>
      <family val="2"/>
    </font>
    <font>
      <b/>
      <sz val="8"/>
      <color rgb="FFFA7D00"/>
      <name val="Tahoma"/>
      <family val="2"/>
    </font>
    <font>
      <sz val="8"/>
      <color rgb="FFFA7D00"/>
      <name val="Tahoma"/>
      <family val="2"/>
    </font>
    <font>
      <b/>
      <sz val="8"/>
      <color theme="0"/>
      <name val="Tahoma"/>
      <family val="2"/>
    </font>
    <font>
      <sz val="8"/>
      <color rgb="FFFF0000"/>
      <name val="Tahoma"/>
      <family val="2"/>
    </font>
    <font>
      <i/>
      <sz val="8"/>
      <color rgb="FF7F7F7F"/>
      <name val="Tahoma"/>
      <family val="2"/>
    </font>
    <font>
      <b/>
      <sz val="8"/>
      <color theme="1"/>
      <name val="Tahoma"/>
      <family val="2"/>
    </font>
    <font>
      <sz val="8"/>
      <color theme="0"/>
      <name val="Tahoma"/>
      <family val="2"/>
    </font>
    <font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8" fillId="4" borderId="0" xfId="8"/>
    <xf numFmtId="3" fontId="0" fillId="0" borderId="0" xfId="0" applyNumberFormat="1"/>
    <xf numFmtId="164" fontId="0" fillId="0" borderId="10" xfId="0" applyNumberFormat="1" applyBorder="1"/>
    <xf numFmtId="165" fontId="0" fillId="0" borderId="0" xfId="42" applyNumberFormat="1" applyFont="1"/>
    <xf numFmtId="164" fontId="0" fillId="0" borderId="0" xfId="0" applyNumberFormat="1"/>
    <xf numFmtId="164" fontId="0" fillId="0" borderId="0" xfId="0" applyNumberFormat="1" applyFill="1"/>
    <xf numFmtId="164" fontId="0" fillId="33" borderId="0" xfId="0" applyNumberFormat="1" applyFill="1"/>
    <xf numFmtId="0" fontId="18" fillId="0" borderId="0" xfId="0" applyFont="1"/>
    <xf numFmtId="0" fontId="0" fillId="34" borderId="0" xfId="0" applyFill="1"/>
    <xf numFmtId="164" fontId="0" fillId="34" borderId="10" xfId="0" applyNumberForma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0"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8" sqref="B8:D8"/>
    </sheetView>
  </sheetViews>
  <sheetFormatPr baseColWidth="10" defaultRowHeight="10.5" x14ac:dyDescent="0.15"/>
  <cols>
    <col min="2" max="2" width="12.5" bestFit="1" customWidth="1"/>
    <col min="5" max="5" width="12.5" bestFit="1" customWidth="1"/>
    <col min="8" max="8" width="12.5" bestFit="1" customWidth="1"/>
    <col min="16" max="17" width="12" hidden="1" customWidth="1"/>
    <col min="19" max="20" width="12" hidden="1" customWidth="1"/>
    <col min="22" max="22" width="12" hidden="1" customWidth="1"/>
  </cols>
  <sheetData>
    <row r="1" spans="1:2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15">
      <c r="A2" s="1" t="s">
        <v>0</v>
      </c>
      <c r="B2" s="5">
        <v>0</v>
      </c>
      <c r="C2" s="5">
        <v>0</v>
      </c>
      <c r="D2" s="5">
        <v>0</v>
      </c>
      <c r="E2" s="5">
        <v>14.341871281889999</v>
      </c>
      <c r="F2" s="12">
        <v>0</v>
      </c>
      <c r="G2" s="12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f>+SUM(B2:V2)</f>
        <v>14.341871281889999</v>
      </c>
      <c r="X2" t="s">
        <v>176</v>
      </c>
    </row>
    <row r="3" spans="1:25" x14ac:dyDescent="0.15">
      <c r="A3" s="1" t="s">
        <v>1</v>
      </c>
      <c r="B3" s="5">
        <v>0</v>
      </c>
      <c r="C3" s="5">
        <v>0</v>
      </c>
      <c r="D3" s="5">
        <v>0</v>
      </c>
      <c r="E3" s="12">
        <v>0</v>
      </c>
      <c r="F3" s="5">
        <v>19.770212353719991</v>
      </c>
      <c r="G3" s="12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f t="shared" ref="W3:W22" si="0">+SUM(B3:V3)</f>
        <v>19.770212353719991</v>
      </c>
      <c r="X3" t="s">
        <v>177</v>
      </c>
    </row>
    <row r="4" spans="1:25" x14ac:dyDescent="0.15">
      <c r="A4" s="1" t="s">
        <v>2</v>
      </c>
      <c r="B4" s="5">
        <v>0</v>
      </c>
      <c r="C4" s="5">
        <v>0</v>
      </c>
      <c r="D4" s="5">
        <v>0</v>
      </c>
      <c r="E4" s="12">
        <v>0</v>
      </c>
      <c r="F4" s="12">
        <v>0</v>
      </c>
      <c r="G4" s="5">
        <v>49.380252786899987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f t="shared" si="0"/>
        <v>49.380252786899987</v>
      </c>
    </row>
    <row r="5" spans="1:25" x14ac:dyDescent="0.15">
      <c r="A5" s="1" t="s">
        <v>3</v>
      </c>
      <c r="B5" s="12">
        <v>0</v>
      </c>
      <c r="C5" s="12">
        <v>0</v>
      </c>
      <c r="D5" s="12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14.427016289780001</v>
      </c>
      <c r="K5" s="5">
        <v>0</v>
      </c>
      <c r="L5" s="5">
        <v>1.75329745E-2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/>
      <c r="U5" s="5">
        <v>0.16482158305</v>
      </c>
      <c r="V5" s="12"/>
      <c r="W5" s="5">
        <f t="shared" si="0"/>
        <v>14.60937084733</v>
      </c>
      <c r="Y5" s="7">
        <f>+T5+J5</f>
        <v>14.427016289780001</v>
      </c>
    </row>
    <row r="6" spans="1:25" x14ac:dyDescent="0.15">
      <c r="A6" s="1" t="s">
        <v>4</v>
      </c>
      <c r="B6" s="12">
        <v>0</v>
      </c>
      <c r="C6" s="12">
        <v>0</v>
      </c>
      <c r="D6" s="12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4.1279825582999976</v>
      </c>
      <c r="K6" s="5">
        <v>0</v>
      </c>
      <c r="L6" s="5">
        <v>8.3720262130000001E-2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/>
      <c r="U6" s="5">
        <v>20.612622200999997</v>
      </c>
      <c r="V6" s="12"/>
      <c r="W6" s="5">
        <f t="shared" si="0"/>
        <v>24.824325021429996</v>
      </c>
      <c r="Y6" s="7">
        <f t="shared" ref="Y6:Y7" si="1">+T6+J6</f>
        <v>4.1279825582999976</v>
      </c>
    </row>
    <row r="7" spans="1:25" x14ac:dyDescent="0.15">
      <c r="A7" s="1" t="s">
        <v>5</v>
      </c>
      <c r="B7" s="12">
        <v>0</v>
      </c>
      <c r="C7" s="12">
        <v>0</v>
      </c>
      <c r="D7" s="12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37.466723587681663</v>
      </c>
      <c r="K7" s="5">
        <v>0</v>
      </c>
      <c r="L7" s="5">
        <v>10.39411222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/>
      <c r="U7" s="5">
        <v>3.5847821083199998</v>
      </c>
      <c r="V7" s="12"/>
      <c r="W7" s="5">
        <f t="shared" si="0"/>
        <v>51.445617916001666</v>
      </c>
      <c r="Y7" s="7">
        <f t="shared" si="1"/>
        <v>37.466723587681663</v>
      </c>
    </row>
    <row r="8" spans="1:25" x14ac:dyDescent="0.15">
      <c r="A8" s="1" t="s">
        <v>6</v>
      </c>
      <c r="B8" s="5">
        <v>1.1501183518899984</v>
      </c>
      <c r="C8" s="5">
        <v>8.174254673719993</v>
      </c>
      <c r="D8" s="5">
        <v>24.808658336899988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f t="shared" si="0"/>
        <v>34.133031362509982</v>
      </c>
    </row>
    <row r="9" spans="1:25" x14ac:dyDescent="0.15">
      <c r="A9" s="1" t="s">
        <v>7</v>
      </c>
      <c r="B9" s="5">
        <v>13.19175293</v>
      </c>
      <c r="C9" s="5">
        <v>11.59595768</v>
      </c>
      <c r="D9" s="5">
        <v>24.571594449999999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/>
      <c r="U9" s="5">
        <v>0</v>
      </c>
      <c r="V9" s="5">
        <v>0</v>
      </c>
      <c r="W9" s="5">
        <f t="shared" si="0"/>
        <v>49.359305059999997</v>
      </c>
    </row>
    <row r="10" spans="1:25" x14ac:dyDescent="0.1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34.133031370000005</v>
      </c>
      <c r="I10" s="5">
        <v>17.281502200000006</v>
      </c>
      <c r="J10" s="5">
        <v>0</v>
      </c>
      <c r="K10" s="5">
        <v>17.431284399999999</v>
      </c>
      <c r="L10" s="5">
        <v>0.55637803610000003</v>
      </c>
      <c r="M10" s="5">
        <v>0</v>
      </c>
      <c r="N10" s="5">
        <v>4.0619130575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f t="shared" si="0"/>
        <v>73.464109063600006</v>
      </c>
    </row>
    <row r="11" spans="1:25" x14ac:dyDescent="0.1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31.096709390000001</v>
      </c>
      <c r="J11" s="5">
        <v>0</v>
      </c>
      <c r="K11" s="5">
        <v>0</v>
      </c>
      <c r="L11" s="5">
        <v>0</v>
      </c>
      <c r="M11" s="5">
        <v>5.8570051300000001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f t="shared" si="0"/>
        <v>36.953714519999998</v>
      </c>
    </row>
    <row r="12" spans="1:25" x14ac:dyDescent="0.1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0.98109349999999995</v>
      </c>
      <c r="J12" s="5">
        <v>0</v>
      </c>
      <c r="K12" s="5">
        <v>0</v>
      </c>
      <c r="L12" s="5">
        <v>0</v>
      </c>
      <c r="M12" s="5">
        <v>1.6238783000000001</v>
      </c>
      <c r="N12" s="5">
        <v>0</v>
      </c>
      <c r="O12" s="5">
        <v>5.8828657</v>
      </c>
      <c r="P12" s="12"/>
      <c r="Q12" s="12"/>
      <c r="R12" s="5">
        <v>7.3869768860000002</v>
      </c>
      <c r="S12" s="12"/>
      <c r="T12" s="5">
        <v>0</v>
      </c>
      <c r="U12" s="5">
        <v>0</v>
      </c>
      <c r="V12" s="5">
        <v>0</v>
      </c>
      <c r="W12" s="5">
        <f t="shared" si="0"/>
        <v>15.874814386000001</v>
      </c>
    </row>
    <row r="13" spans="1:25" x14ac:dyDescent="0.1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7.4808834299999996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f t="shared" si="0"/>
        <v>7.4808834299999996</v>
      </c>
    </row>
    <row r="14" spans="1:25" x14ac:dyDescent="0.1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1.5233916200000002</v>
      </c>
      <c r="L14" s="5">
        <v>2.5385214375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f t="shared" si="0"/>
        <v>4.0619130575</v>
      </c>
    </row>
    <row r="15" spans="1:25" x14ac:dyDescent="0.1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1.2089669999999999</v>
      </c>
      <c r="K15" s="5">
        <v>4.6738986999999996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f t="shared" si="0"/>
        <v>5.8828657</v>
      </c>
    </row>
    <row r="16" spans="1:25" hidden="1" x14ac:dyDescent="0.15">
      <c r="A16" s="1" t="s">
        <v>14</v>
      </c>
      <c r="B16" s="12"/>
      <c r="C16" s="12"/>
      <c r="D16" s="12"/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f t="shared" si="0"/>
        <v>0</v>
      </c>
    </row>
    <row r="17" spans="1:23" hidden="1" x14ac:dyDescent="0.15">
      <c r="A17" s="1" t="s">
        <v>15</v>
      </c>
      <c r="B17" s="5">
        <v>0</v>
      </c>
      <c r="C17" s="12"/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f t="shared" si="0"/>
        <v>0</v>
      </c>
    </row>
    <row r="18" spans="1:23" x14ac:dyDescent="0.15">
      <c r="A18" s="1" t="s">
        <v>16</v>
      </c>
      <c r="B18" s="5">
        <v>0</v>
      </c>
      <c r="C18" s="5">
        <v>0</v>
      </c>
      <c r="D18" s="5">
        <v>0</v>
      </c>
      <c r="E18" s="5">
        <f>(254765.8734+B29)/1000000</f>
        <v>0.26749955991000002</v>
      </c>
      <c r="F18" s="5">
        <f>(5033784.004+C29)/1000000</f>
        <v>5.0541126654799999</v>
      </c>
      <c r="G18" s="5">
        <f>(578585.5105+D29)/1000000</f>
        <v>2.0653646604999998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f t="shared" si="0"/>
        <v>7.3869768858900002</v>
      </c>
    </row>
    <row r="19" spans="1:23" hidden="1" x14ac:dyDescent="0.15">
      <c r="A19" s="1" t="s">
        <v>17</v>
      </c>
      <c r="B19" s="5">
        <v>0</v>
      </c>
      <c r="C19" s="5">
        <v>0</v>
      </c>
      <c r="D19" s="5">
        <v>0</v>
      </c>
      <c r="E19" s="12"/>
      <c r="F19" s="12"/>
      <c r="G19" s="12"/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f t="shared" si="0"/>
        <v>0</v>
      </c>
    </row>
    <row r="20" spans="1:23" hidden="1" x14ac:dyDescent="0.15">
      <c r="A20" s="1" t="s">
        <v>18</v>
      </c>
      <c r="B20" s="5">
        <v>0</v>
      </c>
      <c r="C20" s="5">
        <v>0</v>
      </c>
      <c r="D20" s="5">
        <v>0</v>
      </c>
      <c r="E20" s="12"/>
      <c r="F20" s="12"/>
      <c r="G20" s="12"/>
      <c r="H20" s="12"/>
      <c r="I20" s="12"/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f t="shared" si="0"/>
        <v>0</v>
      </c>
    </row>
    <row r="21" spans="1:23" x14ac:dyDescent="0.1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8.7797730940000012</v>
      </c>
      <c r="K21" s="5">
        <v>13.325139800000001</v>
      </c>
      <c r="L21" s="5">
        <v>2.2573129999999999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12"/>
      <c r="U21" s="5">
        <v>0</v>
      </c>
      <c r="V21" s="5">
        <v>0</v>
      </c>
      <c r="W21" s="5">
        <f t="shared" si="0"/>
        <v>24.362225894000002</v>
      </c>
    </row>
    <row r="22" spans="1:23" hidden="1" x14ac:dyDescent="0.1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12"/>
      <c r="V22" s="5">
        <v>0</v>
      </c>
      <c r="W22" s="5">
        <f t="shared" si="0"/>
        <v>0</v>
      </c>
    </row>
    <row r="23" spans="1:23" x14ac:dyDescent="0.15">
      <c r="A23" s="1" t="s">
        <v>21</v>
      </c>
      <c r="B23" s="5">
        <f>+SUM(B2:B22)</f>
        <v>14.341871281889999</v>
      </c>
      <c r="C23" s="5">
        <f t="shared" ref="C23:V23" si="2">+SUM(C2:C22)</f>
        <v>19.770212353719991</v>
      </c>
      <c r="D23" s="5">
        <f t="shared" si="2"/>
        <v>49.380252786899987</v>
      </c>
      <c r="E23" s="5">
        <f t="shared" si="2"/>
        <v>14.609370841799999</v>
      </c>
      <c r="F23" s="5">
        <f t="shared" si="2"/>
        <v>24.824325019199989</v>
      </c>
      <c r="G23" s="5">
        <f t="shared" si="2"/>
        <v>51.445617447399989</v>
      </c>
      <c r="H23" s="5">
        <f t="shared" si="2"/>
        <v>34.133031370000005</v>
      </c>
      <c r="I23" s="5">
        <f t="shared" si="2"/>
        <v>49.359305090000007</v>
      </c>
      <c r="J23" s="5">
        <f t="shared" si="2"/>
        <v>73.491345959761659</v>
      </c>
      <c r="K23" s="5">
        <f t="shared" si="2"/>
        <v>36.953714519999998</v>
      </c>
      <c r="L23" s="5">
        <f t="shared" si="2"/>
        <v>15.847577930230001</v>
      </c>
      <c r="M23" s="5">
        <f t="shared" si="2"/>
        <v>7.4808834300000004</v>
      </c>
      <c r="N23" s="5">
        <f t="shared" si="2"/>
        <v>4.0619130575</v>
      </c>
      <c r="O23" s="5">
        <f t="shared" si="2"/>
        <v>5.8828657</v>
      </c>
      <c r="P23" s="5">
        <f t="shared" si="2"/>
        <v>0</v>
      </c>
      <c r="Q23" s="5">
        <f t="shared" si="2"/>
        <v>0</v>
      </c>
      <c r="R23" s="5">
        <f t="shared" si="2"/>
        <v>7.3869768860000002</v>
      </c>
      <c r="S23" s="5">
        <f t="shared" si="2"/>
        <v>0</v>
      </c>
      <c r="T23" s="5">
        <f t="shared" si="2"/>
        <v>0</v>
      </c>
      <c r="U23" s="5">
        <f t="shared" si="2"/>
        <v>24.362225892369995</v>
      </c>
      <c r="V23" s="5">
        <f t="shared" si="2"/>
        <v>0</v>
      </c>
      <c r="W23" s="5">
        <v>0</v>
      </c>
    </row>
    <row r="25" spans="1:23" x14ac:dyDescent="0.15">
      <c r="B25">
        <f t="array" ref="B25:V25">TRANSPOSE(W2:W22)</f>
        <v>14.341871281889999</v>
      </c>
      <c r="C25">
        <v>19.770212353719991</v>
      </c>
      <c r="D25">
        <v>49.380252786899987</v>
      </c>
      <c r="E25">
        <v>14.60937084733</v>
      </c>
      <c r="F25">
        <v>24.824325021429996</v>
      </c>
      <c r="G25">
        <v>51.445617916001666</v>
      </c>
      <c r="H25">
        <v>34.133031362509982</v>
      </c>
      <c r="I25">
        <v>49.359305059999997</v>
      </c>
      <c r="J25">
        <v>73.464109063600006</v>
      </c>
      <c r="K25">
        <v>36.953714519999998</v>
      </c>
      <c r="L25">
        <v>15.874814386000001</v>
      </c>
      <c r="M25">
        <v>7.4808834299999996</v>
      </c>
      <c r="N25">
        <v>4.0619130575</v>
      </c>
      <c r="O25">
        <v>5.8828657</v>
      </c>
      <c r="P25">
        <v>0</v>
      </c>
      <c r="Q25">
        <v>0</v>
      </c>
      <c r="R25">
        <v>7.3869768858900002</v>
      </c>
      <c r="S25">
        <v>0</v>
      </c>
      <c r="T25">
        <v>0</v>
      </c>
      <c r="U25">
        <v>24.362225894000002</v>
      </c>
      <c r="V25">
        <v>0</v>
      </c>
    </row>
    <row r="27" spans="1:23" x14ac:dyDescent="0.15">
      <c r="B27" s="2">
        <f>ROUND(B23-B25,1)</f>
        <v>0</v>
      </c>
      <c r="C27" s="2">
        <f t="shared" ref="C27:V27" si="3">ROUND(C23-C25,1)</f>
        <v>0</v>
      </c>
      <c r="D27" s="2">
        <f t="shared" si="3"/>
        <v>0</v>
      </c>
      <c r="E27" s="2">
        <f t="shared" si="3"/>
        <v>0</v>
      </c>
      <c r="F27" s="2">
        <f t="shared" si="3"/>
        <v>0</v>
      </c>
      <c r="G27" s="2">
        <f t="shared" si="3"/>
        <v>0</v>
      </c>
      <c r="H27" s="2">
        <f t="shared" si="3"/>
        <v>0</v>
      </c>
      <c r="I27" s="2">
        <f t="shared" si="3"/>
        <v>0</v>
      </c>
      <c r="J27" s="2">
        <f t="shared" si="3"/>
        <v>0</v>
      </c>
      <c r="K27" s="2">
        <f t="shared" si="3"/>
        <v>0</v>
      </c>
      <c r="L27" s="2">
        <f t="shared" si="3"/>
        <v>0</v>
      </c>
      <c r="M27" s="2">
        <f t="shared" si="3"/>
        <v>0</v>
      </c>
      <c r="N27" s="2">
        <f t="shared" si="3"/>
        <v>0</v>
      </c>
      <c r="O27" s="2">
        <f t="shared" si="3"/>
        <v>0</v>
      </c>
      <c r="P27" s="2">
        <f t="shared" si="3"/>
        <v>0</v>
      </c>
      <c r="Q27" s="2">
        <f t="shared" si="3"/>
        <v>0</v>
      </c>
      <c r="R27" s="2">
        <f t="shared" si="3"/>
        <v>0</v>
      </c>
      <c r="S27" s="2">
        <f t="shared" si="3"/>
        <v>0</v>
      </c>
      <c r="T27" s="2">
        <f t="shared" si="3"/>
        <v>0</v>
      </c>
      <c r="U27" s="2">
        <f t="shared" si="3"/>
        <v>0</v>
      </c>
      <c r="V27" s="2">
        <f t="shared" si="3"/>
        <v>0</v>
      </c>
    </row>
    <row r="29" spans="1:23" x14ac:dyDescent="0.15">
      <c r="A29" s="1" t="s">
        <v>16</v>
      </c>
      <c r="B29" s="5">
        <v>12733.68651</v>
      </c>
      <c r="C29" s="5">
        <v>20328.661479999999</v>
      </c>
      <c r="D29" s="5">
        <v>1486779.15</v>
      </c>
    </row>
    <row r="30" spans="1:23" x14ac:dyDescent="0.15">
      <c r="I30" s="7"/>
      <c r="J30" s="7"/>
    </row>
    <row r="31" spans="1:23" x14ac:dyDescent="0.15">
      <c r="A31" s="11" t="s">
        <v>178</v>
      </c>
      <c r="H31" s="7"/>
      <c r="I31" s="7"/>
      <c r="J31" s="7"/>
      <c r="N31" s="7">
        <f>+N10-E48</f>
        <v>4.0619130575</v>
      </c>
    </row>
    <row r="32" spans="1:23" x14ac:dyDescent="0.15">
      <c r="F32" s="7"/>
      <c r="J32" s="7"/>
      <c r="L32" s="7"/>
      <c r="N32" s="7">
        <f>+L14-E48</f>
        <v>2.5385214375</v>
      </c>
    </row>
    <row r="34" spans="2:9" x14ac:dyDescent="0.15">
      <c r="B34">
        <v>1000000</v>
      </c>
    </row>
    <row r="35" spans="2:9" x14ac:dyDescent="0.15">
      <c r="I35" s="7"/>
    </row>
    <row r="36" spans="2:9" x14ac:dyDescent="0.15">
      <c r="B36" t="s">
        <v>180</v>
      </c>
    </row>
    <row r="37" spans="2:9" x14ac:dyDescent="0.15">
      <c r="B37" t="s">
        <v>181</v>
      </c>
    </row>
    <row r="38" spans="2:9" x14ac:dyDescent="0.15">
      <c r="B38" t="s">
        <v>182</v>
      </c>
    </row>
    <row r="39" spans="2:9" x14ac:dyDescent="0.15">
      <c r="B39" t="s">
        <v>183</v>
      </c>
    </row>
    <row r="40" spans="2:9" x14ac:dyDescent="0.15">
      <c r="B40" t="s">
        <v>184</v>
      </c>
    </row>
    <row r="42" spans="2:9" x14ac:dyDescent="0.15">
      <c r="B42" t="s">
        <v>185</v>
      </c>
    </row>
    <row r="44" spans="2:9" x14ac:dyDescent="0.15">
      <c r="B44" t="s">
        <v>186</v>
      </c>
    </row>
    <row r="45" spans="2:9" x14ac:dyDescent="0.15">
      <c r="B45" t="s">
        <v>187</v>
      </c>
    </row>
    <row r="46" spans="2:9" x14ac:dyDescent="0.15">
      <c r="B46" t="s">
        <v>188</v>
      </c>
    </row>
    <row r="48" spans="2:9" x14ac:dyDescent="0.15">
      <c r="B48" t="s">
        <v>189</v>
      </c>
    </row>
    <row r="50" spans="1:10" x14ac:dyDescent="0.15">
      <c r="C50" s="7"/>
    </row>
    <row r="51" spans="1:10" x14ac:dyDescent="0.15">
      <c r="B51" s="1" t="s">
        <v>0</v>
      </c>
      <c r="C51" s="1" t="s">
        <v>1</v>
      </c>
      <c r="D51" s="1" t="s">
        <v>2</v>
      </c>
    </row>
    <row r="52" spans="1:10" x14ac:dyDescent="0.15">
      <c r="A52" s="1" t="s">
        <v>3</v>
      </c>
      <c r="B52" s="5">
        <v>3.1605375580000001</v>
      </c>
      <c r="C52" s="5">
        <v>11.927984220000001</v>
      </c>
      <c r="D52" s="5">
        <v>0.16408898730000002</v>
      </c>
      <c r="F52" s="7">
        <f>+SUM(B52:D52)</f>
        <v>15.2526107653</v>
      </c>
      <c r="H52" s="7">
        <f>+F52-B56</f>
        <v>0.73260728730000046</v>
      </c>
      <c r="J52" s="7">
        <f>+J5+H52</f>
        <v>15.159623577080001</v>
      </c>
    </row>
    <row r="53" spans="1:10" x14ac:dyDescent="0.15">
      <c r="A53" s="1" t="s">
        <v>4</v>
      </c>
      <c r="B53" s="5">
        <v>6.9137747879999996</v>
      </c>
      <c r="C53" s="5">
        <v>22.11542081</v>
      </c>
      <c r="D53" s="5">
        <v>11.39658985</v>
      </c>
      <c r="F53" s="7">
        <f t="shared" ref="F53:F54" si="4">+SUM(B53:D53)</f>
        <v>40.425785447999999</v>
      </c>
      <c r="H53" s="7">
        <f>+F53-C56</f>
        <v>-3.8729534620000052</v>
      </c>
      <c r="I53" s="7"/>
      <c r="J53" s="7">
        <f t="shared" ref="J53:J54" si="5">+J6+H53</f>
        <v>0.25502909629999237</v>
      </c>
    </row>
    <row r="54" spans="1:10" x14ac:dyDescent="0.15">
      <c r="A54" s="1" t="s">
        <v>5</v>
      </c>
      <c r="B54" s="5">
        <v>4.4456911320000003</v>
      </c>
      <c r="C54" s="5">
        <v>10.25533388</v>
      </c>
      <c r="D54" s="5">
        <v>25.790391530000001</v>
      </c>
      <c r="F54" s="7">
        <f t="shared" si="4"/>
        <v>40.491416542000003</v>
      </c>
      <c r="H54" s="7">
        <f>+F54-D56</f>
        <v>3.1403461747000065</v>
      </c>
      <c r="J54" s="7">
        <f t="shared" si="5"/>
        <v>40.60706976238167</v>
      </c>
    </row>
    <row r="56" spans="1:10" x14ac:dyDescent="0.15">
      <c r="B56" s="7">
        <f>+SUM(B52:B54)</f>
        <v>14.520003478</v>
      </c>
      <c r="C56" s="7">
        <f t="shared" ref="C56:D56" si="6">+SUM(C52:C54)</f>
        <v>44.298738910000004</v>
      </c>
      <c r="D56" s="7">
        <f t="shared" si="6"/>
        <v>37.351070367299997</v>
      </c>
    </row>
    <row r="58" spans="1:10" x14ac:dyDescent="0.15">
      <c r="B58" t="s">
        <v>190</v>
      </c>
    </row>
    <row r="60" spans="1:10" x14ac:dyDescent="0.15">
      <c r="B60" t="s">
        <v>191</v>
      </c>
    </row>
    <row r="61" spans="1:10" x14ac:dyDescent="0.15">
      <c r="B61" s="1" t="s">
        <v>3</v>
      </c>
      <c r="C61" s="1" t="s">
        <v>4</v>
      </c>
      <c r="D61" s="1" t="s">
        <v>5</v>
      </c>
    </row>
    <row r="62" spans="1:10" x14ac:dyDescent="0.15">
      <c r="A62" s="1" t="s">
        <v>0</v>
      </c>
      <c r="B62" s="5">
        <v>14.16830558289</v>
      </c>
      <c r="C62" s="5">
        <v>1.069724034</v>
      </c>
      <c r="D62" s="5">
        <v>0.94155019620000002</v>
      </c>
    </row>
    <row r="63" spans="1:10" x14ac:dyDescent="0.15">
      <c r="A63" s="1" t="s">
        <v>1</v>
      </c>
      <c r="B63" s="5">
        <v>0.17356569899999999</v>
      </c>
      <c r="C63" s="5">
        <v>17.205046675719991</v>
      </c>
      <c r="D63" s="5">
        <v>1.318426093</v>
      </c>
    </row>
    <row r="64" spans="1:10" x14ac:dyDescent="0.15">
      <c r="A64" s="1" t="s">
        <v>2</v>
      </c>
      <c r="B64" s="5">
        <v>0</v>
      </c>
      <c r="C64" s="5">
        <v>1.495441644</v>
      </c>
      <c r="D64" s="5">
        <v>47.12027649769999</v>
      </c>
    </row>
    <row r="66" spans="1:4" x14ac:dyDescent="0.15">
      <c r="B66" s="7">
        <f>+SUM(B62:B64)</f>
        <v>14.341871281889999</v>
      </c>
      <c r="C66" s="7">
        <f t="shared" ref="C66:D66" si="7">+SUM(C62:C64)</f>
        <v>19.770212353719991</v>
      </c>
      <c r="D66" s="7">
        <f t="shared" si="7"/>
        <v>49.380252786899987</v>
      </c>
    </row>
    <row r="68" spans="1:4" x14ac:dyDescent="0.15">
      <c r="B68" s="7">
        <v>1.8377085351100018</v>
      </c>
      <c r="C68" s="7">
        <v>-1.073173883719992</v>
      </c>
      <c r="D68" s="7">
        <v>-0.76453463689998813</v>
      </c>
    </row>
    <row r="69" spans="1:4" x14ac:dyDescent="0.15">
      <c r="A69" s="1" t="s">
        <v>6</v>
      </c>
      <c r="B69" s="5">
        <v>2.9878268870000002</v>
      </c>
      <c r="C69" s="5">
        <v>7.1010807900000001</v>
      </c>
      <c r="D69" s="5">
        <v>24.0441237</v>
      </c>
    </row>
    <row r="71" spans="1:4" x14ac:dyDescent="0.15">
      <c r="B71" s="7">
        <f>+B69-B68</f>
        <v>1.1501183518899984</v>
      </c>
      <c r="C71" s="7">
        <f t="shared" ref="C71:D71" si="8">+C69-C68</f>
        <v>8.174254673719993</v>
      </c>
      <c r="D71" s="7">
        <f t="shared" si="8"/>
        <v>24.808658336899988</v>
      </c>
    </row>
  </sheetData>
  <conditionalFormatting sqref="B23:W23 W2:W22">
    <cfRule type="cellIs" dxfId="19" priority="7" operator="notEqual">
      <formula>0</formula>
    </cfRule>
  </conditionalFormatting>
  <conditionalFormatting sqref="B27:V27">
    <cfRule type="cellIs" dxfId="18" priority="6" operator="equal">
      <formula>0</formula>
    </cfRule>
  </conditionalFormatting>
  <conditionalFormatting sqref="B2:V22">
    <cfRule type="cellIs" dxfId="17" priority="5" operator="notEqual">
      <formula>0</formula>
    </cfRule>
  </conditionalFormatting>
  <conditionalFormatting sqref="B29:D29">
    <cfRule type="cellIs" dxfId="16" priority="4" operator="notEqual">
      <formula>0</formula>
    </cfRule>
  </conditionalFormatting>
  <conditionalFormatting sqref="B52:D54">
    <cfRule type="cellIs" dxfId="15" priority="3" operator="notEqual">
      <formula>0</formula>
    </cfRule>
  </conditionalFormatting>
  <conditionalFormatting sqref="B62:D64">
    <cfRule type="cellIs" dxfId="14" priority="2" operator="notEqual">
      <formula>0</formula>
    </cfRule>
  </conditionalFormatting>
  <conditionalFormatting sqref="B69:D69">
    <cfRule type="cellIs" dxfId="13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H32" sqref="H32"/>
    </sheetView>
  </sheetViews>
  <sheetFormatPr baseColWidth="10" defaultRowHeight="10.5" x14ac:dyDescent="0.15"/>
  <cols>
    <col min="2" max="2" width="12.5" bestFit="1" customWidth="1"/>
    <col min="5" max="5" width="12.5" bestFit="1" customWidth="1"/>
    <col min="8" max="8" width="12.5" bestFit="1" customWidth="1"/>
    <col min="16" max="17" width="12" hidden="1" customWidth="1"/>
    <col min="19" max="20" width="12" hidden="1" customWidth="1"/>
    <col min="22" max="22" width="12" hidden="1" customWidth="1"/>
  </cols>
  <sheetData>
    <row r="1" spans="1:2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15">
      <c r="A2" s="1" t="s">
        <v>0</v>
      </c>
      <c r="B2" s="5">
        <v>0</v>
      </c>
      <c r="C2" s="5">
        <v>0</v>
      </c>
      <c r="D2" s="5">
        <v>0</v>
      </c>
      <c r="E2" s="5">
        <v>14.16830558289</v>
      </c>
      <c r="F2" s="5">
        <v>1.069724034</v>
      </c>
      <c r="G2" s="5">
        <v>0.94155019620000002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f>+SUM(B2:V2)</f>
        <v>16.179579813090001</v>
      </c>
      <c r="X2" t="s">
        <v>176</v>
      </c>
    </row>
    <row r="3" spans="1:25" x14ac:dyDescent="0.15">
      <c r="A3" s="1" t="s">
        <v>1</v>
      </c>
      <c r="B3" s="5">
        <v>0</v>
      </c>
      <c r="C3" s="5">
        <v>0</v>
      </c>
      <c r="D3" s="5">
        <v>0</v>
      </c>
      <c r="E3" s="5">
        <v>0.17356569899999999</v>
      </c>
      <c r="F3" s="5">
        <v>17.205046675719991</v>
      </c>
      <c r="G3" s="5">
        <v>1.318426093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f t="shared" ref="W3:W22" si="0">+SUM(B3:V3)</f>
        <v>18.697038467719992</v>
      </c>
      <c r="X3" t="s">
        <v>177</v>
      </c>
    </row>
    <row r="4" spans="1:25" x14ac:dyDescent="0.15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1.495441644</v>
      </c>
      <c r="G4" s="5">
        <v>47.12027649769999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f t="shared" si="0"/>
        <v>48.615718141699993</v>
      </c>
    </row>
    <row r="5" spans="1:25" x14ac:dyDescent="0.15">
      <c r="A5" s="1" t="s">
        <v>3</v>
      </c>
      <c r="B5" s="12"/>
      <c r="C5" s="12"/>
      <c r="D5" s="12"/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14.427016289780001</v>
      </c>
      <c r="K5" s="5">
        <v>0</v>
      </c>
      <c r="L5" s="5">
        <v>1.75329745E-2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/>
      <c r="U5" s="5">
        <v>0.16482158305</v>
      </c>
      <c r="V5" s="12"/>
      <c r="W5" s="5">
        <f t="shared" si="0"/>
        <v>14.60937084733</v>
      </c>
      <c r="Y5" s="7">
        <f>+T5+J5</f>
        <v>14.427016289780001</v>
      </c>
    </row>
    <row r="6" spans="1:25" x14ac:dyDescent="0.15">
      <c r="A6" s="1" t="s">
        <v>4</v>
      </c>
      <c r="B6" s="12"/>
      <c r="C6" s="12"/>
      <c r="D6" s="12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4.1279825582999976</v>
      </c>
      <c r="K6" s="5">
        <v>0</v>
      </c>
      <c r="L6" s="5">
        <v>8.3720262130000001E-2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/>
      <c r="U6" s="5">
        <v>20.612622200999997</v>
      </c>
      <c r="V6" s="12"/>
      <c r="W6" s="5">
        <f t="shared" si="0"/>
        <v>24.824325021429996</v>
      </c>
      <c r="Y6" s="7">
        <f t="shared" ref="Y6:Y7" si="1">+T6+J6</f>
        <v>4.1279825582999976</v>
      </c>
    </row>
    <row r="7" spans="1:25" x14ac:dyDescent="0.15">
      <c r="A7" s="1" t="s">
        <v>5</v>
      </c>
      <c r="B7" s="12"/>
      <c r="C7" s="12"/>
      <c r="D7" s="12"/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37.466723587681663</v>
      </c>
      <c r="K7" s="5">
        <v>0</v>
      </c>
      <c r="L7" s="5">
        <v>10.39411222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/>
      <c r="U7" s="5">
        <v>3.5847821083199998</v>
      </c>
      <c r="V7" s="12"/>
      <c r="W7" s="5">
        <f t="shared" si="0"/>
        <v>51.445617916001666</v>
      </c>
      <c r="Y7" s="7">
        <f t="shared" si="1"/>
        <v>37.466723587681663</v>
      </c>
    </row>
    <row r="8" spans="1:25" x14ac:dyDescent="0.15">
      <c r="A8" s="1" t="s">
        <v>6</v>
      </c>
      <c r="B8" s="5">
        <v>2.9878268870000002</v>
      </c>
      <c r="C8" s="5">
        <v>7.1010807900000001</v>
      </c>
      <c r="D8" s="5">
        <v>24.0441237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f t="shared" si="0"/>
        <v>34.133031377000002</v>
      </c>
    </row>
    <row r="9" spans="1:25" x14ac:dyDescent="0.15">
      <c r="A9" s="1" t="s">
        <v>7</v>
      </c>
      <c r="B9" s="5">
        <v>13.19175293</v>
      </c>
      <c r="C9" s="5">
        <v>11.59595768</v>
      </c>
      <c r="D9" s="5">
        <v>24.571594449999999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/>
      <c r="U9" s="5">
        <v>0</v>
      </c>
      <c r="V9" s="5">
        <v>0</v>
      </c>
      <c r="W9" s="5">
        <f t="shared" si="0"/>
        <v>49.359305059999997</v>
      </c>
    </row>
    <row r="10" spans="1:25" x14ac:dyDescent="0.1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34.133031370000005</v>
      </c>
      <c r="I10" s="5">
        <v>17.281502200000006</v>
      </c>
      <c r="J10" s="5">
        <v>0</v>
      </c>
      <c r="K10" s="5">
        <v>17.431284399999999</v>
      </c>
      <c r="L10" s="5">
        <v>0.55637803610000003</v>
      </c>
      <c r="M10" s="5">
        <v>0</v>
      </c>
      <c r="N10" s="5">
        <v>4.0619130575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f t="shared" si="0"/>
        <v>73.464109063600006</v>
      </c>
    </row>
    <row r="11" spans="1:25" x14ac:dyDescent="0.1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31.096709390000001</v>
      </c>
      <c r="J11" s="5">
        <v>0</v>
      </c>
      <c r="K11" s="5">
        <v>0</v>
      </c>
      <c r="L11" s="5">
        <v>0</v>
      </c>
      <c r="M11" s="5">
        <v>5.8570051300000001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f t="shared" si="0"/>
        <v>36.953714519999998</v>
      </c>
    </row>
    <row r="12" spans="1:25" x14ac:dyDescent="0.1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0.98109349999999995</v>
      </c>
      <c r="J12" s="5">
        <v>0</v>
      </c>
      <c r="K12" s="5">
        <v>0</v>
      </c>
      <c r="L12" s="5">
        <v>0</v>
      </c>
      <c r="M12" s="5">
        <v>1.6238783000000001</v>
      </c>
      <c r="N12" s="5">
        <v>0</v>
      </c>
      <c r="O12" s="5">
        <v>5.8828657</v>
      </c>
      <c r="P12" s="12"/>
      <c r="Q12" s="12"/>
      <c r="R12" s="5">
        <v>7.3869768860000002</v>
      </c>
      <c r="S12" s="12"/>
      <c r="T12" s="5">
        <v>0</v>
      </c>
      <c r="U12" s="5">
        <v>0</v>
      </c>
      <c r="V12" s="5">
        <v>0</v>
      </c>
      <c r="W12" s="5">
        <f t="shared" si="0"/>
        <v>15.874814386000001</v>
      </c>
    </row>
    <row r="13" spans="1:25" x14ac:dyDescent="0.1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7.4808834299999996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f t="shared" si="0"/>
        <v>7.4808834299999996</v>
      </c>
    </row>
    <row r="14" spans="1:25" x14ac:dyDescent="0.1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1.5233916200000002</v>
      </c>
      <c r="L14" s="5">
        <v>2.5385214375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f t="shared" si="0"/>
        <v>4.0619130575</v>
      </c>
    </row>
    <row r="15" spans="1:25" x14ac:dyDescent="0.1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1.2089669999999999</v>
      </c>
      <c r="K15" s="5">
        <v>4.6738986999999996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f t="shared" si="0"/>
        <v>5.8828657</v>
      </c>
    </row>
    <row r="16" spans="1:25" hidden="1" x14ac:dyDescent="0.15">
      <c r="A16" s="1" t="s">
        <v>14</v>
      </c>
      <c r="B16" s="12"/>
      <c r="C16" s="12"/>
      <c r="D16" s="12"/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f t="shared" si="0"/>
        <v>0</v>
      </c>
    </row>
    <row r="17" spans="1:23" hidden="1" x14ac:dyDescent="0.15">
      <c r="A17" s="1" t="s">
        <v>15</v>
      </c>
      <c r="B17" s="5">
        <v>0</v>
      </c>
      <c r="C17" s="12"/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f t="shared" si="0"/>
        <v>0</v>
      </c>
    </row>
    <row r="18" spans="1:23" x14ac:dyDescent="0.15">
      <c r="A18" s="1" t="s">
        <v>16</v>
      </c>
      <c r="B18" s="5">
        <v>0</v>
      </c>
      <c r="C18" s="5">
        <v>0</v>
      </c>
      <c r="D18" s="5">
        <v>0</v>
      </c>
      <c r="E18" s="5">
        <f>(254765.8734+B29)/1000000</f>
        <v>0.26749955991000002</v>
      </c>
      <c r="F18" s="5">
        <f>(5033784.004+C29)/1000000</f>
        <v>5.0541126654799999</v>
      </c>
      <c r="G18" s="5">
        <f>(578585.5105+D29)/1000000</f>
        <v>2.0653646604999998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f t="shared" si="0"/>
        <v>7.3869768858900002</v>
      </c>
    </row>
    <row r="19" spans="1:23" hidden="1" x14ac:dyDescent="0.15">
      <c r="A19" s="1" t="s">
        <v>17</v>
      </c>
      <c r="B19" s="5">
        <v>0</v>
      </c>
      <c r="C19" s="5">
        <v>0</v>
      </c>
      <c r="D19" s="5">
        <v>0</v>
      </c>
      <c r="E19" s="12"/>
      <c r="F19" s="12"/>
      <c r="G19" s="12"/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f t="shared" si="0"/>
        <v>0</v>
      </c>
    </row>
    <row r="20" spans="1:23" hidden="1" x14ac:dyDescent="0.15">
      <c r="A20" s="1" t="s">
        <v>18</v>
      </c>
      <c r="B20" s="5">
        <v>0</v>
      </c>
      <c r="C20" s="5">
        <v>0</v>
      </c>
      <c r="D20" s="5">
        <v>0</v>
      </c>
      <c r="E20" s="12"/>
      <c r="F20" s="12"/>
      <c r="G20" s="12"/>
      <c r="H20" s="12"/>
      <c r="I20" s="12"/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f t="shared" si="0"/>
        <v>0</v>
      </c>
    </row>
    <row r="21" spans="1:23" x14ac:dyDescent="0.1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8.7797730940000012</v>
      </c>
      <c r="K21" s="5">
        <v>13.325139800000001</v>
      </c>
      <c r="L21" s="5">
        <v>2.2573129999999999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12"/>
      <c r="U21" s="5">
        <v>0</v>
      </c>
      <c r="V21" s="5">
        <v>0</v>
      </c>
      <c r="W21" s="5">
        <f t="shared" si="0"/>
        <v>24.362225894000002</v>
      </c>
    </row>
    <row r="22" spans="1:23" hidden="1" x14ac:dyDescent="0.1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12"/>
      <c r="V22" s="5">
        <v>0</v>
      </c>
      <c r="W22" s="5">
        <f t="shared" si="0"/>
        <v>0</v>
      </c>
    </row>
    <row r="23" spans="1:23" x14ac:dyDescent="0.15">
      <c r="A23" s="1" t="s">
        <v>21</v>
      </c>
      <c r="B23" s="5">
        <f>+SUM(B2:B22)</f>
        <v>16.179579817</v>
      </c>
      <c r="C23" s="5">
        <f t="shared" ref="C23:V23" si="2">+SUM(C2:C22)</f>
        <v>18.697038469999999</v>
      </c>
      <c r="D23" s="5">
        <f t="shared" si="2"/>
        <v>48.615718149999999</v>
      </c>
      <c r="E23" s="5">
        <f t="shared" si="2"/>
        <v>14.609370841799999</v>
      </c>
      <c r="F23" s="5">
        <f t="shared" si="2"/>
        <v>24.824325019199989</v>
      </c>
      <c r="G23" s="5">
        <f t="shared" si="2"/>
        <v>51.445617447399989</v>
      </c>
      <c r="H23" s="5">
        <f t="shared" si="2"/>
        <v>34.133031370000005</v>
      </c>
      <c r="I23" s="5">
        <f t="shared" si="2"/>
        <v>49.359305090000007</v>
      </c>
      <c r="J23" s="5">
        <f t="shared" si="2"/>
        <v>73.491345959761659</v>
      </c>
      <c r="K23" s="5">
        <f t="shared" si="2"/>
        <v>36.953714519999998</v>
      </c>
      <c r="L23" s="5">
        <f t="shared" si="2"/>
        <v>15.847577930230001</v>
      </c>
      <c r="M23" s="5">
        <f t="shared" si="2"/>
        <v>7.4808834300000004</v>
      </c>
      <c r="N23" s="5">
        <f t="shared" si="2"/>
        <v>4.0619130575</v>
      </c>
      <c r="O23" s="5">
        <f t="shared" si="2"/>
        <v>5.8828657</v>
      </c>
      <c r="P23" s="5">
        <f t="shared" si="2"/>
        <v>0</v>
      </c>
      <c r="Q23" s="5">
        <f t="shared" si="2"/>
        <v>0</v>
      </c>
      <c r="R23" s="5">
        <f t="shared" si="2"/>
        <v>7.3869768860000002</v>
      </c>
      <c r="S23" s="5">
        <f t="shared" si="2"/>
        <v>0</v>
      </c>
      <c r="T23" s="5">
        <f t="shared" si="2"/>
        <v>0</v>
      </c>
      <c r="U23" s="5">
        <f t="shared" si="2"/>
        <v>24.362225892369995</v>
      </c>
      <c r="V23" s="5">
        <f t="shared" si="2"/>
        <v>0</v>
      </c>
      <c r="W23" s="5">
        <v>0</v>
      </c>
    </row>
    <row r="25" spans="1:23" x14ac:dyDescent="0.15">
      <c r="B25">
        <f t="array" ref="B25:V25">TRANSPOSE(W2:W22)</f>
        <v>16.179579813090001</v>
      </c>
      <c r="C25">
        <v>18.697038467719992</v>
      </c>
      <c r="D25">
        <v>48.615718141699993</v>
      </c>
      <c r="E25">
        <v>14.60937084733</v>
      </c>
      <c r="F25">
        <v>24.824325021429996</v>
      </c>
      <c r="G25">
        <v>51.445617916001666</v>
      </c>
      <c r="H25">
        <v>34.133031377000002</v>
      </c>
      <c r="I25">
        <v>49.359305059999997</v>
      </c>
      <c r="J25">
        <v>73.464109063600006</v>
      </c>
      <c r="K25">
        <v>36.953714519999998</v>
      </c>
      <c r="L25">
        <v>15.874814386000001</v>
      </c>
      <c r="M25">
        <v>7.4808834299999996</v>
      </c>
      <c r="N25">
        <v>4.0619130575</v>
      </c>
      <c r="O25">
        <v>5.8828657</v>
      </c>
      <c r="P25">
        <v>0</v>
      </c>
      <c r="Q25">
        <v>0</v>
      </c>
      <c r="R25">
        <v>7.3869768858900002</v>
      </c>
      <c r="S25">
        <v>0</v>
      </c>
      <c r="T25">
        <v>0</v>
      </c>
      <c r="U25">
        <v>24.362225894000002</v>
      </c>
      <c r="V25">
        <v>0</v>
      </c>
    </row>
    <row r="27" spans="1:23" x14ac:dyDescent="0.15">
      <c r="B27" s="2">
        <f>ROUND(B23-B25,1)</f>
        <v>0</v>
      </c>
      <c r="C27" s="2">
        <f t="shared" ref="C27:V27" si="3">ROUND(C23-C25,1)</f>
        <v>0</v>
      </c>
      <c r="D27" s="2">
        <f t="shared" si="3"/>
        <v>0</v>
      </c>
      <c r="E27" s="2">
        <f t="shared" si="3"/>
        <v>0</v>
      </c>
      <c r="F27" s="2">
        <f t="shared" si="3"/>
        <v>0</v>
      </c>
      <c r="G27" s="2">
        <f t="shared" si="3"/>
        <v>0</v>
      </c>
      <c r="H27" s="2">
        <f t="shared" si="3"/>
        <v>0</v>
      </c>
      <c r="I27" s="2">
        <f t="shared" si="3"/>
        <v>0</v>
      </c>
      <c r="J27" s="2">
        <f t="shared" si="3"/>
        <v>0</v>
      </c>
      <c r="K27" s="2">
        <f t="shared" si="3"/>
        <v>0</v>
      </c>
      <c r="L27" s="2">
        <f t="shared" si="3"/>
        <v>0</v>
      </c>
      <c r="M27" s="2">
        <f t="shared" si="3"/>
        <v>0</v>
      </c>
      <c r="N27" s="2">
        <f t="shared" si="3"/>
        <v>0</v>
      </c>
      <c r="O27" s="2">
        <f t="shared" si="3"/>
        <v>0</v>
      </c>
      <c r="P27" s="2">
        <f t="shared" si="3"/>
        <v>0</v>
      </c>
      <c r="Q27" s="2">
        <f t="shared" si="3"/>
        <v>0</v>
      </c>
      <c r="R27" s="2">
        <f t="shared" si="3"/>
        <v>0</v>
      </c>
      <c r="S27" s="2">
        <f t="shared" si="3"/>
        <v>0</v>
      </c>
      <c r="T27" s="2">
        <f t="shared" si="3"/>
        <v>0</v>
      </c>
      <c r="U27" s="2">
        <f t="shared" si="3"/>
        <v>0</v>
      </c>
      <c r="V27" s="2">
        <f t="shared" si="3"/>
        <v>0</v>
      </c>
    </row>
    <row r="29" spans="1:23" x14ac:dyDescent="0.15">
      <c r="A29" s="1" t="s">
        <v>16</v>
      </c>
      <c r="B29" s="5">
        <v>12733.68651</v>
      </c>
      <c r="C29" s="5">
        <v>20328.661479999999</v>
      </c>
      <c r="D29" s="5">
        <v>1486779.15</v>
      </c>
    </row>
    <row r="30" spans="1:23" x14ac:dyDescent="0.15">
      <c r="I30" s="7"/>
      <c r="J30" s="7"/>
    </row>
    <row r="31" spans="1:23" x14ac:dyDescent="0.15">
      <c r="A31" s="11" t="s">
        <v>178</v>
      </c>
      <c r="H31" s="7"/>
      <c r="I31" s="7"/>
      <c r="J31" s="7"/>
      <c r="N31" s="7">
        <f>+N10-E48</f>
        <v>4.0619130575</v>
      </c>
    </row>
    <row r="32" spans="1:23" x14ac:dyDescent="0.15">
      <c r="F32" s="7"/>
      <c r="J32" s="7"/>
      <c r="L32" s="7"/>
      <c r="N32" s="7">
        <f>+L14-E48</f>
        <v>2.5385214375</v>
      </c>
    </row>
    <row r="34" spans="2:9" x14ac:dyDescent="0.15">
      <c r="B34">
        <v>1000000</v>
      </c>
    </row>
    <row r="35" spans="2:9" x14ac:dyDescent="0.15">
      <c r="I35" s="7"/>
    </row>
    <row r="36" spans="2:9" x14ac:dyDescent="0.15">
      <c r="B36" t="s">
        <v>180</v>
      </c>
    </row>
    <row r="37" spans="2:9" x14ac:dyDescent="0.15">
      <c r="B37" t="s">
        <v>181</v>
      </c>
    </row>
    <row r="38" spans="2:9" x14ac:dyDescent="0.15">
      <c r="B38" t="s">
        <v>182</v>
      </c>
    </row>
    <row r="39" spans="2:9" x14ac:dyDescent="0.15">
      <c r="B39" t="s">
        <v>183</v>
      </c>
    </row>
    <row r="40" spans="2:9" x14ac:dyDescent="0.15">
      <c r="B40" t="s">
        <v>184</v>
      </c>
    </row>
    <row r="42" spans="2:9" x14ac:dyDescent="0.15">
      <c r="B42" t="s">
        <v>185</v>
      </c>
    </row>
    <row r="44" spans="2:9" x14ac:dyDescent="0.15">
      <c r="B44" t="s">
        <v>186</v>
      </c>
    </row>
    <row r="45" spans="2:9" x14ac:dyDescent="0.15">
      <c r="B45" t="s">
        <v>187</v>
      </c>
    </row>
    <row r="46" spans="2:9" x14ac:dyDescent="0.15">
      <c r="B46" t="s">
        <v>188</v>
      </c>
    </row>
    <row r="48" spans="2:9" x14ac:dyDescent="0.15">
      <c r="B48" t="s">
        <v>189</v>
      </c>
    </row>
    <row r="50" spans="1:10" x14ac:dyDescent="0.15">
      <c r="C50" s="7"/>
    </row>
    <row r="51" spans="1:10" x14ac:dyDescent="0.15">
      <c r="B51" s="1" t="s">
        <v>0</v>
      </c>
      <c r="C51" s="1" t="s">
        <v>1</v>
      </c>
      <c r="D51" s="1" t="s">
        <v>2</v>
      </c>
    </row>
    <row r="52" spans="1:10" x14ac:dyDescent="0.15">
      <c r="A52" s="1" t="s">
        <v>3</v>
      </c>
      <c r="B52" s="5">
        <v>3.1605375580000001</v>
      </c>
      <c r="C52" s="5">
        <v>11.927984220000001</v>
      </c>
      <c r="D52" s="5">
        <v>0.16408898730000002</v>
      </c>
      <c r="F52" s="7">
        <f>+SUM(B52:D52)</f>
        <v>15.2526107653</v>
      </c>
      <c r="H52" s="7">
        <f>+F52-B56</f>
        <v>0.73260728730000046</v>
      </c>
      <c r="J52" s="7">
        <f>+J5+H52</f>
        <v>15.159623577080001</v>
      </c>
    </row>
    <row r="53" spans="1:10" x14ac:dyDescent="0.15">
      <c r="A53" s="1" t="s">
        <v>4</v>
      </c>
      <c r="B53" s="5">
        <v>6.9137747879999996</v>
      </c>
      <c r="C53" s="5">
        <v>22.11542081</v>
      </c>
      <c r="D53" s="5">
        <v>11.39658985</v>
      </c>
      <c r="F53" s="7">
        <f t="shared" ref="F53:F54" si="4">+SUM(B53:D53)</f>
        <v>40.425785447999999</v>
      </c>
      <c r="H53" s="7">
        <f>+F53-C56</f>
        <v>-3.8729534620000052</v>
      </c>
      <c r="I53" s="7"/>
      <c r="J53" s="7">
        <f t="shared" ref="J53:J54" si="5">+J6+H53</f>
        <v>0.25502909629999237</v>
      </c>
    </row>
    <row r="54" spans="1:10" x14ac:dyDescent="0.15">
      <c r="A54" s="1" t="s">
        <v>5</v>
      </c>
      <c r="B54" s="5">
        <v>4.4456911320000003</v>
      </c>
      <c r="C54" s="5">
        <v>10.25533388</v>
      </c>
      <c r="D54" s="5">
        <v>25.790391530000001</v>
      </c>
      <c r="F54" s="7">
        <f t="shared" si="4"/>
        <v>40.491416542000003</v>
      </c>
      <c r="H54" s="7">
        <f>+F54-D56</f>
        <v>3.1403461747000065</v>
      </c>
      <c r="J54" s="7">
        <f t="shared" si="5"/>
        <v>40.60706976238167</v>
      </c>
    </row>
    <row r="56" spans="1:10" x14ac:dyDescent="0.15">
      <c r="B56" s="7">
        <f>+SUM(B52:B54)</f>
        <v>14.520003478</v>
      </c>
      <c r="C56" s="7">
        <f t="shared" ref="C56:D56" si="6">+SUM(C52:C54)</f>
        <v>44.298738910000004</v>
      </c>
      <c r="D56" s="7">
        <f t="shared" si="6"/>
        <v>37.351070367299997</v>
      </c>
    </row>
    <row r="58" spans="1:10" x14ac:dyDescent="0.15">
      <c r="B58" t="s">
        <v>190</v>
      </c>
    </row>
  </sheetData>
  <conditionalFormatting sqref="B23:W23 W2:W22">
    <cfRule type="cellIs" dxfId="12" priority="5" operator="notEqual">
      <formula>0</formula>
    </cfRule>
  </conditionalFormatting>
  <conditionalFormatting sqref="B27:V27">
    <cfRule type="cellIs" dxfId="11" priority="4" operator="equal">
      <formula>0</formula>
    </cfRule>
  </conditionalFormatting>
  <conditionalFormatting sqref="B2:V22">
    <cfRule type="cellIs" dxfId="10" priority="3" operator="notEqual">
      <formula>0</formula>
    </cfRule>
  </conditionalFormatting>
  <conditionalFormatting sqref="B29:D29">
    <cfRule type="cellIs" dxfId="9" priority="2" operator="notEqual">
      <formula>0</formula>
    </cfRule>
  </conditionalFormatting>
  <conditionalFormatting sqref="B52:D54">
    <cfRule type="cellIs" dxfId="8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T5" sqref="T5:T7"/>
    </sheetView>
  </sheetViews>
  <sheetFormatPr baseColWidth="10" defaultRowHeight="10.5" x14ac:dyDescent="0.15"/>
  <cols>
    <col min="2" max="2" width="12.5" bestFit="1" customWidth="1"/>
    <col min="5" max="5" width="12.5" bestFit="1" customWidth="1"/>
    <col min="8" max="8" width="12.5" bestFit="1" customWidth="1"/>
  </cols>
  <sheetData>
    <row r="1" spans="1:2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7" x14ac:dyDescent="0.15">
      <c r="A2" s="1" t="s">
        <v>0</v>
      </c>
      <c r="B2" s="5">
        <v>0</v>
      </c>
      <c r="C2" s="5">
        <v>0</v>
      </c>
      <c r="D2" s="5">
        <v>0</v>
      </c>
      <c r="E2" s="5">
        <f>(28803039.28-B29)/1000000</f>
        <v>28.79030559349</v>
      </c>
      <c r="F2" s="5">
        <v>1.069724034</v>
      </c>
      <c r="G2" s="5">
        <v>0.94155019620000002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f>+SUM(B2:V2)</f>
        <v>30.801579823690002</v>
      </c>
      <c r="X2" t="s">
        <v>176</v>
      </c>
    </row>
    <row r="3" spans="1:27" x14ac:dyDescent="0.15">
      <c r="A3" s="1" t="s">
        <v>1</v>
      </c>
      <c r="B3" s="5">
        <v>0</v>
      </c>
      <c r="C3" s="5">
        <v>0</v>
      </c>
      <c r="D3" s="5">
        <v>0</v>
      </c>
      <c r="E3" s="5">
        <v>0.17356569899999999</v>
      </c>
      <c r="F3" s="5">
        <f>(62723730.2-C29)/1000000</f>
        <v>62.703401538519998</v>
      </c>
      <c r="G3" s="5">
        <v>1.318426093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f t="shared" ref="W3:W22" si="0">+SUM(B3:V3)</f>
        <v>64.195393330520005</v>
      </c>
      <c r="X3" t="s">
        <v>177</v>
      </c>
    </row>
    <row r="4" spans="1:27" x14ac:dyDescent="0.15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1.495441644</v>
      </c>
      <c r="G4" s="5">
        <f>(87052368.69-D29)/1000000</f>
        <v>85.565589539999991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f t="shared" si="0"/>
        <v>87.061031183999987</v>
      </c>
    </row>
    <row r="5" spans="1:27" x14ac:dyDescent="0.15">
      <c r="A5" s="1" t="s">
        <v>3</v>
      </c>
      <c r="B5" s="5">
        <v>3.1605375580000001</v>
      </c>
      <c r="C5" s="5">
        <v>11.927984220000001</v>
      </c>
      <c r="D5" s="5">
        <v>0.16408898730000002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1.211591557</v>
      </c>
      <c r="K5" s="5">
        <v>0</v>
      </c>
      <c r="L5" s="5">
        <v>1.75329745E-2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18.405805440000002</v>
      </c>
      <c r="U5" s="5">
        <v>0.2579645881</v>
      </c>
      <c r="V5" s="5">
        <v>-9.3143005050000005E-2</v>
      </c>
      <c r="W5" s="5">
        <f t="shared" si="0"/>
        <v>35.052362319850005</v>
      </c>
      <c r="Y5">
        <f>+U5/U23+V5/U23</f>
        <v>6.7654566450534052E-3</v>
      </c>
      <c r="Z5">
        <f>+(U5+V5)/$U$23</f>
        <v>6.7654566450534043E-3</v>
      </c>
    </row>
    <row r="6" spans="1:27" x14ac:dyDescent="0.15">
      <c r="A6" s="1" t="s">
        <v>4</v>
      </c>
      <c r="B6" s="5">
        <v>6.9137747879999996</v>
      </c>
      <c r="C6" s="5">
        <v>22.11542081</v>
      </c>
      <c r="D6" s="5">
        <v>11.39658985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23.08991091</v>
      </c>
      <c r="K6" s="5">
        <v>0</v>
      </c>
      <c r="L6" s="5">
        <v>8.3720262130000001E-2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13.48988344</v>
      </c>
      <c r="U6" s="5">
        <v>19.344119329999998</v>
      </c>
      <c r="V6" s="5">
        <v>1.2685028710000001</v>
      </c>
      <c r="W6" s="5">
        <f t="shared" si="0"/>
        <v>97.701922261129994</v>
      </c>
      <c r="Z6">
        <f t="shared" ref="Z6:Z7" si="1">+(U6+V6)/$U$23</f>
        <v>0.84608944569732891</v>
      </c>
    </row>
    <row r="7" spans="1:27" x14ac:dyDescent="0.15">
      <c r="A7" s="1" t="s">
        <v>5</v>
      </c>
      <c r="B7" s="5">
        <v>4.4456911320000003</v>
      </c>
      <c r="C7" s="5">
        <v>10.25533388</v>
      </c>
      <c r="D7" s="5">
        <v>25.790391530000001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32.838168070000002</v>
      </c>
      <c r="K7" s="5">
        <v>0</v>
      </c>
      <c r="L7" s="5">
        <v>10.39411222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7.0574766129999995</v>
      </c>
      <c r="U7" s="5">
        <v>3.5766314599999998</v>
      </c>
      <c r="V7" s="5">
        <v>8.1506483200000004E-3</v>
      </c>
      <c r="W7" s="5">
        <f t="shared" si="0"/>
        <v>94.365955553320006</v>
      </c>
      <c r="Z7">
        <f t="shared" si="1"/>
        <v>0.1471450976687006</v>
      </c>
    </row>
    <row r="8" spans="1:27" x14ac:dyDescent="0.15">
      <c r="A8" s="1" t="s">
        <v>6</v>
      </c>
      <c r="B8" s="5">
        <v>2.9878268870000002</v>
      </c>
      <c r="C8" s="5">
        <v>7.1010807900000001</v>
      </c>
      <c r="D8" s="5">
        <v>24.0441237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f t="shared" si="0"/>
        <v>34.133031377000002</v>
      </c>
      <c r="Y8">
        <f>+B8/(B8+B9)</f>
        <v>0.18466653156596002</v>
      </c>
      <c r="Z8">
        <f t="shared" ref="Z8:AA8" si="2">+C8/(C8+C9)</f>
        <v>0.37979708933015854</v>
      </c>
      <c r="AA8">
        <f t="shared" si="2"/>
        <v>0.49457510070742422</v>
      </c>
    </row>
    <row r="9" spans="1:27" x14ac:dyDescent="0.15">
      <c r="A9" s="1" t="s">
        <v>7</v>
      </c>
      <c r="B9" s="5">
        <v>13.19175293</v>
      </c>
      <c r="C9" s="5">
        <v>11.59595768</v>
      </c>
      <c r="D9" s="5">
        <v>24.571594449999999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4.7540541509999992</v>
      </c>
      <c r="U9" s="5">
        <v>0</v>
      </c>
      <c r="V9" s="5">
        <v>0</v>
      </c>
      <c r="W9" s="5">
        <f t="shared" si="0"/>
        <v>54.113359210999995</v>
      </c>
      <c r="Y9">
        <f>1-Y8</f>
        <v>0.81533346843403998</v>
      </c>
      <c r="Z9">
        <f t="shared" ref="Z9:AA9" si="3">1-Z8</f>
        <v>0.62020291066984146</v>
      </c>
      <c r="AA9">
        <f t="shared" si="3"/>
        <v>0.50542489929257584</v>
      </c>
    </row>
    <row r="10" spans="1:27" x14ac:dyDescent="0.1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34.131359490000001</v>
      </c>
      <c r="I10" s="5">
        <v>12.060735800000002</v>
      </c>
      <c r="J10" s="5">
        <v>0</v>
      </c>
      <c r="K10" s="5">
        <v>17.431284399999999</v>
      </c>
      <c r="L10" s="5">
        <v>2.1073795340000001</v>
      </c>
      <c r="M10" s="5">
        <v>0</v>
      </c>
      <c r="N10" s="5">
        <v>5.5067667199999999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f t="shared" si="0"/>
        <v>71.237525944000012</v>
      </c>
    </row>
    <row r="11" spans="1:27" x14ac:dyDescent="0.1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31.096709390000001</v>
      </c>
      <c r="J11" s="5">
        <v>0</v>
      </c>
      <c r="K11" s="5">
        <v>0</v>
      </c>
      <c r="L11" s="5">
        <v>0</v>
      </c>
      <c r="M11" s="5">
        <v>5.8570051300000001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f t="shared" si="0"/>
        <v>36.953714519999998</v>
      </c>
    </row>
    <row r="12" spans="1:27" x14ac:dyDescent="0.1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0.98109349999999995</v>
      </c>
      <c r="J12" s="5">
        <v>0</v>
      </c>
      <c r="K12" s="5">
        <v>0</v>
      </c>
      <c r="L12" s="5">
        <v>0</v>
      </c>
      <c r="M12" s="5">
        <v>1.6238783000000001</v>
      </c>
      <c r="N12" s="5">
        <v>0</v>
      </c>
      <c r="O12" s="5">
        <v>5.8828657</v>
      </c>
      <c r="P12" s="5">
        <v>1.444853663</v>
      </c>
      <c r="Q12" s="5">
        <v>0.95100149789999999</v>
      </c>
      <c r="R12" s="5">
        <v>7.3869768860000002</v>
      </c>
      <c r="S12" s="5">
        <v>0.5727635418</v>
      </c>
      <c r="T12" s="5">
        <v>0</v>
      </c>
      <c r="U12" s="5">
        <v>0</v>
      </c>
      <c r="V12" s="5">
        <v>0</v>
      </c>
      <c r="W12" s="5">
        <f t="shared" si="0"/>
        <v>18.843433088699999</v>
      </c>
    </row>
    <row r="13" spans="1:27" x14ac:dyDescent="0.1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7.4808834299999996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f t="shared" si="0"/>
        <v>7.4808834299999996</v>
      </c>
    </row>
    <row r="14" spans="1:27" x14ac:dyDescent="0.1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1.5233916200000002</v>
      </c>
      <c r="L14" s="5">
        <v>3.9833750999999999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f t="shared" si="0"/>
        <v>5.5067667199999999</v>
      </c>
    </row>
    <row r="15" spans="1:27" x14ac:dyDescent="0.1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1.2089669999999999</v>
      </c>
      <c r="K15" s="5">
        <v>4.6738986999999996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f t="shared" si="0"/>
        <v>5.8828657</v>
      </c>
    </row>
    <row r="16" spans="1:27" x14ac:dyDescent="0.15">
      <c r="A16" s="1" t="s">
        <v>14</v>
      </c>
      <c r="B16" s="5">
        <v>0.10199653260000001</v>
      </c>
      <c r="C16" s="5">
        <v>0.2486144549</v>
      </c>
      <c r="D16" s="5">
        <v>1.0942426750000001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f t="shared" si="0"/>
        <v>1.4448536625000001</v>
      </c>
    </row>
    <row r="17" spans="1:23" x14ac:dyDescent="0.15">
      <c r="A17" s="1" t="s">
        <v>15</v>
      </c>
      <c r="B17" s="5">
        <v>0</v>
      </c>
      <c r="C17" s="5">
        <v>0.95100149789999999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f t="shared" si="0"/>
        <v>0.95100149789999999</v>
      </c>
    </row>
    <row r="18" spans="1:23" x14ac:dyDescent="0.15">
      <c r="A18" s="1" t="s">
        <v>16</v>
      </c>
      <c r="B18" s="5">
        <v>0</v>
      </c>
      <c r="C18" s="5">
        <v>0</v>
      </c>
      <c r="D18" s="5">
        <v>0</v>
      </c>
      <c r="E18" s="5">
        <f>(254765.8734+B29)/1000000</f>
        <v>0.26749955991000002</v>
      </c>
      <c r="F18" s="5">
        <f>(5033784.004+C29)/1000000</f>
        <v>5.0541126654799999</v>
      </c>
      <c r="G18" s="5">
        <f>(578585.5105+D29)/1000000</f>
        <v>2.0653646604999998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f t="shared" si="0"/>
        <v>7.3869768858900002</v>
      </c>
    </row>
    <row r="19" spans="1:23" x14ac:dyDescent="0.15">
      <c r="A19" s="1" t="s">
        <v>17</v>
      </c>
      <c r="B19" s="5">
        <v>0</v>
      </c>
      <c r="C19" s="5">
        <v>0</v>
      </c>
      <c r="D19" s="5">
        <v>0</v>
      </c>
      <c r="E19" s="5">
        <v>7.9138213919999992E-2</v>
      </c>
      <c r="F19" s="5">
        <v>0.49359015690000002</v>
      </c>
      <c r="G19" s="5">
        <v>3.5171018349999999E-5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f t="shared" si="0"/>
        <v>0.5727635418383501</v>
      </c>
    </row>
    <row r="20" spans="1:23" x14ac:dyDescent="0.15">
      <c r="A20" s="1" t="s">
        <v>18</v>
      </c>
      <c r="B20" s="5">
        <v>0</v>
      </c>
      <c r="C20" s="5">
        <v>0</v>
      </c>
      <c r="D20" s="5">
        <v>0</v>
      </c>
      <c r="E20" s="5">
        <v>5.741853248</v>
      </c>
      <c r="F20" s="5">
        <v>26.885652219999997</v>
      </c>
      <c r="G20" s="5">
        <v>4.4749894239999994</v>
      </c>
      <c r="H20" s="5">
        <v>1.6718800000000002E-3</v>
      </c>
      <c r="I20" s="5">
        <v>9.9748205510000005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f t="shared" si="0"/>
        <v>47.078987323</v>
      </c>
    </row>
    <row r="21" spans="1:23" x14ac:dyDescent="0.1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5.4080054000000004</v>
      </c>
      <c r="K21" s="5">
        <v>13.325139800000001</v>
      </c>
      <c r="L21" s="5">
        <v>2.2573129999999999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3.3717676940000003</v>
      </c>
      <c r="U21" s="5">
        <v>0</v>
      </c>
      <c r="V21" s="5">
        <v>0</v>
      </c>
      <c r="W21" s="5">
        <f t="shared" si="0"/>
        <v>24.362225894000002</v>
      </c>
    </row>
    <row r="22" spans="1:23" x14ac:dyDescent="0.1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1.183510514</v>
      </c>
      <c r="V22" s="5">
        <v>0</v>
      </c>
      <c r="W22" s="5">
        <f t="shared" si="0"/>
        <v>1.183510514</v>
      </c>
    </row>
    <row r="23" spans="1:23" x14ac:dyDescent="0.15">
      <c r="A23" s="1" t="s">
        <v>21</v>
      </c>
      <c r="B23" s="5">
        <f>+SUM(B2:B22)</f>
        <v>30.801579827600001</v>
      </c>
      <c r="C23" s="5">
        <f t="shared" ref="C23:V23" si="4">+SUM(C2:C22)</f>
        <v>64.195393332799995</v>
      </c>
      <c r="D23" s="5">
        <f t="shared" si="4"/>
        <v>87.061031192299993</v>
      </c>
      <c r="E23" s="5">
        <f t="shared" si="4"/>
        <v>35.05236231432</v>
      </c>
      <c r="F23" s="5">
        <f t="shared" si="4"/>
        <v>97.701922258899998</v>
      </c>
      <c r="G23" s="5">
        <f t="shared" si="4"/>
        <v>94.365955084718337</v>
      </c>
      <c r="H23" s="5">
        <f t="shared" si="4"/>
        <v>34.133031370000005</v>
      </c>
      <c r="I23" s="5">
        <f t="shared" si="4"/>
        <v>54.113359241000005</v>
      </c>
      <c r="J23" s="5">
        <f t="shared" si="4"/>
        <v>71.237526367000015</v>
      </c>
      <c r="K23" s="5">
        <f t="shared" si="4"/>
        <v>36.953714519999998</v>
      </c>
      <c r="L23" s="5">
        <f t="shared" si="4"/>
        <v>18.84343309063</v>
      </c>
      <c r="M23" s="5">
        <f t="shared" si="4"/>
        <v>7.4808834300000004</v>
      </c>
      <c r="N23" s="5">
        <f t="shared" si="4"/>
        <v>5.5067667199999999</v>
      </c>
      <c r="O23" s="5">
        <f t="shared" si="4"/>
        <v>5.8828657</v>
      </c>
      <c r="P23" s="5">
        <f t="shared" si="4"/>
        <v>1.444853663</v>
      </c>
      <c r="Q23" s="5">
        <f t="shared" si="4"/>
        <v>0.95100149789999999</v>
      </c>
      <c r="R23" s="5">
        <f t="shared" si="4"/>
        <v>7.3869768860000002</v>
      </c>
      <c r="S23" s="5">
        <f t="shared" si="4"/>
        <v>0.5727635418</v>
      </c>
      <c r="T23" s="5">
        <f t="shared" si="4"/>
        <v>47.078987337999997</v>
      </c>
      <c r="U23" s="5">
        <f t="shared" si="4"/>
        <v>24.362225892099993</v>
      </c>
      <c r="V23" s="5">
        <f t="shared" si="4"/>
        <v>1.1835105142700002</v>
      </c>
      <c r="W23" s="5">
        <v>0</v>
      </c>
    </row>
    <row r="25" spans="1:23" x14ac:dyDescent="0.15">
      <c r="B25">
        <f t="array" ref="B25:V25">TRANSPOSE(W2:W22)</f>
        <v>30.801579823690002</v>
      </c>
      <c r="C25">
        <v>64.195393330520005</v>
      </c>
      <c r="D25">
        <v>87.061031183999987</v>
      </c>
      <c r="E25">
        <v>35.052362319850005</v>
      </c>
      <c r="F25">
        <v>97.701922261129994</v>
      </c>
      <c r="G25">
        <v>94.365955553320006</v>
      </c>
      <c r="H25">
        <v>34.133031377000002</v>
      </c>
      <c r="I25">
        <v>54.113359210999995</v>
      </c>
      <c r="J25">
        <v>71.237525944000012</v>
      </c>
      <c r="K25">
        <v>36.953714519999998</v>
      </c>
      <c r="L25">
        <v>18.843433088699999</v>
      </c>
      <c r="M25">
        <v>7.4808834299999996</v>
      </c>
      <c r="N25">
        <v>5.5067667199999999</v>
      </c>
      <c r="O25">
        <v>5.8828657</v>
      </c>
      <c r="P25">
        <v>1.4448536625000001</v>
      </c>
      <c r="Q25">
        <v>0.95100149789999999</v>
      </c>
      <c r="R25">
        <v>7.3869768858900002</v>
      </c>
      <c r="S25">
        <v>0.5727635418383501</v>
      </c>
      <c r="T25">
        <v>47.078987323</v>
      </c>
      <c r="U25">
        <v>24.362225894000002</v>
      </c>
      <c r="V25">
        <v>1.183510514</v>
      </c>
    </row>
    <row r="27" spans="1:23" x14ac:dyDescent="0.15">
      <c r="B27" s="2">
        <f>ROUND(B23-B25,1)</f>
        <v>0</v>
      </c>
      <c r="C27" s="2">
        <f t="shared" ref="C27:V27" si="5">ROUND(C23-C25,1)</f>
        <v>0</v>
      </c>
      <c r="D27" s="2">
        <f t="shared" si="5"/>
        <v>0</v>
      </c>
      <c r="E27" s="2">
        <f t="shared" si="5"/>
        <v>0</v>
      </c>
      <c r="F27" s="2">
        <f t="shared" si="5"/>
        <v>0</v>
      </c>
      <c r="G27" s="2">
        <f t="shared" si="5"/>
        <v>0</v>
      </c>
      <c r="H27" s="2">
        <f t="shared" si="5"/>
        <v>0</v>
      </c>
      <c r="I27" s="2">
        <f t="shared" si="5"/>
        <v>0</v>
      </c>
      <c r="J27" s="2">
        <f t="shared" si="5"/>
        <v>0</v>
      </c>
      <c r="K27" s="2">
        <f t="shared" si="5"/>
        <v>0</v>
      </c>
      <c r="L27" s="2">
        <f t="shared" si="5"/>
        <v>0</v>
      </c>
      <c r="M27" s="2">
        <f t="shared" si="5"/>
        <v>0</v>
      </c>
      <c r="N27" s="2">
        <f t="shared" si="5"/>
        <v>0</v>
      </c>
      <c r="O27" s="2">
        <f t="shared" si="5"/>
        <v>0</v>
      </c>
      <c r="P27" s="2">
        <f t="shared" si="5"/>
        <v>0</v>
      </c>
      <c r="Q27" s="2">
        <f t="shared" si="5"/>
        <v>0</v>
      </c>
      <c r="R27" s="2">
        <f t="shared" si="5"/>
        <v>0</v>
      </c>
      <c r="S27" s="2">
        <f t="shared" si="5"/>
        <v>0</v>
      </c>
      <c r="T27" s="2">
        <f t="shared" si="5"/>
        <v>0</v>
      </c>
      <c r="U27" s="2">
        <f t="shared" si="5"/>
        <v>0</v>
      </c>
      <c r="V27" s="2">
        <f t="shared" si="5"/>
        <v>0</v>
      </c>
    </row>
    <row r="29" spans="1:23" x14ac:dyDescent="0.15">
      <c r="A29" s="1" t="s">
        <v>16</v>
      </c>
      <c r="B29" s="5">
        <v>12733.68651</v>
      </c>
      <c r="C29" s="5">
        <v>20328.661479999999</v>
      </c>
      <c r="D29" s="5">
        <v>1486779.15</v>
      </c>
    </row>
    <row r="30" spans="1:23" x14ac:dyDescent="0.15">
      <c r="K30">
        <f>+K15/I11</f>
        <v>0.15030203489964825</v>
      </c>
    </row>
    <row r="31" spans="1:23" x14ac:dyDescent="0.15">
      <c r="A31" s="11" t="s">
        <v>178</v>
      </c>
    </row>
    <row r="34" spans="2:2" x14ac:dyDescent="0.15">
      <c r="B34">
        <v>1000000</v>
      </c>
    </row>
    <row r="39" spans="2:2" x14ac:dyDescent="0.15">
      <c r="B39" t="s">
        <v>179</v>
      </c>
    </row>
  </sheetData>
  <conditionalFormatting sqref="B23:W23 W2:W22">
    <cfRule type="cellIs" dxfId="7" priority="4" operator="notEqual">
      <formula>0</formula>
    </cfRule>
  </conditionalFormatting>
  <conditionalFormatting sqref="B27:V27">
    <cfRule type="cellIs" dxfId="6" priority="3" operator="equal">
      <formula>0</formula>
    </cfRule>
  </conditionalFormatting>
  <conditionalFormatting sqref="B2:V22">
    <cfRule type="cellIs" dxfId="5" priority="2" operator="notEqual">
      <formula>0</formula>
    </cfRule>
  </conditionalFormatting>
  <conditionalFormatting sqref="B29:D29">
    <cfRule type="cellIs" dxfId="4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7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G2" sqref="G2:G4"/>
    </sheetView>
  </sheetViews>
  <sheetFormatPr baseColWidth="10" defaultRowHeight="10.5" x14ac:dyDescent="0.15"/>
  <cols>
    <col min="2" max="2" width="12.5" bestFit="1" customWidth="1"/>
    <col min="5" max="5" width="12.5" bestFit="1" customWidth="1"/>
    <col min="8" max="8" width="12.5" bestFit="1" customWidth="1"/>
  </cols>
  <sheetData>
    <row r="1" spans="1:2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7" x14ac:dyDescent="0.15">
      <c r="A2" s="1" t="s">
        <v>0</v>
      </c>
      <c r="B2" s="5">
        <v>0</v>
      </c>
      <c r="C2" s="5">
        <v>0</v>
      </c>
      <c r="D2" s="5">
        <v>0</v>
      </c>
      <c r="E2" s="5">
        <v>28.80303928</v>
      </c>
      <c r="F2" s="5">
        <v>1.069724034</v>
      </c>
      <c r="G2" s="5">
        <v>0.94155019620000002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f>+SUM(B2:V2)</f>
        <v>30.814313510200002</v>
      </c>
      <c r="X2" t="s">
        <v>176</v>
      </c>
    </row>
    <row r="3" spans="1:27" x14ac:dyDescent="0.15">
      <c r="A3" s="1" t="s">
        <v>1</v>
      </c>
      <c r="B3" s="5">
        <v>0</v>
      </c>
      <c r="C3" s="5">
        <v>0</v>
      </c>
      <c r="D3" s="5">
        <v>0</v>
      </c>
      <c r="E3" s="5">
        <v>0.17356569899999999</v>
      </c>
      <c r="F3" s="5">
        <v>62.723730200000006</v>
      </c>
      <c r="G3" s="5">
        <v>1.318426093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f t="shared" ref="W3:W22" si="0">+SUM(B3:V3)</f>
        <v>64.215721992000013</v>
      </c>
      <c r="X3" t="s">
        <v>177</v>
      </c>
    </row>
    <row r="4" spans="1:27" x14ac:dyDescent="0.15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1.495441644</v>
      </c>
      <c r="G4" s="5">
        <v>87.052368689999994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f t="shared" si="0"/>
        <v>88.54781033399999</v>
      </c>
    </row>
    <row r="5" spans="1:27" x14ac:dyDescent="0.15">
      <c r="A5" s="1" t="s">
        <v>3</v>
      </c>
      <c r="B5" s="5">
        <v>3.1605375580000001</v>
      </c>
      <c r="C5" s="5">
        <v>11.927984220000001</v>
      </c>
      <c r="D5" s="5">
        <v>0.16408898730000002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1.211591557</v>
      </c>
      <c r="K5" s="5">
        <v>0</v>
      </c>
      <c r="L5" s="5">
        <v>1.75329745E-2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18.405805440000002</v>
      </c>
      <c r="U5" s="5">
        <v>0.2579645881</v>
      </c>
      <c r="V5" s="5">
        <v>-9.3143005050000005E-2</v>
      </c>
      <c r="W5" s="5">
        <f t="shared" si="0"/>
        <v>35.052362319850005</v>
      </c>
      <c r="Y5">
        <f>+U5/U23+V5/U23</f>
        <v>6.7654566450534052E-3</v>
      </c>
      <c r="Z5">
        <f>+(U5+V5)/$U$23</f>
        <v>6.7654566450534043E-3</v>
      </c>
    </row>
    <row r="6" spans="1:27" x14ac:dyDescent="0.15">
      <c r="A6" s="1" t="s">
        <v>4</v>
      </c>
      <c r="B6" s="5">
        <v>6.9137747879999996</v>
      </c>
      <c r="C6" s="5">
        <v>22.11542081</v>
      </c>
      <c r="D6" s="5">
        <v>11.39658985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23.08991091</v>
      </c>
      <c r="K6" s="5">
        <v>0</v>
      </c>
      <c r="L6" s="5">
        <v>8.3720262130000001E-2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13.48988344</v>
      </c>
      <c r="U6" s="5">
        <v>19.344119329999998</v>
      </c>
      <c r="V6" s="5">
        <v>1.2685028710000001</v>
      </c>
      <c r="W6" s="5">
        <f t="shared" si="0"/>
        <v>97.701922261129994</v>
      </c>
      <c r="Z6">
        <f t="shared" ref="Z6:Z7" si="1">+(U6+V6)/$U$23</f>
        <v>0.84608944569732891</v>
      </c>
    </row>
    <row r="7" spans="1:27" x14ac:dyDescent="0.15">
      <c r="A7" s="1" t="s">
        <v>5</v>
      </c>
      <c r="B7" s="5">
        <v>4.4456911320000003</v>
      </c>
      <c r="C7" s="5">
        <v>10.25533388</v>
      </c>
      <c r="D7" s="5">
        <v>25.790391530000001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32.838168070000002</v>
      </c>
      <c r="K7" s="5">
        <v>0</v>
      </c>
      <c r="L7" s="5">
        <v>10.39411222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7.0574766129999995</v>
      </c>
      <c r="U7" s="5">
        <v>3.5766314599999998</v>
      </c>
      <c r="V7" s="5">
        <v>8.1506483200000004E-3</v>
      </c>
      <c r="W7" s="5">
        <f t="shared" si="0"/>
        <v>94.365955553320006</v>
      </c>
      <c r="Z7">
        <f t="shared" si="1"/>
        <v>0.1471450976687006</v>
      </c>
    </row>
    <row r="8" spans="1:27" x14ac:dyDescent="0.15">
      <c r="A8" s="1" t="s">
        <v>6</v>
      </c>
      <c r="B8" s="5">
        <v>2.9878268870000002</v>
      </c>
      <c r="C8" s="5">
        <v>7.1010807900000001</v>
      </c>
      <c r="D8" s="5">
        <v>24.0441237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f t="shared" si="0"/>
        <v>34.133031377000002</v>
      </c>
      <c r="Y8">
        <f>+B8/(B8+B9)</f>
        <v>0.18466653156596002</v>
      </c>
      <c r="Z8">
        <f t="shared" ref="Z8:AA8" si="2">+C8/(C8+C9)</f>
        <v>0.37979708933015854</v>
      </c>
      <c r="AA8">
        <f t="shared" si="2"/>
        <v>0.49457510070742422</v>
      </c>
    </row>
    <row r="9" spans="1:27" x14ac:dyDescent="0.15">
      <c r="A9" s="1" t="s">
        <v>7</v>
      </c>
      <c r="B9" s="5">
        <v>13.19175293</v>
      </c>
      <c r="C9" s="5">
        <v>11.59595768</v>
      </c>
      <c r="D9" s="5">
        <v>24.571594449999999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4.7540541509999992</v>
      </c>
      <c r="U9" s="5">
        <v>0</v>
      </c>
      <c r="V9" s="5">
        <v>0</v>
      </c>
      <c r="W9" s="5">
        <f t="shared" si="0"/>
        <v>54.113359210999995</v>
      </c>
      <c r="Y9">
        <f>1-Y8</f>
        <v>0.81533346843403998</v>
      </c>
      <c r="Z9">
        <f t="shared" ref="Z9:AA9" si="3">1-Z8</f>
        <v>0.62020291066984146</v>
      </c>
      <c r="AA9">
        <f t="shared" si="3"/>
        <v>0.50542489929257584</v>
      </c>
    </row>
    <row r="10" spans="1:27" x14ac:dyDescent="0.1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34.131359490000001</v>
      </c>
      <c r="I10" s="5">
        <v>12.060735800000002</v>
      </c>
      <c r="J10" s="5">
        <v>0</v>
      </c>
      <c r="K10" s="5">
        <v>17.431284399999999</v>
      </c>
      <c r="L10" s="5">
        <v>2.1073795340000001</v>
      </c>
      <c r="M10" s="5">
        <v>0</v>
      </c>
      <c r="N10" s="5">
        <v>5.5067667199999999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f t="shared" si="0"/>
        <v>71.237525944000012</v>
      </c>
    </row>
    <row r="11" spans="1:27" x14ac:dyDescent="0.1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31.096709390000001</v>
      </c>
      <c r="J11" s="5">
        <v>0</v>
      </c>
      <c r="K11" s="5">
        <v>0</v>
      </c>
      <c r="L11" s="5">
        <v>0</v>
      </c>
      <c r="M11" s="5">
        <v>5.8570051300000001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f t="shared" si="0"/>
        <v>36.953714519999998</v>
      </c>
    </row>
    <row r="12" spans="1:27" x14ac:dyDescent="0.1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0.98109349999999995</v>
      </c>
      <c r="J12" s="5">
        <v>0</v>
      </c>
      <c r="K12" s="5">
        <v>0</v>
      </c>
      <c r="L12" s="5">
        <v>0</v>
      </c>
      <c r="M12" s="5">
        <v>1.6238783000000001</v>
      </c>
      <c r="N12" s="5">
        <v>0</v>
      </c>
      <c r="O12" s="5">
        <v>5.8828657</v>
      </c>
      <c r="P12" s="5">
        <v>1.444853663</v>
      </c>
      <c r="Q12" s="5">
        <v>0.95100149789999999</v>
      </c>
      <c r="R12" s="5">
        <v>7.3869768860000002</v>
      </c>
      <c r="S12" s="5">
        <v>0.5727635418</v>
      </c>
      <c r="T12" s="5">
        <v>0</v>
      </c>
      <c r="U12" s="5">
        <v>0</v>
      </c>
      <c r="V12" s="5">
        <v>0</v>
      </c>
      <c r="W12" s="5">
        <f t="shared" si="0"/>
        <v>18.843433088699999</v>
      </c>
    </row>
    <row r="13" spans="1:27" x14ac:dyDescent="0.1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7.4808834299999996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f t="shared" si="0"/>
        <v>7.4808834299999996</v>
      </c>
    </row>
    <row r="14" spans="1:27" x14ac:dyDescent="0.1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1.5233916200000002</v>
      </c>
      <c r="L14" s="5">
        <v>3.9833750999999999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f t="shared" si="0"/>
        <v>5.5067667199999999</v>
      </c>
    </row>
    <row r="15" spans="1:27" x14ac:dyDescent="0.1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1.2089669999999999</v>
      </c>
      <c r="K15" s="5">
        <v>4.6738987000000005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f t="shared" si="0"/>
        <v>5.8828657</v>
      </c>
    </row>
    <row r="16" spans="1:27" x14ac:dyDescent="0.15">
      <c r="A16" s="1" t="s">
        <v>14</v>
      </c>
      <c r="B16" s="5">
        <v>0.10199653260000001</v>
      </c>
      <c r="C16" s="5">
        <v>0.2486144549</v>
      </c>
      <c r="D16" s="5">
        <v>1.0942426750000001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f t="shared" si="0"/>
        <v>1.4448536625000001</v>
      </c>
    </row>
    <row r="17" spans="1:23" x14ac:dyDescent="0.15">
      <c r="A17" s="1" t="s">
        <v>15</v>
      </c>
      <c r="B17" s="5">
        <v>0</v>
      </c>
      <c r="C17" s="5">
        <v>0.95100149789999999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f t="shared" si="0"/>
        <v>0.95100149789999999</v>
      </c>
    </row>
    <row r="18" spans="1:23" x14ac:dyDescent="0.15">
      <c r="A18" s="1" t="s">
        <v>16</v>
      </c>
      <c r="B18" s="5">
        <v>1.273368651E-2</v>
      </c>
      <c r="C18" s="5">
        <v>2.0328661479999999E-2</v>
      </c>
      <c r="D18" s="5">
        <v>1.4867791499999998</v>
      </c>
      <c r="E18" s="5">
        <v>0.25476587340000001</v>
      </c>
      <c r="F18" s="5">
        <v>5.0337840040000001</v>
      </c>
      <c r="G18" s="5">
        <v>0.57858551049999996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f t="shared" si="0"/>
        <v>7.3869768858900002</v>
      </c>
    </row>
    <row r="19" spans="1:23" x14ac:dyDescent="0.15">
      <c r="A19" s="1" t="s">
        <v>17</v>
      </c>
      <c r="B19" s="5">
        <v>0</v>
      </c>
      <c r="C19" s="5">
        <v>0</v>
      </c>
      <c r="D19" s="5">
        <v>0</v>
      </c>
      <c r="E19" s="5">
        <v>7.9138213919999992E-2</v>
      </c>
      <c r="F19" s="5">
        <v>0.49359015690000002</v>
      </c>
      <c r="G19" s="5">
        <v>3.5171018349999999E-5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f t="shared" si="0"/>
        <v>0.5727635418383501</v>
      </c>
    </row>
    <row r="20" spans="1:23" x14ac:dyDescent="0.15">
      <c r="A20" s="1" t="s">
        <v>18</v>
      </c>
      <c r="B20" s="5">
        <v>0</v>
      </c>
      <c r="C20" s="5">
        <v>0</v>
      </c>
      <c r="D20" s="5">
        <v>0</v>
      </c>
      <c r="E20" s="5">
        <v>5.741853248</v>
      </c>
      <c r="F20" s="5">
        <v>26.885652219999997</v>
      </c>
      <c r="G20" s="5">
        <v>4.4749894239999994</v>
      </c>
      <c r="H20" s="5">
        <v>1.6718800000000002E-3</v>
      </c>
      <c r="I20" s="5">
        <v>9.9748205510000005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f t="shared" si="0"/>
        <v>47.078987323</v>
      </c>
    </row>
    <row r="21" spans="1:23" x14ac:dyDescent="0.1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5.4080054000000004</v>
      </c>
      <c r="K21" s="5">
        <v>13.325139800000001</v>
      </c>
      <c r="L21" s="5">
        <v>2.2573129999999999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3.3717676940000003</v>
      </c>
      <c r="U21" s="5">
        <v>0</v>
      </c>
      <c r="V21" s="5">
        <v>0</v>
      </c>
      <c r="W21" s="5">
        <f t="shared" si="0"/>
        <v>24.362225894000002</v>
      </c>
    </row>
    <row r="22" spans="1:23" x14ac:dyDescent="0.1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1.183510514</v>
      </c>
      <c r="V22" s="5">
        <v>0</v>
      </c>
      <c r="W22" s="5">
        <f t="shared" si="0"/>
        <v>1.183510514</v>
      </c>
    </row>
    <row r="23" spans="1:23" x14ac:dyDescent="0.15">
      <c r="A23" s="1" t="s">
        <v>21</v>
      </c>
      <c r="B23" s="5">
        <f>+SUM(B2:B22)</f>
        <v>30.814313514110001</v>
      </c>
      <c r="C23" s="5">
        <f t="shared" ref="C23:V23" si="4">+SUM(C2:C22)</f>
        <v>64.215721994279988</v>
      </c>
      <c r="D23" s="5">
        <f t="shared" si="4"/>
        <v>88.547810342299996</v>
      </c>
      <c r="E23" s="5">
        <f t="shared" si="4"/>
        <v>35.05236231432</v>
      </c>
      <c r="F23" s="5">
        <f t="shared" si="4"/>
        <v>97.701922258899998</v>
      </c>
      <c r="G23" s="5">
        <f t="shared" si="4"/>
        <v>94.365955084718351</v>
      </c>
      <c r="H23" s="5">
        <f t="shared" si="4"/>
        <v>34.133031370000005</v>
      </c>
      <c r="I23" s="5">
        <f t="shared" si="4"/>
        <v>54.113359241000005</v>
      </c>
      <c r="J23" s="5">
        <f t="shared" si="4"/>
        <v>71.237526367000015</v>
      </c>
      <c r="K23" s="5">
        <f t="shared" si="4"/>
        <v>36.953714520000005</v>
      </c>
      <c r="L23" s="5">
        <f t="shared" si="4"/>
        <v>18.84343309063</v>
      </c>
      <c r="M23" s="5">
        <f t="shared" si="4"/>
        <v>7.4808834300000004</v>
      </c>
      <c r="N23" s="5">
        <f t="shared" si="4"/>
        <v>5.5067667199999999</v>
      </c>
      <c r="O23" s="5">
        <f t="shared" si="4"/>
        <v>5.8828657</v>
      </c>
      <c r="P23" s="5">
        <f t="shared" si="4"/>
        <v>1.444853663</v>
      </c>
      <c r="Q23" s="5">
        <f t="shared" si="4"/>
        <v>0.95100149789999999</v>
      </c>
      <c r="R23" s="5">
        <f t="shared" si="4"/>
        <v>7.3869768860000002</v>
      </c>
      <c r="S23" s="5">
        <f t="shared" si="4"/>
        <v>0.5727635418</v>
      </c>
      <c r="T23" s="5">
        <f t="shared" si="4"/>
        <v>47.078987337999997</v>
      </c>
      <c r="U23" s="5">
        <f t="shared" si="4"/>
        <v>24.362225892099993</v>
      </c>
      <c r="V23" s="5">
        <f t="shared" si="4"/>
        <v>1.1835105142700002</v>
      </c>
      <c r="W23" s="5">
        <v>0</v>
      </c>
    </row>
    <row r="25" spans="1:23" x14ac:dyDescent="0.15">
      <c r="B25">
        <f t="array" ref="B25:V25">TRANSPOSE(W2:W22)</f>
        <v>30.814313510200002</v>
      </c>
      <c r="C25">
        <v>64.215721992000013</v>
      </c>
      <c r="D25">
        <v>88.54781033399999</v>
      </c>
      <c r="E25">
        <v>35.052362319850005</v>
      </c>
      <c r="F25">
        <v>97.701922261129994</v>
      </c>
      <c r="G25">
        <v>94.365955553320006</v>
      </c>
      <c r="H25">
        <v>34.133031377000002</v>
      </c>
      <c r="I25">
        <v>54.113359210999995</v>
      </c>
      <c r="J25">
        <v>71.237525944000012</v>
      </c>
      <c r="K25">
        <v>36.953714519999998</v>
      </c>
      <c r="L25">
        <v>18.843433088699999</v>
      </c>
      <c r="M25">
        <v>7.4808834299999996</v>
      </c>
      <c r="N25">
        <v>5.5067667199999999</v>
      </c>
      <c r="O25">
        <v>5.8828657</v>
      </c>
      <c r="P25">
        <v>1.4448536625000001</v>
      </c>
      <c r="Q25">
        <v>0.95100149789999999</v>
      </c>
      <c r="R25">
        <v>7.3869768858900002</v>
      </c>
      <c r="S25">
        <v>0.5727635418383501</v>
      </c>
      <c r="T25">
        <v>47.078987323</v>
      </c>
      <c r="U25">
        <v>24.362225894000002</v>
      </c>
      <c r="V25">
        <v>1.183510514</v>
      </c>
    </row>
    <row r="27" spans="1:23" x14ac:dyDescent="0.15">
      <c r="B27" s="2">
        <f>ROUND(B23-B25,1)</f>
        <v>0</v>
      </c>
      <c r="C27" s="2">
        <f t="shared" ref="C27:V27" si="5">ROUND(C23-C25,1)</f>
        <v>0</v>
      </c>
      <c r="D27" s="2">
        <f t="shared" si="5"/>
        <v>0</v>
      </c>
      <c r="E27" s="2">
        <f t="shared" si="5"/>
        <v>0</v>
      </c>
      <c r="F27" s="2">
        <f t="shared" si="5"/>
        <v>0</v>
      </c>
      <c r="G27" s="2">
        <f t="shared" si="5"/>
        <v>0</v>
      </c>
      <c r="H27" s="2">
        <f t="shared" si="5"/>
        <v>0</v>
      </c>
      <c r="I27" s="2">
        <f t="shared" si="5"/>
        <v>0</v>
      </c>
      <c r="J27" s="2">
        <f t="shared" si="5"/>
        <v>0</v>
      </c>
      <c r="K27" s="2">
        <f t="shared" si="5"/>
        <v>0</v>
      </c>
      <c r="L27" s="2">
        <f t="shared" si="5"/>
        <v>0</v>
      </c>
      <c r="M27" s="2">
        <f t="shared" si="5"/>
        <v>0</v>
      </c>
      <c r="N27" s="2">
        <f t="shared" si="5"/>
        <v>0</v>
      </c>
      <c r="O27" s="2">
        <f t="shared" si="5"/>
        <v>0</v>
      </c>
      <c r="P27" s="2">
        <f t="shared" si="5"/>
        <v>0</v>
      </c>
      <c r="Q27" s="2">
        <f t="shared" si="5"/>
        <v>0</v>
      </c>
      <c r="R27" s="2">
        <f t="shared" si="5"/>
        <v>0</v>
      </c>
      <c r="S27" s="2">
        <f t="shared" si="5"/>
        <v>0</v>
      </c>
      <c r="T27" s="2">
        <f t="shared" si="5"/>
        <v>0</v>
      </c>
      <c r="U27" s="2">
        <f t="shared" si="5"/>
        <v>0</v>
      </c>
      <c r="V27" s="2">
        <f t="shared" si="5"/>
        <v>0</v>
      </c>
    </row>
    <row r="29" spans="1:23" x14ac:dyDescent="0.15">
      <c r="E29" s="4">
        <f>+SUM(E2:E4)</f>
        <v>28.976604979000001</v>
      </c>
      <c r="F29" s="4">
        <f t="shared" ref="F29:G29" si="6">+SUM(F2:F4)</f>
        <v>65.288895878000005</v>
      </c>
      <c r="G29" s="4">
        <f t="shared" si="6"/>
        <v>89.312344979199992</v>
      </c>
      <c r="I29" t="s">
        <v>170</v>
      </c>
      <c r="J29" t="s">
        <v>172</v>
      </c>
      <c r="K29" t="s">
        <v>171</v>
      </c>
      <c r="P29" s="1" t="s">
        <v>3</v>
      </c>
      <c r="Q29" s="1" t="s">
        <v>4</v>
      </c>
      <c r="R29" s="1" t="s">
        <v>5</v>
      </c>
    </row>
    <row r="30" spans="1:23" x14ac:dyDescent="0.15">
      <c r="E30">
        <f>+E2/E$29</f>
        <v>0.99401014373057894</v>
      </c>
      <c r="F30">
        <f t="shared" ref="F30:G30" si="7">+F2/F$29</f>
        <v>1.6384471197045596E-2</v>
      </c>
      <c r="G30">
        <f t="shared" si="7"/>
        <v>1.0542217835835329E-2</v>
      </c>
      <c r="I30">
        <f>+$B$8*E30</f>
        <v>2.9699302333889586</v>
      </c>
      <c r="J30">
        <f>+$C$8*F30</f>
        <v>0.1163474536716488</v>
      </c>
      <c r="K30">
        <f>+$D$8*G30</f>
        <v>0.25347838971717096</v>
      </c>
      <c r="N30" s="1" t="s">
        <v>0</v>
      </c>
      <c r="O30" s="1" t="s">
        <v>3</v>
      </c>
      <c r="P30">
        <f>+E30*B5</f>
        <v>3.1416063922934732</v>
      </c>
      <c r="Q30">
        <f>+E30*B6</f>
        <v>6.8723622707407328</v>
      </c>
      <c r="R30">
        <f>+E30*B7</f>
        <v>4.4190620811010808</v>
      </c>
    </row>
    <row r="31" spans="1:23" x14ac:dyDescent="0.15">
      <c r="E31">
        <f t="shared" ref="E31:G32" si="8">+E3/E$29</f>
        <v>5.9898562694210367E-3</v>
      </c>
      <c r="F31">
        <f t="shared" si="8"/>
        <v>0.96071053670760009</v>
      </c>
      <c r="G31">
        <f t="shared" si="8"/>
        <v>1.4761969281033311E-2</v>
      </c>
      <c r="I31">
        <f t="shared" ref="I31:I32" si="9">+$B$8*E31</f>
        <v>1.7896653611041691E-2</v>
      </c>
      <c r="J31">
        <f t="shared" ref="J31:J32" si="10">+$C$8*F31</f>
        <v>6.8220831369649293</v>
      </c>
      <c r="K31">
        <f t="shared" ref="K31:K32" si="11">+$D$8*G31</f>
        <v>0.35493861544876498</v>
      </c>
      <c r="N31" s="1" t="s">
        <v>0</v>
      </c>
      <c r="O31" s="1" t="s">
        <v>4</v>
      </c>
      <c r="P31">
        <f>+E31*B5</f>
        <v>1.8931165706526955E-2</v>
      </c>
      <c r="Q31">
        <f>+E31*B6</f>
        <v>4.1412517259266896E-2</v>
      </c>
      <c r="R31">
        <f>+E31*B7</f>
        <v>2.6629050898919707E-2</v>
      </c>
    </row>
    <row r="32" spans="1:23" x14ac:dyDescent="0.15">
      <c r="E32">
        <f t="shared" si="8"/>
        <v>0</v>
      </c>
      <c r="F32">
        <f t="shared" si="8"/>
        <v>2.29049920953543E-2</v>
      </c>
      <c r="G32">
        <f t="shared" si="8"/>
        <v>0.97469581288313134</v>
      </c>
      <c r="I32">
        <f t="shared" si="9"/>
        <v>0</v>
      </c>
      <c r="J32">
        <f t="shared" si="10"/>
        <v>0.16265019936342226</v>
      </c>
      <c r="K32">
        <f t="shared" si="11"/>
        <v>23.435706694834064</v>
      </c>
      <c r="N32" s="1" t="s">
        <v>0</v>
      </c>
      <c r="O32" s="1" t="s">
        <v>5</v>
      </c>
      <c r="P32">
        <v>0</v>
      </c>
      <c r="Q32">
        <v>0</v>
      </c>
      <c r="R32">
        <v>0</v>
      </c>
    </row>
    <row r="33" spans="2:18" x14ac:dyDescent="0.15">
      <c r="N33" s="1" t="s">
        <v>1</v>
      </c>
      <c r="O33" s="1" t="s">
        <v>3</v>
      </c>
      <c r="P33">
        <f>+F30*C5</f>
        <v>0.1954337138914044</v>
      </c>
      <c r="Q33">
        <f>+F30*C6</f>
        <v>0.3623494752719878</v>
      </c>
      <c r="R33">
        <f>+F30*C7</f>
        <v>0.16802822257294586</v>
      </c>
    </row>
    <row r="34" spans="2:18" x14ac:dyDescent="0.15">
      <c r="B34" t="s">
        <v>22</v>
      </c>
      <c r="I34" t="s">
        <v>173</v>
      </c>
      <c r="J34" t="s">
        <v>174</v>
      </c>
      <c r="K34" t="s">
        <v>175</v>
      </c>
      <c r="N34" s="1" t="s">
        <v>1</v>
      </c>
      <c r="O34" s="1" t="s">
        <v>4</v>
      </c>
      <c r="P34">
        <f>+F31*C5</f>
        <v>11.459340121835986</v>
      </c>
      <c r="Q34">
        <f>+F31*C6</f>
        <v>21.246517795889527</v>
      </c>
      <c r="R34">
        <f>+F31*C7</f>
        <v>9.8524073159704351</v>
      </c>
    </row>
    <row r="35" spans="2:18" x14ac:dyDescent="0.15">
      <c r="B35" t="s">
        <v>28</v>
      </c>
      <c r="E35" s="6">
        <f>+E18/(E23-E18)</f>
        <v>7.3213641014702319E-3</v>
      </c>
      <c r="F35" s="6">
        <f t="shared" ref="F35:G35" si="12">+F18/(F23-F18)</f>
        <v>5.4320547480447838E-2</v>
      </c>
      <c r="G35" s="6">
        <f t="shared" si="12"/>
        <v>6.1691197133121227E-3</v>
      </c>
      <c r="I35">
        <f>+$B$9*E30</f>
        <v>13.112736226007586</v>
      </c>
      <c r="J35">
        <f>+$C$9*F30</f>
        <v>0.18999363461011967</v>
      </c>
      <c r="K35">
        <f>+$D$9*G30</f>
        <v>0.2590391012657024</v>
      </c>
      <c r="N35" s="1" t="s">
        <v>1</v>
      </c>
      <c r="O35" s="1" t="s">
        <v>5</v>
      </c>
      <c r="P35">
        <f>+F32*C5</f>
        <v>0.27321038427261085</v>
      </c>
      <c r="Q35">
        <f>+F32*C6</f>
        <v>0.50655353883848397</v>
      </c>
      <c r="R35">
        <f>+F32*C7</f>
        <v>0.23489834145661914</v>
      </c>
    </row>
    <row r="36" spans="2:18" x14ac:dyDescent="0.15">
      <c r="B36" t="s">
        <v>23</v>
      </c>
      <c r="I36">
        <f t="shared" ref="I36:I37" si="13">+$B$9*E31</f>
        <v>7.9016703992413825E-2</v>
      </c>
      <c r="J36">
        <f t="shared" ref="J36:J37" si="14">+$C$9*F31</f>
        <v>11.140358726391417</v>
      </c>
      <c r="K36">
        <f t="shared" ref="K36:K37" si="15">+$D$9*G31</f>
        <v>0.36272512245690858</v>
      </c>
      <c r="N36" s="1" t="s">
        <v>2</v>
      </c>
      <c r="O36" s="1" t="s">
        <v>3</v>
      </c>
      <c r="P36">
        <f>+G30*D5</f>
        <v>1.7298618485782171E-3</v>
      </c>
      <c r="Q36">
        <f>+G30*D6</f>
        <v>0.12014533278436988</v>
      </c>
      <c r="R36">
        <f>+G30*D7</f>
        <v>0.27188792558074243</v>
      </c>
    </row>
    <row r="37" spans="2:18" x14ac:dyDescent="0.15">
      <c r="B37" t="s">
        <v>24</v>
      </c>
      <c r="C37" t="s">
        <v>31</v>
      </c>
      <c r="D37" t="s">
        <v>32</v>
      </c>
      <c r="E37" t="s">
        <v>36</v>
      </c>
      <c r="G37" t="s">
        <v>35</v>
      </c>
      <c r="H37" t="s">
        <v>37</v>
      </c>
      <c r="I37">
        <f t="shared" si="13"/>
        <v>0</v>
      </c>
      <c r="J37">
        <f t="shared" si="14"/>
        <v>0.26560531899846296</v>
      </c>
      <c r="K37">
        <f t="shared" si="15"/>
        <v>23.949830226277388</v>
      </c>
      <c r="N37" s="1" t="s">
        <v>2</v>
      </c>
      <c r="O37" s="1" t="s">
        <v>4</v>
      </c>
      <c r="P37">
        <f>+G31*D5</f>
        <v>2.4222765898784652E-3</v>
      </c>
      <c r="Q37">
        <f>+G31*D6</f>
        <v>0.16823610927423602</v>
      </c>
      <c r="R37">
        <f>+G31*D7</f>
        <v>0.38071696751168171</v>
      </c>
    </row>
    <row r="38" spans="2:18" x14ac:dyDescent="0.15">
      <c r="B38" t="s">
        <v>25</v>
      </c>
      <c r="N38" s="1" t="s">
        <v>2</v>
      </c>
      <c r="O38" s="1" t="s">
        <v>5</v>
      </c>
      <c r="P38">
        <f>+G32*D5</f>
        <v>0.15993684886154333</v>
      </c>
      <c r="Q38">
        <f>+G32*D6</f>
        <v>11.108208407941394</v>
      </c>
      <c r="R38">
        <f>+G32*D7</f>
        <v>25.137786636907578</v>
      </c>
    </row>
    <row r="39" spans="2:18" x14ac:dyDescent="0.15">
      <c r="B39" t="s">
        <v>26</v>
      </c>
    </row>
    <row r="40" spans="2:18" x14ac:dyDescent="0.15">
      <c r="B40" t="s">
        <v>29</v>
      </c>
      <c r="H40">
        <f>+H23/(H23+I23)</f>
        <v>0.38679237908394731</v>
      </c>
      <c r="I40">
        <f>1-H40</f>
        <v>0.61320762091605263</v>
      </c>
      <c r="L40">
        <v>28</v>
      </c>
    </row>
    <row r="41" spans="2:18" x14ac:dyDescent="0.15">
      <c r="B41" t="s">
        <v>30</v>
      </c>
      <c r="C41" t="s">
        <v>33</v>
      </c>
      <c r="D41" t="s">
        <v>34</v>
      </c>
      <c r="L41">
        <f>+L40*0.8</f>
        <v>22.400000000000002</v>
      </c>
      <c r="N41" t="s">
        <v>43</v>
      </c>
      <c r="R41" s="7">
        <f>+R23-SUM(B18:D18)</f>
        <v>5.8671353880100003</v>
      </c>
    </row>
    <row r="42" spans="2:18" x14ac:dyDescent="0.15">
      <c r="B42" t="s">
        <v>27</v>
      </c>
      <c r="L42">
        <f>+L41*0.94</f>
        <v>21.056000000000001</v>
      </c>
    </row>
    <row r="43" spans="2:18" x14ac:dyDescent="0.15">
      <c r="N43" t="s">
        <v>44</v>
      </c>
    </row>
    <row r="44" spans="2:18" x14ac:dyDescent="0.15">
      <c r="B44" t="s">
        <v>38</v>
      </c>
    </row>
    <row r="45" spans="2:18" x14ac:dyDescent="0.15">
      <c r="C45" t="s">
        <v>39</v>
      </c>
    </row>
    <row r="46" spans="2:18" x14ac:dyDescent="0.15">
      <c r="C46" t="s">
        <v>40</v>
      </c>
    </row>
    <row r="49" spans="2:10" x14ac:dyDescent="0.15">
      <c r="B49" t="s">
        <v>41</v>
      </c>
    </row>
    <row r="50" spans="2:10" x14ac:dyDescent="0.15">
      <c r="B50" t="s">
        <v>42</v>
      </c>
      <c r="J50" s="2">
        <v>1000000</v>
      </c>
    </row>
    <row r="52" spans="2:10" x14ac:dyDescent="0.15">
      <c r="B52" s="3"/>
    </row>
    <row r="54" spans="2:10" x14ac:dyDescent="0.15">
      <c r="B54" s="4">
        <f>+SUM(B16:B18)</f>
        <v>0.11473021911</v>
      </c>
      <c r="C54" s="4">
        <f t="shared" ref="C54:D54" si="16">+SUM(C16:C18)</f>
        <v>1.2199446142799999</v>
      </c>
      <c r="D54" s="4">
        <f t="shared" si="16"/>
        <v>2.5810218249999997</v>
      </c>
    </row>
    <row r="55" spans="2:10" x14ac:dyDescent="0.15">
      <c r="B55">
        <f>+B54/(B23-B54)</f>
        <v>3.7371914142132986E-3</v>
      </c>
      <c r="C55">
        <f t="shared" ref="C55:D55" si="17">+C54/(C23-C54)</f>
        <v>1.9365498213016894E-2</v>
      </c>
      <c r="D55">
        <f t="shared" si="17"/>
        <v>3.0023476153009872E-2</v>
      </c>
    </row>
    <row r="58" spans="2:10" x14ac:dyDescent="0.15">
      <c r="B58" t="s">
        <v>45</v>
      </c>
    </row>
    <row r="59" spans="2:10" x14ac:dyDescent="0.15">
      <c r="B59" t="s">
        <v>46</v>
      </c>
      <c r="E59" t="s">
        <v>154</v>
      </c>
    </row>
    <row r="60" spans="2:10" x14ac:dyDescent="0.15">
      <c r="B60" t="s">
        <v>47</v>
      </c>
      <c r="E60" t="s">
        <v>154</v>
      </c>
    </row>
    <row r="61" spans="2:10" x14ac:dyDescent="0.15">
      <c r="B61" t="s">
        <v>48</v>
      </c>
      <c r="E61" t="s">
        <v>154</v>
      </c>
    </row>
    <row r="62" spans="2:10" x14ac:dyDescent="0.15">
      <c r="B62" t="s">
        <v>49</v>
      </c>
      <c r="E62">
        <f>+I10/I23</f>
        <v>0.2228790814165896</v>
      </c>
    </row>
    <row r="63" spans="2:10" x14ac:dyDescent="0.15">
      <c r="B63" t="s">
        <v>50</v>
      </c>
      <c r="E63">
        <f>+I11/I23</f>
        <v>0.57465863931136241</v>
      </c>
    </row>
    <row r="64" spans="2:10" x14ac:dyDescent="0.15">
      <c r="B64" t="s">
        <v>51</v>
      </c>
      <c r="E64">
        <f>+I20/I23</f>
        <v>0.18433194114924564</v>
      </c>
    </row>
    <row r="65" spans="2:6" x14ac:dyDescent="0.15">
      <c r="B65" t="s">
        <v>52</v>
      </c>
      <c r="E65">
        <f>+I12/I23</f>
        <v>1.8130338122802327E-2</v>
      </c>
    </row>
    <row r="66" spans="2:6" x14ac:dyDescent="0.15">
      <c r="B66" t="s">
        <v>53</v>
      </c>
      <c r="E66">
        <f>+J15/J23</f>
        <v>1.6970928970380987E-2</v>
      </c>
    </row>
    <row r="67" spans="2:6" x14ac:dyDescent="0.15">
      <c r="B67" t="s">
        <v>54</v>
      </c>
      <c r="E67" t="s">
        <v>154</v>
      </c>
    </row>
    <row r="68" spans="2:6" x14ac:dyDescent="0.15">
      <c r="B68" t="s">
        <v>55</v>
      </c>
      <c r="E68">
        <f>+J21/J23</f>
        <v>7.5915120524246593E-2</v>
      </c>
    </row>
    <row r="69" spans="2:6" x14ac:dyDescent="0.15">
      <c r="B69" t="s">
        <v>56</v>
      </c>
      <c r="E69">
        <f>+J13/J23</f>
        <v>0.10501323967174463</v>
      </c>
    </row>
    <row r="70" spans="2:6" x14ac:dyDescent="0.15">
      <c r="B70" t="s">
        <v>57</v>
      </c>
      <c r="E70">
        <f>+K10/J23</f>
        <v>0.24469244356124703</v>
      </c>
      <c r="F70" t="s">
        <v>155</v>
      </c>
    </row>
    <row r="71" spans="2:6" x14ac:dyDescent="0.15">
      <c r="B71" t="s">
        <v>58</v>
      </c>
      <c r="E71">
        <f>+L10/J23</f>
        <v>2.9582435571151724E-2</v>
      </c>
      <c r="F71" t="s">
        <v>156</v>
      </c>
    </row>
    <row r="72" spans="2:6" x14ac:dyDescent="0.15">
      <c r="B72" t="s">
        <v>59</v>
      </c>
      <c r="E72">
        <f>+N10/J23</f>
        <v>7.7301487022869847E-2</v>
      </c>
      <c r="F72" t="s">
        <v>157</v>
      </c>
    </row>
    <row r="73" spans="2:6" x14ac:dyDescent="0.15">
      <c r="B73" t="s">
        <v>60</v>
      </c>
      <c r="E73">
        <f>+K21/K23</f>
        <v>0.36058999678606596</v>
      </c>
    </row>
    <row r="74" spans="2:6" x14ac:dyDescent="0.15">
      <c r="B74" t="s">
        <v>61</v>
      </c>
      <c r="E74">
        <f>+M11/M23</f>
        <v>0.78292960782039611</v>
      </c>
      <c r="F74" t="s">
        <v>160</v>
      </c>
    </row>
    <row r="75" spans="2:6" x14ac:dyDescent="0.15">
      <c r="B75" t="s">
        <v>159</v>
      </c>
      <c r="E75">
        <f>+K14/N23</f>
        <v>0.27663994090528682</v>
      </c>
      <c r="F75" t="s">
        <v>160</v>
      </c>
    </row>
    <row r="76" spans="2:6" x14ac:dyDescent="0.15">
      <c r="B76" t="s">
        <v>62</v>
      </c>
      <c r="E76" t="s">
        <v>154</v>
      </c>
    </row>
    <row r="77" spans="2:6" x14ac:dyDescent="0.15">
      <c r="B77" t="s">
        <v>158</v>
      </c>
      <c r="E77">
        <f>+L14/N23</f>
        <v>0.72336005909471324</v>
      </c>
      <c r="F77" t="s">
        <v>160</v>
      </c>
    </row>
    <row r="78" spans="2:6" x14ac:dyDescent="0.15">
      <c r="B78" t="s">
        <v>63</v>
      </c>
      <c r="E78">
        <f>+M12/M23</f>
        <v>0.21707039217960386</v>
      </c>
      <c r="F78" t="s">
        <v>160</v>
      </c>
    </row>
    <row r="79" spans="2:6" x14ac:dyDescent="0.15">
      <c r="B79" t="s">
        <v>64</v>
      </c>
      <c r="E79">
        <f>+L21/L23</f>
        <v>0.11979308595961004</v>
      </c>
    </row>
    <row r="80" spans="2:6" x14ac:dyDescent="0.15">
      <c r="B80" t="s">
        <v>65</v>
      </c>
      <c r="E80" t="s">
        <v>154</v>
      </c>
    </row>
    <row r="81" spans="2:5" x14ac:dyDescent="0.15">
      <c r="B81" t="s">
        <v>66</v>
      </c>
      <c r="E81" t="s">
        <v>154</v>
      </c>
    </row>
    <row r="82" spans="2:5" x14ac:dyDescent="0.15">
      <c r="B82" t="s">
        <v>67</v>
      </c>
      <c r="E82" t="s">
        <v>154</v>
      </c>
    </row>
    <row r="83" spans="2:5" x14ac:dyDescent="0.15">
      <c r="B83" t="s">
        <v>68</v>
      </c>
      <c r="E83">
        <f>+E19/E20</f>
        <v>1.3782695325340365E-2</v>
      </c>
    </row>
    <row r="84" spans="2:5" x14ac:dyDescent="0.15">
      <c r="B84" t="s">
        <v>69</v>
      </c>
      <c r="E84">
        <f>+F19/F20</f>
        <v>1.8358868621116162E-2</v>
      </c>
    </row>
    <row r="85" spans="2:5" x14ac:dyDescent="0.15">
      <c r="B85" t="s">
        <v>70</v>
      </c>
      <c r="E85">
        <f>+G19/G20</f>
        <v>7.8594640160204336E-6</v>
      </c>
    </row>
    <row r="86" spans="2:5" x14ac:dyDescent="0.15">
      <c r="B86" t="s">
        <v>71</v>
      </c>
      <c r="E86" t="s">
        <v>154</v>
      </c>
    </row>
    <row r="87" spans="2:5" x14ac:dyDescent="0.15">
      <c r="B87" t="s">
        <v>72</v>
      </c>
      <c r="E87" t="s">
        <v>154</v>
      </c>
    </row>
    <row r="88" spans="2:5" x14ac:dyDescent="0.15">
      <c r="B88" t="s">
        <v>73</v>
      </c>
      <c r="E88" t="s">
        <v>154</v>
      </c>
    </row>
    <row r="89" spans="2:5" x14ac:dyDescent="0.15">
      <c r="B89" t="s">
        <v>74</v>
      </c>
      <c r="E89" t="s">
        <v>154</v>
      </c>
    </row>
    <row r="90" spans="2:5" x14ac:dyDescent="0.15">
      <c r="B90" t="s">
        <v>75</v>
      </c>
      <c r="E90" t="s">
        <v>154</v>
      </c>
    </row>
    <row r="91" spans="2:5" x14ac:dyDescent="0.15">
      <c r="B91" t="s">
        <v>76</v>
      </c>
      <c r="E91" t="s">
        <v>154</v>
      </c>
    </row>
    <row r="92" spans="2:5" x14ac:dyDescent="0.15">
      <c r="B92" t="s">
        <v>77</v>
      </c>
      <c r="E92" t="s">
        <v>154</v>
      </c>
    </row>
    <row r="93" spans="2:5" x14ac:dyDescent="0.15">
      <c r="B93" t="s">
        <v>78</v>
      </c>
      <c r="E93" t="s">
        <v>154</v>
      </c>
    </row>
    <row r="94" spans="2:5" x14ac:dyDescent="0.15">
      <c r="B94" t="s">
        <v>79</v>
      </c>
      <c r="E94" t="s">
        <v>154</v>
      </c>
    </row>
    <row r="95" spans="2:5" x14ac:dyDescent="0.15">
      <c r="B95" t="s">
        <v>80</v>
      </c>
      <c r="E95" t="s">
        <v>154</v>
      </c>
    </row>
    <row r="96" spans="2:5" x14ac:dyDescent="0.15">
      <c r="B96" t="s">
        <v>81</v>
      </c>
      <c r="E96" t="s">
        <v>154</v>
      </c>
    </row>
    <row r="97" spans="2:8" ht="14.25" x14ac:dyDescent="0.2">
      <c r="B97" t="s">
        <v>82</v>
      </c>
      <c r="E97" t="s">
        <v>154</v>
      </c>
      <c r="H97" s="10"/>
    </row>
    <row r="98" spans="2:8" x14ac:dyDescent="0.15">
      <c r="B98" t="s">
        <v>83</v>
      </c>
      <c r="E98" t="s">
        <v>154</v>
      </c>
    </row>
    <row r="99" spans="2:8" x14ac:dyDescent="0.15">
      <c r="B99" t="s">
        <v>84</v>
      </c>
      <c r="E99" t="s">
        <v>154</v>
      </c>
    </row>
    <row r="100" spans="2:8" x14ac:dyDescent="0.15">
      <c r="B100" t="s">
        <v>85</v>
      </c>
      <c r="E100" t="s">
        <v>154</v>
      </c>
    </row>
    <row r="101" spans="2:8" x14ac:dyDescent="0.15">
      <c r="B101" t="s">
        <v>86</v>
      </c>
      <c r="E101" t="s">
        <v>154</v>
      </c>
    </row>
    <row r="102" spans="2:8" x14ac:dyDescent="0.15">
      <c r="B102" t="s">
        <v>87</v>
      </c>
      <c r="E102" t="s">
        <v>154</v>
      </c>
    </row>
    <row r="103" spans="2:8" x14ac:dyDescent="0.15">
      <c r="B103" t="s">
        <v>88</v>
      </c>
      <c r="E103" t="s">
        <v>154</v>
      </c>
    </row>
    <row r="104" spans="2:8" x14ac:dyDescent="0.15">
      <c r="B104" t="s">
        <v>89</v>
      </c>
      <c r="E104" t="s">
        <v>154</v>
      </c>
    </row>
    <row r="105" spans="2:8" x14ac:dyDescent="0.15">
      <c r="B105" t="s">
        <v>90</v>
      </c>
      <c r="E105" t="s">
        <v>154</v>
      </c>
    </row>
    <row r="106" spans="2:8" x14ac:dyDescent="0.15">
      <c r="B106" t="s">
        <v>91</v>
      </c>
      <c r="E106" t="s">
        <v>154</v>
      </c>
    </row>
    <row r="107" spans="2:8" x14ac:dyDescent="0.15">
      <c r="B107" t="s">
        <v>92</v>
      </c>
      <c r="E107" t="s">
        <v>154</v>
      </c>
    </row>
    <row r="108" spans="2:8" x14ac:dyDescent="0.15">
      <c r="B108" t="s">
        <v>93</v>
      </c>
      <c r="E108" t="s">
        <v>154</v>
      </c>
    </row>
    <row r="109" spans="2:8" x14ac:dyDescent="0.15">
      <c r="B109" t="s">
        <v>94</v>
      </c>
      <c r="E109" t="s">
        <v>154</v>
      </c>
    </row>
    <row r="110" spans="2:8" x14ac:dyDescent="0.15">
      <c r="B110" t="s">
        <v>95</v>
      </c>
      <c r="E110" t="s">
        <v>154</v>
      </c>
    </row>
    <row r="111" spans="2:8" x14ac:dyDescent="0.15">
      <c r="B111" t="s">
        <v>96</v>
      </c>
      <c r="E111" t="s">
        <v>154</v>
      </c>
    </row>
    <row r="112" spans="2:8" x14ac:dyDescent="0.15">
      <c r="B112" t="s">
        <v>97</v>
      </c>
      <c r="E112" t="s">
        <v>154</v>
      </c>
    </row>
    <row r="113" spans="2:5" x14ac:dyDescent="0.15">
      <c r="B113" t="s">
        <v>98</v>
      </c>
      <c r="E113" t="s">
        <v>154</v>
      </c>
    </row>
    <row r="114" spans="2:5" x14ac:dyDescent="0.15">
      <c r="B114" t="s">
        <v>99</v>
      </c>
      <c r="E114" t="s">
        <v>154</v>
      </c>
    </row>
    <row r="115" spans="2:5" x14ac:dyDescent="0.15">
      <c r="B115" t="s">
        <v>100</v>
      </c>
      <c r="E115" t="s">
        <v>154</v>
      </c>
    </row>
    <row r="116" spans="2:5" x14ac:dyDescent="0.15">
      <c r="B116" t="s">
        <v>101</v>
      </c>
      <c r="E116" t="s">
        <v>154</v>
      </c>
    </row>
    <row r="117" spans="2:5" x14ac:dyDescent="0.15">
      <c r="B117" t="s">
        <v>102</v>
      </c>
      <c r="E117" t="s">
        <v>154</v>
      </c>
    </row>
    <row r="118" spans="2:5" x14ac:dyDescent="0.15">
      <c r="B118" t="s">
        <v>103</v>
      </c>
      <c r="E118" t="s">
        <v>154</v>
      </c>
    </row>
    <row r="119" spans="2:5" x14ac:dyDescent="0.15">
      <c r="B119" t="s">
        <v>104</v>
      </c>
      <c r="E119" t="s">
        <v>154</v>
      </c>
    </row>
    <row r="120" spans="2:5" x14ac:dyDescent="0.15">
      <c r="B120" t="s">
        <v>105</v>
      </c>
      <c r="E120" t="s">
        <v>154</v>
      </c>
    </row>
    <row r="121" spans="2:5" x14ac:dyDescent="0.15">
      <c r="B121" t="s">
        <v>106</v>
      </c>
      <c r="E121" t="s">
        <v>154</v>
      </c>
    </row>
    <row r="122" spans="2:5" x14ac:dyDescent="0.15">
      <c r="B122" t="s">
        <v>107</v>
      </c>
      <c r="E122" t="s">
        <v>154</v>
      </c>
    </row>
    <row r="123" spans="2:5" x14ac:dyDescent="0.15">
      <c r="B123" t="s">
        <v>108</v>
      </c>
      <c r="E123" t="s">
        <v>154</v>
      </c>
    </row>
    <row r="124" spans="2:5" x14ac:dyDescent="0.15">
      <c r="B124" t="s">
        <v>109</v>
      </c>
      <c r="E124" t="s">
        <v>154</v>
      </c>
    </row>
    <row r="125" spans="2:5" x14ac:dyDescent="0.15">
      <c r="B125" t="s">
        <v>110</v>
      </c>
      <c r="E125" t="s">
        <v>154</v>
      </c>
    </row>
    <row r="126" spans="2:5" x14ac:dyDescent="0.15">
      <c r="B126" t="s">
        <v>111</v>
      </c>
      <c r="E126" t="s">
        <v>154</v>
      </c>
    </row>
    <row r="127" spans="2:5" x14ac:dyDescent="0.15">
      <c r="B127" t="s">
        <v>112</v>
      </c>
      <c r="E127" t="s">
        <v>154</v>
      </c>
    </row>
    <row r="128" spans="2:5" x14ac:dyDescent="0.15">
      <c r="B128" t="s">
        <v>113</v>
      </c>
      <c r="E128" t="s">
        <v>154</v>
      </c>
    </row>
    <row r="129" spans="2:10" x14ac:dyDescent="0.15">
      <c r="B129" t="s">
        <v>114</v>
      </c>
      <c r="E129" t="s">
        <v>154</v>
      </c>
    </row>
    <row r="130" spans="2:10" x14ac:dyDescent="0.15">
      <c r="B130" t="s">
        <v>115</v>
      </c>
      <c r="E130" t="s">
        <v>154</v>
      </c>
    </row>
    <row r="131" spans="2:10" x14ac:dyDescent="0.15">
      <c r="B131" t="s">
        <v>116</v>
      </c>
      <c r="E131" s="7">
        <f>+J6</f>
        <v>23.08991091</v>
      </c>
    </row>
    <row r="132" spans="2:10" x14ac:dyDescent="0.15">
      <c r="B132" t="s">
        <v>117</v>
      </c>
      <c r="E132" s="7">
        <f>+J7</f>
        <v>32.838168070000002</v>
      </c>
    </row>
    <row r="133" spans="2:10" x14ac:dyDescent="0.15">
      <c r="B133" t="s">
        <v>161</v>
      </c>
      <c r="E133" s="9">
        <f>+E2</f>
        <v>28.80303928</v>
      </c>
    </row>
    <row r="134" spans="2:10" x14ac:dyDescent="0.15">
      <c r="B134" t="s">
        <v>162</v>
      </c>
      <c r="E134" s="7">
        <f>+F2</f>
        <v>1.069724034</v>
      </c>
    </row>
    <row r="135" spans="2:10" x14ac:dyDescent="0.15">
      <c r="B135" t="s">
        <v>163</v>
      </c>
      <c r="E135" s="7">
        <f>+G2</f>
        <v>0.94155019620000002</v>
      </c>
    </row>
    <row r="136" spans="2:10" x14ac:dyDescent="0.15">
      <c r="B136" t="s">
        <v>164</v>
      </c>
      <c r="E136" s="8">
        <f>+E3</f>
        <v>0.17356569899999999</v>
      </c>
    </row>
    <row r="137" spans="2:10" x14ac:dyDescent="0.15">
      <c r="B137" t="s">
        <v>165</v>
      </c>
      <c r="E137" s="7">
        <f>+F3</f>
        <v>62.723730200000006</v>
      </c>
    </row>
    <row r="138" spans="2:10" x14ac:dyDescent="0.15">
      <c r="B138" t="s">
        <v>166</v>
      </c>
      <c r="E138" s="7">
        <f>+G4</f>
        <v>87.052368689999994</v>
      </c>
    </row>
    <row r="139" spans="2:10" x14ac:dyDescent="0.15">
      <c r="B139" t="s">
        <v>167</v>
      </c>
      <c r="E139" s="7">
        <f>+E4</f>
        <v>0</v>
      </c>
      <c r="J139" s="7"/>
    </row>
    <row r="140" spans="2:10" x14ac:dyDescent="0.15">
      <c r="B140" t="s">
        <v>168</v>
      </c>
      <c r="E140" s="7">
        <f>+F4</f>
        <v>1.495441644</v>
      </c>
      <c r="J140" s="7"/>
    </row>
    <row r="141" spans="2:10" x14ac:dyDescent="0.15">
      <c r="B141" t="s">
        <v>169</v>
      </c>
      <c r="E141" s="7">
        <f>+G4</f>
        <v>87.052368689999994</v>
      </c>
      <c r="G141" s="7"/>
      <c r="J141" s="7"/>
    </row>
    <row r="142" spans="2:10" x14ac:dyDescent="0.15">
      <c r="B142" t="s">
        <v>118</v>
      </c>
      <c r="E142" t="s">
        <v>154</v>
      </c>
    </row>
    <row r="143" spans="2:10" x14ac:dyDescent="0.15">
      <c r="B143" t="s">
        <v>119</v>
      </c>
      <c r="E143" t="s">
        <v>154</v>
      </c>
    </row>
    <row r="144" spans="2:10" x14ac:dyDescent="0.15">
      <c r="B144" t="s">
        <v>120</v>
      </c>
      <c r="E144" t="s">
        <v>154</v>
      </c>
    </row>
    <row r="145" spans="2:5" x14ac:dyDescent="0.15">
      <c r="B145" t="s">
        <v>121</v>
      </c>
      <c r="E145" t="s">
        <v>154</v>
      </c>
    </row>
    <row r="146" spans="2:5" x14ac:dyDescent="0.15">
      <c r="B146" t="s">
        <v>122</v>
      </c>
      <c r="E146" t="s">
        <v>154</v>
      </c>
    </row>
    <row r="147" spans="2:5" x14ac:dyDescent="0.15">
      <c r="B147" t="s">
        <v>123</v>
      </c>
      <c r="E147" t="s">
        <v>154</v>
      </c>
    </row>
    <row r="148" spans="2:5" x14ac:dyDescent="0.15">
      <c r="B148" t="s">
        <v>124</v>
      </c>
      <c r="E148" t="s">
        <v>154</v>
      </c>
    </row>
    <row r="149" spans="2:5" x14ac:dyDescent="0.15">
      <c r="B149" t="s">
        <v>125</v>
      </c>
      <c r="E149" t="s">
        <v>154</v>
      </c>
    </row>
    <row r="150" spans="2:5" x14ac:dyDescent="0.15">
      <c r="B150" t="s">
        <v>126</v>
      </c>
      <c r="E150" t="s">
        <v>154</v>
      </c>
    </row>
    <row r="151" spans="2:5" x14ac:dyDescent="0.15">
      <c r="B151" t="s">
        <v>127</v>
      </c>
      <c r="E151" s="7">
        <f>+B8</f>
        <v>2.9878268870000002</v>
      </c>
    </row>
    <row r="152" spans="2:5" x14ac:dyDescent="0.15">
      <c r="B152" t="s">
        <v>128</v>
      </c>
      <c r="E152" s="7">
        <f>+C8</f>
        <v>7.1010807900000001</v>
      </c>
    </row>
    <row r="153" spans="2:5" x14ac:dyDescent="0.15">
      <c r="B153" t="s">
        <v>129</v>
      </c>
      <c r="E153" s="7">
        <f>+D8</f>
        <v>24.0441237</v>
      </c>
    </row>
    <row r="154" spans="2:5" x14ac:dyDescent="0.15">
      <c r="B154" t="s">
        <v>130</v>
      </c>
      <c r="E154">
        <f>+E20/(E23-E18-E19)</f>
        <v>0.1653833015987631</v>
      </c>
    </row>
    <row r="155" spans="2:5" x14ac:dyDescent="0.15">
      <c r="B155" t="s">
        <v>131</v>
      </c>
      <c r="E155">
        <f>+F20/(F23-F18-F19)</f>
        <v>0.29168195315061557</v>
      </c>
    </row>
    <row r="156" spans="2:5" x14ac:dyDescent="0.15">
      <c r="B156" t="s">
        <v>132</v>
      </c>
      <c r="E156">
        <f>+G20/(G23-G18-G19)</f>
        <v>4.7714219115788353E-2</v>
      </c>
    </row>
    <row r="157" spans="2:5" x14ac:dyDescent="0.15">
      <c r="B157" t="s">
        <v>133</v>
      </c>
      <c r="E157">
        <f>+T5/W5</f>
        <v>0.5250945791341679</v>
      </c>
    </row>
    <row r="158" spans="2:5" x14ac:dyDescent="0.15">
      <c r="B158" t="s">
        <v>134</v>
      </c>
      <c r="E158">
        <f t="shared" ref="E158:E159" si="18">+T6/W6</f>
        <v>0.13807183244507004</v>
      </c>
    </row>
    <row r="159" spans="2:5" x14ac:dyDescent="0.15">
      <c r="B159" t="s">
        <v>135</v>
      </c>
      <c r="E159">
        <f t="shared" si="18"/>
        <v>7.4788376503137119E-2</v>
      </c>
    </row>
    <row r="160" spans="2:5" x14ac:dyDescent="0.15">
      <c r="B160" t="s">
        <v>136</v>
      </c>
      <c r="E160">
        <f>+L5/W5</f>
        <v>5.0019380548486318E-4</v>
      </c>
    </row>
    <row r="161" spans="2:5" x14ac:dyDescent="0.15">
      <c r="B161" t="s">
        <v>137</v>
      </c>
      <c r="E161">
        <f t="shared" ref="E161:E162" si="19">+L6/W6</f>
        <v>8.568947282965333E-4</v>
      </c>
    </row>
    <row r="162" spans="2:5" x14ac:dyDescent="0.15">
      <c r="B162" t="s">
        <v>138</v>
      </c>
      <c r="E162">
        <f t="shared" si="19"/>
        <v>0.11014684436832699</v>
      </c>
    </row>
    <row r="163" spans="2:5" x14ac:dyDescent="0.15">
      <c r="B163" t="s">
        <v>139</v>
      </c>
      <c r="E163">
        <f>+SUM(B16:B18)/B23</f>
        <v>3.7232768160635663E-3</v>
      </c>
    </row>
    <row r="164" spans="2:5" x14ac:dyDescent="0.15">
      <c r="B164" t="s">
        <v>140</v>
      </c>
      <c r="E164">
        <f>+SUM(C16:C18)/C23</f>
        <v>1.8997600219906683E-2</v>
      </c>
    </row>
    <row r="165" spans="2:5" x14ac:dyDescent="0.15">
      <c r="B165" t="s">
        <v>141</v>
      </c>
      <c r="E165">
        <f>+SUM(D16:D18)/D23</f>
        <v>2.914834161367201E-2</v>
      </c>
    </row>
    <row r="166" spans="2:5" x14ac:dyDescent="0.15">
      <c r="B166" t="s">
        <v>142</v>
      </c>
      <c r="E166">
        <f>+E18/(E23-E18)</f>
        <v>7.3213641014702319E-3</v>
      </c>
    </row>
    <row r="167" spans="2:5" x14ac:dyDescent="0.15">
      <c r="B167" t="s">
        <v>143</v>
      </c>
      <c r="E167">
        <f>+F18/(F23-F18)</f>
        <v>5.4320547480447838E-2</v>
      </c>
    </row>
    <row r="168" spans="2:5" x14ac:dyDescent="0.15">
      <c r="B168" t="s">
        <v>144</v>
      </c>
      <c r="E168">
        <f>+G18/(G23-G18)</f>
        <v>6.1691197133121227E-3</v>
      </c>
    </row>
    <row r="169" spans="2:5" x14ac:dyDescent="0.15">
      <c r="B169" t="s">
        <v>145</v>
      </c>
      <c r="E169" s="7">
        <f>+B5</f>
        <v>3.1605375580000001</v>
      </c>
    </row>
    <row r="170" spans="2:5" x14ac:dyDescent="0.15">
      <c r="B170" t="s">
        <v>146</v>
      </c>
      <c r="E170" s="7">
        <f>+C5</f>
        <v>11.927984220000001</v>
      </c>
    </row>
    <row r="171" spans="2:5" x14ac:dyDescent="0.15">
      <c r="B171" t="s">
        <v>147</v>
      </c>
      <c r="E171" s="7">
        <f>+D5</f>
        <v>0.16408898730000002</v>
      </c>
    </row>
    <row r="172" spans="2:5" x14ac:dyDescent="0.15">
      <c r="B172" t="s">
        <v>148</v>
      </c>
      <c r="E172" s="7">
        <f>+B6</f>
        <v>6.9137747879999996</v>
      </c>
    </row>
    <row r="173" spans="2:5" x14ac:dyDescent="0.15">
      <c r="B173" t="s">
        <v>149</v>
      </c>
      <c r="E173" s="7">
        <f>+C6</f>
        <v>22.11542081</v>
      </c>
    </row>
    <row r="174" spans="2:5" x14ac:dyDescent="0.15">
      <c r="B174" t="s">
        <v>150</v>
      </c>
      <c r="E174" s="7">
        <f>+D6</f>
        <v>11.39658985</v>
      </c>
    </row>
    <row r="175" spans="2:5" x14ac:dyDescent="0.15">
      <c r="B175" t="s">
        <v>151</v>
      </c>
      <c r="E175" s="7">
        <f>+B7</f>
        <v>4.4456911320000003</v>
      </c>
    </row>
    <row r="176" spans="2:5" x14ac:dyDescent="0.15">
      <c r="B176" t="s">
        <v>152</v>
      </c>
      <c r="E176" s="7">
        <f>+C7</f>
        <v>10.25533388</v>
      </c>
    </row>
    <row r="177" spans="2:5" x14ac:dyDescent="0.15">
      <c r="B177" t="s">
        <v>153</v>
      </c>
      <c r="E177" s="7">
        <f>+D7</f>
        <v>25.790391530000001</v>
      </c>
    </row>
  </sheetData>
  <conditionalFormatting sqref="J50">
    <cfRule type="cellIs" dxfId="3" priority="5" operator="notEqual">
      <formula>0</formula>
    </cfRule>
  </conditionalFormatting>
  <conditionalFormatting sqref="B23:W23 W2:W22">
    <cfRule type="cellIs" dxfId="2" priority="3" operator="notEqual">
      <formula>0</formula>
    </cfRule>
  </conditionalFormatting>
  <conditionalFormatting sqref="B27:V27">
    <cfRule type="cellIs" dxfId="1" priority="2" operator="equal">
      <formula>0</formula>
    </cfRule>
  </conditionalFormatting>
  <conditionalFormatting sqref="B2:V22">
    <cfRule type="cellIs" dxfId="0" priority="1" operator="not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macro_sam_2008__simp_1</vt:lpstr>
      <vt:lpstr>macro_sam_2008__simp</vt:lpstr>
      <vt:lpstr>macro_sam_2008_v1</vt:lpstr>
      <vt:lpstr>macro_sam_2008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Henriquez Palacios</dc:creator>
  <cp:lastModifiedBy>Francisco Javier Henriquez Palacios</cp:lastModifiedBy>
  <dcterms:created xsi:type="dcterms:W3CDTF">2023-11-24T16:59:49Z</dcterms:created>
  <dcterms:modified xsi:type="dcterms:W3CDTF">2024-08-10T13:44:29Z</dcterms:modified>
</cp:coreProperties>
</file>