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rac1\Documents\GitHub\ABM_Energy_Transition\data\"/>
    </mc:Choice>
  </mc:AlternateContent>
  <xr:revisionPtr revIDLastSave="0" documentId="13_ncr:1_{D2F73103-ED60-4C72-8E43-A32FA16AA5CA}" xr6:coauthVersionLast="47" xr6:coauthVersionMax="47" xr10:uidLastSave="{00000000-0000-0000-0000-000000000000}"/>
  <bookViews>
    <workbookView xWindow="2688" yWindow="2688" windowWidth="10464" windowHeight="8964" xr2:uid="{FFC1AF97-7F4F-45A4-ADD4-756DE35729A6}"/>
  </bookViews>
  <sheets>
    <sheet name="Archetypes" sheetId="1" r:id="rId1"/>
    <sheet name="Offshore wind" sheetId="2" state="hidden" r:id="rId2"/>
    <sheet name="Onshore wind" sheetId="6" r:id="rId3"/>
    <sheet name="Solar Photovoltaic" sheetId="3" r:id="rId4"/>
    <sheet name="Installed power in Zuid Holland" sheetId="7" r:id="rId5"/>
  </sheets>
  <definedNames>
    <definedName name="_xlchart.v1.0" hidden="1">'Offshore wind'!$C$2:$C$9</definedName>
    <definedName name="_xlchart.v1.1" hidden="1">'Onshore wind'!$T$9:$T$521</definedName>
    <definedName name="_xlchart.v1.2" hidden="1">'Onshore wind'!$Q$9:$Q$20</definedName>
    <definedName name="_xlchart.v1.3" hidden="1">'Onshore wind'!$N$9:$N$48</definedName>
    <definedName name="_xlchart.v1.4" hidden="1">'Solar Photovoltaic'!$C$2:$C$11</definedName>
  </definedNames>
  <calcPr calcId="191029"/>
  <pivotCaches>
    <pivotCache cacheId="5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7" l="1"/>
  <c r="I9" i="7"/>
  <c r="I6" i="7"/>
  <c r="I7" i="7" s="1"/>
  <c r="O6" i="6"/>
  <c r="O5" i="6"/>
  <c r="O4" i="6"/>
  <c r="R6" i="6"/>
  <c r="R5" i="6"/>
  <c r="R4" i="6"/>
  <c r="U6" i="6"/>
  <c r="U5" i="6"/>
  <c r="U4" i="6"/>
  <c r="D42" i="6"/>
  <c r="E42" i="6"/>
  <c r="E53" i="6"/>
  <c r="D58" i="6"/>
  <c r="E58" i="6"/>
  <c r="D89" i="6"/>
  <c r="E89" i="6"/>
  <c r="D90" i="6"/>
  <c r="E90" i="6"/>
  <c r="D204" i="6"/>
  <c r="E204" i="6"/>
  <c r="D219" i="6"/>
  <c r="E219" i="6"/>
  <c r="D247" i="6"/>
  <c r="E247" i="6"/>
  <c r="D289" i="6"/>
  <c r="E289" i="6"/>
  <c r="D297" i="6"/>
  <c r="E297" i="6"/>
  <c r="D368" i="6"/>
  <c r="E368" i="6"/>
  <c r="D374" i="6"/>
  <c r="E374" i="6"/>
  <c r="D375" i="6"/>
  <c r="E375" i="6"/>
  <c r="D443" i="6"/>
  <c r="E443" i="6"/>
  <c r="D496" i="6"/>
  <c r="E496" i="6"/>
  <c r="D525" i="6"/>
  <c r="E525" i="6"/>
  <c r="D541" i="6"/>
  <c r="E541" i="6"/>
  <c r="D549" i="6"/>
  <c r="E549" i="6"/>
  <c r="D551" i="6"/>
  <c r="E551" i="6"/>
  <c r="D663" i="6"/>
  <c r="E663" i="6"/>
  <c r="D686" i="6"/>
  <c r="E686" i="6"/>
  <c r="D718" i="6"/>
  <c r="E718" i="6"/>
  <c r="D800" i="6"/>
  <c r="E800" i="6"/>
  <c r="D852" i="6"/>
  <c r="E852" i="6"/>
  <c r="D861" i="6"/>
  <c r="E861" i="6"/>
  <c r="B41" i="3"/>
  <c r="C17" i="3"/>
  <c r="C16" i="3"/>
  <c r="C15" i="3"/>
  <c r="I24" i="2"/>
  <c r="C17" i="2"/>
  <c r="C16" i="2"/>
  <c r="C15" i="2"/>
  <c r="H15" i="2"/>
  <c r="L17" i="2"/>
  <c r="K15" i="2"/>
  <c r="F38" i="3"/>
  <c r="F39" i="3"/>
  <c r="B37" i="3"/>
  <c r="F37" i="3" s="1"/>
  <c r="F8" i="2"/>
  <c r="F7" i="2"/>
</calcChain>
</file>

<file path=xl/sharedStrings.xml><?xml version="1.0" encoding="utf-8"?>
<sst xmlns="http://schemas.openxmlformats.org/spreadsheetml/2006/main" count="4427" uniqueCount="1162">
  <si>
    <t>type</t>
  </si>
  <si>
    <t>MW</t>
  </si>
  <si>
    <t>Wind farm</t>
  </si>
  <si>
    <t>Location</t>
  </si>
  <si>
    <t>Turbines</t>
  </si>
  <si>
    <t>Commissioning</t>
  </si>
  <si>
    <t>Owner</t>
  </si>
  <si>
    <t>Borssele 1 &amp; 2</t>
  </si>
  <si>
    <t>Expected 2020</t>
  </si>
  <si>
    <t>14–40</t>
  </si>
  <si>
    <t>Ørsted</t>
  </si>
  <si>
    <t>Egmond aan Zee (OWEZ)</t>
  </si>
  <si>
    <t>15–18</t>
  </si>
  <si>
    <t>Eneco Luchterduinen</t>
  </si>
  <si>
    <t>43 × Vestas V112/3000</t>
  </si>
  <si>
    <t>18–24</t>
  </si>
  <si>
    <t>Friesland</t>
  </si>
  <si>
    <t>89 × Siemens SWT-3.6–107</t>
  </si>
  <si>
    <t>3–4</t>
  </si>
  <si>
    <t>Windpark Fryslân B.V.</t>
  </si>
  <si>
    <t>Gemini</t>
  </si>
  <si>
    <t>150x Siemens SWT- 4.0–130</t>
  </si>
  <si>
    <t>28–36</t>
  </si>
  <si>
    <t>Irene Vorrink</t>
  </si>
  <si>
    <t>28x Nordtank NTK600/43</t>
  </si>
  <si>
    <t>2–3</t>
  </si>
  <si>
    <t>Nuon</t>
  </si>
  <si>
    <t>Lely (decommissioned 2016)</t>
  </si>
  <si>
    <t>Princess Amalia</t>
  </si>
  <si>
    <t>19–24</t>
  </si>
  <si>
    <t>Eneco Energie</t>
  </si>
  <si>
    <t>94 * Siemens Gamesa 8 MW</t>
  </si>
  <si>
    <t>52°36'22?N 4°25'8?E</t>
  </si>
  <si>
    <t>36x Vestas V90-3MW</t>
  </si>
  <si>
    <t>Nuon, Shell</t>
  </si>
  <si>
    <t>52°24'18?N 4°09'43?E</t>
  </si>
  <si>
    <t>Eneco, Mitsubishi</t>
  </si>
  <si>
    <t>53°2'26?N 5°16'59?E</t>
  </si>
  <si>
    <t>54°2'13?N 5°57'54?E</t>
  </si>
  <si>
    <t>Northland Power, Siemens, Van Oord, HVC Groep</t>
  </si>
  <si>
    <t>52°35'53?N 5°35'20?E</t>
  </si>
  <si>
    <t>52°47'49?N 5°7'8?E</t>
  </si>
  <si>
    <t>4x Nedwind 500 kW/41</t>
  </si>
  <si>
    <t>52°35'16?N 4°13'23?E</t>
  </si>
  <si>
    <t>60x Vestas V80-2MW</t>
  </si>
  <si>
    <t>Capacity (MW)</t>
  </si>
  <si>
    <t>Building cost</t>
  </si>
  <si>
    <t>km to shore</t>
  </si>
  <si>
    <t>Depth range (m)</t>
  </si>
  <si>
    <t>€/MW</t>
  </si>
  <si>
    <t>https://en.wikipedia.org/wiki/Wind_power_in_the_Netherlands#Offshore_wind_power</t>
  </si>
  <si>
    <t>Under construction</t>
  </si>
  <si>
    <t>Midden-Groningen</t>
  </si>
  <si>
    <t>Hoogezand-Sappemeer</t>
  </si>
  <si>
    <t>Operational</t>
  </si>
  <si>
    <t>Scaldia</t>
  </si>
  <si>
    <t>Borsele/Vlissingen</t>
  </si>
  <si>
    <t>Budel</t>
  </si>
  <si>
    <t>Nyrstar Budel</t>
  </si>
  <si>
    <t>Ooltgensplaat</t>
  </si>
  <si>
    <t>Sunport Delfzijl</t>
  </si>
  <si>
    <t>Delfzijl</t>
  </si>
  <si>
    <t>Shell Moerdijk</t>
  </si>
  <si>
    <t>Moerdijk</t>
  </si>
  <si>
    <t>Veendam</t>
  </si>
  <si>
    <t>Groene Hoek</t>
  </si>
  <si>
    <t>Hoofddorp</t>
  </si>
  <si>
    <t>Andijk</t>
  </si>
  <si>
    <t>Andijk Zuid, Medemblik</t>
  </si>
  <si>
    <t>Lange Runde</t>
  </si>
  <si>
    <t>Emmen</t>
  </si>
  <si>
    <t>State</t>
  </si>
  <si>
    <t>Name</t>
  </si>
  <si>
    <t># panels</t>
  </si>
  <si>
    <t>location</t>
  </si>
  <si>
    <t>small solar photovoltaic power station</t>
  </si>
  <si>
    <t>large solar photovoltaic power station</t>
  </si>
  <si>
    <t>source</t>
  </si>
  <si>
    <t>https://www.solarplaza.com/channels/top-10s/12011/top-50-solar-projects-netherlands/#accesstop50</t>
  </si>
  <si>
    <t>residential</t>
  </si>
  <si>
    <t>utility single-axis tracking system</t>
  </si>
  <si>
    <t>utility fixed-tilt tracking system</t>
  </si>
  <si>
    <t>$/W</t>
  </si>
  <si>
    <t>Exchange rate</t>
  </si>
  <si>
    <t>€/$</t>
  </si>
  <si>
    <t>Cost in Euros</t>
  </si>
  <si>
    <t>€/W</t>
  </si>
  <si>
    <t>Flevoland</t>
  </si>
  <si>
    <t>Limburg</t>
  </si>
  <si>
    <t>Overijssel</t>
  </si>
  <si>
    <t>Zeeland</t>
  </si>
  <si>
    <t>Gelderland</t>
  </si>
  <si>
    <t>Drenthe</t>
  </si>
  <si>
    <t>Groningen</t>
  </si>
  <si>
    <t>small onshore wind park</t>
  </si>
  <si>
    <t>large onshore wind park</t>
  </si>
  <si>
    <t>medium onshore wind park</t>
  </si>
  <si>
    <t>medium solar photovoltaic power station</t>
  </si>
  <si>
    <t>Source</t>
  </si>
  <si>
    <t>$/kW</t>
  </si>
  <si>
    <t>Dollar to Euro</t>
  </si>
  <si>
    <t>Average cost for offshore wind</t>
  </si>
  <si>
    <t xml:space="preserve">cost from graph of </t>
  </si>
  <si>
    <t>=</t>
  </si>
  <si>
    <t>€</t>
  </si>
  <si>
    <t>This last cost is not considered because it averages costs of plants built at different times, and different technology</t>
  </si>
  <si>
    <t>levels. Currently the technology level is a different one for smaller wind plants, than what considered by this</t>
  </si>
  <si>
    <t xml:space="preserve">graph's model. Therefore we take the average cost from literature, which although being only a linear model, </t>
  </si>
  <si>
    <t>it is a more recent figure and academically accepted.</t>
  </si>
  <si>
    <t>Ragheb, Magdi. ‘Chapter 25 - Economics of Wind Power Generation’. In Wind Energy Engineering, edited by Trevor M. Letcher, 537–55. Academic Press, 2017. https://doi.org/10.1016/B978-0-12-809451-8.00025-4.</t>
  </si>
  <si>
    <t>Average cost from literature</t>
  </si>
  <si>
    <t>1st percentile</t>
  </si>
  <si>
    <t>3rd percentile</t>
  </si>
  <si>
    <t>Median</t>
  </si>
  <si>
    <t>Unit</t>
  </si>
  <si>
    <t xml:space="preserve"> Unit</t>
  </si>
  <si>
    <t>Offshore Cost per MW</t>
  </si>
  <si>
    <t>https://www.solarplaza.com/channels/top-10s/12011/top-50-solar-projects-netherlands/#accesstop51</t>
  </si>
  <si>
    <t>https://www.solarplaza.com/channels/top-10s/12011/top-50-solar-projects-netherlands/#accesstop52</t>
  </si>
  <si>
    <t>https://www.solarplaza.com/channels/top-10s/12011/top-50-solar-projects-netherlands/#accesstop53</t>
  </si>
  <si>
    <t>https://www.solarplaza.com/channels/top-10s/12011/top-50-solar-projects-netherlands/#accesstop54</t>
  </si>
  <si>
    <t>https://www.solarplaza.com/channels/top-10s/12011/top-50-solar-projects-netherlands/#accesstop55</t>
  </si>
  <si>
    <t>https://www.solarplaza.com/channels/top-10s/12011/top-50-solar-projects-netherlands/#accesstop56</t>
  </si>
  <si>
    <t>https://www.solarplaza.com/channels/top-10s/12011/top-50-solar-projects-netherlands/#accesstop57</t>
  </si>
  <si>
    <t>https://www.solarplaza.com/channels/top-10s/12011/top-50-solar-projects-netherlands/#accesstop58</t>
  </si>
  <si>
    <t>https://www.solarplaza.com/channels/top-10s/12011/top-50-solar-projects-netherlands/#accesstop59</t>
  </si>
  <si>
    <t>https://www.seia.org/research-resources/solar-market-insight-report-2020-q3</t>
  </si>
  <si>
    <t>https://www.seia.org/research-resources/solar-market-insight-report-2020-q4</t>
  </si>
  <si>
    <t>Cost from governmental reports</t>
  </si>
  <si>
    <t>Type of installation</t>
  </si>
  <si>
    <t xml:space="preserve">  Unit</t>
  </si>
  <si>
    <t>https://www.seia.org/research-resources/solar-market-insight-report-2020-q5</t>
  </si>
  <si>
    <t>Solar Cost per MW</t>
  </si>
  <si>
    <t>description</t>
  </si>
  <si>
    <t>References</t>
  </si>
  <si>
    <t>solarpark-small</t>
  </si>
  <si>
    <t>solarpark-large</t>
  </si>
  <si>
    <t>solarpark-medium</t>
  </si>
  <si>
    <t>Lead_time_[y]</t>
  </si>
  <si>
    <t>capacity_[MW]</t>
  </si>
  <si>
    <t>Lifespan_[y]</t>
  </si>
  <si>
    <t>windpark-small</t>
  </si>
  <si>
    <t>windpark-medium</t>
  </si>
  <si>
    <t>windpark-large</t>
  </si>
  <si>
    <t>1st quartile</t>
  </si>
  <si>
    <t>3rd quartile</t>
  </si>
  <si>
    <t>2011/02</t>
  </si>
  <si>
    <t>Enercon</t>
  </si>
  <si>
    <t>Noord-Holland</t>
  </si>
  <si>
    <t> Zwinweg</t>
  </si>
  <si>
    <t>2013/06</t>
  </si>
  <si>
    <t>Vestas</t>
  </si>
  <si>
    <t>Noord-Brabant</t>
  </si>
  <si>
    <t> Zwartenbergseweg</t>
  </si>
  <si>
    <t> Zwartemeerweg 64</t>
  </si>
  <si>
    <t>1996/10</t>
  </si>
  <si>
    <t> Zuigerplasdreef 2</t>
  </si>
  <si>
    <t>Nordtank</t>
  </si>
  <si>
    <t> Zuidwesterringweg</t>
  </si>
  <si>
    <t>2017/06</t>
  </si>
  <si>
    <t> Zuidwester</t>
  </si>
  <si>
    <t>2019/06</t>
  </si>
  <si>
    <t> Zuidwest Wind</t>
  </si>
  <si>
    <t>Zuid-Holland</t>
  </si>
  <si>
    <t> Zuidwal</t>
  </si>
  <si>
    <t>2004/11</t>
  </si>
  <si>
    <t>Dismantled</t>
  </si>
  <si>
    <t>Neg Micon</t>
  </si>
  <si>
    <t> Zuidwal (dismantled)</t>
  </si>
  <si>
    <t>2015/08</t>
  </si>
  <si>
    <t> Zuiderzeehaven</t>
  </si>
  <si>
    <t>2002/02</t>
  </si>
  <si>
    <t> Zuiderweg 4</t>
  </si>
  <si>
    <t> Zuidermiddenweg 13</t>
  </si>
  <si>
    <t>1995/05</t>
  </si>
  <si>
    <t> Zuidermeerweg 39 (dismantled)</t>
  </si>
  <si>
    <t>Bonus</t>
  </si>
  <si>
    <t> Zuidermeerweg (dismantled)</t>
  </si>
  <si>
    <t>2016/06</t>
  </si>
  <si>
    <t> Zuiderkruisweg Leeuwarden</t>
  </si>
  <si>
    <t> Zuiderdijkweg 11</t>
  </si>
  <si>
    <t>2005/10</t>
  </si>
  <si>
    <t> Zoeterwoude</t>
  </si>
  <si>
    <t>2000/10</t>
  </si>
  <si>
    <t>Enron</t>
  </si>
  <si>
    <t> Zoeterwind (dismantled)</t>
  </si>
  <si>
    <t>2004/12</t>
  </si>
  <si>
    <t> Zodewiwa</t>
  </si>
  <si>
    <t>2014/12</t>
  </si>
  <si>
    <t>Senvion</t>
  </si>
  <si>
    <t> Zierikzee</t>
  </si>
  <si>
    <t>2014/02</t>
  </si>
  <si>
    <t>Lagerwey</t>
  </si>
  <si>
    <t> Zeshoek</t>
  </si>
  <si>
    <t>2013/10</t>
  </si>
  <si>
    <t>2015/03</t>
  </si>
  <si>
    <t> Zeedijk</t>
  </si>
  <si>
    <t>2000/05</t>
  </si>
  <si>
    <t> Zeebiesweg 50</t>
  </si>
  <si>
    <t> Zeebiestocht</t>
  </si>
  <si>
    <t>1996/06</t>
  </si>
  <si>
    <t> Zeeasterweg 14 and 16 and 23</t>
  </si>
  <si>
    <t>1995/03</t>
  </si>
  <si>
    <t>Micon</t>
  </si>
  <si>
    <t> Wyns</t>
  </si>
  <si>
    <t>2005/02</t>
  </si>
  <si>
    <t> WUR</t>
  </si>
  <si>
    <t> Wulpweg</t>
  </si>
  <si>
    <t>2002/09</t>
  </si>
  <si>
    <t> Wulpweg (dismantled)</t>
  </si>
  <si>
    <t>2004/06</t>
  </si>
  <si>
    <t> Wullink</t>
  </si>
  <si>
    <t> Wolsumerwei</t>
  </si>
  <si>
    <t>2001/12</t>
  </si>
  <si>
    <t> Woensdrecht</t>
  </si>
  <si>
    <t>1999/11</t>
  </si>
  <si>
    <t> WNW-Heerenveen</t>
  </si>
  <si>
    <t> Witmarsumerweg-1 and 2</t>
  </si>
  <si>
    <t>2008/12</t>
  </si>
  <si>
    <t> Witmarsum</t>
  </si>
  <si>
    <t>2011/04</t>
  </si>
  <si>
    <t> Wisse Wind</t>
  </si>
  <si>
    <t>2001/07</t>
  </si>
  <si>
    <t> Wiske 7 (dismantled)</t>
  </si>
  <si>
    <t> Wiske 7</t>
  </si>
  <si>
    <t> Wirdsterterp</t>
  </si>
  <si>
    <t>1996/01</t>
  </si>
  <si>
    <t> Winsum</t>
  </si>
  <si>
    <t> Winkelsterlaan</t>
  </si>
  <si>
    <t>2003/03</t>
  </si>
  <si>
    <t> Windstroom</t>
  </si>
  <si>
    <t>2000/01</t>
  </si>
  <si>
    <t>Nordex</t>
  </si>
  <si>
    <t> Windpowercentre Harlingen</t>
  </si>
  <si>
    <t>Siemens</t>
  </si>
  <si>
    <t>Approved</t>
  </si>
  <si>
    <t>Offshore</t>
  </si>
  <si>
    <t> Windplanblauw</t>
  </si>
  <si>
    <t>Siemens-Gamesa</t>
  </si>
  <si>
    <t> Windpark Fryslân</t>
  </si>
  <si>
    <t>1995/01</t>
  </si>
  <si>
    <t> Windmolen Warns</t>
  </si>
  <si>
    <t>2005/12</t>
  </si>
  <si>
    <t> Windkracht VOF (dismantled)</t>
  </si>
  <si>
    <t>2007/05</t>
  </si>
  <si>
    <t> Windkracht 8</t>
  </si>
  <si>
    <t> Windenergie Hemspoortunnel B.V.</t>
  </si>
  <si>
    <t>2010/03</t>
  </si>
  <si>
    <t> Windenergie Boekelermeer</t>
  </si>
  <si>
    <t>2008/07</t>
  </si>
  <si>
    <t> Windenergie Achtersluispolder turbine 1</t>
  </si>
  <si>
    <t> Willem Loreweg</t>
  </si>
  <si>
    <t>2002/11</t>
  </si>
  <si>
    <t> Willem Anna Polder</t>
  </si>
  <si>
    <t> Wijnaldum (dismantled)</t>
  </si>
  <si>
    <t>2003/09</t>
  </si>
  <si>
    <t> Wierweg 12 (dismantled)</t>
  </si>
  <si>
    <t>2015/06</t>
  </si>
  <si>
    <t> Wierweg 12</t>
  </si>
  <si>
    <t>2020/04</t>
  </si>
  <si>
    <t> Wieringermeer cluster Nuon 3 (Noord-Holland)</t>
  </si>
  <si>
    <t>2020/09</t>
  </si>
  <si>
    <t> Wieringermeer cluster Nuon 3 (Noord-Brabant)</t>
  </si>
  <si>
    <t> Wieringermeer cluster Nuon 2</t>
  </si>
  <si>
    <t> Wieringermeer</t>
  </si>
  <si>
    <t>1996/05</t>
  </si>
  <si>
    <t> Wieringen-2 (dismantled)</t>
  </si>
  <si>
    <t> Wieringen-1 (dismantled)</t>
  </si>
  <si>
    <t> WGH Cornelis Douwes turbine 1</t>
  </si>
  <si>
    <t>2009/07</t>
  </si>
  <si>
    <t> Weststad-III</t>
  </si>
  <si>
    <t> Westkapelle (dismantled)</t>
  </si>
  <si>
    <t>2000/11</t>
  </si>
  <si>
    <t> Westhavendijk 11</t>
  </si>
  <si>
    <t>2019/02</t>
  </si>
  <si>
    <t> Westfrisia</t>
  </si>
  <si>
    <t> Westerwirdsleane 6</t>
  </si>
  <si>
    <t>2003/08</t>
  </si>
  <si>
    <t> Westerterpweg 38 (dismantled)</t>
  </si>
  <si>
    <t> Westerterpweg 38</t>
  </si>
  <si>
    <t> Westerse polder</t>
  </si>
  <si>
    <t>NedWind</t>
  </si>
  <si>
    <t> Westerse Polder (dismantled)</t>
  </si>
  <si>
    <t>1996/09</t>
  </si>
  <si>
    <t> Westerringweg 16</t>
  </si>
  <si>
    <t> Westermeerweg 29</t>
  </si>
  <si>
    <t>Windmaster</t>
  </si>
  <si>
    <t> Westermeerdijk-II (dismantled)</t>
  </si>
  <si>
    <t> Westermeerdijk-I (dismantled)</t>
  </si>
  <si>
    <t>2016/03</t>
  </si>
  <si>
    <t> Westermeerdijk buitendijks</t>
  </si>
  <si>
    <t>1995/10</t>
  </si>
  <si>
    <t> Westerkerkweg 58</t>
  </si>
  <si>
    <t>Neg Micon and Bonus</t>
  </si>
  <si>
    <t> Westerein 31 and 33</t>
  </si>
  <si>
    <t>2009/08</t>
  </si>
  <si>
    <t> Westereems</t>
  </si>
  <si>
    <t>2012/11</t>
  </si>
  <si>
    <t>2012/06</t>
  </si>
  <si>
    <t> Westenwind</t>
  </si>
  <si>
    <t>2018/08</t>
  </si>
  <si>
    <t>EWT</t>
  </si>
  <si>
    <t> Westeinde</t>
  </si>
  <si>
    <t>2006/01</t>
  </si>
  <si>
    <t> Westeinde (dismantled)</t>
  </si>
  <si>
    <t>2020/10</t>
  </si>
  <si>
    <t> Weijerswold</t>
  </si>
  <si>
    <t>2003/05</t>
  </si>
  <si>
    <t> Waterkaaptocht (dismantled)</t>
  </si>
  <si>
    <t> Wartumerweg 6</t>
  </si>
  <si>
    <t> Warns</t>
  </si>
  <si>
    <t>2015/01</t>
  </si>
  <si>
    <t> Warffumerweg</t>
  </si>
  <si>
    <t>2003/06</t>
  </si>
  <si>
    <t> Wagenpad 15</t>
  </si>
  <si>
    <t> Wagendorp</t>
  </si>
  <si>
    <t>1995/12</t>
  </si>
  <si>
    <t> Wagendorp (dismantled)</t>
  </si>
  <si>
    <t> Waddinxveen</t>
  </si>
  <si>
    <t>2006/10</t>
  </si>
  <si>
    <t>2003/02</t>
  </si>
  <si>
    <t> Waardtocht (dismantled)</t>
  </si>
  <si>
    <t>1996/07</t>
  </si>
  <si>
    <t> Waardpolderhoofdweg</t>
  </si>
  <si>
    <t> Waardpolder (dismantled)</t>
  </si>
  <si>
    <t>2020/01</t>
  </si>
  <si>
    <t> Waardpolder</t>
  </si>
  <si>
    <t>2005/08</t>
  </si>
  <si>
    <t>GE Energy</t>
  </si>
  <si>
    <t> Waalwijk-Ecopark</t>
  </si>
  <si>
    <t> W3 Energie</t>
  </si>
  <si>
    <t>2010/11</t>
  </si>
  <si>
    <t>2003/12</t>
  </si>
  <si>
    <t> Vuursteentocht</t>
  </si>
  <si>
    <t>2006/09</t>
  </si>
  <si>
    <t> Voltastraat 09</t>
  </si>
  <si>
    <t>2005/06</t>
  </si>
  <si>
    <t> Volkerak</t>
  </si>
  <si>
    <t> Vlissingen</t>
  </si>
  <si>
    <t>1997/06</t>
  </si>
  <si>
    <t> Vliegtuigweg 02</t>
  </si>
  <si>
    <t>2014/08</t>
  </si>
  <si>
    <t> Vlaardingen</t>
  </si>
  <si>
    <t>1998/05</t>
  </si>
  <si>
    <t> Visvijverweg (dismantled)</t>
  </si>
  <si>
    <t> Visvijverweg</t>
  </si>
  <si>
    <t>2021/05</t>
  </si>
  <si>
    <t> Veur de Wind</t>
  </si>
  <si>
    <t>2011/10</t>
  </si>
  <si>
    <t> Velsen</t>
  </si>
  <si>
    <t> Veerweg</t>
  </si>
  <si>
    <t>2010/07</t>
  </si>
  <si>
    <t> Van Luna</t>
  </si>
  <si>
    <t>2013/01</t>
  </si>
  <si>
    <t> Van Gogh</t>
  </si>
  <si>
    <t> Van Ewijcksvaart 08</t>
  </si>
  <si>
    <t> Ursuladijk 22</t>
  </si>
  <si>
    <t> Ulketocht (dismantled)</t>
  </si>
  <si>
    <t>1993/01</t>
  </si>
  <si>
    <t> Uitdammerdijk</t>
  </si>
  <si>
    <t> Tzum (dismantled)</t>
  </si>
  <si>
    <t> Tweehuizerweg 01 (dismantled)</t>
  </si>
  <si>
    <t>2002/10</t>
  </si>
  <si>
    <t> Tureluurweg</t>
  </si>
  <si>
    <t>2011/03</t>
  </si>
  <si>
    <t> Treurenburg</t>
  </si>
  <si>
    <t> Trekwei 12</t>
  </si>
  <si>
    <t> Tollebekerweg</t>
  </si>
  <si>
    <t>2012/04</t>
  </si>
  <si>
    <t> Tolhuis</t>
  </si>
  <si>
    <t> Tjessinga (Het Bildt)</t>
  </si>
  <si>
    <t>2018/09</t>
  </si>
  <si>
    <t> Tjessinga</t>
  </si>
  <si>
    <t>1999/10</t>
  </si>
  <si>
    <t> Tichelwurk (dismantled)</t>
  </si>
  <si>
    <t>2015/11</t>
  </si>
  <si>
    <t> Tichelwurk</t>
  </si>
  <si>
    <t> Testveld Lelystad 2</t>
  </si>
  <si>
    <t>2015/09</t>
  </si>
  <si>
    <t> Test Site Lelystad</t>
  </si>
  <si>
    <t>2018/06</t>
  </si>
  <si>
    <t>2013/11</t>
  </si>
  <si>
    <t>Leitwind</t>
  </si>
  <si>
    <t>2016/05</t>
  </si>
  <si>
    <t>2012/10</t>
  </si>
  <si>
    <t>2002/08</t>
  </si>
  <si>
    <t> Terdiek 16</t>
  </si>
  <si>
    <t> Terdiek (dismantled)</t>
  </si>
  <si>
    <t> Terdiek</t>
  </si>
  <si>
    <t>2010/04</t>
  </si>
  <si>
    <t> Tacowind</t>
  </si>
  <si>
    <t>2004/07</t>
  </si>
  <si>
    <t> t Nauwster Hoek VOF</t>
  </si>
  <si>
    <t>2015/10</t>
  </si>
  <si>
    <t> Synergieweg</t>
  </si>
  <si>
    <t>2014/09</t>
  </si>
  <si>
    <t> Swingmalaan 2014</t>
  </si>
  <si>
    <t> Swifteringweg 15</t>
  </si>
  <si>
    <t>1997/11</t>
  </si>
  <si>
    <t> Swifteringweg 11</t>
  </si>
  <si>
    <t> Suyderlandt</t>
  </si>
  <si>
    <t> Suurhoffbrug</t>
  </si>
  <si>
    <t>2001/05</t>
  </si>
  <si>
    <t> Sudhoeke 3 Wommels (dismantled)</t>
  </si>
  <si>
    <t>Neg Micon and Vestas</t>
  </si>
  <si>
    <t> Sudhoeke 1 and 3 Wommels</t>
  </si>
  <si>
    <t> Suderdijk 03</t>
  </si>
  <si>
    <t> Stienzer Hegedyk</t>
  </si>
  <si>
    <t>2013/07</t>
  </si>
  <si>
    <t> Sternweg</t>
  </si>
  <si>
    <t>2005/04</t>
  </si>
  <si>
    <t> Sterappellaan</t>
  </si>
  <si>
    <t>2006/04</t>
  </si>
  <si>
    <t>2005/05</t>
  </si>
  <si>
    <t>2004/08</t>
  </si>
  <si>
    <t>1999/05</t>
  </si>
  <si>
    <t> Steenbergen</t>
  </si>
  <si>
    <t>1995/06</t>
  </si>
  <si>
    <t> Stavenisse (dismantled)</t>
  </si>
  <si>
    <t> Stationswei Molkwerum</t>
  </si>
  <si>
    <t>2001/04</t>
  </si>
  <si>
    <t> Stationswei 30 (dismantled)</t>
  </si>
  <si>
    <t> Startenhuizen (dismantled)</t>
  </si>
  <si>
    <t> Stadhoudersweg 73</t>
  </si>
  <si>
    <t> St. Philipsland (dismantled)</t>
  </si>
  <si>
    <t>2008/11</t>
  </si>
  <si>
    <t> St. Antoinedijk</t>
  </si>
  <si>
    <t>2019/07</t>
  </si>
  <si>
    <t> Spui</t>
  </si>
  <si>
    <t>2019/04</t>
  </si>
  <si>
    <t> Spoorwind</t>
  </si>
  <si>
    <t>2003/11</t>
  </si>
  <si>
    <t> Spoorwind (dismantled)</t>
  </si>
  <si>
    <t>2016/08</t>
  </si>
  <si>
    <t> Spijkster Oudedijk 4</t>
  </si>
  <si>
    <t>1998/06</t>
  </si>
  <si>
    <t> Spijk (dismantled)</t>
  </si>
  <si>
    <t>1995/04</t>
  </si>
  <si>
    <t> Spannenburg (dismantled)</t>
  </si>
  <si>
    <t>2012/05</t>
  </si>
  <si>
    <t> Sortiva</t>
  </si>
  <si>
    <t> Slufterdam-West (dismantled)</t>
  </si>
  <si>
    <t> Slufterdam-Noord (dismantled)</t>
  </si>
  <si>
    <t> Slufterdam</t>
  </si>
  <si>
    <t>2004/03</t>
  </si>
  <si>
    <t> Slootweg 6 (dismantled)</t>
  </si>
  <si>
    <t> Slootweg 6</t>
  </si>
  <si>
    <t> Slinkewei 15 and 15 a</t>
  </si>
  <si>
    <t> Slachtedijk 4 (dismantled)</t>
  </si>
  <si>
    <t> Skrins 4</t>
  </si>
  <si>
    <t>2005/03</t>
  </si>
  <si>
    <t> Skippersbuorren 19</t>
  </si>
  <si>
    <t> Sjaerdaleane 19</t>
  </si>
  <si>
    <t> Sint Maartensdijk</t>
  </si>
  <si>
    <t> Sieswerd 13</t>
  </si>
  <si>
    <t> Seepmawei</t>
  </si>
  <si>
    <t> Schuttingsteeg</t>
  </si>
  <si>
    <t> Schorweg</t>
  </si>
  <si>
    <t>2006/05</t>
  </si>
  <si>
    <t> Schollevaarweg</t>
  </si>
  <si>
    <t>2004/09</t>
  </si>
  <si>
    <t>2003/07</t>
  </si>
  <si>
    <t>1999/09</t>
  </si>
  <si>
    <t>2002/12</t>
  </si>
  <si>
    <t> Scheveningen (dismantled)</t>
  </si>
  <si>
    <t>2004/04</t>
  </si>
  <si>
    <t>Enercon and Neg Micon</t>
  </si>
  <si>
    <t> Schervenweg 12 and 23 and 34</t>
  </si>
  <si>
    <t>2007/08</t>
  </si>
  <si>
    <t> Schervenweg (dismantled)</t>
  </si>
  <si>
    <t> Schelpenbolweg</t>
  </si>
  <si>
    <t> Schelpenbolweg (dismantled)</t>
  </si>
  <si>
    <t> Scharnerbuursterweg 29</t>
  </si>
  <si>
    <t>2008/10</t>
  </si>
  <si>
    <t> Schagen</t>
  </si>
  <si>
    <t>2000/06</t>
  </si>
  <si>
    <t> Sarabos 13</t>
  </si>
  <si>
    <t> Samen voor de Wind</t>
  </si>
  <si>
    <t>2003/01</t>
  </si>
  <si>
    <t> Samen voor de Wind (dismantled)</t>
  </si>
  <si>
    <t>2018/03</t>
  </si>
  <si>
    <t> Sagro Vlissingen-Oost</t>
  </si>
  <si>
    <t> Sabinapolder</t>
  </si>
  <si>
    <t> Sabinapolder (dismantled)</t>
  </si>
  <si>
    <t>1998/07</t>
  </si>
  <si>
    <t> Runderweg 03</t>
  </si>
  <si>
    <t> Rozenburgse Landtong (dismantled)</t>
  </si>
  <si>
    <t> Rotterdam-Distridam (dismantled)</t>
  </si>
  <si>
    <t>2002/01</t>
  </si>
  <si>
    <t> Rotterdam-BP (dismantled)</t>
  </si>
  <si>
    <t> Rotterdam (dismantled)</t>
  </si>
  <si>
    <t>1993/02</t>
  </si>
  <si>
    <t>1989/11</t>
  </si>
  <si>
    <t>2015/12</t>
  </si>
  <si>
    <t> Roosendaalsche Vliet</t>
  </si>
  <si>
    <t> Roompotsluis</t>
  </si>
  <si>
    <t>2014/03</t>
  </si>
  <si>
    <t> Roodehaansterweg</t>
  </si>
  <si>
    <t>2012/07</t>
  </si>
  <si>
    <t> Roggeplaat</t>
  </si>
  <si>
    <t> Roggeplaat (dismantled)</t>
  </si>
  <si>
    <t> Robbenoordweg 14</t>
  </si>
  <si>
    <t>2003/10</t>
  </si>
  <si>
    <t> Robbenoordweg 14 (dismantled)</t>
  </si>
  <si>
    <t>1995/11</t>
  </si>
  <si>
    <t> Rivierduinweg 04 (dismantled)</t>
  </si>
  <si>
    <t>2006/12</t>
  </si>
  <si>
    <t> Rivierduintocht</t>
  </si>
  <si>
    <t> Ritthem (Vlissingen) (dismantled)</t>
  </si>
  <si>
    <t>2019/12</t>
  </si>
  <si>
    <t> Ritthem (Ommen)</t>
  </si>
  <si>
    <t>2019/10</t>
  </si>
  <si>
    <t> Ritthem (Hardenberg)</t>
  </si>
  <si>
    <t>2008/01</t>
  </si>
  <si>
    <t> Rippolder</t>
  </si>
  <si>
    <t>2007/06</t>
  </si>
  <si>
    <t> Rijnwoude</t>
  </si>
  <si>
    <t>1998/11</t>
  </si>
  <si>
    <t> Rijksstraatweg 68 (dismantled)</t>
  </si>
  <si>
    <t>Gamesa</t>
  </si>
  <si>
    <t> Rijksstraatweg 68</t>
  </si>
  <si>
    <t>2004/02</t>
  </si>
  <si>
    <t> Riegeweg 7</t>
  </si>
  <si>
    <t>1994/07</t>
  </si>
  <si>
    <t> Riedsterwei 3</t>
  </si>
  <si>
    <t> Rendierweg 47</t>
  </si>
  <si>
    <t> Rembrandt</t>
  </si>
  <si>
    <t> Reigerweg</t>
  </si>
  <si>
    <t>2003/04</t>
  </si>
  <si>
    <t>2001/03</t>
  </si>
  <si>
    <t>1998/01</t>
  </si>
  <si>
    <t> Rachel Carson</t>
  </si>
  <si>
    <t> Rachel Carson (dismantled)</t>
  </si>
  <si>
    <t> Provincialeweg</t>
  </si>
  <si>
    <t> Prof. Brandsmaweg 12</t>
  </si>
  <si>
    <t>2010/08</t>
  </si>
  <si>
    <t> Procter &amp; Gamble</t>
  </si>
  <si>
    <t>2008/03</t>
  </si>
  <si>
    <t> Prinses Amalia</t>
  </si>
  <si>
    <t>2013/09</t>
  </si>
  <si>
    <t> Princess Alexia Windpark</t>
  </si>
  <si>
    <t> Polenweg (Nieuwdorp)</t>
  </si>
  <si>
    <t>Tacke</t>
  </si>
  <si>
    <t> Polenweg</t>
  </si>
  <si>
    <t> Polderjongen (dismantled)</t>
  </si>
  <si>
    <t> Poelweg 12</t>
  </si>
  <si>
    <t>2004/10</t>
  </si>
  <si>
    <t> Plavuizenweg</t>
  </si>
  <si>
    <t> Pijlstaartweg</t>
  </si>
  <si>
    <t> Piet de Wit</t>
  </si>
  <si>
    <t> Piet de Wit (dismantled)</t>
  </si>
  <si>
    <t> Petten</t>
  </si>
  <si>
    <t> Perdok Usquert</t>
  </si>
  <si>
    <t>2009/10</t>
  </si>
  <si>
    <t> Parallelweg</t>
  </si>
  <si>
    <t>2019/11</t>
  </si>
  <si>
    <t> Papermeer-2</t>
  </si>
  <si>
    <t> Papermeer-1 (dismantled)</t>
  </si>
  <si>
    <t> Pallandtpolder</t>
  </si>
  <si>
    <t> Oudeschild</t>
  </si>
  <si>
    <t>2011/09</t>
  </si>
  <si>
    <t> Oudenstaart</t>
  </si>
  <si>
    <t>2007/12</t>
  </si>
  <si>
    <t> Oudendijk</t>
  </si>
  <si>
    <t> Oudemirdum</t>
  </si>
  <si>
    <t> Oudelanderweg</t>
  </si>
  <si>
    <t> Oudelanderweg (dismantled)</t>
  </si>
  <si>
    <t> Oudelandertocht (dismantled)</t>
  </si>
  <si>
    <t> Oudega</t>
  </si>
  <si>
    <t>2016/01</t>
  </si>
  <si>
    <t> Oude Prov. Weg 4 Nieuwe Niedorp</t>
  </si>
  <si>
    <t> Oude Biltzijl</t>
  </si>
  <si>
    <t> Oude Bildtzijl-2 (dismantled)</t>
  </si>
  <si>
    <t> Oude Bildtzijl-1 (dismantled)</t>
  </si>
  <si>
    <t> Oud Dintel</t>
  </si>
  <si>
    <t> Ottemalaan 1</t>
  </si>
  <si>
    <t> Ossenkampweg</t>
  </si>
  <si>
    <t>1996/12</t>
  </si>
  <si>
    <t> Ospeldijk</t>
  </si>
  <si>
    <t> Oostwind-1 and 2</t>
  </si>
  <si>
    <t>2001/06</t>
  </si>
  <si>
    <t> Oostpolderweg 07 and 21</t>
  </si>
  <si>
    <t> Oostoeverweg</t>
  </si>
  <si>
    <t> Oostflakkee</t>
  </si>
  <si>
    <t>Enercon, Vestas, and Enercon</t>
  </si>
  <si>
    <t> Oosterterpweg 12 and 16 and 24 and 38</t>
  </si>
  <si>
    <t> Oosterterpweg 12 (dismantled)</t>
  </si>
  <si>
    <t> Oosterlaan 6 Schraard</t>
  </si>
  <si>
    <t> Oosterkwelweg 16 (dismantled)</t>
  </si>
  <si>
    <t> Oosterkwelweg 16</t>
  </si>
  <si>
    <t> Oosterkwelweg</t>
  </si>
  <si>
    <t> Oosterbierum (dismantled)</t>
  </si>
  <si>
    <t> Oostelijke Industrieweg 23</t>
  </si>
  <si>
    <t> Oostelijke Industrieweg 22 Franeker</t>
  </si>
  <si>
    <t> Oostelijke Industrieweg 22 (dismantled)</t>
  </si>
  <si>
    <t> Oostelijke Industrieweg</t>
  </si>
  <si>
    <t> Oom Kees</t>
  </si>
  <si>
    <t> Ooievaarsweg</t>
  </si>
  <si>
    <t> Ommelanderweg 28 Hornhuizen</t>
  </si>
  <si>
    <t> Ommelanderweg 12 and 18</t>
  </si>
  <si>
    <t> Ommelanderweg (dismantled)</t>
  </si>
  <si>
    <t>2002/06</t>
  </si>
  <si>
    <t> Olstertocht (dismantled)</t>
  </si>
  <si>
    <t>2011/07</t>
  </si>
  <si>
    <t> Oldebroekertocht</t>
  </si>
  <si>
    <t> Olaz Estlandweg</t>
  </si>
  <si>
    <t>2000/03</t>
  </si>
  <si>
    <t> Olaz Compostering (dismantled)</t>
  </si>
  <si>
    <t>2017/09</t>
  </si>
  <si>
    <t> Olaz</t>
  </si>
  <si>
    <t> Ohmstraat 1</t>
  </si>
  <si>
    <t>2013/05</t>
  </si>
  <si>
    <t> Oesterdam</t>
  </si>
  <si>
    <t>1998/02</t>
  </si>
  <si>
    <t> Oerbiet</t>
  </si>
  <si>
    <t> O. Nieuwkruisland 08</t>
  </si>
  <si>
    <t> Nummer 04</t>
  </si>
  <si>
    <t> Nummer 354</t>
  </si>
  <si>
    <t> Norderkwelweg 16 (dismantled)</t>
  </si>
  <si>
    <t>2016/11</t>
  </si>
  <si>
    <t> Noordpolderweg 6 Westernieland</t>
  </si>
  <si>
    <t>2011/12</t>
  </si>
  <si>
    <t> Noordpolderweg 3 Westernieland</t>
  </si>
  <si>
    <t> Noordermeerweg and  Noordermeerweg 5</t>
  </si>
  <si>
    <t> Noordpolderweg</t>
  </si>
  <si>
    <t> Meerswal and its renovation</t>
  </si>
  <si>
    <t> Noordpolderweg (dismantled)</t>
  </si>
  <si>
    <t> Knarweg and its renovation</t>
  </si>
  <si>
    <t> Kluutweg and its renovation</t>
  </si>
  <si>
    <t> Noordpolder (Zeeland)</t>
  </si>
  <si>
    <t> Kloosterboer and its renovation</t>
  </si>
  <si>
    <t>1997/12</t>
  </si>
  <si>
    <t> Noordpolder (Friesland) (dismantled)</t>
  </si>
  <si>
    <t> Heidenskipsterdijk 06 and 07 and 44</t>
  </si>
  <si>
    <t> Noordoostpolder Buitendijks (Friesland)</t>
  </si>
  <si>
    <t> Hayumerlaan 2 and 3</t>
  </si>
  <si>
    <t> Gerrit de Vriesweg 16 and 17</t>
  </si>
  <si>
    <t> Noordoostpolder</t>
  </si>
  <si>
    <t> Eemswouderlaan 10 and 12</t>
  </si>
  <si>
    <t>2002/04</t>
  </si>
  <si>
    <t> Bosruiterweg 30 and 33</t>
  </si>
  <si>
    <t> Noorderwind (dismantled)</t>
  </si>
  <si>
    <t> Bath</t>
  </si>
  <si>
    <t> Noordertocht</t>
  </si>
  <si>
    <t> Noorderpolder</t>
  </si>
  <si>
    <t>Tacke and Vestas</t>
  </si>
  <si>
    <t> Noorderlaan 20</t>
  </si>
  <si>
    <t> Noorderkwelweg 16</t>
  </si>
  <si>
    <t> Noorderdijkerweg 18</t>
  </si>
  <si>
    <t> Noorderdijkerweg 18 (dismantled)</t>
  </si>
  <si>
    <t> Nijmegen-Betuwe</t>
  </si>
  <si>
    <t> Nieuweweg Marrum</t>
  </si>
  <si>
    <t> Nieuweweg 5</t>
  </si>
  <si>
    <t> Nieuwesluizerweg 13</t>
  </si>
  <si>
    <t>Utrecht</t>
  </si>
  <si>
    <t> Nieuwegein</t>
  </si>
  <si>
    <t> Nieuwe Waterweg</t>
  </si>
  <si>
    <t>2021/07</t>
  </si>
  <si>
    <t> Nieuwe Hemweg</t>
  </si>
  <si>
    <t> Nieuwdorp</t>
  </si>
  <si>
    <t> Nieuw Prinsenland</t>
  </si>
  <si>
    <t> Nieuw Almersdorperweg</t>
  </si>
  <si>
    <t>2009/11</t>
  </si>
  <si>
    <t> Neushoorntocht</t>
  </si>
  <si>
    <t>2016/10</t>
  </si>
  <si>
    <t> Netterden Azewijn</t>
  </si>
  <si>
    <t> Nesserlaan 2</t>
  </si>
  <si>
    <t> Neer</t>
  </si>
  <si>
    <t> Neeltje Jans</t>
  </si>
  <si>
    <t> Neeltje Jans (dismantled)</t>
  </si>
  <si>
    <t>1996/04</t>
  </si>
  <si>
    <t> Neefje (dismantled)</t>
  </si>
  <si>
    <t> NedWind (dismantled)</t>
  </si>
  <si>
    <t>1992/07</t>
  </si>
  <si>
    <t> Nauerna</t>
  </si>
  <si>
    <t>1999/03</t>
  </si>
  <si>
    <t> Nagelerweg 23</t>
  </si>
  <si>
    <t>2020/11</t>
  </si>
  <si>
    <t> N33</t>
  </si>
  <si>
    <t> Mousamabuorren 02</t>
  </si>
  <si>
    <t> Monnikeweg 2</t>
  </si>
  <si>
    <t>2021/09</t>
  </si>
  <si>
    <t> Mondriaan</t>
  </si>
  <si>
    <t> Molenweg 1</t>
  </si>
  <si>
    <t> Moerdijk</t>
  </si>
  <si>
    <t> Moerdijk (dismantled)</t>
  </si>
  <si>
    <t>1995/02</t>
  </si>
  <si>
    <t> Miedweg 10</t>
  </si>
  <si>
    <t> Mieddyk 09</t>
  </si>
  <si>
    <t> Midlum (NL)</t>
  </si>
  <si>
    <t> Midlum (NL) (dismantled)</t>
  </si>
  <si>
    <t> Middenweg (Moerdijk)</t>
  </si>
  <si>
    <t> Middenweg (Medemblik)</t>
  </si>
  <si>
    <t> Mensingeweer</t>
  </si>
  <si>
    <t>1993/12</t>
  </si>
  <si>
    <t> Meerwind (dismantled)</t>
  </si>
  <si>
    <t> Meerwind</t>
  </si>
  <si>
    <t>Vestas and Micon</t>
  </si>
  <si>
    <t> Meerswal</t>
  </si>
  <si>
    <t> Meedhuizen</t>
  </si>
  <si>
    <t> Medemblikkerweg</t>
  </si>
  <si>
    <t> Medemblikkerweg (dismantled)</t>
  </si>
  <si>
    <t> Martina Cornelia</t>
  </si>
  <si>
    <t> Marrum</t>
  </si>
  <si>
    <t> Marconistraat (dismantled)</t>
  </si>
  <si>
    <t>2006/08</t>
  </si>
  <si>
    <t> Mammoettocht</t>
  </si>
  <si>
    <t> Madenlaan 2 Hindeloopen</t>
  </si>
  <si>
    <t> Maasmond</t>
  </si>
  <si>
    <t> Maanderbroek</t>
  </si>
  <si>
    <t> Lotwind</t>
  </si>
  <si>
    <t> Lotweg</t>
  </si>
  <si>
    <t> Lopik</t>
  </si>
  <si>
    <t> Littensebuorren 6</t>
  </si>
  <si>
    <t>1994/11</t>
  </si>
  <si>
    <t> Lisdoddeweg</t>
  </si>
  <si>
    <t>1998/10</t>
  </si>
  <si>
    <t>2004/05</t>
  </si>
  <si>
    <t> Lijsbeth Tijs</t>
  </si>
  <si>
    <t> Lijsbeth Tijs (dismantled)</t>
  </si>
  <si>
    <t> Liesbeth Thijs (dismantled)</t>
  </si>
  <si>
    <t> Liefting</t>
  </si>
  <si>
    <t> Leppedyk 57a (dismantled)</t>
  </si>
  <si>
    <t> Leppedyk 57a</t>
  </si>
  <si>
    <t> Lepelaarweg</t>
  </si>
  <si>
    <t> Lepelaarpad</t>
  </si>
  <si>
    <t> Lemmer</t>
  </si>
  <si>
    <t>2015/04</t>
  </si>
  <si>
    <t> Lelystad-Noord</t>
  </si>
  <si>
    <t> Lelystad-Meeuwentocht</t>
  </si>
  <si>
    <t>2012/03</t>
  </si>
  <si>
    <t> Lely Flevoland</t>
  </si>
  <si>
    <t> Lely (dismantled)</t>
  </si>
  <si>
    <t> Leijepoel 5</t>
  </si>
  <si>
    <t>2014/06</t>
  </si>
  <si>
    <t> Leeuwarden</t>
  </si>
  <si>
    <t>1989/05</t>
  </si>
  <si>
    <t>1997/04</t>
  </si>
  <si>
    <t> Leane 4 (dismantled)</t>
  </si>
  <si>
    <t> Leane 4</t>
  </si>
  <si>
    <t>2011/05</t>
  </si>
  <si>
    <t> Lansinghage</t>
  </si>
  <si>
    <t>2018/12</t>
  </si>
  <si>
    <t> Langelaan</t>
  </si>
  <si>
    <t> Lange Leane (dismantled)</t>
  </si>
  <si>
    <t> Lange Leane</t>
  </si>
  <si>
    <t> Landtong</t>
  </si>
  <si>
    <t> Lage Landen</t>
  </si>
  <si>
    <t>2015/02</t>
  </si>
  <si>
    <t> Laarakkerdijk</t>
  </si>
  <si>
    <t>2014/11</t>
  </si>
  <si>
    <t> Laaksche Vaart</t>
  </si>
  <si>
    <t>2006/03</t>
  </si>
  <si>
    <t> Kubbeweg</t>
  </si>
  <si>
    <t> Kruisweg (dismantled)</t>
  </si>
  <si>
    <t> Krimwei</t>
  </si>
  <si>
    <t> Kreekraksluis</t>
  </si>
  <si>
    <t> Kreekrak (dismantled)</t>
  </si>
  <si>
    <t> Krammer</t>
  </si>
  <si>
    <t> Kralingseveer</t>
  </si>
  <si>
    <t> Krabbedijk 2</t>
  </si>
  <si>
    <t> Koegorspolder</t>
  </si>
  <si>
    <t> Kneeshoek</t>
  </si>
  <si>
    <t> Kneeshoek (dismantled)</t>
  </si>
  <si>
    <t>Vestas and Neg Micon</t>
  </si>
  <si>
    <t>2007/07</t>
  </si>
  <si>
    <t> Kluutmolen (dismantled)</t>
  </si>
  <si>
    <t> Klutenpad</t>
  </si>
  <si>
    <t> Kloosterweg 09</t>
  </si>
  <si>
    <t> Kloosterlanden</t>
  </si>
  <si>
    <t> Kloosterburen</t>
  </si>
  <si>
    <t>1997/01</t>
  </si>
  <si>
    <t> Klokbekerweg</t>
  </si>
  <si>
    <t> Klokbekerweg (dismantled)</t>
  </si>
  <si>
    <t>1998/12</t>
  </si>
  <si>
    <t> Klokbekertocht (dismantled)</t>
  </si>
  <si>
    <t> Kleiweg</t>
  </si>
  <si>
    <t> Klein Huisterweg 1</t>
  </si>
  <si>
    <t> Kleasterdyk 2</t>
  </si>
  <si>
    <t> Klapsterweg 92</t>
  </si>
  <si>
    <t> Kilwind</t>
  </si>
  <si>
    <t> Keteldiep 2</t>
  </si>
  <si>
    <t> Kerkmeerweg</t>
  </si>
  <si>
    <t> Kattenberg</t>
  </si>
  <si>
    <t> Kats</t>
  </si>
  <si>
    <t>1994/03</t>
  </si>
  <si>
    <t> Kats (dismantled)</t>
  </si>
  <si>
    <t>1997/08</t>
  </si>
  <si>
    <t> Kapelle-Schore</t>
  </si>
  <si>
    <t> Kanaaldijk 1121</t>
  </si>
  <si>
    <t> Kamperweg</t>
  </si>
  <si>
    <t> Kahoolsterlaan</t>
  </si>
  <si>
    <t> Kabeljauwbeek</t>
  </si>
  <si>
    <t> Jutrijp</t>
  </si>
  <si>
    <t> Johnson Europlant</t>
  </si>
  <si>
    <t> Joarumerlaene</t>
  </si>
  <si>
    <t> Joarum</t>
  </si>
  <si>
    <t> Jannumerwei</t>
  </si>
  <si>
    <t> Jacoba Haven</t>
  </si>
  <si>
    <t> Jaap Rodenburg (dismantled)</t>
  </si>
  <si>
    <t> Irene Vorrink II</t>
  </si>
  <si>
    <t>1996/08</t>
  </si>
  <si>
    <t> Irene Vorrink I</t>
  </si>
  <si>
    <t>1989/07</t>
  </si>
  <si>
    <t> Indufor (dismantled)</t>
  </si>
  <si>
    <t> IJzerpad 16</t>
  </si>
  <si>
    <t> Ijslandweg</t>
  </si>
  <si>
    <t> IFF</t>
  </si>
  <si>
    <t> Iendrachtswei 4</t>
  </si>
  <si>
    <t>2002/07</t>
  </si>
  <si>
    <t> Ibisweg</t>
  </si>
  <si>
    <t> HulteWind</t>
  </si>
  <si>
    <t> Houwdijk</t>
  </si>
  <si>
    <t>2013/08</t>
  </si>
  <si>
    <t> Houten</t>
  </si>
  <si>
    <t> Hopweg 65</t>
  </si>
  <si>
    <t> Hoornseweg 14</t>
  </si>
  <si>
    <t> Hoornseweg 14 (dismantled)</t>
  </si>
  <si>
    <t> Hoorn (dismantled)</t>
  </si>
  <si>
    <t> Hoofdplaatpolder</t>
  </si>
  <si>
    <t> Hondtocht (dismantled)</t>
  </si>
  <si>
    <t>2012/12</t>
  </si>
  <si>
    <t> Hondtocht</t>
  </si>
  <si>
    <t> Hollandse Kust Zuid Holland III - IV</t>
  </si>
  <si>
    <t> Hollandse Kust Zuid Holland I - II</t>
  </si>
  <si>
    <t> Hollandse Kust Noord Holland I - II</t>
  </si>
  <si>
    <t> Hogezandse Polder</t>
  </si>
  <si>
    <t> Hoevensche Beemden</t>
  </si>
  <si>
    <t> Hitzum</t>
  </si>
  <si>
    <t> Hikkaarderdyk 24</t>
  </si>
  <si>
    <t> Hiddum-Houw (dismantled)</t>
  </si>
  <si>
    <t> Hichtum</t>
  </si>
  <si>
    <t> Het Nieuwland 2</t>
  </si>
  <si>
    <t> Hesseweg Augsbuurt</t>
  </si>
  <si>
    <t> Herkingen</t>
  </si>
  <si>
    <t> Herbayum (dismantled)</t>
  </si>
  <si>
    <t> Herbaijum II</t>
  </si>
  <si>
    <t> Hennaard</t>
  </si>
  <si>
    <t> Hemweg (dismantled)</t>
  </si>
  <si>
    <t> Hemmensewei 1B</t>
  </si>
  <si>
    <t> Hemert 13</t>
  </si>
  <si>
    <t>Alstom Power</t>
  </si>
  <si>
    <t> Hellegatsplein</t>
  </si>
  <si>
    <t> Heijbro</t>
  </si>
  <si>
    <t>EWT and vestas</t>
  </si>
  <si>
    <t> Heidenskipsterdijk (dismantled)</t>
  </si>
  <si>
    <t>2020/05</t>
  </si>
  <si>
    <t> Heibloem</t>
  </si>
  <si>
    <t> Hegenserleane 2a</t>
  </si>
  <si>
    <t> Hefswalsterweg 26</t>
  </si>
  <si>
    <t> Headijk</t>
  </si>
  <si>
    <t> Hazeldonk</t>
  </si>
  <si>
    <t> Havenwind</t>
  </si>
  <si>
    <t> Havenweg 20</t>
  </si>
  <si>
    <t>1996/11</t>
  </si>
  <si>
    <t> Havenweg 03</t>
  </si>
  <si>
    <t>2021/04</t>
  </si>
  <si>
    <t> Hattemerbroek</t>
  </si>
  <si>
    <t>2004/01</t>
  </si>
  <si>
    <t> Hartelkanaal (dismantled)</t>
  </si>
  <si>
    <t>2014/05</t>
  </si>
  <si>
    <t> Hartelbrug II</t>
  </si>
  <si>
    <t> Hartelbrug (dismantled)</t>
  </si>
  <si>
    <t> Harstawei 12</t>
  </si>
  <si>
    <t> Haringvlietdam</t>
  </si>
  <si>
    <t>2007/11</t>
  </si>
  <si>
    <t> Halsteren</t>
  </si>
  <si>
    <t>1991/07</t>
  </si>
  <si>
    <t> Halsteren (dismantled)</t>
  </si>
  <si>
    <t>1989/03</t>
  </si>
  <si>
    <t> Haliade-X 12 MW prototype</t>
  </si>
  <si>
    <t> Haarlem (dismantled)</t>
  </si>
  <si>
    <t>2008/06</t>
  </si>
  <si>
    <t> Haagenwind</t>
  </si>
  <si>
    <t> Grytmanswei</t>
  </si>
  <si>
    <t> Gruttoweg</t>
  </si>
  <si>
    <t>2017/05</t>
  </si>
  <si>
    <t> GroWind</t>
  </si>
  <si>
    <t> GroWind (dismantled)</t>
  </si>
  <si>
    <t>2006/11</t>
  </si>
  <si>
    <t> Grote Sloot</t>
  </si>
  <si>
    <t> Groettocht (dismantled)</t>
  </si>
  <si>
    <t>1999/07</t>
  </si>
  <si>
    <t> Groetpolder (dismantled)</t>
  </si>
  <si>
    <t> Groene Dijk II</t>
  </si>
  <si>
    <t> Grijpskerke</t>
  </si>
  <si>
    <t> Grevenweg</t>
  </si>
  <si>
    <t> Greenchoice Hartelkanaal</t>
  </si>
  <si>
    <t> Gouda (NL)</t>
  </si>
  <si>
    <t> Gooyumerweg 29</t>
  </si>
  <si>
    <t>1991/02</t>
  </si>
  <si>
    <t> Goese Sas (dismantled)</t>
  </si>
  <si>
    <t> Giessenwind</t>
  </si>
  <si>
    <t> Gerrit de Vriesweg 17 (dismantled)</t>
  </si>
  <si>
    <t> Gerrit de Vriesweg 16 (dismantled)</t>
  </si>
  <si>
    <t>2017/12</t>
  </si>
  <si>
    <t>2001/01</t>
  </si>
  <si>
    <t> GEP Burum (dismantled)</t>
  </si>
  <si>
    <t>2017/04</t>
  </si>
  <si>
    <t> Gemini</t>
  </si>
  <si>
    <t> Geestmerambacht (dismantled)</t>
  </si>
  <si>
    <t> Geefsweer</t>
  </si>
  <si>
    <t> Gedeputeerde Laanweg 34 (dismantled)</t>
  </si>
  <si>
    <t> Gedeputeerde Laanweg 34</t>
  </si>
  <si>
    <t> Futenweg</t>
  </si>
  <si>
    <t> Frjentsjerterpaed 3</t>
  </si>
  <si>
    <t> Friese Straatweg 17 Burum</t>
  </si>
  <si>
    <t> Frankrijkweg</t>
  </si>
  <si>
    <t> Flevoweg 1</t>
  </si>
  <si>
    <t> Flevoweg 1 (dismantled)</t>
  </si>
  <si>
    <t> Finkum</t>
  </si>
  <si>
    <t> Ferwouderpad 2A</t>
  </si>
  <si>
    <t> Ferrum</t>
  </si>
  <si>
    <t>2000/08</t>
  </si>
  <si>
    <t> Fam. Bronsweg 87</t>
  </si>
  <si>
    <t> EWTW (dismantled)</t>
  </si>
  <si>
    <t> EWI</t>
  </si>
  <si>
    <t> EWI (dismantled)</t>
  </si>
  <si>
    <t> Europaweg-Zuid Repower</t>
  </si>
  <si>
    <t> Europaweg-Zuid (dismantled)</t>
  </si>
  <si>
    <t> Europaweg-Zuid</t>
  </si>
  <si>
    <t> Etten-Leur (dismantled)</t>
  </si>
  <si>
    <t> Espelerringweg 11</t>
  </si>
  <si>
    <t> EPZ</t>
  </si>
  <si>
    <t>Repower</t>
  </si>
  <si>
    <t> Eppenhuizerweg</t>
  </si>
  <si>
    <t> Enkhuizen</t>
  </si>
  <si>
    <t> Energiepark Haringvliet Zuid</t>
  </si>
  <si>
    <t> Eneco Luchterduinen</t>
  </si>
  <si>
    <t> ENCI</t>
  </si>
  <si>
    <t> Emmaweg 30</t>
  </si>
  <si>
    <t>2016/07</t>
  </si>
  <si>
    <t> Elho</t>
  </si>
  <si>
    <t>2000/09</t>
  </si>
  <si>
    <t> Elandweg 81</t>
  </si>
  <si>
    <t> Egmondstraat</t>
  </si>
  <si>
    <t> Egmond aan Zee</t>
  </si>
  <si>
    <t> Egchelse Heide</t>
  </si>
  <si>
    <t> Eemsmond (dismantled)</t>
  </si>
  <si>
    <t> Eemshaven Zuidoost</t>
  </si>
  <si>
    <t> Eemshaven</t>
  </si>
  <si>
    <t> Eemshaven (dismantled)</t>
  </si>
  <si>
    <t> ECN Testpark 4 (dismantled)</t>
  </si>
  <si>
    <t> ECN Testpark 2 (dismantled)</t>
  </si>
  <si>
    <t>2017/03</t>
  </si>
  <si>
    <t> ECN Testpark (dismantled)</t>
  </si>
  <si>
    <t>2013/03</t>
  </si>
  <si>
    <t>2012/01</t>
  </si>
  <si>
    <t>2019/03</t>
  </si>
  <si>
    <t> ECN Testpark</t>
  </si>
  <si>
    <t>XEMC-Darwind</t>
  </si>
  <si>
    <t>2008/08</t>
  </si>
  <si>
    <t> Echteld</t>
  </si>
  <si>
    <t> Dyksterhuzen 1</t>
  </si>
  <si>
    <t> Dwarsweg 38</t>
  </si>
  <si>
    <t> Duiven</t>
  </si>
  <si>
    <t> Duikerweg</t>
  </si>
  <si>
    <t>2002/05</t>
  </si>
  <si>
    <t> Drietorensweg 6-2 (dismantled)</t>
  </si>
  <si>
    <t> Drietorensweg 6-1 (dismantled)</t>
  </si>
  <si>
    <t> Drentse Monden en Oostermoer</t>
  </si>
  <si>
    <t> Dreischor (dismantled)</t>
  </si>
  <si>
    <t> Drechterland</t>
  </si>
  <si>
    <t> Dorpsmolen Skuzum</t>
  </si>
  <si>
    <t>1994/10</t>
  </si>
  <si>
    <t> Dorpsmolen Reduzum</t>
  </si>
  <si>
    <t> Doniaburen 2</t>
  </si>
  <si>
    <t> Dongjummerweg 5</t>
  </si>
  <si>
    <t> Dodaarsweg</t>
  </si>
  <si>
    <t> Dobbelstenen (dismantled)</t>
  </si>
  <si>
    <t> Dinteloord</t>
  </si>
  <si>
    <t> Dintelhaven</t>
  </si>
  <si>
    <t> Dintel</t>
  </si>
  <si>
    <t> Dijksterbuurtlaan 1</t>
  </si>
  <si>
    <t> Den Tol</t>
  </si>
  <si>
    <t>1997/07</t>
  </si>
  <si>
    <t> Den Oever</t>
  </si>
  <si>
    <t> Delfzijl-Zuid</t>
  </si>
  <si>
    <t>2008/09</t>
  </si>
  <si>
    <t> Delfzijl-Noord</t>
  </si>
  <si>
    <t> Deil</t>
  </si>
  <si>
    <t>2011/11</t>
  </si>
  <si>
    <t> Defensie Coevorden</t>
  </si>
  <si>
    <t> De Wiske</t>
  </si>
  <si>
    <t> De Windvogel (Ouder-Amstel)</t>
  </si>
  <si>
    <t> De Windvogel</t>
  </si>
  <si>
    <t> De Windroos</t>
  </si>
  <si>
    <t> De Veenwieken</t>
  </si>
  <si>
    <t> De Trompet</t>
  </si>
  <si>
    <t> De Spinder</t>
  </si>
  <si>
    <t> De Slachte 6</t>
  </si>
  <si>
    <t> De Ruil 6 (dismantled)</t>
  </si>
  <si>
    <t> De Ruil 6</t>
  </si>
  <si>
    <t> De Rietvelden</t>
  </si>
  <si>
    <t> De Nes</t>
  </si>
  <si>
    <t> De Mars</t>
  </si>
  <si>
    <t>2006/06</t>
  </si>
  <si>
    <t> De Locht-Gyges (dismantled)</t>
  </si>
  <si>
    <t> De Locht-Briareus (dismantled)</t>
  </si>
  <si>
    <t> De Lier (dismantled)</t>
  </si>
  <si>
    <t> De Leane 3</t>
  </si>
  <si>
    <t> De Kroeten</t>
  </si>
  <si>
    <t> De Houwen 3</t>
  </si>
  <si>
    <t>2005/07</t>
  </si>
  <si>
    <t> De Horn (dismantled)</t>
  </si>
  <si>
    <t> De Horn</t>
  </si>
  <si>
    <t> De Harns</t>
  </si>
  <si>
    <t>2016/12</t>
  </si>
  <si>
    <t> De Haagse Molen</t>
  </si>
  <si>
    <t> De Griete (dismantled)</t>
  </si>
  <si>
    <t> De Gaest</t>
  </si>
  <si>
    <t> De Bjirmen</t>
  </si>
  <si>
    <t> De Beitel</t>
  </si>
  <si>
    <t> Curiestraat</t>
  </si>
  <si>
    <t> Culemborg</t>
  </si>
  <si>
    <t> Creilerpad</t>
  </si>
  <si>
    <t>2014/10</t>
  </si>
  <si>
    <t> Coevorden</t>
  </si>
  <si>
    <t>1999/01</t>
  </si>
  <si>
    <t> Clothildis</t>
  </si>
  <si>
    <t> Carl Fellingerwei</t>
  </si>
  <si>
    <t> Burgerwindpark Tilbourg</t>
  </si>
  <si>
    <t>2009/06</t>
  </si>
  <si>
    <t> Burgervlotbrug</t>
  </si>
  <si>
    <t> Burgerveen-Oost</t>
  </si>
  <si>
    <t>2015/05</t>
  </si>
  <si>
    <t> Burgerveen</t>
  </si>
  <si>
    <t> Buren</t>
  </si>
  <si>
    <t> Buorren</t>
  </si>
  <si>
    <t> Britsum</t>
  </si>
  <si>
    <t>2005/09</t>
  </si>
  <si>
    <t> Brekkerweg 6</t>
  </si>
  <si>
    <t> Bredyk</t>
  </si>
  <si>
    <t> Bredeweg 7 Bierum</t>
  </si>
  <si>
    <t> Bredeweg 7 (dismantled)</t>
  </si>
  <si>
    <t>2007/10</t>
  </si>
  <si>
    <t> Bramenweg</t>
  </si>
  <si>
    <t> BP</t>
  </si>
  <si>
    <t>2018/01</t>
  </si>
  <si>
    <t> Bouwdokken</t>
  </si>
  <si>
    <t> Borssele V</t>
  </si>
  <si>
    <t>MHI Vestas Offshore</t>
  </si>
  <si>
    <t> Borssele III-IV</t>
  </si>
  <si>
    <t> Borssele II</t>
  </si>
  <si>
    <t> Borssele I</t>
  </si>
  <si>
    <t>2017/02</t>
  </si>
  <si>
    <t> Borssele</t>
  </si>
  <si>
    <t> Borssele (dismantled)</t>
  </si>
  <si>
    <t> Borsele-Olaz (dismantled)</t>
  </si>
  <si>
    <t> Bonkelaarsdijk</t>
  </si>
  <si>
    <t>Dutch Antilles</t>
  </si>
  <si>
    <t> Bonaire</t>
  </si>
  <si>
    <t>2010/05</t>
  </si>
  <si>
    <t>Wobben</t>
  </si>
  <si>
    <t> Bommelerwaard-A2</t>
  </si>
  <si>
    <t> Boerestreek 37</t>
  </si>
  <si>
    <t> Boerensluisweg 5 (dismantled)</t>
  </si>
  <si>
    <t>2018/07</t>
  </si>
  <si>
    <t> Boerensluisweg 5</t>
  </si>
  <si>
    <t> Boerderijweg</t>
  </si>
  <si>
    <t>1999/04</t>
  </si>
  <si>
    <t> Boazum</t>
  </si>
  <si>
    <t> Bloesemlaan (dismantled)</t>
  </si>
  <si>
    <t> Bloesemlaan</t>
  </si>
  <si>
    <t> Blauw</t>
  </si>
  <si>
    <t> Blaakweg</t>
  </si>
  <si>
    <t> Binnendijks</t>
  </si>
  <si>
    <t>2020/12</t>
  </si>
  <si>
    <t> Bijvanck</t>
  </si>
  <si>
    <t> Bijlweg 6</t>
  </si>
  <si>
    <t> Bijlweg 2 (dismantled)</t>
  </si>
  <si>
    <t>2008/02</t>
  </si>
  <si>
    <t> Bernhardweg</t>
  </si>
  <si>
    <t> Bernhardweg (dismantled)</t>
  </si>
  <si>
    <t> Belkmerweg 67 (dismantled)</t>
  </si>
  <si>
    <t> Belkmerweg 20a (dismantled)</t>
  </si>
  <si>
    <t> Belkmerweg 20a</t>
  </si>
  <si>
    <t>2015/07</t>
  </si>
  <si>
    <t> Bedum</t>
  </si>
  <si>
    <t> Bedum (dismantled)</t>
  </si>
  <si>
    <t> Bedrijventerrein Grandijk</t>
  </si>
  <si>
    <t>2007/03</t>
  </si>
  <si>
    <t> Beabuorren</t>
  </si>
  <si>
    <t> Beabuorren (dismantled)</t>
  </si>
  <si>
    <t> Battenoert</t>
  </si>
  <si>
    <t> Battenoert (dismantled)</t>
  </si>
  <si>
    <t>1996/03</t>
  </si>
  <si>
    <t>2000/02</t>
  </si>
  <si>
    <t> Basal Kiesterzijl</t>
  </si>
  <si>
    <t> Bartlehiem</t>
  </si>
  <si>
    <t> Barrepolder</t>
  </si>
  <si>
    <t> Baardmeesweg</t>
  </si>
  <si>
    <t> Avri</t>
  </si>
  <si>
    <t>2017/10</t>
  </si>
  <si>
    <t> Autena</t>
  </si>
  <si>
    <t> Augsbuurt</t>
  </si>
  <si>
    <t>2009/12</t>
  </si>
  <si>
    <t> Aruba</t>
  </si>
  <si>
    <t> Arnhem (dismantled)</t>
  </si>
  <si>
    <t> Appelvinkweg</t>
  </si>
  <si>
    <t> Appelvinkweg (dismantled)</t>
  </si>
  <si>
    <t> Anna Vosdijk Polder</t>
  </si>
  <si>
    <t>2009/09</t>
  </si>
  <si>
    <t> Anna Mariapolder</t>
  </si>
  <si>
    <t>2017/07</t>
  </si>
  <si>
    <t> Andorraweg</t>
  </si>
  <si>
    <t> Andijkerwind</t>
  </si>
  <si>
    <t>2007/01</t>
  </si>
  <si>
    <t> Amsterdam-Westpoort</t>
  </si>
  <si>
    <t> Amsterdam-Sloterdijk (dismantled)</t>
  </si>
  <si>
    <t> Amsterdam (dismantled)</t>
  </si>
  <si>
    <t>2001/02</t>
  </si>
  <si>
    <t> Allingawier</t>
  </si>
  <si>
    <t> Allengaweg 1</t>
  </si>
  <si>
    <t> Alkmaarseweg 6</t>
  </si>
  <si>
    <t> Aldedyk (dismantled)</t>
  </si>
  <si>
    <t> Aldedyk</t>
  </si>
  <si>
    <t> AGP-GPC</t>
  </si>
  <si>
    <t> Afrikahaven</t>
  </si>
  <si>
    <t> Adelaarsweg</t>
  </si>
  <si>
    <t> 2-B</t>
  </si>
  <si>
    <t>2-B Energy</t>
  </si>
  <si>
    <t>3rd quartile [MW]</t>
  </si>
  <si>
    <t>Sum of Power [kW]</t>
  </si>
  <si>
    <t>Row Labels</t>
  </si>
  <si>
    <t>Commissioning date</t>
  </si>
  <si>
    <t>Status</t>
  </si>
  <si>
    <t>Manufacturer</t>
  </si>
  <si>
    <t>Hub height [m]</t>
  </si>
  <si>
    <t>Number of turbines</t>
  </si>
  <si>
    <t>Power [kW]</t>
  </si>
  <si>
    <t>Area</t>
  </si>
  <si>
    <t>Median [MW]</t>
  </si>
  <si>
    <t>1st quartile [MW]</t>
  </si>
  <si>
    <t>(Multiple Items)</t>
  </si>
  <si>
    <t>List of Windparks in the Netherlands</t>
  </si>
  <si>
    <t>Pivot table</t>
  </si>
  <si>
    <t>List of plants</t>
  </si>
  <si>
    <t>Analysis of results: all plants in Zuid-Holland</t>
  </si>
  <si>
    <t>Analysis of results: plants under construction in NL</t>
  </si>
  <si>
    <t>Analysis of results: all plants in NL</t>
  </si>
  <si>
    <t>Zonnestroom; vermogen en vermogensklasse, bedrijven en woningen, regio</t>
  </si>
  <si>
    <t>Solar power; capital and asset class, businesses and homes, region</t>
  </si>
  <si>
    <t>Updated on: 9 July 2021</t>
  </si>
  <si>
    <t>Periods</t>
  </si>
  <si>
    <t>2019**</t>
  </si>
  <si>
    <t>2020*</t>
  </si>
  <si>
    <t>Subject</t>
  </si>
  <si>
    <t>High power installed on field during 2020 [MW]</t>
  </si>
  <si>
    <t>Regions</t>
  </si>
  <si>
    <t>Sector and power class</t>
  </si>
  <si>
    <t>Associated Avg. power per plant  [MW]</t>
  </si>
  <si>
    <t>South Holland (PV)</t>
  </si>
  <si>
    <t>Small power (up to 15 kW)</t>
  </si>
  <si>
    <t xml:space="preserve">High power on field </t>
  </si>
  <si>
    <t>Total high power installed during 2020 [MW]</t>
  </si>
  <si>
    <t>High power on roof</t>
  </si>
  <si>
    <t xml:space="preserve">High power on field: Installations placed on field. Think of solar meadows and installations placed on water. </t>
  </si>
  <si>
    <t>** and *: provisional figures</t>
  </si>
  <si>
    <t>Bron: CBS https://opendata.cbs.nl/#/CBS/nl/dataset/85005NED/table?searchKeywords=Zonnestroom</t>
  </si>
  <si>
    <t>Number of installations</t>
  </si>
  <si>
    <t>Installed capacity of solar panels [kW]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</si>
</sst>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[$€-410]_-;\-* #,##0.00\ [$€-410]_-;_-* &quot;-&quot;??\ [$€-410]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trike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5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</cellStyleXfs>
  <cellXfs count="66">
    <xf numFmtId="0" fontId="0" fillId="0" borderId="0" xfId="0"/>
    <xf numFmtId="164" fontId="0" fillId="0" borderId="0" xfId="0" applyNumberFormat="1"/>
    <xf numFmtId="0" fontId="6" fillId="0" borderId="0" xfId="0" applyFont="1"/>
    <xf numFmtId="2" fontId="0" fillId="0" borderId="0" xfId="0" applyNumberFormat="1"/>
    <xf numFmtId="0" fontId="0" fillId="0" borderId="0" xfId="1" applyNumberFormat="1" applyFont="1"/>
    <xf numFmtId="0" fontId="0" fillId="3" borderId="0" xfId="0" applyFill="1"/>
    <xf numFmtId="0" fontId="3" fillId="0" borderId="0" xfId="0" applyFont="1"/>
    <xf numFmtId="43" fontId="7" fillId="0" borderId="0" xfId="1" applyFont="1"/>
    <xf numFmtId="0" fontId="5" fillId="0" borderId="0" xfId="3" applyAlignment="1">
      <alignment horizontal="left" vertical="center" indent="2"/>
    </xf>
    <xf numFmtId="43" fontId="9" fillId="0" borderId="0" xfId="1" applyFont="1"/>
    <xf numFmtId="0" fontId="3" fillId="0" borderId="0" xfId="0" applyFont="1" applyBorder="1"/>
    <xf numFmtId="0" fontId="4" fillId="2" borderId="1" xfId="2" applyBorder="1"/>
    <xf numFmtId="0" fontId="3" fillId="0" borderId="2" xfId="0" applyFont="1" applyBorder="1"/>
    <xf numFmtId="0" fontId="3" fillId="0" borderId="3" xfId="0" applyFont="1" applyBorder="1"/>
    <xf numFmtId="0" fontId="4" fillId="2" borderId="4" xfId="2" applyBorder="1"/>
    <xf numFmtId="0" fontId="3" fillId="0" borderId="5" xfId="0" applyFont="1" applyBorder="1"/>
    <xf numFmtId="0" fontId="4" fillId="2" borderId="6" xfId="2" applyBorder="1"/>
    <xf numFmtId="0" fontId="3" fillId="0" borderId="7" xfId="0" applyFont="1" applyBorder="1"/>
    <xf numFmtId="0" fontId="3" fillId="0" borderId="8" xfId="0" applyFont="1" applyBorder="1"/>
    <xf numFmtId="0" fontId="2" fillId="2" borderId="1" xfId="2" applyFont="1" applyBorder="1"/>
    <xf numFmtId="0" fontId="2" fillId="2" borderId="4" xfId="2" applyFont="1" applyBorder="1"/>
    <xf numFmtId="0" fontId="2" fillId="2" borderId="6" xfId="2" applyFont="1" applyBorder="1"/>
    <xf numFmtId="0" fontId="2" fillId="2" borderId="9" xfId="2" applyFont="1" applyBorder="1"/>
    <xf numFmtId="43" fontId="3" fillId="0" borderId="10" xfId="0" applyNumberFormat="1" applyFont="1" applyBorder="1"/>
    <xf numFmtId="0" fontId="8" fillId="0" borderId="11" xfId="0" applyFont="1" applyBorder="1"/>
    <xf numFmtId="0" fontId="0" fillId="0" borderId="0" xfId="0" applyAlignment="1">
      <alignment wrapText="1"/>
    </xf>
    <xf numFmtId="0" fontId="3" fillId="0" borderId="10" xfId="0" applyFont="1" applyBorder="1"/>
    <xf numFmtId="0" fontId="3" fillId="0" borderId="11" xfId="0" applyFont="1" applyBorder="1"/>
    <xf numFmtId="0" fontId="5" fillId="0" borderId="0" xfId="3"/>
    <xf numFmtId="0" fontId="2" fillId="7" borderId="12" xfId="0" applyFont="1" applyFill="1" applyBorder="1"/>
    <xf numFmtId="0" fontId="2" fillId="7" borderId="13" xfId="0" applyFont="1" applyFill="1" applyBorder="1"/>
    <xf numFmtId="0" fontId="0" fillId="0" borderId="16" xfId="0" applyBorder="1"/>
    <xf numFmtId="0" fontId="0" fillId="0" borderId="15" xfId="0" applyBorder="1"/>
    <xf numFmtId="0" fontId="0" fillId="0" borderId="14" xfId="0" applyBorder="1"/>
    <xf numFmtId="0" fontId="0" fillId="0" borderId="13" xfId="0" applyBorder="1"/>
    <xf numFmtId="0" fontId="0" fillId="0" borderId="12" xfId="0" applyBorder="1"/>
    <xf numFmtId="3" fontId="0" fillId="0" borderId="12" xfId="0" applyNumberFormat="1" applyBorder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8" xfId="0" applyBorder="1"/>
    <xf numFmtId="0" fontId="0" fillId="0" borderId="0" xfId="0" pivotButton="1"/>
    <xf numFmtId="0" fontId="0" fillId="0" borderId="5" xfId="0" applyBorder="1"/>
    <xf numFmtId="0" fontId="0" fillId="0" borderId="3" xfId="0" applyBorder="1"/>
    <xf numFmtId="0" fontId="0" fillId="0" borderId="0" xfId="0" applyNumberFormat="1"/>
    <xf numFmtId="0" fontId="1" fillId="8" borderId="0" xfId="6" applyFill="1" applyAlignment="1">
      <alignment horizontal="center"/>
    </xf>
    <xf numFmtId="0" fontId="0" fillId="0" borderId="0" xfId="0" applyNumberFormat="1" applyBorder="1"/>
    <xf numFmtId="0" fontId="0" fillId="0" borderId="0" xfId="0" applyBorder="1"/>
    <xf numFmtId="0" fontId="2" fillId="2" borderId="0" xfId="2" applyFont="1" applyBorder="1"/>
    <xf numFmtId="0" fontId="4" fillId="8" borderId="0" xfId="4" applyFill="1" applyAlignment="1"/>
    <xf numFmtId="0" fontId="0" fillId="8" borderId="0" xfId="0" applyFill="1"/>
    <xf numFmtId="0" fontId="0" fillId="0" borderId="17" xfId="0" applyBorder="1"/>
    <xf numFmtId="0" fontId="0" fillId="0" borderId="18" xfId="0" applyBorder="1"/>
    <xf numFmtId="0" fontId="4" fillId="2" borderId="18" xfId="2" applyBorder="1"/>
    <xf numFmtId="0" fontId="4" fillId="2" borderId="19" xfId="2" applyBorder="1"/>
    <xf numFmtId="0" fontId="0" fillId="0" borderId="20" xfId="0" applyBorder="1"/>
    <xf numFmtId="0" fontId="1" fillId="9" borderId="0" xfId="7" applyBorder="1"/>
    <xf numFmtId="0" fontId="4" fillId="2" borderId="20" xfId="2" applyBorder="1"/>
    <xf numFmtId="0" fontId="0" fillId="0" borderId="21" xfId="0" applyBorder="1"/>
    <xf numFmtId="0" fontId="4" fillId="2" borderId="22" xfId="2" applyBorder="1"/>
    <xf numFmtId="0" fontId="1" fillId="9" borderId="23" xfId="7" applyBorder="1"/>
    <xf numFmtId="0" fontId="0" fillId="0" borderId="23" xfId="0" applyBorder="1"/>
    <xf numFmtId="0" fontId="0" fillId="0" borderId="24" xfId="0" applyBorder="1"/>
    <xf numFmtId="0" fontId="1" fillId="6" borderId="0" xfId="6" applyAlignment="1">
      <alignment horizontal="center"/>
    </xf>
    <xf numFmtId="0" fontId="1" fillId="5" borderId="0" xfId="5" applyAlignment="1">
      <alignment horizontal="center"/>
    </xf>
    <xf numFmtId="0" fontId="2" fillId="4" borderId="0" xfId="4" applyFont="1" applyAlignment="1">
      <alignment horizontal="center"/>
    </xf>
    <xf numFmtId="0" fontId="1" fillId="9" borderId="0" xfId="7" applyBorder="1" applyAlignment="1">
      <alignment horizontal="center" vertical="top"/>
    </xf>
  </cellXfs>
  <cellStyles count="8">
    <cellStyle name="40% - Accent1" xfId="7" builtinId="31"/>
    <cellStyle name="40% - Accent4" xfId="5" builtinId="43"/>
    <cellStyle name="60% - Accent4" xfId="6" builtinId="44"/>
    <cellStyle name="Accent1" xfId="2" builtinId="29"/>
    <cellStyle name="Accent4" xfId="4" builtinId="41"/>
    <cellStyle name="Comma" xfId="1" builtinId="3"/>
    <cellStyle name="Hyperlink" xfId="3" builtinId="8"/>
    <cellStyle name="Normal" xfId="0" builtinId="0"/>
  </cellStyles>
  <dxfs count="18"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numFmt numFmtId="2" formatCode="0.00"/>
    </dxf>
    <dxf>
      <numFmt numFmtId="164" formatCode="_-* #,##0.00\ [$€-410]_-;\-* #,##0.00\ [$€-410]_-;_-* &quot;-&quot;??\ [$€-410]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 vs capacity from historical Dutch plants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3491426071741033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('Offshore wind'!$C$3:$C$4,'Offshore wind'!$C$6:$C$9)</c:f>
              <c:numCache>
                <c:formatCode>General</c:formatCode>
                <c:ptCount val="6"/>
                <c:pt idx="0">
                  <c:v>108</c:v>
                </c:pt>
                <c:pt idx="1">
                  <c:v>129</c:v>
                </c:pt>
                <c:pt idx="2">
                  <c:v>600</c:v>
                </c:pt>
                <c:pt idx="3">
                  <c:v>17</c:v>
                </c:pt>
                <c:pt idx="4">
                  <c:v>2</c:v>
                </c:pt>
                <c:pt idx="5">
                  <c:v>120</c:v>
                </c:pt>
              </c:numCache>
            </c:numRef>
          </c:xVal>
          <c:yVal>
            <c:numRef>
              <c:f>('Offshore wind'!$F$3:$F$4,'Offshore wind'!$F$6:$F$9)</c:f>
              <c:numCache>
                <c:formatCode>_-* #,##0.00\ [$€-410]_-;\-* #,##0.00\ [$€-410]_-;_-* "-"??\ [$€-410]_-;_-@_-</c:formatCode>
                <c:ptCount val="6"/>
                <c:pt idx="0">
                  <c:v>200000000</c:v>
                </c:pt>
                <c:pt idx="1">
                  <c:v>450000000</c:v>
                </c:pt>
                <c:pt idx="2">
                  <c:v>2800000000</c:v>
                </c:pt>
                <c:pt idx="3">
                  <c:v>23456790.123456787</c:v>
                </c:pt>
                <c:pt idx="4">
                  <c:v>5605095.5414012736</c:v>
                </c:pt>
                <c:pt idx="5">
                  <c:v>350000000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D-4F99-AEDB-D9A61CDD1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319856"/>
        <c:axId val="1186324016"/>
      </c:scatterChart>
      <c:valAx>
        <c:axId val="118631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24016"/>
        <c:crosses val="autoZero"/>
        <c:crossBetween val="midCat"/>
      </c:valAx>
      <c:valAx>
        <c:axId val="11863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€-410]_-;\-* #,##0.00\ [$€-410]_-;_-* &quot;-&quot;??\ [$€-410]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1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wind offshore Capacity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0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wind offshore Capacity</a:t>
          </a:r>
        </a:p>
      </cx:txPr>
    </cx:title>
    <cx:plotArea>
      <cx:plotAreaRegion>
        <cx:series layoutId="boxWhisker" uniqueId="{629B2614-F290-42A3-B3B4-E51B118A409F}"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operational plants and plants under construction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operational plants and plants under construction</a:t>
          </a:r>
        </a:p>
      </cx:txPr>
    </cx:title>
    <cx:plotArea>
      <cx:plotAreaRegion>
        <cx:series layoutId="boxWhisker" uniqueId="{DF6235B2-F1FF-4073-8AB0-0DD142317E8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Distribution of plants under construction in 2021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plants under construction in 2021</a:t>
          </a:r>
        </a:p>
      </cx:txPr>
    </cx:title>
    <cx:plotArea>
      <cx:plotAreaRegion>
        <cx:series layoutId="boxWhisker" uniqueId="{C5CC59FB-D092-4A45-B91B-64385B6DED7F}" formatIdx="0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of plants under construction in 2021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plants under construction in 2021</a:t>
          </a:r>
        </a:p>
      </cx:txPr>
    </cx:title>
    <cx:plotArea>
      <cx:plotAreaRegion>
        <cx:series layoutId="boxWhisker" uniqueId="{9CF88FDC-D26C-46F7-A96A-3EF4778C99D8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800" b="0" i="0" u="none" strike="noStrike" cap="none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cs typeface="Calibri" panose="020F0502020204030204" pitchFamily="34" charset="0"/>
              </a:rPr>
              <a:t>Solar</a:t>
            </a:r>
            <a:r>
              <a:rPr lang="en-US" sz="1800" b="0" i="0" u="none" strike="noStrike" cap="none" spc="150" baseline="0" dirty="0">
                <a:solidFill>
                  <a:schemeClr val="tx1">
                    <a:lumMod val="85000"/>
                    <a:lumOff val="15000"/>
                  </a:schemeClr>
                </a:solidFill>
                <a:latin typeface="Calibri" panose="020F0502020204030204"/>
              </a:rPr>
              <a:t> </a:t>
            </a:r>
            <a:r>
              <a:rPr lang="en-US" sz="1800" b="0" i="0" u="none" strike="noStrike" cap="none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cs typeface="Calibri" panose="020F0502020204030204" pitchFamily="34" charset="0"/>
              </a:rPr>
              <a:t>power stations</a:t>
            </a:r>
          </a:p>
        </cx:rich>
      </cx:tx>
    </cx:title>
    <cx:plotArea>
      <cx:plotAreaRegion>
        <cx:series layoutId="boxWhisker" uniqueId="{4ED77038-7E5A-4863-8007-A75340F302FB}"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 hidden="1">
        <cx:catScaling gapWidth="1.5"/>
        <cx:title>
          <cx:tx>
            <cx:txData>
              <cx:v>Distribution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300"/>
              </a:pPr>
              <a:r>
                <a:rPr lang="en-US" sz="1300" b="0" i="0" u="none" strike="noStrike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Distribution</a:t>
              </a:r>
            </a:p>
          </cx:txPr>
        </cx:title>
        <cx:tickLabels/>
      </cx:axis>
      <cx:axis id="1">
        <cx:valScaling/>
        <cx:title>
          <cx:tx>
            <cx:txData>
              <cx:v>Installed capacity [MW]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300"/>
              </a:pPr>
              <a:r>
                <a:rPr lang="en-US" sz="1300" b="0" i="0" u="none" strike="noStrike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Installed capacity [MW]</a:t>
              </a:r>
            </a:p>
          </cx:txPr>
        </cx:title>
        <cx:majorGridlines/>
        <cx:min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/>
            </a:pPr>
            <a:endPara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0"/>
      </cx:numDim>
    </cx:data>
  </cx:chartData>
  <cx:chart>
    <cx:title pos="t" align="ctr" overlay="0">
      <cx:tx>
        <cx:txData>
          <cx:v>Wind Onshore Power Stations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Wind Onshore Power Stations</a:t>
          </a:r>
        </a:p>
      </cx:txPr>
    </cx:title>
    <cx:plotArea>
      <cx:plotAreaRegion>
        <cx:series layoutId="boxWhisker" uniqueId="{9D603E98-526B-497C-96AC-D62BDE47A673}"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 hidden="1">
        <cx:catScaling gapWidth="1.5"/>
        <cx:title>
          <cx:tx>
            <cx:txData>
              <cx:v>Distribution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300"/>
              </a:pPr>
              <a:r>
                <a:rPr lang="en-US" sz="1300" b="0" i="0" u="none" strike="noStrike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Distribution</a:t>
              </a:r>
            </a:p>
          </cx:txPr>
        </cx:title>
        <cx:tickLabels/>
      </cx:axis>
      <cx:axis id="1">
        <cx:valScaling/>
        <cx:title>
          <cx:tx>
            <cx:txData>
              <cx:v>Installed capacity [MW]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300"/>
              </a:pPr>
              <a:r>
                <a:rPr lang="en-US" sz="1300" b="0" i="0" u="none" strike="noStrike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Installed capacity [MW]</a:t>
              </a:r>
            </a:p>
          </cx:txPr>
        </cx:title>
        <cx:majorGridlines/>
        <cx:min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/>
            </a:pPr>
            <a:endPara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12</xdr:row>
      <xdr:rowOff>118110</xdr:rowOff>
    </xdr:from>
    <xdr:to>
      <xdr:col>6</xdr:col>
      <xdr:colOff>487680</xdr:colOff>
      <xdr:row>28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7CF2BD3C-AF60-4748-8F40-DB3EE8DE5E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19400" y="2312670"/>
              <a:ext cx="4343400" cy="2914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480060</xdr:colOff>
      <xdr:row>12</xdr:row>
      <xdr:rowOff>3810</xdr:rowOff>
    </xdr:from>
    <xdr:to>
      <xdr:col>22</xdr:col>
      <xdr:colOff>175260</xdr:colOff>
      <xdr:row>27</xdr:row>
      <xdr:rowOff>3810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C25A5C-0F00-4068-A927-25FC99446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15240</xdr:colOff>
      <xdr:row>6</xdr:row>
      <xdr:rowOff>163830</xdr:rowOff>
    </xdr:from>
    <xdr:to>
      <xdr:col>20</xdr:col>
      <xdr:colOff>2217420</xdr:colOff>
      <xdr:row>29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C715E90-877E-4E83-89B2-7A4AFBCA9D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766780" y="1276350"/>
              <a:ext cx="2202180" cy="4133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15240</xdr:colOff>
      <xdr:row>6</xdr:row>
      <xdr:rowOff>156210</xdr:rowOff>
    </xdr:from>
    <xdr:to>
      <xdr:col>17</xdr:col>
      <xdr:colOff>2141220</xdr:colOff>
      <xdr:row>29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CD63263-3919-4827-890E-EFA7075E93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64300" y="1268730"/>
              <a:ext cx="2125980" cy="4133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7620</xdr:colOff>
      <xdr:row>6</xdr:row>
      <xdr:rowOff>156210</xdr:rowOff>
    </xdr:from>
    <xdr:to>
      <xdr:col>14</xdr:col>
      <xdr:colOff>2087880</xdr:colOff>
      <xdr:row>29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12546A3-429C-4C3E-BCB5-61A4CFAD66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21940" y="1268730"/>
              <a:ext cx="2080260" cy="4133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518160</xdr:colOff>
      <xdr:row>11</xdr:row>
      <xdr:rowOff>19050</xdr:rowOff>
    </xdr:from>
    <xdr:to>
      <xdr:col>7</xdr:col>
      <xdr:colOff>838200</xdr:colOff>
      <xdr:row>34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0C716E6-9A22-4F21-837B-B6C0FCF856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4500" y="2030730"/>
              <a:ext cx="3657600" cy="4301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845820</xdr:colOff>
      <xdr:row>11</xdr:row>
      <xdr:rowOff>22860</xdr:rowOff>
    </xdr:from>
    <xdr:to>
      <xdr:col>13</xdr:col>
      <xdr:colOff>480060</xdr:colOff>
      <xdr:row>34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B91C840-0CE7-4104-BDCB-BB2AF961C7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89720" y="2034540"/>
              <a:ext cx="3672840" cy="4297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esco Cruz" refreshedDate="44494.649196064813" createdVersion="7" refreshedVersion="7" minRefreshableVersion="3" recordCount="908" xr:uid="{43888436-94C9-4686-B0EE-3D6C40651F8F}">
  <cacheSource type="worksheet">
    <worksheetSource name="Table2" r:id="rId2"/>
  </cacheSource>
  <cacheFields count="8">
    <cacheField name="Name" numFmtId="0">
      <sharedItems containsBlank="1" count="733">
        <s v=" 2-B"/>
        <s v=" Adelaarsweg"/>
        <s v=" Afrikahaven"/>
        <s v=" AGP-GPC"/>
        <s v=" Aldedyk"/>
        <s v=" Aldedyk (dismantled)"/>
        <s v=" Alkmaarseweg 6"/>
        <s v=" Allengaweg 1"/>
        <s v=" Allingawier"/>
        <s v=" Amsterdam (dismantled)"/>
        <s v=" Amsterdam-Sloterdijk (dismantled)"/>
        <s v=" Amsterdam-Westpoort"/>
        <s v=" Andijkerwind"/>
        <s v=" Andorraweg"/>
        <s v=" Anna Mariapolder"/>
        <s v=" Anna Vosdijk Polder"/>
        <s v=" Appelvinkweg"/>
        <s v=" Appelvinkweg (dismantled)"/>
        <s v=" Arnhem (dismantled)"/>
        <s v=" Aruba"/>
        <s v=" Augsbuurt"/>
        <s v=" Autena"/>
        <s v=" Avri"/>
        <s v=" Baardmeesweg"/>
        <s v=" Barrepolder"/>
        <s v=" Bartlehiem"/>
        <s v=" Basal Kiesterzijl"/>
        <s v=" Bath"/>
        <m/>
        <s v=" Battenoert (dismantled)"/>
        <s v=" Battenoert"/>
        <s v=" Beabuorren (dismantled)"/>
        <s v=" Beabuorren"/>
        <s v=" Bedrijventerrein Grandijk"/>
        <s v=" Bedum (dismantled)"/>
        <s v=" Bedum"/>
        <s v=" Belkmerweg 20a"/>
        <s v=" Belkmerweg 20a (dismantled)"/>
        <s v=" Belkmerweg 67 (dismantled)"/>
        <s v=" Bernhardweg (dismantled)"/>
        <s v=" Bernhardweg"/>
        <s v=" Bijlweg 2 (dismantled)"/>
        <s v=" Bijlweg 6"/>
        <s v=" Bijvanck"/>
        <s v=" Binnendijks"/>
        <s v=" Blaakweg"/>
        <s v=" Blauw"/>
        <s v=" Bloesemlaan"/>
        <s v=" Bloesemlaan (dismantled)"/>
        <s v=" Boazum"/>
        <s v=" Boerderijweg"/>
        <s v=" Boerensluisweg 5"/>
        <s v=" Boerensluisweg 5 (dismantled)"/>
        <s v=" Boerestreek 37"/>
        <s v=" Bommelerwaard-A2"/>
        <s v=" Bonaire"/>
        <s v=" Bonkelaarsdijk"/>
        <s v=" Borsele-Olaz (dismantled)"/>
        <s v=" Borssele (dismantled)"/>
        <s v=" Borssele"/>
        <s v=" Borssele I"/>
        <s v=" Borssele II"/>
        <s v=" Borssele III-IV"/>
        <s v=" Borssele V"/>
        <s v=" Bosruiterweg 30 and 33"/>
        <s v=" Bouwdokken"/>
        <s v=" BP"/>
        <s v=" Bramenweg"/>
        <s v=" Bredeweg 7 (dismantled)"/>
        <s v=" Bredeweg 7 Bierum"/>
        <s v=" Bredyk"/>
        <s v=" Brekkerweg 6"/>
        <s v=" Britsum"/>
        <s v=" Buorren"/>
        <s v=" Buren"/>
        <s v=" Burgerveen"/>
        <s v=" Burgerveen-Oost"/>
        <s v=" Burgervlotbrug"/>
        <s v=" Burgerwindpark Tilbourg"/>
        <s v=" Carl Fellingerwei"/>
        <s v=" Clothildis"/>
        <s v=" Coevorden"/>
        <s v=" Creilerpad"/>
        <s v=" Culemborg"/>
        <s v=" Curiestraat"/>
        <s v=" De Beitel"/>
        <s v=" De Bjirmen"/>
        <s v=" De Gaest"/>
        <s v=" De Griete (dismantled)"/>
        <s v=" De Haagse Molen"/>
        <s v=" De Harns"/>
        <s v=" De Horn"/>
        <s v=" De Horn (dismantled)"/>
        <s v=" De Houwen 3"/>
        <s v=" De Kroeten"/>
        <s v=" De Leane 3"/>
        <s v=" De Lier (dismantled)"/>
        <s v=" De Locht-Briareus (dismantled)"/>
        <s v=" De Locht-Gyges (dismantled)"/>
        <s v=" De Mars"/>
        <s v=" De Nes"/>
        <s v=" De Rietvelden"/>
        <s v=" De Ruil 6"/>
        <s v=" De Ruil 6 (dismantled)"/>
        <s v=" De Slachte 6"/>
        <s v=" De Spinder"/>
        <s v=" De Trompet"/>
        <s v=" De Veenwieken"/>
        <s v=" De Windroos"/>
        <s v=" De Windvogel"/>
        <s v=" De Windvogel (Ouder-Amstel)"/>
        <s v=" De Wiske"/>
        <s v=" Defensie Coevorden"/>
        <s v=" Deil"/>
        <s v=" Delfzijl-Noord"/>
        <s v=" Delfzijl-Zuid"/>
        <s v=" Den Oever"/>
        <s v=" Den Tol"/>
        <s v=" Dijksterbuurtlaan 1"/>
        <s v=" Dintel"/>
        <s v=" Dintelhaven"/>
        <s v=" Dinteloord"/>
        <s v=" Dobbelstenen (dismantled)"/>
        <s v=" Dodaarsweg"/>
        <s v=" Dongjummerweg 5"/>
        <s v=" Doniaburen 2"/>
        <s v=" Dorpsmolen Reduzum"/>
        <s v=" Dorpsmolen Skuzum"/>
        <s v=" Drechterland"/>
        <s v=" Dreischor (dismantled)"/>
        <s v=" Drentse Monden en Oostermoer"/>
        <s v=" Drietorensweg 6-1 (dismantled)"/>
        <s v=" Drietorensweg 6-2 (dismantled)"/>
        <s v=" Duikerweg"/>
        <s v=" Duiven"/>
        <s v=" Dwarsweg 38"/>
        <s v=" Dyksterhuzen 1"/>
        <s v=" Echteld"/>
        <s v=" ECN Testpark (dismantled)"/>
        <s v=" ECN Testpark"/>
        <s v=" ECN Testpark 2 (dismantled)"/>
        <s v=" ECN Testpark 4 (dismantled)"/>
        <s v=" Eemshaven (dismantled)"/>
        <s v=" Eemshaven"/>
        <s v=" Eemshaven Zuidoost"/>
        <s v=" Eemsmond (dismantled)"/>
        <s v=" Eemswouderlaan 10 and 12"/>
        <s v=" Egchelse Heide"/>
        <s v=" Egmond aan Zee"/>
        <s v=" Egmondstraat"/>
        <s v=" Elandweg 81"/>
        <s v=" Elho"/>
        <s v=" Emmaweg 30"/>
        <s v=" ENCI"/>
        <s v=" Eneco Luchterduinen"/>
        <s v=" Energiepark Haringvliet Zuid"/>
        <s v=" Enkhuizen"/>
        <s v=" Eppenhuizerweg"/>
        <s v=" EPZ"/>
        <s v=" Espelerringweg 11"/>
        <s v=" Etten-Leur (dismantled)"/>
        <s v=" Europaweg-Zuid"/>
        <s v=" Europaweg-Zuid (dismantled)"/>
        <s v=" Europaweg-Zuid Repower"/>
        <s v=" EWI (dismantled)"/>
        <s v=" EWI"/>
        <s v=" EWTW (dismantled)"/>
        <s v=" Fam. Bronsweg 87"/>
        <s v=" Ferrum"/>
        <s v=" Ferwouderpad 2A"/>
        <s v=" Finkum"/>
        <s v=" Flevoweg 1 (dismantled)"/>
        <s v=" Flevoweg 1"/>
        <s v=" Frankrijkweg"/>
        <s v=" Friese Straatweg 17 Burum"/>
        <s v=" Frjentsjerterpaed 3"/>
        <s v=" Futenweg"/>
        <s v=" Gedeputeerde Laanweg 34"/>
        <s v=" Gedeputeerde Laanweg 34 (dismantled)"/>
        <s v=" Geefsweer"/>
        <s v=" Geestmerambacht (dismantled)"/>
        <s v=" Gemini"/>
        <s v=" GEP Burum (dismantled)"/>
        <s v=" Gerrit de Vriesweg 16 and 17"/>
        <s v=" Gerrit de Vriesweg 16 (dismantled)"/>
        <s v=" Gerrit de Vriesweg 17 (dismantled)"/>
        <s v=" Giessenwind"/>
        <s v=" Goese Sas (dismantled)"/>
        <s v=" Gooyumerweg 29"/>
        <s v=" Gouda (NL)"/>
        <s v=" Greenchoice Hartelkanaal"/>
        <s v=" Grevenweg"/>
        <s v=" Grijpskerke"/>
        <s v=" Groene Dijk II"/>
        <s v=" Groetpolder (dismantled)"/>
        <s v=" Groettocht (dismantled)"/>
        <s v=" Grote Sloot"/>
        <s v=" GroWind"/>
        <s v=" GroWind (dismantled)"/>
        <s v=" Gruttoweg"/>
        <s v=" Grytmanswei"/>
        <s v=" Haagenwind"/>
        <s v=" Haarlem (dismantled)"/>
        <s v=" Haliade-X 12 MW prototype"/>
        <s v=" Halsteren (dismantled)"/>
        <s v=" Halsteren"/>
        <s v=" Haringvlietdam"/>
        <s v=" Harstawei 12"/>
        <s v=" Hartelbrug (dismantled)"/>
        <s v=" Hartelbrug II"/>
        <s v=" Hartelkanaal (dismantled)"/>
        <s v=" Hattemerbroek"/>
        <s v=" Havenweg 03"/>
        <s v=" Havenweg 20"/>
        <s v=" Havenwind"/>
        <s v=" Hayumerlaan 2 and 3"/>
        <s v=" Hazeldonk"/>
        <s v=" Headijk"/>
        <s v=" Hefswalsterweg 26"/>
        <s v=" Hegenserleane 2a"/>
        <s v=" Heibloem"/>
        <s v=" Heidenskipsterdijk (dismantled)"/>
        <s v=" Heidenskipsterdijk 06 and 07 and 44"/>
        <s v=" Heijbro"/>
        <s v=" Hellegatsplein"/>
        <s v=" Hemert 13"/>
        <s v=" Hemmensewei 1B"/>
        <s v=" Hemweg (dismantled)"/>
        <s v=" Hennaard"/>
        <s v=" Herbaijum II"/>
        <s v=" Herbayum (dismantled)"/>
        <s v=" Herkingen"/>
        <s v=" Hesseweg Augsbuurt"/>
        <s v=" Het Nieuwland 2"/>
        <s v=" Hichtum"/>
        <s v=" Hiddum-Houw (dismantled)"/>
        <s v=" Hikkaarderdyk 24"/>
        <s v=" Hitzum"/>
        <s v=" Hoevensche Beemden"/>
        <s v=" Hogezandse Polder"/>
        <s v=" Hollandse Kust Noord Holland I - II"/>
        <s v=" Hollandse Kust Zuid Holland I - II"/>
        <s v=" Hollandse Kust Zuid Holland III - IV"/>
        <s v=" Hondtocht"/>
        <s v=" Hondtocht (dismantled)"/>
        <s v=" Hoofdplaatpolder"/>
        <s v=" Hoorn (dismantled)"/>
        <s v=" Hoornseweg 14 (dismantled)"/>
        <s v=" Hoornseweg 14"/>
        <s v=" Hopweg 65"/>
        <s v=" Houten"/>
        <s v=" Houwdijk"/>
        <s v=" HulteWind"/>
        <s v=" Ibisweg"/>
        <s v=" Iendrachtswei 4"/>
        <s v=" IFF"/>
        <s v=" Ijslandweg"/>
        <s v=" IJzerpad 16"/>
        <s v=" Indufor (dismantled)"/>
        <s v=" Irene Vorrink I"/>
        <s v=" Irene Vorrink II"/>
        <s v=" Jaap Rodenburg (dismantled)"/>
        <s v=" Jacoba Haven"/>
        <s v=" Jannumerwei"/>
        <s v=" Joarum"/>
        <s v=" Joarumerlaene"/>
        <s v=" Johnson Europlant"/>
        <s v=" Jutrijp"/>
        <s v=" Kabeljauwbeek"/>
        <s v=" Kahoolsterlaan"/>
        <s v=" Kamperweg"/>
        <s v=" Kanaaldijk 1121"/>
        <s v=" Kapelle-Schore"/>
        <s v=" Kats (dismantled)"/>
        <s v=" Kats"/>
        <s v=" Kattenberg"/>
        <s v=" Kerkmeerweg"/>
        <s v=" Keteldiep 2"/>
        <s v=" Kilwind"/>
        <s v=" Klapsterweg 92"/>
        <s v=" Kleasterdyk 2"/>
        <s v=" Klein Huisterweg 1"/>
        <s v=" Kleiweg"/>
        <s v=" Klokbekertocht (dismantled)"/>
        <s v=" Klokbekerweg"/>
        <s v=" Klokbekerweg (dismantled)"/>
        <s v=" Kloosterboer and its renovation"/>
        <s v=" Kloosterburen"/>
        <s v=" Kloosterlanden"/>
        <s v=" Kloosterweg 09"/>
        <s v=" Klutenpad"/>
        <s v=" Kluutmolen (dismantled)"/>
        <s v=" Kluutweg and its renovation"/>
        <s v=" Knarweg and its renovation"/>
        <s v=" Kneeshoek (dismantled)"/>
        <s v=" Kneeshoek"/>
        <s v=" Koegorspolder"/>
        <s v=" Krabbedijk 2"/>
        <s v=" Kralingseveer"/>
        <s v=" Krammer"/>
        <s v=" Kreekrak (dismantled)"/>
        <s v=" Kreekraksluis"/>
        <s v=" Krimwei"/>
        <s v=" Kruisweg (dismantled)"/>
        <s v=" Kubbeweg"/>
        <s v=" Laaksche Vaart"/>
        <s v=" Laarakkerdijk"/>
        <s v=" Lage Landen"/>
        <s v=" Landtong"/>
        <s v=" Lange Leane"/>
        <s v=" Lange Leane (dismantled)"/>
        <s v=" Langelaan"/>
        <s v=" Lansinghage"/>
        <s v=" Leane 4"/>
        <s v=" Leane 4 (dismantled)"/>
        <s v=" Leeuwarden"/>
        <s v=" Leijepoel 5"/>
        <s v=" Lely (dismantled)"/>
        <s v=" Lely Flevoland"/>
        <s v=" Lelystad-Meeuwentocht"/>
        <s v=" Lelystad-Noord"/>
        <s v=" Lemmer"/>
        <s v=" Lepelaarpad"/>
        <s v=" Lepelaarweg"/>
        <s v=" Leppedyk 57a"/>
        <s v=" Leppedyk 57a (dismantled)"/>
        <s v=" Liefting"/>
        <s v=" Liesbeth Thijs (dismantled)"/>
        <s v=" Lijsbeth Tijs (dismantled)"/>
        <s v=" Lijsbeth Tijs"/>
        <s v=" Lisdoddeweg"/>
        <s v=" Littensebuorren 6"/>
        <s v=" Lopik"/>
        <s v=" Lotweg"/>
        <s v=" Lotwind"/>
        <s v=" Maanderbroek"/>
        <s v=" Maasmond"/>
        <s v=" Madenlaan 2 Hindeloopen"/>
        <s v=" Mammoettocht"/>
        <s v=" Marconistraat (dismantled)"/>
        <s v=" Marrum"/>
        <s v=" Martina Cornelia"/>
        <s v=" Medemblikkerweg (dismantled)"/>
        <s v=" Medemblikkerweg"/>
        <s v=" Meedhuizen"/>
        <s v=" Meerswal"/>
        <s v=" Meerswal and its renovation"/>
        <s v=" Meerwind"/>
        <s v=" Meerwind (dismantled)"/>
        <s v=" Mensingeweer"/>
        <s v=" Middenweg (Medemblik)"/>
        <s v=" Middenweg (Moerdijk)"/>
        <s v=" Midlum (NL) (dismantled)"/>
        <s v=" Midlum (NL)"/>
        <s v=" Mieddyk 09"/>
        <s v=" Miedweg 10"/>
        <s v=" Moerdijk (dismantled)"/>
        <s v=" Moerdijk"/>
        <s v=" Molenweg 1"/>
        <s v=" Mondriaan"/>
        <s v=" Monnikeweg 2"/>
        <s v=" Mousamabuorren 02"/>
        <s v=" N33"/>
        <s v=" Nagelerweg 23"/>
        <s v=" Nauerna"/>
        <s v=" NedWind (dismantled)"/>
        <s v=" Neefje (dismantled)"/>
        <s v=" Neeltje Jans (dismantled)"/>
        <s v=" Neeltje Jans"/>
        <s v=" Neer"/>
        <s v=" Nesserlaan 2"/>
        <s v=" Netterden Azewijn"/>
        <s v=" Neushoorntocht"/>
        <s v=" Nieuw Almersdorperweg"/>
        <s v=" Nieuw Prinsenland"/>
        <s v=" Nieuwdorp"/>
        <s v=" Nieuwe Hemweg"/>
        <s v=" Nieuwe Waterweg"/>
        <s v=" Nieuwegein"/>
        <s v=" Nieuwesluizerweg 13"/>
        <s v=" Nieuweweg 5"/>
        <s v=" Nieuweweg Marrum"/>
        <s v=" Nijmegen-Betuwe"/>
        <s v=" Noorderdijkerweg 18 (dismantled)"/>
        <s v=" Noorderdijkerweg 18"/>
        <s v=" Noorderkwelweg 16"/>
        <s v=" Noorderlaan 20"/>
        <s v=" Noordermeerweg and  Noordermeerweg 5"/>
        <s v=" Noorderpolder"/>
        <s v=" Noordertocht"/>
        <s v=" Noorderwind (dismantled)"/>
        <s v=" Noordoostpolder"/>
        <s v=" Noordoostpolder Buitendijks (Friesland)"/>
        <s v=" Noordpolder (Friesland) (dismantled)"/>
        <s v=" Noordpolder (Zeeland)"/>
        <s v=" Noordpolderweg (dismantled)"/>
        <s v=" Noordpolderweg"/>
        <s v=" Noordpolderweg 3 Westernieland"/>
        <s v=" Noordpolderweg 6 Westernieland"/>
        <s v=" Norderkwelweg 16 (dismantled)"/>
        <s v=" Nummer 354"/>
        <s v=" Nummer 04"/>
        <s v=" O. Nieuwkruisland 08"/>
        <s v=" Oerbiet"/>
        <s v=" Oesterdam"/>
        <s v=" Ohmstraat 1"/>
        <s v=" Olaz"/>
        <s v=" Olaz Compostering (dismantled)"/>
        <s v=" Olaz Estlandweg"/>
        <s v=" Oldebroekertocht"/>
        <s v=" Olstertocht (dismantled)"/>
        <s v=" Ommelanderweg (dismantled)"/>
        <s v=" Ommelanderweg 12 and 18"/>
        <s v=" Ommelanderweg 28 Hornhuizen"/>
        <s v=" Ooievaarsweg"/>
        <s v=" Oom Kees"/>
        <s v=" Oostelijke Industrieweg"/>
        <s v=" Oostelijke Industrieweg 22 (dismantled)"/>
        <s v=" Oostelijke Industrieweg 22 Franeker"/>
        <s v=" Oostelijke Industrieweg 23"/>
        <s v=" Oosterbierum (dismantled)"/>
        <s v=" Oosterkwelweg"/>
        <s v=" Oosterkwelweg 16"/>
        <s v=" Oosterkwelweg 16 (dismantled)"/>
        <s v=" Oosterlaan 6 Schraard"/>
        <s v=" Oosterterpweg 12 (dismantled)"/>
        <s v=" Oosterterpweg 12 and 16 and 24 and 38"/>
        <s v=" Oostflakkee"/>
        <s v=" Oostoeverweg"/>
        <s v=" Oostpolderweg 07 and 21"/>
        <s v=" Oostwind-1 and 2"/>
        <s v=" Ospeldijk"/>
        <s v=" Ossenkampweg"/>
        <s v=" Ottemalaan 1"/>
        <s v=" Oud Dintel"/>
        <s v=" Oude Bildtzijl-1 (dismantled)"/>
        <s v=" Oude Bildtzijl-2 (dismantled)"/>
        <s v=" Oude Biltzijl"/>
        <s v=" Oude Prov. Weg 4 Nieuwe Niedorp"/>
        <s v=" Oudega"/>
        <s v=" Oudelandertocht (dismantled)"/>
        <s v=" Oudelanderweg (dismantled)"/>
        <s v=" Oudelanderweg"/>
        <s v=" Oudemirdum"/>
        <s v=" Oudendijk"/>
        <s v=" Oudenstaart"/>
        <s v=" Oudeschild"/>
        <s v=" Pallandtpolder"/>
        <s v=" Papermeer-1 (dismantled)"/>
        <s v=" Papermeer-2"/>
        <s v=" Parallelweg"/>
        <s v=" Perdok Usquert"/>
        <s v=" Petten"/>
        <s v=" Piet de Wit (dismantled)"/>
        <s v=" Piet de Wit"/>
        <s v=" Pijlstaartweg"/>
        <s v=" Plavuizenweg"/>
        <s v=" Poelweg 12"/>
        <s v=" Polderjongen (dismantled)"/>
        <s v=" Polenweg"/>
        <s v=" Polenweg (Nieuwdorp)"/>
        <s v=" Princess Alexia Windpark"/>
        <s v=" Prinses Amalia"/>
        <s v=" Procter &amp; Gamble"/>
        <s v=" Prof. Brandsmaweg 12"/>
        <s v=" Provincialeweg"/>
        <s v=" Rachel Carson (dismantled)"/>
        <s v=" Rachel Carson"/>
        <s v=" Reigerweg"/>
        <s v=" Rembrandt"/>
        <s v=" Rendierweg 47"/>
        <s v=" Riedsterwei 3"/>
        <s v=" Riegeweg 7"/>
        <s v=" Rijksstraatweg 68"/>
        <s v=" Rijksstraatweg 68 (dismantled)"/>
        <s v=" Rijnwoude"/>
        <s v=" Rippolder"/>
        <s v=" Ritthem (Hardenberg)"/>
        <s v=" Ritthem (Ommen)"/>
        <s v=" Ritthem (Vlissingen) (dismantled)"/>
        <s v=" Rivierduintocht"/>
        <s v=" Rivierduinweg 04 (dismantled)"/>
        <s v=" Robbenoordweg 14 (dismantled)"/>
        <s v=" Robbenoordweg 14"/>
        <s v=" Roggeplaat (dismantled)"/>
        <s v=" Roggeplaat"/>
        <s v=" Roodehaansterweg"/>
        <s v=" Roompotsluis"/>
        <s v=" Roosendaalsche Vliet"/>
        <s v=" Rotterdam (dismantled)"/>
        <s v=" Rotterdam-BP (dismantled)"/>
        <s v=" Rotterdam-Distridam (dismantled)"/>
        <s v=" Rozenburgse Landtong (dismantled)"/>
        <s v=" Runderweg 03"/>
        <s v=" Sabinapolder (dismantled)"/>
        <s v=" Sabinapolder"/>
        <s v=" Sagro Vlissingen-Oost"/>
        <s v=" Samen voor de Wind (dismantled)"/>
        <s v=" Samen voor de Wind"/>
        <s v=" Sarabos 13"/>
        <s v=" Schagen"/>
        <s v=" Scharnerbuursterweg 29"/>
        <s v=" Schelpenbolweg (dismantled)"/>
        <s v=" Schelpenbolweg"/>
        <s v=" Schervenweg (dismantled)"/>
        <s v=" Schervenweg 12 and 23 and 34"/>
        <s v=" Scheveningen (dismantled)"/>
        <s v=" Schollevaarweg"/>
        <s v=" Schorweg"/>
        <s v=" Schuttingsteeg"/>
        <s v=" Seepmawei"/>
        <s v=" Sieswerd 13"/>
        <s v=" Sint Maartensdijk"/>
        <s v=" Sjaerdaleane 19"/>
        <s v=" Skippersbuorren 19"/>
        <s v=" Skrins 4"/>
        <s v=" Slachtedijk 4 (dismantled)"/>
        <s v=" Slinkewei 15 and 15 a"/>
        <s v=" Slootweg 6"/>
        <s v=" Slootweg 6 (dismantled)"/>
        <s v=" Slufterdam"/>
        <s v=" Slufterdam-Noord (dismantled)"/>
        <s v=" Slufterdam-West (dismantled)"/>
        <s v=" Sortiva"/>
        <s v=" Spannenburg (dismantled)"/>
        <s v=" Spijk (dismantled)"/>
        <s v=" Spijkster Oudedijk 4"/>
        <s v=" Spoorwind (dismantled)"/>
        <s v=" Spoorwind"/>
        <s v=" Spui"/>
        <s v=" St. Antoinedijk"/>
        <s v=" St. Philipsland (dismantled)"/>
        <s v=" Stadhoudersweg 73"/>
        <s v=" Startenhuizen (dismantled)"/>
        <s v=" Stationswei 30 (dismantled)"/>
        <s v=" Stationswei Molkwerum"/>
        <s v=" Stavenisse (dismantled)"/>
        <s v=" Steenbergen"/>
        <s v=" Sterappellaan"/>
        <s v=" Sternweg"/>
        <s v=" Stienzer Hegedyk"/>
        <s v=" Suderdijk 03"/>
        <s v=" Sudhoeke 1 and 3 Wommels"/>
        <s v=" Sudhoeke 3 Wommels (dismantled)"/>
        <s v=" Suurhoffbrug"/>
        <s v=" Suyderlandt"/>
        <s v=" Swifteringweg 11"/>
        <s v=" Swifteringweg 15"/>
        <s v=" Swingmalaan 2014"/>
        <s v=" Synergieweg"/>
        <s v=" t Nauwster Hoek VOF"/>
        <s v=" Tacowind"/>
        <s v=" Terdiek"/>
        <s v=" Terdiek (dismantled)"/>
        <s v=" Terdiek 16"/>
        <s v=" Test Site Lelystad"/>
        <s v=" Testveld Lelystad 2"/>
        <s v=" Tichelwurk"/>
        <s v=" Tichelwurk (dismantled)"/>
        <s v=" Tjessinga"/>
        <s v=" Tjessinga (Het Bildt)"/>
        <s v=" Tolhuis"/>
        <s v=" Tollebekerweg"/>
        <s v=" Trekwei 12"/>
        <s v=" Treurenburg"/>
        <s v=" Tureluurweg"/>
        <s v=" Tweehuizerweg 01 (dismantled)"/>
        <s v=" Tzum (dismantled)"/>
        <s v=" Uitdammerdijk"/>
        <s v=" Ulketocht (dismantled)"/>
        <s v=" Ursuladijk 22"/>
        <s v=" Van Ewijcksvaart 08"/>
        <s v=" Van Gogh"/>
        <s v=" Van Luna"/>
        <s v=" Veerweg"/>
        <s v=" Velsen"/>
        <s v=" Veur de Wind"/>
        <s v=" Visvijverweg"/>
        <s v=" Visvijverweg (dismantled)"/>
        <s v=" Vlaardingen"/>
        <s v=" Vliegtuigweg 02"/>
        <s v=" Vlissingen"/>
        <s v=" Volkerak"/>
        <s v=" Voltastraat 09"/>
        <s v=" Vuursteentocht"/>
        <s v=" W3 Energie"/>
        <s v=" Waalwijk-Ecopark"/>
        <s v=" Waardpolder"/>
        <s v=" Waardpolder (dismantled)"/>
        <s v=" Waardpolderhoofdweg"/>
        <s v=" Waardtocht (dismantled)"/>
        <s v=" Waddinxveen"/>
        <s v=" Wagendorp (dismantled)"/>
        <s v=" Wagendorp"/>
        <s v=" Wagenpad 15"/>
        <s v=" Warffumerweg"/>
        <s v=" Warns"/>
        <s v=" Wartumerweg 6"/>
        <s v=" Waterkaaptocht (dismantled)"/>
        <s v=" Weijerswold"/>
        <s v=" Westeinde (dismantled)"/>
        <s v=" Westeinde"/>
        <s v=" Westenwind"/>
        <s v=" Westereems"/>
        <s v=" Westerein 31 and 33"/>
        <s v=" Westerkerkweg 58"/>
        <s v=" Westermeerdijk buitendijks"/>
        <s v=" Westermeerdijk-I (dismantled)"/>
        <s v=" Westermeerdijk-II (dismantled)"/>
        <s v=" Westermeerweg 29"/>
        <s v=" Westerringweg 16"/>
        <s v=" Westerse Polder (dismantled)"/>
        <s v=" Westerse polder"/>
        <s v=" Westerterpweg 38"/>
        <s v=" Westerterpweg 38 (dismantled)"/>
        <s v=" Westerwirdsleane 6"/>
        <s v=" Westfrisia"/>
        <s v=" Westhavendijk 11"/>
        <s v=" Westkapelle (dismantled)"/>
        <s v=" Weststad-III"/>
        <s v=" WGH Cornelis Douwes turbine 1"/>
        <s v=" Wieringen-1 (dismantled)"/>
        <s v=" Wieringen-2 (dismantled)"/>
        <s v=" Wieringermeer"/>
        <s v=" Wieringermeer cluster Nuon 2"/>
        <s v=" Wieringermeer cluster Nuon 3 (Noord-Brabant)"/>
        <s v=" Wieringermeer cluster Nuon 3 (Noord-Holland)"/>
        <s v=" Wierweg 12"/>
        <s v=" Wierweg 12 (dismantled)"/>
        <s v=" Wijnaldum (dismantled)"/>
        <s v=" Willem Anna Polder"/>
        <s v=" Willem Loreweg"/>
        <s v=" Windenergie Achtersluispolder turbine 1"/>
        <s v=" Windenergie Boekelermeer"/>
        <s v=" Windenergie Hemspoortunnel B.V."/>
        <s v=" Windkracht 8"/>
        <s v=" Windkracht VOF (dismantled)"/>
        <s v=" Windmolen Warns"/>
        <s v=" Windpark Fryslân"/>
        <s v=" Windplanblauw"/>
        <s v=" Windpowercentre Harlingen"/>
        <s v=" Windstroom"/>
        <s v=" Winkelsterlaan"/>
        <s v=" Winsum"/>
        <s v=" Wirdsterterp"/>
        <s v=" Wiske 7"/>
        <s v=" Wiske 7 (dismantled)"/>
        <s v=" Wisse Wind"/>
        <s v=" Witmarsum"/>
        <s v=" Witmarsumerweg-1 and 2"/>
        <s v=" WNW-Heerenveen"/>
        <s v=" Woensdrecht"/>
        <s v=" Wolsumerwei"/>
        <s v=" Wullink"/>
        <s v=" Wulpweg (dismantled)"/>
        <s v=" Wulpweg"/>
        <s v=" WUR"/>
        <s v=" Wyns"/>
        <s v=" Zeeasterweg 14 and 16 and 23"/>
        <s v=" Zeebiestocht"/>
        <s v=" Zeebiesweg 50"/>
        <s v=" Zeedijk"/>
        <s v=" Zeshoek"/>
        <s v=" Zierikzee"/>
        <s v=" Zodewiwa"/>
        <s v=" Zoeterwind (dismantled)"/>
        <s v=" Zoeterwoude"/>
        <s v=" Zuiderdijkweg 11"/>
        <s v=" Zuiderkruisweg Leeuwarden"/>
        <s v=" Zuidermeerweg (dismantled)"/>
        <s v=" Zuidermeerweg 39 (dismantled)"/>
        <s v=" Zuidermiddenweg 13"/>
        <s v=" Zuiderweg 4"/>
        <s v=" Zuiderzeehaven"/>
        <s v=" Zuidwal (dismantled)"/>
        <s v=" Zuidwal"/>
        <s v=" Zuidwest Wind"/>
        <s v=" Zuidwester"/>
        <s v=" Zuidwesterringweg"/>
        <s v=" Zuigerplasdreef 2"/>
        <s v=" Zwartemeerweg 64"/>
        <s v=" Zwartenbergseweg"/>
        <s v=" Zwinweg"/>
        <s v=" Ommelanderweg 18" u="1"/>
        <s v=" Meerswal 09" u="1"/>
        <s v=" Bosruiterweg 33" u="1"/>
        <s v=" Hayumerlaan 3" u="1"/>
        <s v=" Oostwind-1" u="1"/>
        <s v=" Oostwind-2" u="1"/>
        <s v=" Hayumerlaan 2" u="1"/>
        <s v=" Zeeasterweg 23" u="1"/>
        <s v=" Zeeasterweg 14" u="1"/>
        <s v=" Zeeasterweg 16" u="1"/>
        <s v=" Slinkewei 15a" u="1"/>
        <s v=" Noordermeerweg 5" u="1"/>
        <s v=" Eemswouderlaan 10" u="1"/>
        <s v=" Eemswouderlaan 12" u="1"/>
        <s v=" Espelerringweg 9" u="1"/>
        <s v=" Ommelanderweg 12" u="1"/>
        <s v=" Heidenskipsterdijk 44" u="1"/>
        <s v=" Oosterterpweg 12" u="1"/>
        <s v=" Heidenskipsterdijk 06" u="1"/>
        <s v=" Heidenskipsterdijk 07" u="1"/>
        <s v=" Bosruiterweg 30" u="1"/>
        <s v=" Slinkewei 15" u="1"/>
        <s v=" Kloosterboer" u="1"/>
        <s v=" Oosterterpweg 24 (dismantled)" u="1"/>
        <s v=" Oosterterpweg 38 (dismantled)" u="1"/>
        <s v=" Witmarsumerweg-1" u="1"/>
        <s v=" Knarweg" u="1"/>
        <s v=" Oosterterpweg 38" u="1"/>
        <s v=" Bath-1" u="1"/>
        <s v=" Bath-2" u="1"/>
        <s v=" Oostpolderweg 21" u="1"/>
        <s v=" Noordermeerweg" u="1"/>
        <s v=" Witmarsumerweg-2" u="1"/>
        <s v=" Westerein 31" u="1"/>
        <s v=" Belkmerweg 67" u="1"/>
        <s v=" Oosterterpweg 16" u="1"/>
        <s v=" Oosterterpweg 24" u="1"/>
        <s v=" Espelerringweg 13" u="1"/>
        <s v=" Kluutweg" u="1"/>
        <s v=" Westerein 33" u="1"/>
        <s v=" Gerrit de Vriesweg 16" u="1"/>
        <s v=" Gerrit de Vriesweg 17" u="1"/>
        <s v=" Bernhardweg C" u="1"/>
        <s v=" Oostpolderweg 07" u="1"/>
        <s v=" Kloosterboer 2017" u="1"/>
        <s v=" Sudhoeke 1 Wommels" u="1"/>
        <s v=" Schervenweg 34" u="1"/>
        <s v=" Sudhoeke 3 Wommels" u="1"/>
        <s v=" Schervenweg 23" u="1"/>
        <s v=" Schervenweg 12" u="1"/>
      </sharedItems>
    </cacheField>
    <cacheField name="Area" numFmtId="0">
      <sharedItems containsBlank="1" count="15">
        <s v="Groningen"/>
        <s v="Flevoland"/>
        <s v="Noord-Holland"/>
        <s v="Friesland"/>
        <s v="Zeeland"/>
        <s v="Gelderland"/>
        <s v="Dutch Antilles"/>
        <s v="Utrecht"/>
        <s v="Zuid-Holland"/>
        <m/>
        <s v="Limburg"/>
        <s v="Offshore"/>
        <s v="Drenthe"/>
        <s v="Noord-Brabant"/>
        <s v="Overijssel"/>
      </sharedItems>
    </cacheField>
    <cacheField name="Power [kW]" numFmtId="0">
      <sharedItems containsString="0" containsBlank="1" containsNumber="1" containsInteger="1" minValue="100" maxValue="731500"/>
    </cacheField>
    <cacheField name="Number of turbines" numFmtId="0">
      <sharedItems containsString="0" containsBlank="1" containsNumber="1" containsInteger="1" minValue="1" maxValue="150"/>
    </cacheField>
    <cacheField name="Hub height [m]" numFmtId="0">
      <sharedItems containsString="0" containsBlank="1" containsNumber="1" containsInteger="1" minValue="30" maxValue="149"/>
    </cacheField>
    <cacheField name="Manufacturer" numFmtId="0">
      <sharedItems containsBlank="1"/>
    </cacheField>
    <cacheField name="Status" numFmtId="0">
      <sharedItems containsBlank="1" count="5">
        <s v="Operational"/>
        <s v="Dismantled"/>
        <m/>
        <s v="Under construction"/>
        <s v="Approved"/>
      </sharedItems>
    </cacheField>
    <cacheField name="Commissioning date" numFmtId="0">
      <sharedItems containsBlank="1" containsMixedTypes="1" containsNumber="1" containsInteger="1" minValue="1985" maxValue="2021" count="283">
        <s v="2016/03"/>
        <s v="2003/01"/>
        <s v="2008/07"/>
        <s v="2005/05"/>
        <s v="2013/10"/>
        <s v="2001/05"/>
        <s v="2003/10"/>
        <s v="2004/04"/>
        <s v="1999/01"/>
        <s v="2001/02"/>
        <n v="2002"/>
        <n v="2001"/>
        <s v="2007/01"/>
        <s v="2006/11"/>
        <s v="2017/07"/>
        <s v="2009/09"/>
        <s v="2009/07"/>
        <s v="2004/02"/>
        <s v="2004/06"/>
        <s v="2005/04"/>
        <s v="2001/03"/>
        <n v="1995"/>
        <s v="2009/12"/>
        <n v="1997"/>
        <s v="2017/10"/>
        <s v="2019/12"/>
        <s v="1999/04"/>
        <s v="2016/05"/>
        <n v="2011"/>
        <s v="2000/02"/>
        <m/>
        <s v="1996/03"/>
        <s v="1996/06"/>
        <n v="2015"/>
        <n v="2016"/>
        <s v="1997/04"/>
        <s v="2007/03"/>
        <s v="1996/01"/>
        <s v="1996/05"/>
        <s v="2015/07"/>
        <s v="2017/09"/>
        <s v="2006/10"/>
        <s v="2008/02"/>
        <s v="1998/05"/>
        <n v="2000"/>
        <s v="2020/12"/>
        <s v="2006/05"/>
        <s v="2004/10"/>
        <s v="2005/06"/>
        <s v="2012/05"/>
        <s v="2018/07"/>
        <s v="1994/11"/>
        <s v="2004/01"/>
        <s v="2010/05"/>
        <s v="2017/02"/>
        <s v="2020/11"/>
        <s v="2018/01"/>
        <s v="2007/10"/>
        <s v="2016/06"/>
        <s v="1996/10"/>
        <s v="2005/09"/>
        <n v="1996"/>
        <s v="2007/06"/>
        <s v="2006/03"/>
        <s v="2014/08"/>
        <s v="2015/05"/>
        <s v="1993/12"/>
        <s v="2012/03"/>
        <s v="2009/06"/>
        <s v="2020/04"/>
        <s v="2015/09"/>
        <s v="2014/10"/>
        <n v="2006"/>
        <s v="2004/05"/>
        <s v="1999/09"/>
        <s v="2004/07"/>
        <s v="2007/08"/>
        <s v="2016/12"/>
        <n v="2004"/>
        <s v="2019/02"/>
        <s v="2005/07"/>
        <s v="2004/12"/>
        <s v="2005/02"/>
        <s v="2006/06"/>
        <s v="2005/08"/>
        <n v="2012"/>
        <s v="2005/10"/>
        <s v="2019/11"/>
        <n v="2005"/>
        <s v="2004/03"/>
        <s v="2011/11"/>
        <s v="2020/09"/>
        <s v="2015/08"/>
        <n v="2008"/>
        <s v="2008/09"/>
        <s v="1997/07"/>
        <s v="2003/05"/>
        <s v="2016/10"/>
        <s v="2006/01"/>
        <s v="1998/12"/>
        <n v="2003"/>
        <s v="1999/11"/>
        <s v="1994/10"/>
        <s v="1996/09"/>
        <s v="2013/08"/>
        <n v="2020"/>
        <s v="2002/05"/>
        <s v="2003/09"/>
        <s v="2008/08"/>
        <s v="2011/07"/>
        <s v="2019/07"/>
        <s v="2019/03"/>
        <s v="2012/01"/>
        <s v="2013/03"/>
        <s v="2017/03"/>
        <n v="1992"/>
        <s v="2017/06"/>
        <s v="2021/09"/>
        <s v="2000/09"/>
        <s v="2016/07"/>
        <s v="2007/07"/>
        <s v="2008/12"/>
        <s v="2011/10"/>
        <s v="2012/06"/>
        <s v="2000/01"/>
        <s v="2014/03"/>
        <s v="1995/01"/>
        <s v="2002/12"/>
        <s v="2000/08"/>
        <s v="2020/05"/>
        <s v="2003/04"/>
        <s v="2015/06"/>
        <s v="2002/10"/>
        <s v="1996/04"/>
        <s v="2017/04"/>
        <s v="2001/01"/>
        <s v="2017/12"/>
        <s v="1995/11"/>
        <s v="2013/06"/>
        <s v="1991/02"/>
        <s v="2002/07"/>
        <n v="1998"/>
        <n v="2014"/>
        <s v="1999/07"/>
        <s v="2017/05"/>
        <s v="2000/06"/>
        <s v="2008/06"/>
        <s v="1989/03"/>
        <s v="1991/07"/>
        <s v="2007/11"/>
        <s v="1997/01"/>
        <s v="2003/12"/>
        <s v="2014/05"/>
        <s v="2021/04"/>
        <s v="1996/11"/>
        <s v="2015/11"/>
        <s v="1995/04"/>
        <s v="2001/07"/>
        <s v="2005/12"/>
        <s v="2015/10"/>
        <s v="2005/03"/>
        <s v="2013/01"/>
        <s v="2018/12"/>
        <s v="2012/12"/>
        <s v="1999/05"/>
        <s v="1998/11"/>
        <n v="1999"/>
        <s v="1989/07"/>
        <s v="1996/08"/>
        <s v="2000/03"/>
        <s v="2006/09"/>
        <s v="1997/08"/>
        <s v="1994/03"/>
        <s v="2016/08"/>
        <s v="2016/11"/>
        <s v="2002/02"/>
        <s v="1998/02"/>
        <s v="2019/06"/>
        <s v="2007/12"/>
        <n v="2019"/>
        <s v="2010/08"/>
        <s v="2014/11"/>
        <s v="2015/02"/>
        <s v="2001/12"/>
        <s v="2011/05"/>
        <s v="1989/05"/>
        <s v="2006/04"/>
        <s v="2014/06"/>
        <s v="2003/07"/>
        <s v="2015/04"/>
        <s v="2003/02"/>
        <s v="1998/10"/>
        <s v="2007/05"/>
        <s v="2013/05"/>
        <s v="2006/08"/>
        <s v="2008/01"/>
        <s v="2011/12"/>
        <s v="1998/01"/>
        <s v="2008/10"/>
        <s v="1995/02"/>
        <s v="2003/03"/>
        <s v="2002/08"/>
        <s v="1999/03"/>
        <n v="2007"/>
        <s v="1992/07"/>
        <s v="1994/07"/>
        <n v="1993"/>
        <s v="2009/11"/>
        <s v="2010/07"/>
        <s v="2021/07"/>
        <s v="2019/04"/>
        <s v="2014/12"/>
        <s v="2002/11"/>
        <s v="2002/04"/>
        <s v="1997/12"/>
        <s v="2011/04"/>
        <s v="2001/06"/>
        <s v="2002/06"/>
        <n v="2010"/>
        <n v="1985"/>
        <n v="2021"/>
        <s v="1996/12"/>
        <s v="2002/09"/>
        <s v="2016/01"/>
        <s v="2010/04"/>
        <s v="2011/09"/>
        <s v="2009/10"/>
        <s v="2015/03"/>
        <s v="1999/10"/>
        <s v="1995/10"/>
        <n v="2018"/>
        <s v="2013/09"/>
        <s v="2008/03"/>
        <s v="1997/11"/>
        <s v="2019/10"/>
        <s v="2006/12"/>
        <s v="2012/07"/>
        <s v="2015/12"/>
        <s v="1989/11"/>
        <n v="1991"/>
        <s v="1993/02"/>
        <s v="1995/05"/>
        <s v="2002/01"/>
        <s v="1998/07"/>
        <s v="1995/12"/>
        <s v="2018/03"/>
        <s v="2020/01"/>
        <s v="2004/11"/>
        <s v="2004/09"/>
        <s v="1998/06"/>
        <s v="2003/11"/>
        <s v="2008/11"/>
        <s v="2001/04"/>
        <s v="1995/06"/>
        <s v="2004/08"/>
        <s v="2013/07"/>
        <s v="2013/11"/>
        <s v="2014/09"/>
        <s v="2012/10"/>
        <s v="2018/06"/>
        <s v="2018/09"/>
        <s v="2012/04"/>
        <s v="2011/03"/>
        <s v="1993/01"/>
        <s v="2010/11"/>
        <s v="2021/05"/>
        <s v="1997/06"/>
        <s v="1996/07"/>
        <s v="2003/06"/>
        <s v="2015/01"/>
        <s v="2020/10"/>
        <s v="2018/08"/>
        <s v="2009/08"/>
        <n v="2009"/>
        <s v="2012/11"/>
        <s v="2003/08"/>
        <s v="2000/11"/>
        <s v="2010/03"/>
        <s v="1995/03"/>
        <s v="2000/05"/>
        <s v="2014/02"/>
        <s v="2000/10"/>
        <s v="2011/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8">
  <r>
    <x v="0"/>
    <x v="0"/>
    <n v="6150"/>
    <n v="1"/>
    <m/>
    <s v="2-B Energy"/>
    <x v="0"/>
    <x v="0"/>
  </r>
  <r>
    <x v="1"/>
    <x v="1"/>
    <n v="1900"/>
    <n v="2"/>
    <m/>
    <s v="Neg Micon"/>
    <x v="0"/>
    <x v="1"/>
  </r>
  <r>
    <x v="2"/>
    <x v="2"/>
    <n v="27000"/>
    <n v="9"/>
    <n v="80"/>
    <s v="Vestas"/>
    <x v="0"/>
    <x v="2"/>
  </r>
  <r>
    <x v="3"/>
    <x v="3"/>
    <n v="900"/>
    <n v="1"/>
    <m/>
    <s v="Neg Micon"/>
    <x v="0"/>
    <x v="3"/>
  </r>
  <r>
    <x v="4"/>
    <x v="3"/>
    <n v="1700"/>
    <n v="2"/>
    <m/>
    <s v="Vestas"/>
    <x v="0"/>
    <x v="4"/>
  </r>
  <r>
    <x v="5"/>
    <x v="3"/>
    <n v="1200"/>
    <n v="2"/>
    <m/>
    <s v="Neg Micon"/>
    <x v="1"/>
    <x v="5"/>
  </r>
  <r>
    <x v="6"/>
    <x v="2"/>
    <n v="850"/>
    <n v="1"/>
    <m/>
    <s v="Vestas"/>
    <x v="0"/>
    <x v="6"/>
  </r>
  <r>
    <x v="7"/>
    <x v="3"/>
    <n v="850"/>
    <n v="1"/>
    <m/>
    <s v="Vestas"/>
    <x v="0"/>
    <x v="7"/>
  </r>
  <r>
    <x v="8"/>
    <x v="3"/>
    <n v="900"/>
    <n v="1"/>
    <n v="40"/>
    <s v="EWT"/>
    <x v="0"/>
    <x v="8"/>
  </r>
  <r>
    <x v="9"/>
    <x v="2"/>
    <n v="4620"/>
    <n v="7"/>
    <n v="65"/>
    <s v="Vestas"/>
    <x v="1"/>
    <x v="9"/>
  </r>
  <r>
    <x v="9"/>
    <x v="2"/>
    <n v="660"/>
    <n v="1"/>
    <n v="65"/>
    <s v="Vestas"/>
    <x v="1"/>
    <x v="10"/>
  </r>
  <r>
    <x v="10"/>
    <x v="2"/>
    <n v="2640"/>
    <n v="4"/>
    <n v="65"/>
    <s v="Vestas"/>
    <x v="1"/>
    <x v="11"/>
  </r>
  <r>
    <x v="11"/>
    <x v="2"/>
    <n v="15000"/>
    <n v="5"/>
    <n v="80"/>
    <s v="Vestas"/>
    <x v="0"/>
    <x v="12"/>
  </r>
  <r>
    <x v="12"/>
    <x v="2"/>
    <n v="2550"/>
    <n v="3"/>
    <m/>
    <s v="Vestas"/>
    <x v="0"/>
    <x v="13"/>
  </r>
  <r>
    <x v="13"/>
    <x v="4"/>
    <n v="2050"/>
    <n v="1"/>
    <m/>
    <s v="Lagerwey"/>
    <x v="0"/>
    <x v="14"/>
  </r>
  <r>
    <x v="14"/>
    <x v="4"/>
    <n v="14400"/>
    <n v="16"/>
    <n v="75"/>
    <s v="EWT"/>
    <x v="0"/>
    <x v="15"/>
  </r>
  <r>
    <x v="15"/>
    <x v="4"/>
    <n v="15000"/>
    <n v="5"/>
    <n v="80"/>
    <s v="Vestas"/>
    <x v="0"/>
    <x v="16"/>
  </r>
  <r>
    <x v="16"/>
    <x v="1"/>
    <n v="950"/>
    <n v="1"/>
    <m/>
    <s v="Neg Micon"/>
    <x v="0"/>
    <x v="6"/>
  </r>
  <r>
    <x v="16"/>
    <x v="1"/>
    <n v="850"/>
    <n v="1"/>
    <m/>
    <s v="Vestas"/>
    <x v="0"/>
    <x v="17"/>
  </r>
  <r>
    <x v="17"/>
    <x v="1"/>
    <n v="850"/>
    <n v="1"/>
    <m/>
    <s v="Vestas"/>
    <x v="1"/>
    <x v="18"/>
  </r>
  <r>
    <x v="16"/>
    <x v="1"/>
    <n v="1000"/>
    <n v="1"/>
    <m/>
    <s v="Neg Micon"/>
    <x v="0"/>
    <x v="19"/>
  </r>
  <r>
    <x v="16"/>
    <x v="1"/>
    <n v="900"/>
    <n v="1"/>
    <m/>
    <s v="Neg Micon"/>
    <x v="0"/>
    <x v="20"/>
  </r>
  <r>
    <x v="18"/>
    <x v="5"/>
    <n v="100"/>
    <n v="1"/>
    <m/>
    <s v="NedWind"/>
    <x v="1"/>
    <x v="21"/>
  </r>
  <r>
    <x v="19"/>
    <x v="6"/>
    <n v="30000"/>
    <n v="10"/>
    <m/>
    <s v="Vestas"/>
    <x v="0"/>
    <x v="22"/>
  </r>
  <r>
    <x v="20"/>
    <x v="3"/>
    <n v="600"/>
    <n v="1"/>
    <m/>
    <s v="Bonus"/>
    <x v="0"/>
    <x v="23"/>
  </r>
  <r>
    <x v="21"/>
    <x v="7"/>
    <n v="9000"/>
    <n v="3"/>
    <n v="100"/>
    <s v="Nordex"/>
    <x v="0"/>
    <x v="24"/>
  </r>
  <r>
    <x v="22"/>
    <x v="5"/>
    <n v="7200"/>
    <n v="2"/>
    <n v="120"/>
    <s v="Nordex"/>
    <x v="0"/>
    <x v="25"/>
  </r>
  <r>
    <x v="22"/>
    <x v="5"/>
    <n v="3600"/>
    <n v="1"/>
    <n v="99"/>
    <s v="Nordex"/>
    <x v="0"/>
    <x v="25"/>
  </r>
  <r>
    <x v="23"/>
    <x v="1"/>
    <n v="950"/>
    <n v="1"/>
    <n v="70"/>
    <s v="Neg Micon"/>
    <x v="0"/>
    <x v="6"/>
  </r>
  <r>
    <x v="23"/>
    <x v="1"/>
    <n v="950"/>
    <n v="1"/>
    <n v="70"/>
    <s v="Neg Micon"/>
    <x v="0"/>
    <x v="6"/>
  </r>
  <r>
    <x v="23"/>
    <x v="1"/>
    <n v="660"/>
    <n v="1"/>
    <n v="55"/>
    <s v="Vestas"/>
    <x v="0"/>
    <x v="26"/>
  </r>
  <r>
    <x v="23"/>
    <x v="1"/>
    <n v="660"/>
    <n v="1"/>
    <n v="55"/>
    <s v="Vestas"/>
    <x v="0"/>
    <x v="26"/>
  </r>
  <r>
    <x v="23"/>
    <x v="1"/>
    <n v="850"/>
    <n v="1"/>
    <n v="70"/>
    <s v="Vestas"/>
    <x v="0"/>
    <x v="17"/>
  </r>
  <r>
    <x v="24"/>
    <x v="8"/>
    <n v="12000"/>
    <n v="4"/>
    <n v="84"/>
    <s v="Enercon"/>
    <x v="0"/>
    <x v="27"/>
  </r>
  <r>
    <x v="25"/>
    <x v="3"/>
    <n v="450"/>
    <n v="2"/>
    <m/>
    <s v="Micon"/>
    <x v="0"/>
    <x v="21"/>
  </r>
  <r>
    <x v="26"/>
    <x v="3"/>
    <n v="850"/>
    <n v="1"/>
    <m/>
    <s v="Vestas"/>
    <x v="0"/>
    <x v="28"/>
  </r>
  <r>
    <x v="27"/>
    <x v="4"/>
    <n v="1320"/>
    <n v="2"/>
    <n v="55"/>
    <s v="Vestas"/>
    <x v="0"/>
    <x v="29"/>
  </r>
  <r>
    <x v="28"/>
    <x v="9"/>
    <m/>
    <m/>
    <m/>
    <m/>
    <x v="2"/>
    <x v="30"/>
  </r>
  <r>
    <x v="29"/>
    <x v="8"/>
    <n v="4350"/>
    <n v="6"/>
    <n v="50"/>
    <s v="Bonus"/>
    <x v="1"/>
    <x v="31"/>
  </r>
  <r>
    <x v="29"/>
    <x v="8"/>
    <n v="900"/>
    <n v="1"/>
    <m/>
    <s v="EWT"/>
    <x v="1"/>
    <x v="32"/>
  </r>
  <r>
    <x v="30"/>
    <x v="8"/>
    <n v="9000"/>
    <n v="3"/>
    <n v="99"/>
    <s v="Enercon"/>
    <x v="0"/>
    <x v="33"/>
  </r>
  <r>
    <x v="30"/>
    <x v="8"/>
    <n v="3000"/>
    <n v="1"/>
    <n v="99"/>
    <s v="Enercon"/>
    <x v="0"/>
    <x v="34"/>
  </r>
  <r>
    <x v="31"/>
    <x v="3"/>
    <m/>
    <m/>
    <n v="40"/>
    <s v="Bonus"/>
    <x v="1"/>
    <x v="35"/>
  </r>
  <r>
    <x v="32"/>
    <x v="3"/>
    <n v="7800"/>
    <n v="6"/>
    <n v="60"/>
    <s v="Siemens"/>
    <x v="0"/>
    <x v="36"/>
  </r>
  <r>
    <x v="33"/>
    <x v="3"/>
    <n v="300"/>
    <n v="1"/>
    <m/>
    <s v="Bonus"/>
    <x v="0"/>
    <x v="37"/>
  </r>
  <r>
    <x v="34"/>
    <x v="0"/>
    <n v="600"/>
    <n v="1"/>
    <m/>
    <s v="Vestas"/>
    <x v="1"/>
    <x v="38"/>
  </r>
  <r>
    <x v="35"/>
    <x v="0"/>
    <n v="900"/>
    <n v="1"/>
    <n v="40"/>
    <s v="EWT"/>
    <x v="0"/>
    <x v="39"/>
  </r>
  <r>
    <x v="36"/>
    <x v="2"/>
    <n v="4600"/>
    <n v="2"/>
    <m/>
    <s v="Enercon"/>
    <x v="0"/>
    <x v="40"/>
  </r>
  <r>
    <x v="37"/>
    <x v="2"/>
    <n v="2300"/>
    <n v="1"/>
    <m/>
    <s v="Enercon"/>
    <x v="1"/>
    <x v="41"/>
  </r>
  <r>
    <x v="28"/>
    <x v="9"/>
    <m/>
    <m/>
    <m/>
    <m/>
    <x v="2"/>
    <x v="30"/>
  </r>
  <r>
    <x v="38"/>
    <x v="2"/>
    <n v="2300"/>
    <n v="1"/>
    <m/>
    <s v="Enercon"/>
    <x v="1"/>
    <x v="41"/>
  </r>
  <r>
    <x v="39"/>
    <x v="4"/>
    <n v="6000"/>
    <n v="6"/>
    <m/>
    <s v="Neg Micon"/>
    <x v="1"/>
    <x v="42"/>
  </r>
  <r>
    <x v="40"/>
    <x v="4"/>
    <n v="19800"/>
    <n v="12"/>
    <m/>
    <s v="Neg Micon"/>
    <x v="0"/>
    <x v="42"/>
  </r>
  <r>
    <x v="28"/>
    <x v="9"/>
    <m/>
    <m/>
    <m/>
    <m/>
    <x v="2"/>
    <x v="30"/>
  </r>
  <r>
    <x v="28"/>
    <x v="9"/>
    <m/>
    <m/>
    <m/>
    <m/>
    <x v="2"/>
    <x v="30"/>
  </r>
  <r>
    <x v="41"/>
    <x v="1"/>
    <n v="600"/>
    <n v="1"/>
    <m/>
    <s v="Neg Micon"/>
    <x v="1"/>
    <x v="43"/>
  </r>
  <r>
    <x v="42"/>
    <x v="1"/>
    <n v="750"/>
    <n v="1"/>
    <m/>
    <s v="Neg Micon"/>
    <x v="0"/>
    <x v="44"/>
  </r>
  <r>
    <x v="43"/>
    <x v="5"/>
    <n v="16800"/>
    <n v="4"/>
    <m/>
    <s v="Vestas"/>
    <x v="0"/>
    <x v="45"/>
  </r>
  <r>
    <x v="44"/>
    <x v="1"/>
    <n v="67500"/>
    <n v="9"/>
    <m/>
    <s v="Enercon"/>
    <x v="0"/>
    <x v="33"/>
  </r>
  <r>
    <x v="45"/>
    <x v="8"/>
    <n v="10800"/>
    <n v="3"/>
    <m/>
    <s v="Nordex"/>
    <x v="3"/>
    <x v="30"/>
  </r>
  <r>
    <x v="46"/>
    <x v="2"/>
    <n v="1600"/>
    <n v="2"/>
    <m/>
    <s v="Enercon"/>
    <x v="0"/>
    <x v="46"/>
  </r>
  <r>
    <x v="47"/>
    <x v="1"/>
    <n v="1700"/>
    <n v="2"/>
    <m/>
    <s v="Vestas"/>
    <x v="0"/>
    <x v="18"/>
  </r>
  <r>
    <x v="47"/>
    <x v="1"/>
    <n v="900"/>
    <n v="1"/>
    <m/>
    <s v="Neg Micon"/>
    <x v="0"/>
    <x v="18"/>
  </r>
  <r>
    <x v="47"/>
    <x v="1"/>
    <n v="5000"/>
    <n v="5"/>
    <m/>
    <s v="Neg Micon"/>
    <x v="0"/>
    <x v="47"/>
  </r>
  <r>
    <x v="47"/>
    <x v="1"/>
    <n v="900"/>
    <n v="1"/>
    <m/>
    <s v="Neg Micon"/>
    <x v="0"/>
    <x v="48"/>
  </r>
  <r>
    <x v="48"/>
    <x v="1"/>
    <n v="7650"/>
    <n v="9"/>
    <m/>
    <s v="Vestas"/>
    <x v="1"/>
    <x v="18"/>
  </r>
  <r>
    <x v="49"/>
    <x v="3"/>
    <n v="660"/>
    <n v="1"/>
    <m/>
    <s v="Vestas"/>
    <x v="0"/>
    <x v="26"/>
  </r>
  <r>
    <x v="50"/>
    <x v="10"/>
    <n v="9200"/>
    <n v="4"/>
    <m/>
    <s v="Enercon"/>
    <x v="0"/>
    <x v="49"/>
  </r>
  <r>
    <x v="51"/>
    <x v="2"/>
    <n v="900"/>
    <n v="1"/>
    <m/>
    <s v="Enercon"/>
    <x v="0"/>
    <x v="50"/>
  </r>
  <r>
    <x v="52"/>
    <x v="2"/>
    <n v="600"/>
    <n v="1"/>
    <m/>
    <s v="Micon"/>
    <x v="1"/>
    <x v="51"/>
  </r>
  <r>
    <x v="53"/>
    <x v="3"/>
    <n v="750"/>
    <n v="1"/>
    <m/>
    <s v="Neg Micon"/>
    <x v="0"/>
    <x v="52"/>
  </r>
  <r>
    <x v="54"/>
    <x v="5"/>
    <n v="7350"/>
    <n v="2"/>
    <n v="120"/>
    <s v="Nordex"/>
    <x v="3"/>
    <x v="30"/>
  </r>
  <r>
    <x v="54"/>
    <x v="5"/>
    <n v="3675"/>
    <n v="1"/>
    <n v="120"/>
    <s v="Nordex"/>
    <x v="3"/>
    <x v="30"/>
  </r>
  <r>
    <x v="55"/>
    <x v="6"/>
    <n v="10800"/>
    <n v="12"/>
    <n v="33"/>
    <s v="Wobben"/>
    <x v="0"/>
    <x v="53"/>
  </r>
  <r>
    <x v="55"/>
    <x v="6"/>
    <n v="330"/>
    <n v="1"/>
    <m/>
    <m/>
    <x v="0"/>
    <x v="30"/>
  </r>
  <r>
    <x v="56"/>
    <x v="2"/>
    <n v="300"/>
    <n v="1"/>
    <m/>
    <s v="Bonus"/>
    <x v="0"/>
    <x v="37"/>
  </r>
  <r>
    <x v="57"/>
    <x v="4"/>
    <n v="1980"/>
    <n v="3"/>
    <m/>
    <s v="Vestas"/>
    <x v="1"/>
    <x v="20"/>
  </r>
  <r>
    <x v="58"/>
    <x v="4"/>
    <n v="660"/>
    <n v="1"/>
    <n v="55"/>
    <s v="Vestas"/>
    <x v="1"/>
    <x v="44"/>
  </r>
  <r>
    <x v="59"/>
    <x v="4"/>
    <n v="2350"/>
    <n v="1"/>
    <n v="78"/>
    <s v="Enercon"/>
    <x v="0"/>
    <x v="54"/>
  </r>
  <r>
    <x v="60"/>
    <x v="11"/>
    <n v="376000"/>
    <n v="47"/>
    <m/>
    <s v="Siemens"/>
    <x v="0"/>
    <x v="55"/>
  </r>
  <r>
    <x v="61"/>
    <x v="11"/>
    <n v="376000"/>
    <n v="47"/>
    <m/>
    <s v="Siemens"/>
    <x v="0"/>
    <x v="55"/>
  </r>
  <r>
    <x v="62"/>
    <x v="11"/>
    <n v="731500"/>
    <n v="77"/>
    <m/>
    <s v="MHI Vestas Offshore"/>
    <x v="0"/>
    <x v="55"/>
  </r>
  <r>
    <x v="63"/>
    <x v="11"/>
    <n v="19000"/>
    <m/>
    <m/>
    <m/>
    <x v="0"/>
    <x v="55"/>
  </r>
  <r>
    <x v="64"/>
    <x v="1"/>
    <n v="1700"/>
    <n v="2"/>
    <m/>
    <s v="Vestas"/>
    <x v="0"/>
    <x v="18"/>
  </r>
  <r>
    <x v="65"/>
    <x v="4"/>
    <n v="37800"/>
    <n v="9"/>
    <n v="99"/>
    <s v="Enercon"/>
    <x v="0"/>
    <x v="56"/>
  </r>
  <r>
    <x v="66"/>
    <x v="2"/>
    <n v="9000"/>
    <n v="3"/>
    <n v="80"/>
    <s v="Vestas"/>
    <x v="0"/>
    <x v="48"/>
  </r>
  <r>
    <x v="67"/>
    <x v="12"/>
    <n v="800"/>
    <n v="1"/>
    <n v="50"/>
    <s v="Enercon"/>
    <x v="0"/>
    <x v="57"/>
  </r>
  <r>
    <x v="68"/>
    <x v="0"/>
    <n v="660"/>
    <n v="1"/>
    <m/>
    <s v="Vestas"/>
    <x v="1"/>
    <x v="6"/>
  </r>
  <r>
    <x v="69"/>
    <x v="0"/>
    <n v="900"/>
    <n v="1"/>
    <n v="40"/>
    <s v="EWT"/>
    <x v="0"/>
    <x v="58"/>
  </r>
  <r>
    <x v="70"/>
    <x v="3"/>
    <n v="300"/>
    <n v="1"/>
    <m/>
    <s v="Bonus"/>
    <x v="0"/>
    <x v="59"/>
  </r>
  <r>
    <x v="71"/>
    <x v="3"/>
    <n v="900"/>
    <n v="1"/>
    <m/>
    <s v="Neg Micon"/>
    <x v="0"/>
    <x v="60"/>
  </r>
  <r>
    <x v="72"/>
    <x v="3"/>
    <n v="300"/>
    <n v="1"/>
    <m/>
    <s v="Bonus"/>
    <x v="0"/>
    <x v="61"/>
  </r>
  <r>
    <x v="73"/>
    <x v="3"/>
    <n v="850"/>
    <n v="1"/>
    <m/>
    <s v="Vestas"/>
    <x v="0"/>
    <x v="62"/>
  </r>
  <r>
    <x v="73"/>
    <x v="3"/>
    <n v="1700"/>
    <n v="2"/>
    <m/>
    <s v="Vestas"/>
    <x v="0"/>
    <x v="63"/>
  </r>
  <r>
    <x v="73"/>
    <x v="3"/>
    <n v="2550"/>
    <n v="3"/>
    <m/>
    <s v="Vestas"/>
    <x v="0"/>
    <x v="6"/>
  </r>
  <r>
    <x v="74"/>
    <x v="5"/>
    <n v="8000"/>
    <n v="4"/>
    <n v="105"/>
    <s v="Vestas"/>
    <x v="0"/>
    <x v="64"/>
  </r>
  <r>
    <x v="75"/>
    <x v="2"/>
    <n v="4600"/>
    <n v="2"/>
    <m/>
    <s v="Enercon"/>
    <x v="0"/>
    <x v="65"/>
  </r>
  <r>
    <x v="76"/>
    <x v="2"/>
    <n v="250"/>
    <n v="1"/>
    <m/>
    <s v="Micon"/>
    <x v="0"/>
    <x v="66"/>
  </r>
  <r>
    <x v="76"/>
    <x v="2"/>
    <n v="1600"/>
    <n v="2"/>
    <m/>
    <s v="Enercon"/>
    <x v="0"/>
    <x v="67"/>
  </r>
  <r>
    <x v="76"/>
    <x v="2"/>
    <n v="2300"/>
    <n v="1"/>
    <m/>
    <s v="Enercon"/>
    <x v="0"/>
    <x v="67"/>
  </r>
  <r>
    <x v="77"/>
    <x v="2"/>
    <n v="7650"/>
    <n v="9"/>
    <n v="70"/>
    <s v="Vestas"/>
    <x v="0"/>
    <x v="68"/>
  </r>
  <r>
    <x v="78"/>
    <x v="13"/>
    <n v="14400"/>
    <n v="4"/>
    <n v="91"/>
    <s v="Nordex"/>
    <x v="0"/>
    <x v="69"/>
  </r>
  <r>
    <x v="79"/>
    <x v="3"/>
    <n v="2700"/>
    <n v="3"/>
    <m/>
    <s v="Neg Micon"/>
    <x v="0"/>
    <x v="48"/>
  </r>
  <r>
    <x v="80"/>
    <x v="8"/>
    <n v="4800"/>
    <n v="6"/>
    <n v="70"/>
    <s v="Nordex"/>
    <x v="0"/>
    <x v="8"/>
  </r>
  <r>
    <x v="81"/>
    <x v="12"/>
    <n v="3300"/>
    <n v="1"/>
    <m/>
    <s v="Vestas"/>
    <x v="0"/>
    <x v="70"/>
  </r>
  <r>
    <x v="81"/>
    <x v="12"/>
    <n v="6000"/>
    <n v="3"/>
    <m/>
    <s v="Vestas"/>
    <x v="0"/>
    <x v="71"/>
  </r>
  <r>
    <x v="82"/>
    <x v="1"/>
    <n v="600"/>
    <n v="1"/>
    <m/>
    <s v="Tacke"/>
    <x v="0"/>
    <x v="21"/>
  </r>
  <r>
    <x v="83"/>
    <x v="5"/>
    <n v="6000"/>
    <n v="3"/>
    <n v="80"/>
    <s v="Vestas"/>
    <x v="0"/>
    <x v="72"/>
  </r>
  <r>
    <x v="84"/>
    <x v="3"/>
    <n v="2000"/>
    <n v="1"/>
    <m/>
    <s v="Enercon"/>
    <x v="0"/>
    <x v="73"/>
  </r>
  <r>
    <x v="85"/>
    <x v="10"/>
    <n v="750"/>
    <n v="1"/>
    <n v="75"/>
    <s v="Lagerwey"/>
    <x v="0"/>
    <x v="74"/>
  </r>
  <r>
    <x v="86"/>
    <x v="3"/>
    <n v="4500"/>
    <n v="9"/>
    <n v="40"/>
    <s v="Nordtank"/>
    <x v="0"/>
    <x v="61"/>
  </r>
  <r>
    <x v="86"/>
    <x v="3"/>
    <n v="1500"/>
    <n v="3"/>
    <n v="40"/>
    <s v="Nordtank"/>
    <x v="0"/>
    <x v="21"/>
  </r>
  <r>
    <x v="87"/>
    <x v="3"/>
    <n v="1500"/>
    <n v="2"/>
    <m/>
    <s v="Neg Micon"/>
    <x v="0"/>
    <x v="75"/>
  </r>
  <r>
    <x v="88"/>
    <x v="4"/>
    <n v="800"/>
    <n v="1"/>
    <n v="50"/>
    <s v="Enercon"/>
    <x v="1"/>
    <x v="76"/>
  </r>
  <r>
    <x v="88"/>
    <x v="4"/>
    <n v="800"/>
    <n v="1"/>
    <n v="50"/>
    <s v="Enercon"/>
    <x v="1"/>
    <x v="76"/>
  </r>
  <r>
    <x v="89"/>
    <x v="8"/>
    <n v="3300"/>
    <n v="1"/>
    <n v="94"/>
    <s v="Vestas"/>
    <x v="0"/>
    <x v="77"/>
  </r>
  <r>
    <x v="90"/>
    <x v="3"/>
    <n v="750"/>
    <n v="1"/>
    <m/>
    <s v="Vestas"/>
    <x v="0"/>
    <x v="78"/>
  </r>
  <r>
    <x v="91"/>
    <x v="2"/>
    <n v="4800"/>
    <n v="6"/>
    <m/>
    <s v="Enercon"/>
    <x v="0"/>
    <x v="79"/>
  </r>
  <r>
    <x v="92"/>
    <x v="2"/>
    <n v="4800"/>
    <n v="6"/>
    <m/>
    <s v="Enercon"/>
    <x v="1"/>
    <x v="80"/>
  </r>
  <r>
    <x v="93"/>
    <x v="3"/>
    <n v="850"/>
    <n v="1"/>
    <m/>
    <s v="Vestas"/>
    <x v="0"/>
    <x v="81"/>
  </r>
  <r>
    <x v="94"/>
    <x v="13"/>
    <n v="850"/>
    <n v="1"/>
    <n v="70"/>
    <s v="Vestas"/>
    <x v="0"/>
    <x v="18"/>
  </r>
  <r>
    <x v="95"/>
    <x v="3"/>
    <n v="900"/>
    <n v="1"/>
    <m/>
    <s v="Neg Micon"/>
    <x v="0"/>
    <x v="63"/>
  </r>
  <r>
    <x v="96"/>
    <x v="8"/>
    <n v="1750"/>
    <n v="1"/>
    <m/>
    <s v="Vestas"/>
    <x v="1"/>
    <x v="82"/>
  </r>
  <r>
    <x v="97"/>
    <x v="10"/>
    <n v="2500"/>
    <n v="1"/>
    <n v="80"/>
    <s v="Nordex"/>
    <x v="1"/>
    <x v="83"/>
  </r>
  <r>
    <x v="98"/>
    <x v="10"/>
    <n v="2500"/>
    <n v="1"/>
    <n v="80"/>
    <s v="Nordex"/>
    <x v="1"/>
    <x v="83"/>
  </r>
  <r>
    <x v="99"/>
    <x v="5"/>
    <n v="6000"/>
    <n v="3"/>
    <n v="85"/>
    <s v="Enercon"/>
    <x v="0"/>
    <x v="84"/>
  </r>
  <r>
    <x v="100"/>
    <x v="2"/>
    <n v="4600"/>
    <n v="2"/>
    <m/>
    <s v="Enercon"/>
    <x v="0"/>
    <x v="85"/>
  </r>
  <r>
    <x v="101"/>
    <x v="13"/>
    <n v="10800"/>
    <n v="3"/>
    <m/>
    <s v="Nordex"/>
    <x v="0"/>
    <x v="30"/>
  </r>
  <r>
    <x v="101"/>
    <x v="13"/>
    <n v="3600"/>
    <n v="1"/>
    <m/>
    <s v="Nordex"/>
    <x v="0"/>
    <x v="30"/>
  </r>
  <r>
    <x v="102"/>
    <x v="2"/>
    <n v="800"/>
    <n v="1"/>
    <m/>
    <s v="Enercon"/>
    <x v="0"/>
    <x v="40"/>
  </r>
  <r>
    <x v="103"/>
    <x v="2"/>
    <n v="850"/>
    <n v="1"/>
    <m/>
    <s v="Vestas"/>
    <x v="1"/>
    <x v="81"/>
  </r>
  <r>
    <x v="104"/>
    <x v="3"/>
    <n v="750"/>
    <n v="1"/>
    <m/>
    <s v="Neg Micon"/>
    <x v="0"/>
    <x v="86"/>
  </r>
  <r>
    <x v="105"/>
    <x v="13"/>
    <n v="14400"/>
    <n v="4"/>
    <m/>
    <s v="Nordex"/>
    <x v="0"/>
    <x v="87"/>
  </r>
  <r>
    <x v="106"/>
    <x v="2"/>
    <n v="2000"/>
    <n v="1"/>
    <m/>
    <s v="Vestas"/>
    <x v="0"/>
    <x v="88"/>
  </r>
  <r>
    <x v="107"/>
    <x v="14"/>
    <n v="23500"/>
    <n v="10"/>
    <n v="99"/>
    <s v="Enercon"/>
    <x v="0"/>
    <x v="69"/>
  </r>
  <r>
    <x v="108"/>
    <x v="1"/>
    <n v="2000"/>
    <n v="1"/>
    <m/>
    <s v="Enercon"/>
    <x v="0"/>
    <x v="7"/>
  </r>
  <r>
    <x v="109"/>
    <x v="1"/>
    <n v="950"/>
    <n v="1"/>
    <m/>
    <s v="Neg Micon"/>
    <x v="0"/>
    <x v="89"/>
  </r>
  <r>
    <x v="109"/>
    <x v="1"/>
    <n v="900"/>
    <n v="1"/>
    <m/>
    <s v="Neg Micon"/>
    <x v="0"/>
    <x v="86"/>
  </r>
  <r>
    <x v="110"/>
    <x v="2"/>
    <n v="2050"/>
    <n v="1"/>
    <m/>
    <s v="Enercon"/>
    <x v="0"/>
    <x v="88"/>
  </r>
  <r>
    <x v="111"/>
    <x v="3"/>
    <n v="300"/>
    <n v="1"/>
    <m/>
    <s v="Bonus"/>
    <x v="0"/>
    <x v="21"/>
  </r>
  <r>
    <x v="112"/>
    <x v="12"/>
    <n v="9000"/>
    <n v="3"/>
    <n v="105"/>
    <s v="Vestas"/>
    <x v="0"/>
    <x v="90"/>
  </r>
  <r>
    <x v="113"/>
    <x v="5"/>
    <n v="16000"/>
    <n v="4"/>
    <m/>
    <s v="Vestas"/>
    <x v="0"/>
    <x v="91"/>
  </r>
  <r>
    <x v="113"/>
    <x v="5"/>
    <n v="20000"/>
    <n v="5"/>
    <n v="149"/>
    <s v="Vestas"/>
    <x v="0"/>
    <x v="91"/>
  </r>
  <r>
    <x v="113"/>
    <x v="5"/>
    <n v="8000"/>
    <n v="2"/>
    <m/>
    <s v="Vestas"/>
    <x v="0"/>
    <x v="91"/>
  </r>
  <r>
    <x v="114"/>
    <x v="0"/>
    <n v="46200"/>
    <n v="14"/>
    <n v="100"/>
    <s v="Nordex"/>
    <x v="0"/>
    <x v="92"/>
  </r>
  <r>
    <x v="114"/>
    <x v="0"/>
    <n v="16500"/>
    <n v="5"/>
    <n v="100"/>
    <s v="Nordex"/>
    <x v="0"/>
    <x v="92"/>
  </r>
  <r>
    <x v="115"/>
    <x v="0"/>
    <n v="32000"/>
    <n v="14"/>
    <n v="85"/>
    <s v="Enercon"/>
    <x v="0"/>
    <x v="93"/>
  </r>
  <r>
    <x v="115"/>
    <x v="0"/>
    <n v="12000"/>
    <n v="6"/>
    <n v="85"/>
    <s v="Enercon"/>
    <x v="0"/>
    <x v="94"/>
  </r>
  <r>
    <x v="115"/>
    <x v="0"/>
    <n v="8000"/>
    <n v="4"/>
    <n v="85"/>
    <s v="Enercon"/>
    <x v="0"/>
    <x v="93"/>
  </r>
  <r>
    <x v="115"/>
    <x v="0"/>
    <n v="6900"/>
    <n v="3"/>
    <n v="85"/>
    <s v="Enercon"/>
    <x v="0"/>
    <x v="93"/>
  </r>
  <r>
    <x v="115"/>
    <x v="0"/>
    <n v="4600"/>
    <n v="2"/>
    <n v="85"/>
    <s v="Enercon"/>
    <x v="0"/>
    <x v="93"/>
  </r>
  <r>
    <x v="115"/>
    <x v="0"/>
    <n v="11500"/>
    <n v="5"/>
    <n v="85"/>
    <s v="Enercon"/>
    <x v="0"/>
    <x v="93"/>
  </r>
  <r>
    <x v="116"/>
    <x v="2"/>
    <n v="600"/>
    <n v="1"/>
    <n v="50"/>
    <s v="Vestas"/>
    <x v="0"/>
    <x v="95"/>
  </r>
  <r>
    <x v="117"/>
    <x v="5"/>
    <n v="33075"/>
    <n v="9"/>
    <m/>
    <s v="Nordex"/>
    <x v="3"/>
    <x v="30"/>
  </r>
  <r>
    <x v="118"/>
    <x v="3"/>
    <n v="850"/>
    <n v="1"/>
    <m/>
    <s v="Vestas"/>
    <x v="0"/>
    <x v="96"/>
  </r>
  <r>
    <x v="119"/>
    <x v="13"/>
    <n v="9000"/>
    <n v="3"/>
    <n v="99"/>
    <s v="Enercon"/>
    <x v="0"/>
    <x v="97"/>
  </r>
  <r>
    <x v="120"/>
    <x v="8"/>
    <n v="12000"/>
    <n v="4"/>
    <n v="105"/>
    <s v="Vestas"/>
    <x v="0"/>
    <x v="98"/>
  </r>
  <r>
    <x v="121"/>
    <x v="13"/>
    <n v="2400"/>
    <n v="4"/>
    <m/>
    <s v="Vestas"/>
    <x v="0"/>
    <x v="99"/>
  </r>
  <r>
    <x v="122"/>
    <x v="8"/>
    <n v="5500"/>
    <n v="2"/>
    <m/>
    <s v="Neg Micon"/>
    <x v="1"/>
    <x v="19"/>
  </r>
  <r>
    <x v="123"/>
    <x v="1"/>
    <n v="10200"/>
    <n v="12"/>
    <m/>
    <s v="Vestas"/>
    <x v="0"/>
    <x v="100"/>
  </r>
  <r>
    <x v="123"/>
    <x v="1"/>
    <n v="7650"/>
    <n v="9"/>
    <m/>
    <s v="Vestas"/>
    <x v="0"/>
    <x v="10"/>
  </r>
  <r>
    <x v="124"/>
    <x v="3"/>
    <n v="300"/>
    <n v="1"/>
    <m/>
    <s v="Nordtank"/>
    <x v="0"/>
    <x v="101"/>
  </r>
  <r>
    <x v="125"/>
    <x v="3"/>
    <n v="750"/>
    <n v="1"/>
    <m/>
    <s v="Neg Micon"/>
    <x v="0"/>
    <x v="52"/>
  </r>
  <r>
    <x v="126"/>
    <x v="3"/>
    <n v="225"/>
    <n v="1"/>
    <m/>
    <s v="Micon"/>
    <x v="0"/>
    <x v="102"/>
  </r>
  <r>
    <x v="127"/>
    <x v="3"/>
    <n v="225"/>
    <n v="1"/>
    <m/>
    <s v="Micon"/>
    <x v="0"/>
    <x v="103"/>
  </r>
  <r>
    <x v="128"/>
    <x v="2"/>
    <n v="900"/>
    <n v="1"/>
    <m/>
    <s v="EWT"/>
    <x v="0"/>
    <x v="104"/>
  </r>
  <r>
    <x v="129"/>
    <x v="4"/>
    <n v="900"/>
    <n v="4"/>
    <n v="44"/>
    <s v="Vestas"/>
    <x v="1"/>
    <x v="32"/>
  </r>
  <r>
    <x v="130"/>
    <x v="12"/>
    <n v="46800"/>
    <n v="12"/>
    <n v="145"/>
    <s v="Nordex"/>
    <x v="3"/>
    <x v="30"/>
  </r>
  <r>
    <x v="130"/>
    <x v="12"/>
    <n v="46800"/>
    <n v="12"/>
    <n v="145"/>
    <s v="Nordex"/>
    <x v="0"/>
    <x v="105"/>
  </r>
  <r>
    <x v="130"/>
    <x v="12"/>
    <n v="62400"/>
    <n v="16"/>
    <n v="145"/>
    <s v="Nordex"/>
    <x v="0"/>
    <x v="105"/>
  </r>
  <r>
    <x v="131"/>
    <x v="1"/>
    <n v="225"/>
    <n v="1"/>
    <m/>
    <s v="Vestas"/>
    <x v="1"/>
    <x v="21"/>
  </r>
  <r>
    <x v="132"/>
    <x v="1"/>
    <n v="225"/>
    <n v="1"/>
    <m/>
    <s v="Vestas"/>
    <x v="1"/>
    <x v="21"/>
  </r>
  <r>
    <x v="133"/>
    <x v="1"/>
    <n v="660"/>
    <n v="1"/>
    <m/>
    <s v="Vestas"/>
    <x v="0"/>
    <x v="106"/>
  </r>
  <r>
    <x v="133"/>
    <x v="1"/>
    <n v="850"/>
    <n v="1"/>
    <m/>
    <s v="Vestas"/>
    <x v="0"/>
    <x v="107"/>
  </r>
  <r>
    <x v="133"/>
    <x v="1"/>
    <n v="850"/>
    <n v="1"/>
    <m/>
    <s v="Vestas"/>
    <x v="0"/>
    <x v="89"/>
  </r>
  <r>
    <x v="133"/>
    <x v="1"/>
    <n v="900"/>
    <n v="1"/>
    <m/>
    <s v="Neg Micon"/>
    <x v="0"/>
    <x v="73"/>
  </r>
  <r>
    <x v="134"/>
    <x v="5"/>
    <n v="8000"/>
    <n v="4"/>
    <n v="105"/>
    <s v="Vestas"/>
    <x v="0"/>
    <x v="64"/>
  </r>
  <r>
    <x v="135"/>
    <x v="0"/>
    <n v="850"/>
    <n v="1"/>
    <m/>
    <s v="Vestas"/>
    <x v="0"/>
    <x v="89"/>
  </r>
  <r>
    <x v="136"/>
    <x v="3"/>
    <n v="300"/>
    <n v="1"/>
    <m/>
    <s v="Bonus"/>
    <x v="0"/>
    <x v="61"/>
  </r>
  <r>
    <x v="137"/>
    <x v="5"/>
    <n v="8000"/>
    <n v="4"/>
    <n v="78"/>
    <s v="Enercon"/>
    <x v="0"/>
    <x v="108"/>
  </r>
  <r>
    <x v="138"/>
    <x v="2"/>
    <n v="5000"/>
    <n v="1"/>
    <m/>
    <s v="XEMC-Darwind"/>
    <x v="1"/>
    <x v="109"/>
  </r>
  <r>
    <x v="138"/>
    <x v="2"/>
    <n v="2500"/>
    <n v="1"/>
    <m/>
    <s v="GE Energy"/>
    <x v="1"/>
    <x v="4"/>
  </r>
  <r>
    <x v="138"/>
    <x v="2"/>
    <n v="2700"/>
    <n v="1"/>
    <m/>
    <s v="Alstom Power"/>
    <x v="1"/>
    <x v="4"/>
  </r>
  <r>
    <x v="139"/>
    <x v="2"/>
    <n v="30400"/>
    <n v="8"/>
    <m/>
    <s v="Vestas"/>
    <x v="0"/>
    <x v="110"/>
  </r>
  <r>
    <x v="139"/>
    <x v="2"/>
    <n v="4000"/>
    <n v="1"/>
    <m/>
    <s v="Enercon"/>
    <x v="0"/>
    <x v="111"/>
  </r>
  <r>
    <x v="139"/>
    <x v="2"/>
    <n v="5300"/>
    <n v="1"/>
    <m/>
    <s v="GE Energy"/>
    <x v="0"/>
    <x v="79"/>
  </r>
  <r>
    <x v="139"/>
    <x v="2"/>
    <n v="4200"/>
    <n v="1"/>
    <m/>
    <s v="GE Energy"/>
    <x v="0"/>
    <x v="111"/>
  </r>
  <r>
    <x v="138"/>
    <x v="2"/>
    <n v="12500"/>
    <n v="5"/>
    <m/>
    <s v="Nordex"/>
    <x v="1"/>
    <x v="1"/>
  </r>
  <r>
    <x v="138"/>
    <x v="2"/>
    <n v="3600"/>
    <n v="1"/>
    <m/>
    <s v="Siemens"/>
    <x v="1"/>
    <x v="98"/>
  </r>
  <r>
    <x v="138"/>
    <x v="2"/>
    <n v="2300"/>
    <n v="1"/>
    <m/>
    <s v="Siemens"/>
    <x v="1"/>
    <x v="112"/>
  </r>
  <r>
    <x v="138"/>
    <x v="2"/>
    <n v="3000"/>
    <n v="1"/>
    <m/>
    <s v="Siemens"/>
    <x v="1"/>
    <x v="113"/>
  </r>
  <r>
    <x v="138"/>
    <x v="2"/>
    <n v="3600"/>
    <n v="1"/>
    <m/>
    <s v="GE Energy"/>
    <x v="1"/>
    <x v="114"/>
  </r>
  <r>
    <x v="140"/>
    <x v="2"/>
    <n v="3200"/>
    <n v="1"/>
    <m/>
    <s v="GE Energy"/>
    <x v="1"/>
    <x v="34"/>
  </r>
  <r>
    <x v="141"/>
    <x v="2"/>
    <n v="3200"/>
    <n v="1"/>
    <m/>
    <s v="GE Energy"/>
    <x v="1"/>
    <x v="34"/>
  </r>
  <r>
    <x v="142"/>
    <x v="0"/>
    <m/>
    <m/>
    <n v="30"/>
    <s v="Micon"/>
    <x v="1"/>
    <x v="115"/>
  </r>
  <r>
    <x v="143"/>
    <x v="0"/>
    <n v="9000"/>
    <n v="3"/>
    <m/>
    <s v="Enercon"/>
    <x v="0"/>
    <x v="116"/>
  </r>
  <r>
    <x v="144"/>
    <x v="0"/>
    <n v="18000"/>
    <n v="4"/>
    <m/>
    <s v="Lagerwey"/>
    <x v="0"/>
    <x v="69"/>
  </r>
  <r>
    <x v="145"/>
    <x v="0"/>
    <n v="600"/>
    <n v="1"/>
    <m/>
    <s v="Bonus"/>
    <x v="1"/>
    <x v="37"/>
  </r>
  <r>
    <x v="146"/>
    <x v="3"/>
    <n v="1700"/>
    <n v="2"/>
    <m/>
    <s v="Vestas"/>
    <x v="0"/>
    <x v="17"/>
  </r>
  <r>
    <x v="147"/>
    <x v="10"/>
    <n v="21000"/>
    <n v="5"/>
    <n v="131"/>
    <s v="Enercon"/>
    <x v="0"/>
    <x v="117"/>
  </r>
  <r>
    <x v="148"/>
    <x v="11"/>
    <n v="108000"/>
    <n v="36"/>
    <n v="70"/>
    <s v="Vestas"/>
    <x v="0"/>
    <x v="41"/>
  </r>
  <r>
    <x v="149"/>
    <x v="3"/>
    <n v="1800"/>
    <n v="2"/>
    <m/>
    <s v="Enercon"/>
    <x v="0"/>
    <x v="40"/>
  </r>
  <r>
    <x v="150"/>
    <x v="1"/>
    <n v="750"/>
    <n v="1"/>
    <m/>
    <s v="Neg Micon"/>
    <x v="0"/>
    <x v="118"/>
  </r>
  <r>
    <x v="151"/>
    <x v="13"/>
    <n v="2500"/>
    <n v="1"/>
    <n v="80"/>
    <s v="Nordex"/>
    <x v="0"/>
    <x v="119"/>
  </r>
  <r>
    <x v="152"/>
    <x v="0"/>
    <n v="850"/>
    <n v="1"/>
    <m/>
    <s v="Vestas"/>
    <x v="0"/>
    <x v="84"/>
  </r>
  <r>
    <x v="153"/>
    <x v="8"/>
    <n v="2000"/>
    <n v="1"/>
    <m/>
    <s v="Vestas"/>
    <x v="0"/>
    <x v="120"/>
  </r>
  <r>
    <x v="154"/>
    <x v="11"/>
    <n v="129000"/>
    <n v="43"/>
    <n v="81"/>
    <s v="Vestas"/>
    <x v="0"/>
    <x v="70"/>
  </r>
  <r>
    <x v="155"/>
    <x v="8"/>
    <n v="22050"/>
    <n v="6"/>
    <m/>
    <s v="Nordex"/>
    <x v="0"/>
    <x v="69"/>
  </r>
  <r>
    <x v="156"/>
    <x v="2"/>
    <n v="4000"/>
    <n v="5"/>
    <n v="50"/>
    <s v="Enercon"/>
    <x v="0"/>
    <x v="121"/>
  </r>
  <r>
    <x v="157"/>
    <x v="0"/>
    <n v="850"/>
    <n v="1"/>
    <m/>
    <s v="Vestas"/>
    <x v="0"/>
    <x v="122"/>
  </r>
  <r>
    <x v="158"/>
    <x v="4"/>
    <n v="12300"/>
    <n v="2"/>
    <m/>
    <s v="Repower"/>
    <x v="0"/>
    <x v="123"/>
  </r>
  <r>
    <x v="158"/>
    <x v="4"/>
    <n v="11000"/>
    <n v="4"/>
    <m/>
    <s v="Neg Micon"/>
    <x v="0"/>
    <x v="78"/>
  </r>
  <r>
    <x v="158"/>
    <x v="4"/>
    <n v="750"/>
    <n v="1"/>
    <m/>
    <s v="Neg Micon"/>
    <x v="0"/>
    <x v="78"/>
  </r>
  <r>
    <x v="159"/>
    <x v="1"/>
    <n v="2360"/>
    <n v="3"/>
    <m/>
    <s v="Vestas"/>
    <x v="0"/>
    <x v="17"/>
  </r>
  <r>
    <x v="160"/>
    <x v="13"/>
    <n v="6500"/>
    <n v="5"/>
    <n v="66"/>
    <s v="Bonus"/>
    <x v="1"/>
    <x v="124"/>
  </r>
  <r>
    <x v="161"/>
    <x v="4"/>
    <n v="9000"/>
    <n v="3"/>
    <m/>
    <s v="Enercon"/>
    <x v="0"/>
    <x v="125"/>
  </r>
  <r>
    <x v="162"/>
    <x v="4"/>
    <n v="480"/>
    <n v="3"/>
    <m/>
    <m/>
    <x v="1"/>
    <x v="21"/>
  </r>
  <r>
    <x v="162"/>
    <x v="4"/>
    <n v="640"/>
    <n v="4"/>
    <m/>
    <m/>
    <x v="1"/>
    <x v="126"/>
  </r>
  <r>
    <x v="163"/>
    <x v="4"/>
    <n v="3000"/>
    <n v="1"/>
    <m/>
    <s v="Enercon"/>
    <x v="0"/>
    <x v="125"/>
  </r>
  <r>
    <x v="164"/>
    <x v="1"/>
    <n v="14000"/>
    <n v="7"/>
    <m/>
    <s v="Vestas"/>
    <x v="1"/>
    <x v="127"/>
  </r>
  <r>
    <x v="165"/>
    <x v="1"/>
    <n v="12000"/>
    <n v="6"/>
    <m/>
    <s v="Siemens-Gamesa"/>
    <x v="0"/>
    <x v="25"/>
  </r>
  <r>
    <x v="166"/>
    <x v="2"/>
    <n v="12500"/>
    <n v="5"/>
    <m/>
    <s v="Nordex"/>
    <x v="1"/>
    <x v="100"/>
  </r>
  <r>
    <x v="167"/>
    <x v="0"/>
    <n v="660"/>
    <n v="1"/>
    <m/>
    <s v="Vestas"/>
    <x v="0"/>
    <x v="128"/>
  </r>
  <r>
    <x v="168"/>
    <x v="2"/>
    <n v="7050"/>
    <n v="3"/>
    <n v="85"/>
    <s v="Enercon"/>
    <x v="0"/>
    <x v="129"/>
  </r>
  <r>
    <x v="169"/>
    <x v="3"/>
    <n v="600"/>
    <n v="1"/>
    <m/>
    <s v="Neg Micon"/>
    <x v="0"/>
    <x v="130"/>
  </r>
  <r>
    <x v="170"/>
    <x v="3"/>
    <n v="225"/>
    <n v="1"/>
    <m/>
    <m/>
    <x v="0"/>
    <x v="32"/>
  </r>
  <r>
    <x v="171"/>
    <x v="2"/>
    <n v="850"/>
    <n v="1"/>
    <m/>
    <s v="Vestas"/>
    <x v="1"/>
    <x v="7"/>
  </r>
  <r>
    <x v="172"/>
    <x v="2"/>
    <n v="800"/>
    <n v="1"/>
    <m/>
    <s v="Enercon"/>
    <x v="0"/>
    <x v="131"/>
  </r>
  <r>
    <x v="173"/>
    <x v="4"/>
    <n v="900"/>
    <n v="1"/>
    <m/>
    <s v="Neg Micon"/>
    <x v="0"/>
    <x v="78"/>
  </r>
  <r>
    <x v="173"/>
    <x v="4"/>
    <n v="900"/>
    <n v="1"/>
    <m/>
    <s v="Neg Micon"/>
    <x v="0"/>
    <x v="78"/>
  </r>
  <r>
    <x v="174"/>
    <x v="3"/>
    <n v="900"/>
    <n v="1"/>
    <m/>
    <s v="Enercon"/>
    <x v="0"/>
    <x v="0"/>
  </r>
  <r>
    <x v="175"/>
    <x v="3"/>
    <n v="750"/>
    <n v="1"/>
    <m/>
    <s v="Neg Micon"/>
    <x v="0"/>
    <x v="3"/>
  </r>
  <r>
    <x v="176"/>
    <x v="1"/>
    <n v="10500"/>
    <n v="6"/>
    <m/>
    <s v="Vestas"/>
    <x v="0"/>
    <x v="132"/>
  </r>
  <r>
    <x v="177"/>
    <x v="2"/>
    <n v="850"/>
    <n v="1"/>
    <m/>
    <s v="Gamesa"/>
    <x v="0"/>
    <x v="116"/>
  </r>
  <r>
    <x v="178"/>
    <x v="2"/>
    <n v="850"/>
    <n v="1"/>
    <m/>
    <s v="Vestas"/>
    <x v="1"/>
    <x v="89"/>
  </r>
  <r>
    <x v="179"/>
    <x v="0"/>
    <n v="30100"/>
    <n v="7"/>
    <n v="145"/>
    <s v="Vestas"/>
    <x v="0"/>
    <x v="30"/>
  </r>
  <r>
    <x v="179"/>
    <x v="0"/>
    <n v="25800"/>
    <n v="6"/>
    <n v="145"/>
    <s v="Vestas"/>
    <x v="3"/>
    <x v="30"/>
  </r>
  <r>
    <x v="179"/>
    <x v="0"/>
    <n v="4300"/>
    <n v="1"/>
    <n v="145"/>
    <s v="Vestas"/>
    <x v="3"/>
    <x v="30"/>
  </r>
  <r>
    <x v="180"/>
    <x v="2"/>
    <n v="675"/>
    <n v="3"/>
    <m/>
    <s v="Micon"/>
    <x v="1"/>
    <x v="133"/>
  </r>
  <r>
    <x v="181"/>
    <x v="11"/>
    <n v="600000"/>
    <n v="150"/>
    <n v="90"/>
    <s v="Siemens"/>
    <x v="0"/>
    <x v="134"/>
  </r>
  <r>
    <x v="182"/>
    <x v="3"/>
    <n v="660"/>
    <n v="1"/>
    <m/>
    <s v="Vestas"/>
    <x v="1"/>
    <x v="135"/>
  </r>
  <r>
    <x v="183"/>
    <x v="2"/>
    <n v="1800"/>
    <n v="2"/>
    <m/>
    <s v="Enercon"/>
    <x v="0"/>
    <x v="136"/>
  </r>
  <r>
    <x v="184"/>
    <x v="2"/>
    <n v="500"/>
    <n v="1"/>
    <m/>
    <s v="Vestas"/>
    <x v="1"/>
    <x v="137"/>
  </r>
  <r>
    <x v="185"/>
    <x v="2"/>
    <n v="500"/>
    <n v="1"/>
    <m/>
    <s v="Vestas"/>
    <x v="1"/>
    <x v="137"/>
  </r>
  <r>
    <x v="186"/>
    <x v="8"/>
    <n v="9000"/>
    <n v="3"/>
    <n v="108"/>
    <s v="Enercon"/>
    <x v="0"/>
    <x v="138"/>
  </r>
  <r>
    <x v="187"/>
    <x v="4"/>
    <n v="250"/>
    <n v="1"/>
    <n v="30"/>
    <s v="Micon"/>
    <x v="1"/>
    <x v="139"/>
  </r>
  <r>
    <x v="188"/>
    <x v="3"/>
    <n v="600"/>
    <n v="1"/>
    <m/>
    <s v="Neg Micon"/>
    <x v="0"/>
    <x v="140"/>
  </r>
  <r>
    <x v="189"/>
    <x v="8"/>
    <n v="600"/>
    <n v="1"/>
    <m/>
    <s v="Enercon"/>
    <x v="0"/>
    <x v="141"/>
  </r>
  <r>
    <x v="190"/>
    <x v="8"/>
    <n v="21000"/>
    <n v="7"/>
    <n v="107"/>
    <s v="Alstom Power"/>
    <x v="0"/>
    <x v="142"/>
  </r>
  <r>
    <x v="190"/>
    <x v="8"/>
    <n v="3000"/>
    <n v="1"/>
    <n v="107"/>
    <s v="Alstom Power"/>
    <x v="0"/>
    <x v="33"/>
  </r>
  <r>
    <x v="191"/>
    <x v="3"/>
    <n v="300"/>
    <n v="1"/>
    <m/>
    <s v="Bonus"/>
    <x v="0"/>
    <x v="21"/>
  </r>
  <r>
    <x v="192"/>
    <x v="4"/>
    <n v="300"/>
    <n v="1"/>
    <m/>
    <s v="Bonus"/>
    <x v="0"/>
    <x v="61"/>
  </r>
  <r>
    <x v="193"/>
    <x v="13"/>
    <n v="12600"/>
    <n v="3"/>
    <m/>
    <s v="Vestas"/>
    <x v="0"/>
    <x v="25"/>
  </r>
  <r>
    <x v="194"/>
    <x v="2"/>
    <n v="11400"/>
    <n v="19"/>
    <n v="46"/>
    <s v="Neg Micon"/>
    <x v="1"/>
    <x v="143"/>
  </r>
  <r>
    <x v="195"/>
    <x v="2"/>
    <n v="11550"/>
    <n v="7"/>
    <n v="78"/>
    <s v="Vestas"/>
    <x v="1"/>
    <x v="130"/>
  </r>
  <r>
    <x v="196"/>
    <x v="2"/>
    <n v="2050"/>
    <n v="1"/>
    <m/>
    <s v="Enercon"/>
    <x v="0"/>
    <x v="13"/>
  </r>
  <r>
    <x v="197"/>
    <x v="0"/>
    <n v="54000"/>
    <n v="18"/>
    <m/>
    <s v="Vestas"/>
    <x v="0"/>
    <x v="2"/>
  </r>
  <r>
    <x v="198"/>
    <x v="0"/>
    <n v="9000"/>
    <n v="3"/>
    <m/>
    <s v="Vestas"/>
    <x v="1"/>
    <x v="2"/>
  </r>
  <r>
    <x v="197"/>
    <x v="0"/>
    <n v="9000"/>
    <n v="2"/>
    <m/>
    <s v="Lagerwey"/>
    <x v="0"/>
    <x v="144"/>
  </r>
  <r>
    <x v="199"/>
    <x v="1"/>
    <n v="6800"/>
    <n v="8"/>
    <m/>
    <s v="Vestas"/>
    <x v="0"/>
    <x v="100"/>
  </r>
  <r>
    <x v="199"/>
    <x v="1"/>
    <n v="5950"/>
    <n v="7"/>
    <m/>
    <s v="Vestas"/>
    <x v="0"/>
    <x v="10"/>
  </r>
  <r>
    <x v="199"/>
    <x v="1"/>
    <n v="5100"/>
    <n v="6"/>
    <m/>
    <s v="Vestas"/>
    <x v="0"/>
    <x v="78"/>
  </r>
  <r>
    <x v="199"/>
    <x v="1"/>
    <n v="1900"/>
    <n v="2"/>
    <m/>
    <s v="Neg Micon"/>
    <x v="0"/>
    <x v="100"/>
  </r>
  <r>
    <x v="199"/>
    <x v="1"/>
    <n v="2000"/>
    <n v="2"/>
    <m/>
    <s v="Neg Micon"/>
    <x v="0"/>
    <x v="88"/>
  </r>
  <r>
    <x v="199"/>
    <x v="1"/>
    <n v="660"/>
    <n v="1"/>
    <m/>
    <s v="Vestas"/>
    <x v="0"/>
    <x v="145"/>
  </r>
  <r>
    <x v="200"/>
    <x v="3"/>
    <n v="300"/>
    <n v="1"/>
    <m/>
    <s v="Bonus"/>
    <x v="0"/>
    <x v="37"/>
  </r>
  <r>
    <x v="201"/>
    <x v="5"/>
    <n v="16000"/>
    <n v="8"/>
    <n v="98"/>
    <s v="Enercon"/>
    <x v="0"/>
    <x v="146"/>
  </r>
  <r>
    <x v="202"/>
    <x v="2"/>
    <n v="1000"/>
    <n v="4"/>
    <n v="40"/>
    <s v="NedWind"/>
    <x v="1"/>
    <x v="126"/>
  </r>
  <r>
    <x v="203"/>
    <x v="8"/>
    <n v="12000"/>
    <n v="1"/>
    <m/>
    <s v="GE Energy"/>
    <x v="0"/>
    <x v="87"/>
  </r>
  <r>
    <x v="204"/>
    <x v="13"/>
    <m/>
    <m/>
    <n v="40"/>
    <s v="Windmaster"/>
    <x v="1"/>
    <x v="147"/>
  </r>
  <r>
    <x v="204"/>
    <x v="13"/>
    <m/>
    <m/>
    <n v="50"/>
    <s v="Windmaster"/>
    <x v="1"/>
    <x v="51"/>
  </r>
  <r>
    <x v="204"/>
    <x v="13"/>
    <m/>
    <m/>
    <n v="50"/>
    <s v="Windmaster"/>
    <x v="1"/>
    <x v="148"/>
  </r>
  <r>
    <x v="205"/>
    <x v="13"/>
    <n v="5950"/>
    <n v="7"/>
    <n v="49"/>
    <s v="Vestas"/>
    <x v="0"/>
    <x v="47"/>
  </r>
  <r>
    <x v="205"/>
    <x v="13"/>
    <n v="850"/>
    <n v="1"/>
    <n v="49"/>
    <s v="Vestas"/>
    <x v="0"/>
    <x v="149"/>
  </r>
  <r>
    <x v="206"/>
    <x v="8"/>
    <n v="3600"/>
    <n v="6"/>
    <n v="40"/>
    <s v="Bonus"/>
    <x v="0"/>
    <x v="150"/>
  </r>
  <r>
    <x v="207"/>
    <x v="3"/>
    <n v="300"/>
    <n v="1"/>
    <m/>
    <s v="Bonus"/>
    <x v="0"/>
    <x v="37"/>
  </r>
  <r>
    <x v="208"/>
    <x v="8"/>
    <n v="12000"/>
    <n v="6"/>
    <n v="85"/>
    <s v="Enercon"/>
    <x v="1"/>
    <x v="151"/>
  </r>
  <r>
    <x v="209"/>
    <x v="8"/>
    <n v="24000"/>
    <n v="8"/>
    <n v="99"/>
    <s v="Enercon"/>
    <x v="0"/>
    <x v="152"/>
  </r>
  <r>
    <x v="210"/>
    <x v="8"/>
    <n v="12500"/>
    <n v="5"/>
    <m/>
    <s v="Nordex"/>
    <x v="1"/>
    <x v="52"/>
  </r>
  <r>
    <x v="211"/>
    <x v="5"/>
    <n v="14400"/>
    <n v="4"/>
    <m/>
    <s v="Vestas"/>
    <x v="0"/>
    <x v="153"/>
  </r>
  <r>
    <x v="212"/>
    <x v="1"/>
    <n v="600"/>
    <n v="1"/>
    <m/>
    <s v="Vestas"/>
    <x v="0"/>
    <x v="154"/>
  </r>
  <r>
    <x v="213"/>
    <x v="1"/>
    <n v="600"/>
    <n v="1"/>
    <m/>
    <s v="Vestas"/>
    <x v="0"/>
    <x v="137"/>
  </r>
  <r>
    <x v="214"/>
    <x v="2"/>
    <n v="8800"/>
    <n v="4"/>
    <m/>
    <s v="Vestas"/>
    <x v="0"/>
    <x v="145"/>
  </r>
  <r>
    <x v="215"/>
    <x v="3"/>
    <n v="1600"/>
    <n v="3"/>
    <m/>
    <s v="Micon"/>
    <x v="0"/>
    <x v="37"/>
  </r>
  <r>
    <x v="216"/>
    <x v="13"/>
    <n v="9000"/>
    <n v="3"/>
    <n v="100"/>
    <s v="Lagerwey"/>
    <x v="0"/>
    <x v="155"/>
  </r>
  <r>
    <x v="217"/>
    <x v="3"/>
    <n v="225"/>
    <n v="1"/>
    <m/>
    <s v="Micon"/>
    <x v="0"/>
    <x v="156"/>
  </r>
  <r>
    <x v="218"/>
    <x v="0"/>
    <n v="850"/>
    <n v="1"/>
    <m/>
    <s v="Vestas"/>
    <x v="0"/>
    <x v="89"/>
  </r>
  <r>
    <x v="219"/>
    <x v="3"/>
    <n v="750"/>
    <n v="1"/>
    <m/>
    <s v="Neg Micon"/>
    <x v="0"/>
    <x v="48"/>
  </r>
  <r>
    <x v="220"/>
    <x v="10"/>
    <n v="9000"/>
    <n v="2"/>
    <n v="125"/>
    <s v="Nordex"/>
    <x v="0"/>
    <x v="129"/>
  </r>
  <r>
    <x v="221"/>
    <x v="3"/>
    <n v="600"/>
    <n v="1"/>
    <m/>
    <s v="Neg Micon"/>
    <x v="1"/>
    <x v="157"/>
  </r>
  <r>
    <x v="221"/>
    <x v="3"/>
    <n v="900"/>
    <n v="1"/>
    <m/>
    <s v="Neg Micon"/>
    <x v="1"/>
    <x v="1"/>
  </r>
  <r>
    <x v="222"/>
    <x v="3"/>
    <n v="2600"/>
    <n v="3"/>
    <m/>
    <s v="EWT and vestas"/>
    <x v="0"/>
    <x v="100"/>
  </r>
  <r>
    <x v="223"/>
    <x v="1"/>
    <n v="6000"/>
    <n v="3"/>
    <m/>
    <s v="Enercon"/>
    <x v="0"/>
    <x v="158"/>
  </r>
  <r>
    <x v="224"/>
    <x v="8"/>
    <n v="12000"/>
    <n v="4"/>
    <n v="90"/>
    <s v="Alstom Power"/>
    <x v="0"/>
    <x v="159"/>
  </r>
  <r>
    <x v="225"/>
    <x v="3"/>
    <n v="850"/>
    <n v="1"/>
    <m/>
    <s v="Vestas"/>
    <x v="0"/>
    <x v="100"/>
  </r>
  <r>
    <x v="226"/>
    <x v="3"/>
    <n v="225"/>
    <n v="1"/>
    <m/>
    <s v="Micon"/>
    <x v="0"/>
    <x v="59"/>
  </r>
  <r>
    <x v="227"/>
    <x v="2"/>
    <n v="3300"/>
    <n v="5"/>
    <n v="65"/>
    <s v="Vestas"/>
    <x v="1"/>
    <x v="11"/>
  </r>
  <r>
    <x v="227"/>
    <x v="2"/>
    <n v="1980"/>
    <n v="3"/>
    <n v="65"/>
    <s v="Vestas"/>
    <x v="1"/>
    <x v="10"/>
  </r>
  <r>
    <x v="228"/>
    <x v="3"/>
    <n v="600"/>
    <n v="1"/>
    <m/>
    <s v="Neg Micon"/>
    <x v="0"/>
    <x v="30"/>
  </r>
  <r>
    <x v="229"/>
    <x v="3"/>
    <n v="3400"/>
    <n v="4"/>
    <m/>
    <s v="Gamesa"/>
    <x v="0"/>
    <x v="116"/>
  </r>
  <r>
    <x v="230"/>
    <x v="3"/>
    <n v="2500"/>
    <n v="10"/>
    <n v="30"/>
    <s v="NedWind"/>
    <x v="1"/>
    <x v="21"/>
  </r>
  <r>
    <x v="231"/>
    <x v="8"/>
    <n v="8250"/>
    <n v="3"/>
    <n v="80"/>
    <s v="Vestas"/>
    <x v="0"/>
    <x v="160"/>
  </r>
  <r>
    <x v="232"/>
    <x v="3"/>
    <n v="600"/>
    <n v="1"/>
    <m/>
    <s v="Bonus"/>
    <x v="0"/>
    <x v="37"/>
  </r>
  <r>
    <x v="233"/>
    <x v="2"/>
    <n v="225"/>
    <n v="1"/>
    <m/>
    <s v="Vestas"/>
    <x v="0"/>
    <x v="132"/>
  </r>
  <r>
    <x v="234"/>
    <x v="3"/>
    <n v="850"/>
    <n v="1"/>
    <m/>
    <s v="Vestas"/>
    <x v="0"/>
    <x v="30"/>
  </r>
  <r>
    <x v="235"/>
    <x v="3"/>
    <n v="3500"/>
    <n v="7"/>
    <n v="40"/>
    <s v="Vestas"/>
    <x v="1"/>
    <x v="126"/>
  </r>
  <r>
    <x v="236"/>
    <x v="3"/>
    <n v="250"/>
    <n v="1"/>
    <m/>
    <s v="Bonus"/>
    <x v="0"/>
    <x v="21"/>
  </r>
  <r>
    <x v="236"/>
    <x v="3"/>
    <n v="250"/>
    <n v="1"/>
    <m/>
    <s v="Bonus"/>
    <x v="0"/>
    <x v="21"/>
  </r>
  <r>
    <x v="237"/>
    <x v="3"/>
    <n v="225"/>
    <n v="1"/>
    <m/>
    <s v="Micon"/>
    <x v="0"/>
    <x v="126"/>
  </r>
  <r>
    <x v="238"/>
    <x v="13"/>
    <n v="15000"/>
    <n v="5"/>
    <n v="108"/>
    <s v="Vestas"/>
    <x v="0"/>
    <x v="161"/>
  </r>
  <r>
    <x v="239"/>
    <x v="8"/>
    <n v="30600"/>
    <n v="9"/>
    <m/>
    <s v="Senvion"/>
    <x v="0"/>
    <x v="162"/>
  </r>
  <r>
    <x v="240"/>
    <x v="11"/>
    <n v="700000"/>
    <n v="126"/>
    <m/>
    <m/>
    <x v="4"/>
    <x v="30"/>
  </r>
  <r>
    <x v="241"/>
    <x v="11"/>
    <n v="700000"/>
    <n v="70"/>
    <m/>
    <s v="Siemens-Gamesa"/>
    <x v="3"/>
    <x v="30"/>
  </r>
  <r>
    <x v="242"/>
    <x v="11"/>
    <n v="700000"/>
    <n v="70"/>
    <m/>
    <s v="Siemens-Gamesa"/>
    <x v="3"/>
    <x v="30"/>
  </r>
  <r>
    <x v="243"/>
    <x v="1"/>
    <n v="13800"/>
    <n v="6"/>
    <n v="70"/>
    <s v="Enercon"/>
    <x v="0"/>
    <x v="163"/>
  </r>
  <r>
    <x v="244"/>
    <x v="1"/>
    <n v="14000"/>
    <n v="8"/>
    <m/>
    <s v="Vestas"/>
    <x v="1"/>
    <x v="73"/>
  </r>
  <r>
    <x v="245"/>
    <x v="4"/>
    <n v="10000"/>
    <n v="5"/>
    <n v="78"/>
    <s v="Vestas"/>
    <x v="0"/>
    <x v="19"/>
  </r>
  <r>
    <x v="246"/>
    <x v="2"/>
    <n v="225"/>
    <n v="1"/>
    <n v="36"/>
    <s v="Vestas"/>
    <x v="1"/>
    <x v="164"/>
  </r>
  <r>
    <x v="246"/>
    <x v="2"/>
    <n v="225"/>
    <n v="1"/>
    <n v="36"/>
    <s v="Vestas"/>
    <x v="1"/>
    <x v="164"/>
  </r>
  <r>
    <x v="246"/>
    <x v="2"/>
    <n v="225"/>
    <n v="1"/>
    <n v="36"/>
    <s v="Vestas"/>
    <x v="1"/>
    <x v="164"/>
  </r>
  <r>
    <x v="247"/>
    <x v="2"/>
    <n v="850"/>
    <n v="1"/>
    <m/>
    <s v="Vestas"/>
    <x v="1"/>
    <x v="17"/>
  </r>
  <r>
    <x v="248"/>
    <x v="2"/>
    <n v="800"/>
    <n v="1"/>
    <n v="50"/>
    <s v="Enercon"/>
    <x v="0"/>
    <x v="131"/>
  </r>
  <r>
    <x v="249"/>
    <x v="1"/>
    <n v="660"/>
    <n v="1"/>
    <m/>
    <s v="Vestas"/>
    <x v="0"/>
    <x v="48"/>
  </r>
  <r>
    <x v="250"/>
    <x v="7"/>
    <n v="6000"/>
    <n v="3"/>
    <n v="105"/>
    <s v="Vestas"/>
    <x v="0"/>
    <x v="104"/>
  </r>
  <r>
    <x v="251"/>
    <x v="3"/>
    <n v="225"/>
    <n v="1"/>
    <m/>
    <s v="Vestas"/>
    <x v="0"/>
    <x v="165"/>
  </r>
  <r>
    <x v="252"/>
    <x v="12"/>
    <n v="6400"/>
    <n v="2"/>
    <m/>
    <s v="Siemens"/>
    <x v="0"/>
    <x v="87"/>
  </r>
  <r>
    <x v="253"/>
    <x v="1"/>
    <n v="4250"/>
    <n v="5"/>
    <m/>
    <s v="Vestas"/>
    <x v="0"/>
    <x v="140"/>
  </r>
  <r>
    <x v="254"/>
    <x v="3"/>
    <n v="600"/>
    <n v="1"/>
    <m/>
    <s v="Neg Micon"/>
    <x v="0"/>
    <x v="166"/>
  </r>
  <r>
    <x v="255"/>
    <x v="13"/>
    <n v="2400"/>
    <n v="1"/>
    <m/>
    <s v="Nordex"/>
    <x v="0"/>
    <x v="58"/>
  </r>
  <r>
    <x v="256"/>
    <x v="4"/>
    <n v="2300"/>
    <n v="1"/>
    <n v="64"/>
    <s v="Enercon"/>
    <x v="0"/>
    <x v="123"/>
  </r>
  <r>
    <x v="257"/>
    <x v="1"/>
    <n v="600"/>
    <n v="1"/>
    <m/>
    <s v="Vestas"/>
    <x v="0"/>
    <x v="103"/>
  </r>
  <r>
    <x v="258"/>
    <x v="4"/>
    <n v="2250"/>
    <n v="9"/>
    <m/>
    <s v="Micon"/>
    <x v="1"/>
    <x v="167"/>
  </r>
  <r>
    <x v="258"/>
    <x v="4"/>
    <n v="1000"/>
    <n v="4"/>
    <m/>
    <s v="Micon"/>
    <x v="1"/>
    <x v="167"/>
  </r>
  <r>
    <x v="259"/>
    <x v="11"/>
    <n v="11400"/>
    <n v="19"/>
    <n v="50"/>
    <s v="Nordtank"/>
    <x v="0"/>
    <x v="168"/>
  </r>
  <r>
    <x v="260"/>
    <x v="11"/>
    <n v="5400"/>
    <n v="9"/>
    <n v="50"/>
    <s v="Nordtank"/>
    <x v="0"/>
    <x v="35"/>
  </r>
  <r>
    <x v="261"/>
    <x v="1"/>
    <n v="16500"/>
    <n v="10"/>
    <n v="67"/>
    <s v="Vestas"/>
    <x v="1"/>
    <x v="169"/>
  </r>
  <r>
    <x v="262"/>
    <x v="4"/>
    <n v="9000"/>
    <n v="3"/>
    <n v="78"/>
    <s v="Vestas"/>
    <x v="0"/>
    <x v="170"/>
  </r>
  <r>
    <x v="263"/>
    <x v="3"/>
    <n v="900"/>
    <n v="1"/>
    <m/>
    <s v="EWT"/>
    <x v="0"/>
    <x v="4"/>
  </r>
  <r>
    <x v="264"/>
    <x v="3"/>
    <n v="300"/>
    <n v="1"/>
    <m/>
    <s v="Bonus"/>
    <x v="0"/>
    <x v="61"/>
  </r>
  <r>
    <x v="265"/>
    <x v="3"/>
    <n v="1500"/>
    <n v="2"/>
    <m/>
    <s v="Neg Micon"/>
    <x v="0"/>
    <x v="160"/>
  </r>
  <r>
    <x v="266"/>
    <x v="7"/>
    <n v="3000"/>
    <n v="1"/>
    <m/>
    <s v="Vestas"/>
    <x v="0"/>
    <x v="16"/>
  </r>
  <r>
    <x v="267"/>
    <x v="3"/>
    <n v="300"/>
    <n v="1"/>
    <m/>
    <s v="Bonus"/>
    <x v="0"/>
    <x v="61"/>
  </r>
  <r>
    <x v="268"/>
    <x v="4"/>
    <n v="18000"/>
    <n v="5"/>
    <n v="120"/>
    <s v="Nordex"/>
    <x v="3"/>
    <x v="30"/>
  </r>
  <r>
    <x v="269"/>
    <x v="3"/>
    <n v="300"/>
    <n v="1"/>
    <m/>
    <s v="Bonus"/>
    <x v="0"/>
    <x v="23"/>
  </r>
  <r>
    <x v="270"/>
    <x v="3"/>
    <n v="300"/>
    <n v="1"/>
    <m/>
    <s v="Bonus"/>
    <x v="0"/>
    <x v="37"/>
  </r>
  <r>
    <x v="271"/>
    <x v="2"/>
    <n v="250"/>
    <n v="1"/>
    <m/>
    <s v="NedWind"/>
    <x v="0"/>
    <x v="21"/>
  </r>
  <r>
    <x v="272"/>
    <x v="4"/>
    <n v="450"/>
    <n v="2"/>
    <n v="31"/>
    <s v="Vestas"/>
    <x v="0"/>
    <x v="171"/>
  </r>
  <r>
    <x v="273"/>
    <x v="4"/>
    <n v="1000"/>
    <n v="4"/>
    <n v="30"/>
    <m/>
    <x v="1"/>
    <x v="172"/>
  </r>
  <r>
    <x v="274"/>
    <x v="4"/>
    <n v="9000"/>
    <n v="3"/>
    <n v="80"/>
    <s v="Vestas"/>
    <x v="0"/>
    <x v="62"/>
  </r>
  <r>
    <x v="275"/>
    <x v="13"/>
    <n v="9600"/>
    <n v="4"/>
    <n v="91"/>
    <s v="Nordex"/>
    <x v="0"/>
    <x v="173"/>
  </r>
  <r>
    <x v="276"/>
    <x v="2"/>
    <n v="2550"/>
    <n v="3"/>
    <m/>
    <s v="Vestas"/>
    <x v="0"/>
    <x v="28"/>
  </r>
  <r>
    <x v="277"/>
    <x v="13"/>
    <n v="750"/>
    <n v="1"/>
    <m/>
    <s v="Neg Micon"/>
    <x v="0"/>
    <x v="101"/>
  </r>
  <r>
    <x v="278"/>
    <x v="8"/>
    <n v="9200"/>
    <n v="4"/>
    <m/>
    <s v="Enercon"/>
    <x v="0"/>
    <x v="174"/>
  </r>
  <r>
    <x v="279"/>
    <x v="0"/>
    <n v="600"/>
    <n v="1"/>
    <m/>
    <s v="Bonus"/>
    <x v="0"/>
    <x v="141"/>
  </r>
  <r>
    <x v="280"/>
    <x v="3"/>
    <n v="600"/>
    <n v="1"/>
    <m/>
    <s v="Bonus"/>
    <x v="0"/>
    <x v="23"/>
  </r>
  <r>
    <x v="281"/>
    <x v="3"/>
    <n v="850"/>
    <n v="1"/>
    <m/>
    <s v="Vestas"/>
    <x v="0"/>
    <x v="107"/>
  </r>
  <r>
    <x v="282"/>
    <x v="2"/>
    <n v="600"/>
    <n v="1"/>
    <m/>
    <s v="Bonus"/>
    <x v="0"/>
    <x v="141"/>
  </r>
  <r>
    <x v="283"/>
    <x v="1"/>
    <n v="9900"/>
    <n v="6"/>
    <m/>
    <s v="Vestas"/>
    <x v="1"/>
    <x v="175"/>
  </r>
  <r>
    <x v="284"/>
    <x v="1"/>
    <n v="660"/>
    <n v="1"/>
    <m/>
    <s v="Vestas"/>
    <x v="0"/>
    <x v="99"/>
  </r>
  <r>
    <x v="285"/>
    <x v="1"/>
    <n v="600"/>
    <n v="1"/>
    <m/>
    <s v="Neg Micon"/>
    <x v="1"/>
    <x v="43"/>
  </r>
  <r>
    <x v="285"/>
    <x v="1"/>
    <n v="600"/>
    <n v="1"/>
    <m/>
    <s v="Neg Micon"/>
    <x v="1"/>
    <x v="43"/>
  </r>
  <r>
    <x v="284"/>
    <x v="1"/>
    <n v="500"/>
    <n v="1"/>
    <m/>
    <s v="Enercon"/>
    <x v="0"/>
    <x v="150"/>
  </r>
  <r>
    <x v="286"/>
    <x v="4"/>
    <n v="9200"/>
    <n v="4"/>
    <m/>
    <s v="Enercon"/>
    <x v="0"/>
    <x v="125"/>
  </r>
  <r>
    <x v="287"/>
    <x v="0"/>
    <n v="250"/>
    <n v="1"/>
    <m/>
    <s v="Bonus"/>
    <x v="0"/>
    <x v="126"/>
  </r>
  <r>
    <x v="288"/>
    <x v="14"/>
    <n v="4700"/>
    <n v="2"/>
    <n v="85"/>
    <s v="Enercon"/>
    <x v="0"/>
    <x v="70"/>
  </r>
  <r>
    <x v="289"/>
    <x v="3"/>
    <n v="850"/>
    <n v="1"/>
    <m/>
    <s v="Vestas"/>
    <x v="0"/>
    <x v="10"/>
  </r>
  <r>
    <x v="290"/>
    <x v="1"/>
    <n v="1200"/>
    <n v="2"/>
    <m/>
    <s v="Tacke"/>
    <x v="0"/>
    <x v="21"/>
  </r>
  <r>
    <x v="291"/>
    <x v="1"/>
    <n v="20000"/>
    <n v="10"/>
    <n v="68"/>
    <s v="Vestas"/>
    <x v="1"/>
    <x v="120"/>
  </r>
  <r>
    <x v="292"/>
    <x v="1"/>
    <n v="2550"/>
    <n v="3"/>
    <m/>
    <s v="Vestas"/>
    <x v="0"/>
    <x v="100"/>
  </r>
  <r>
    <x v="293"/>
    <x v="1"/>
    <n v="16500"/>
    <n v="16"/>
    <m/>
    <s v="Vestas and Neg Micon"/>
    <x v="0"/>
    <x v="44"/>
  </r>
  <r>
    <x v="294"/>
    <x v="2"/>
    <n v="4800"/>
    <n v="8"/>
    <n v="46"/>
    <s v="Neg Micon"/>
    <x v="1"/>
    <x v="176"/>
  </r>
  <r>
    <x v="295"/>
    <x v="2"/>
    <n v="6400"/>
    <n v="8"/>
    <m/>
    <s v="Enercon"/>
    <x v="0"/>
    <x v="177"/>
  </r>
  <r>
    <x v="296"/>
    <x v="4"/>
    <n v="42000"/>
    <n v="21"/>
    <n v="78"/>
    <s v="Vestas"/>
    <x v="0"/>
    <x v="178"/>
  </r>
  <r>
    <x v="297"/>
    <x v="3"/>
    <n v="250"/>
    <n v="1"/>
    <m/>
    <s v="Bonus"/>
    <x v="0"/>
    <x v="21"/>
  </r>
  <r>
    <x v="298"/>
    <x v="8"/>
    <n v="3000"/>
    <n v="1"/>
    <n v="99"/>
    <s v="Enercon"/>
    <x v="0"/>
    <x v="97"/>
  </r>
  <r>
    <x v="299"/>
    <x v="4"/>
    <n v="102000"/>
    <n v="34"/>
    <n v="122"/>
    <s v="Enercon"/>
    <x v="0"/>
    <x v="179"/>
  </r>
  <r>
    <x v="300"/>
    <x v="4"/>
    <n v="13000"/>
    <n v="26"/>
    <n v="40"/>
    <s v="NedWind"/>
    <x v="1"/>
    <x v="21"/>
  </r>
  <r>
    <x v="301"/>
    <x v="4"/>
    <n v="77500"/>
    <n v="31"/>
    <n v="80"/>
    <s v="Nordex"/>
    <x v="0"/>
    <x v="4"/>
  </r>
  <r>
    <x v="302"/>
    <x v="3"/>
    <n v="600"/>
    <n v="1"/>
    <m/>
    <s v="Bonus"/>
    <x v="0"/>
    <x v="141"/>
  </r>
  <r>
    <x v="303"/>
    <x v="2"/>
    <n v="800"/>
    <n v="1"/>
    <m/>
    <s v="Enercon"/>
    <x v="1"/>
    <x v="180"/>
  </r>
  <r>
    <x v="304"/>
    <x v="1"/>
    <n v="34000"/>
    <n v="17"/>
    <m/>
    <s v="Vestas"/>
    <x v="0"/>
    <x v="63"/>
  </r>
  <r>
    <x v="305"/>
    <x v="13"/>
    <n v="10000"/>
    <n v="5"/>
    <n v="105"/>
    <s v="Vestas"/>
    <x v="0"/>
    <x v="181"/>
  </r>
  <r>
    <x v="306"/>
    <x v="13"/>
    <n v="10000"/>
    <n v="5"/>
    <n v="100"/>
    <s v="Senvion"/>
    <x v="0"/>
    <x v="182"/>
  </r>
  <r>
    <x v="307"/>
    <x v="8"/>
    <n v="600"/>
    <n v="1"/>
    <m/>
    <s v="Enercon"/>
    <x v="0"/>
    <x v="11"/>
  </r>
  <r>
    <x v="308"/>
    <x v="8"/>
    <n v="6000"/>
    <n v="2"/>
    <m/>
    <s v="Vestas"/>
    <x v="0"/>
    <x v="159"/>
  </r>
  <r>
    <x v="309"/>
    <x v="3"/>
    <n v="850"/>
    <n v="1"/>
    <m/>
    <s v="Vestas"/>
    <x v="0"/>
    <x v="4"/>
  </r>
  <r>
    <x v="310"/>
    <x v="3"/>
    <n v="600"/>
    <n v="1"/>
    <m/>
    <s v="Neg Micon"/>
    <x v="1"/>
    <x v="183"/>
  </r>
  <r>
    <x v="311"/>
    <x v="2"/>
    <n v="1200"/>
    <n v="2"/>
    <m/>
    <s v="Bonus"/>
    <x v="0"/>
    <x v="141"/>
  </r>
  <r>
    <x v="311"/>
    <x v="2"/>
    <n v="900"/>
    <n v="1"/>
    <m/>
    <s v="Enercon"/>
    <x v="0"/>
    <x v="162"/>
  </r>
  <r>
    <x v="312"/>
    <x v="8"/>
    <n v="9000"/>
    <n v="3"/>
    <n v="80"/>
    <s v="Vestas"/>
    <x v="0"/>
    <x v="184"/>
  </r>
  <r>
    <x v="313"/>
    <x v="3"/>
    <n v="900"/>
    <n v="1"/>
    <m/>
    <s v="EWT"/>
    <x v="0"/>
    <x v="40"/>
  </r>
  <r>
    <x v="314"/>
    <x v="3"/>
    <n v="600"/>
    <n v="1"/>
    <m/>
    <s v="Nordtank"/>
    <x v="1"/>
    <x v="35"/>
  </r>
  <r>
    <x v="315"/>
    <x v="3"/>
    <n v="1075"/>
    <n v="1"/>
    <m/>
    <s v="Lagerwey"/>
    <x v="0"/>
    <x v="185"/>
  </r>
  <r>
    <x v="315"/>
    <x v="3"/>
    <n v="1000"/>
    <n v="1"/>
    <m/>
    <s v="Neg Micon"/>
    <x v="0"/>
    <x v="72"/>
  </r>
  <r>
    <x v="315"/>
    <x v="3"/>
    <n v="1000"/>
    <n v="1"/>
    <m/>
    <s v="Neg Micon"/>
    <x v="0"/>
    <x v="186"/>
  </r>
  <r>
    <x v="315"/>
    <x v="3"/>
    <n v="1000"/>
    <n v="1"/>
    <m/>
    <s v="Neg Micon"/>
    <x v="0"/>
    <x v="186"/>
  </r>
  <r>
    <x v="315"/>
    <x v="3"/>
    <n v="1800"/>
    <n v="2"/>
    <n v="45"/>
    <s v="Enercon"/>
    <x v="0"/>
    <x v="187"/>
  </r>
  <r>
    <x v="316"/>
    <x v="3"/>
    <n v="600"/>
    <n v="1"/>
    <m/>
    <s v="Bonus"/>
    <x v="0"/>
    <x v="141"/>
  </r>
  <r>
    <x v="317"/>
    <x v="11"/>
    <n v="2000"/>
    <n v="4"/>
    <n v="39"/>
    <s v="NedWind"/>
    <x v="1"/>
    <x v="23"/>
  </r>
  <r>
    <x v="318"/>
    <x v="1"/>
    <n v="5200"/>
    <n v="2"/>
    <m/>
    <s v="Lagerwey"/>
    <x v="0"/>
    <x v="67"/>
  </r>
  <r>
    <x v="319"/>
    <x v="1"/>
    <n v="18000"/>
    <n v="10"/>
    <n v="58"/>
    <s v="Enercon"/>
    <x v="0"/>
    <x v="188"/>
  </r>
  <r>
    <x v="320"/>
    <x v="1"/>
    <n v="6000"/>
    <n v="2"/>
    <m/>
    <s v="Enercon"/>
    <x v="0"/>
    <x v="189"/>
  </r>
  <r>
    <x v="321"/>
    <x v="3"/>
    <n v="1000"/>
    <n v="2"/>
    <m/>
    <s v="Lagerwey"/>
    <x v="0"/>
    <x v="23"/>
  </r>
  <r>
    <x v="322"/>
    <x v="1"/>
    <n v="2850"/>
    <n v="3"/>
    <m/>
    <s v="Neg Micon"/>
    <x v="0"/>
    <x v="190"/>
  </r>
  <r>
    <x v="322"/>
    <x v="1"/>
    <n v="1000"/>
    <n v="1"/>
    <m/>
    <s v="Neg Micon"/>
    <x v="0"/>
    <x v="160"/>
  </r>
  <r>
    <x v="323"/>
    <x v="1"/>
    <n v="3000"/>
    <n v="3"/>
    <m/>
    <s v="Neg Micon"/>
    <x v="0"/>
    <x v="160"/>
  </r>
  <r>
    <x v="323"/>
    <x v="1"/>
    <n v="1700"/>
    <n v="2"/>
    <m/>
    <s v="Vestas"/>
    <x v="0"/>
    <x v="17"/>
  </r>
  <r>
    <x v="323"/>
    <x v="1"/>
    <n v="900"/>
    <n v="1"/>
    <m/>
    <s v="Neg Micon"/>
    <x v="0"/>
    <x v="20"/>
  </r>
  <r>
    <x v="323"/>
    <x v="1"/>
    <n v="3800"/>
    <n v="4"/>
    <m/>
    <s v="Neg Micon"/>
    <x v="0"/>
    <x v="190"/>
  </r>
  <r>
    <x v="323"/>
    <x v="1"/>
    <n v="1000"/>
    <n v="1"/>
    <m/>
    <s v="Neg Micon"/>
    <x v="0"/>
    <x v="75"/>
  </r>
  <r>
    <x v="323"/>
    <x v="1"/>
    <n v="4750"/>
    <n v="5"/>
    <m/>
    <s v="Neg Micon"/>
    <x v="0"/>
    <x v="130"/>
  </r>
  <r>
    <x v="324"/>
    <x v="3"/>
    <n v="850"/>
    <n v="1"/>
    <m/>
    <s v="Gamesa"/>
    <x v="0"/>
    <x v="116"/>
  </r>
  <r>
    <x v="325"/>
    <x v="3"/>
    <n v="300"/>
    <n v="1"/>
    <m/>
    <s v="Bonus"/>
    <x v="1"/>
    <x v="37"/>
  </r>
  <r>
    <x v="326"/>
    <x v="2"/>
    <n v="2300"/>
    <n v="1"/>
    <m/>
    <s v="Enercon"/>
    <x v="0"/>
    <x v="131"/>
  </r>
  <r>
    <x v="327"/>
    <x v="2"/>
    <n v="5950"/>
    <n v="7"/>
    <m/>
    <s v="Vestas"/>
    <x v="1"/>
    <x v="73"/>
  </r>
  <r>
    <x v="328"/>
    <x v="2"/>
    <n v="5100"/>
    <n v="6"/>
    <n v="49"/>
    <s v="Gamesa"/>
    <x v="1"/>
    <x v="73"/>
  </r>
  <r>
    <x v="329"/>
    <x v="2"/>
    <n v="850"/>
    <n v="1"/>
    <m/>
    <s v="Vestas"/>
    <x v="0"/>
    <x v="73"/>
  </r>
  <r>
    <x v="330"/>
    <x v="1"/>
    <n v="660"/>
    <n v="1"/>
    <m/>
    <s v="Vestas"/>
    <x v="0"/>
    <x v="191"/>
  </r>
  <r>
    <x v="330"/>
    <x v="1"/>
    <n v="600"/>
    <n v="1"/>
    <m/>
    <s v="Vestas"/>
    <x v="0"/>
    <x v="103"/>
  </r>
  <r>
    <x v="330"/>
    <x v="1"/>
    <n v="225"/>
    <n v="1"/>
    <m/>
    <s v="Micon"/>
    <x v="0"/>
    <x v="51"/>
  </r>
  <r>
    <x v="331"/>
    <x v="3"/>
    <n v="750"/>
    <n v="1"/>
    <m/>
    <s v="Neg Micon"/>
    <x v="0"/>
    <x v="82"/>
  </r>
  <r>
    <x v="332"/>
    <x v="7"/>
    <n v="6000"/>
    <n v="3"/>
    <n v="80"/>
    <s v="Vestas"/>
    <x v="0"/>
    <x v="192"/>
  </r>
  <r>
    <x v="333"/>
    <x v="2"/>
    <n v="300"/>
    <n v="1"/>
    <m/>
    <s v="Bonus"/>
    <x v="0"/>
    <x v="61"/>
  </r>
  <r>
    <x v="334"/>
    <x v="2"/>
    <n v="300"/>
    <n v="1"/>
    <m/>
    <s v="Bonus"/>
    <x v="0"/>
    <x v="61"/>
  </r>
  <r>
    <x v="335"/>
    <x v="5"/>
    <n v="6400"/>
    <n v="2"/>
    <n v="100"/>
    <s v="Siemens"/>
    <x v="0"/>
    <x v="131"/>
  </r>
  <r>
    <x v="336"/>
    <x v="8"/>
    <n v="9000"/>
    <n v="3"/>
    <n v="80"/>
    <s v="Vestas"/>
    <x v="0"/>
    <x v="193"/>
  </r>
  <r>
    <x v="337"/>
    <x v="3"/>
    <n v="900"/>
    <n v="1"/>
    <m/>
    <s v="EWT"/>
    <x v="0"/>
    <x v="116"/>
  </r>
  <r>
    <x v="338"/>
    <x v="1"/>
    <n v="23000"/>
    <n v="10"/>
    <m/>
    <s v="Enercon"/>
    <x v="0"/>
    <x v="194"/>
  </r>
  <r>
    <x v="339"/>
    <x v="3"/>
    <n v="2300"/>
    <n v="1"/>
    <m/>
    <s v="Enercon"/>
    <x v="1"/>
    <x v="84"/>
  </r>
  <r>
    <x v="340"/>
    <x v="3"/>
    <n v="6300"/>
    <n v="7"/>
    <n v="40"/>
    <s v="Neg Micon"/>
    <x v="0"/>
    <x v="195"/>
  </r>
  <r>
    <x v="341"/>
    <x v="8"/>
    <n v="10000"/>
    <n v="4"/>
    <n v="80"/>
    <s v="Nordex"/>
    <x v="0"/>
    <x v="196"/>
  </r>
  <r>
    <x v="342"/>
    <x v="2"/>
    <n v="900"/>
    <n v="1"/>
    <m/>
    <s v="Neg Micon"/>
    <x v="1"/>
    <x v="188"/>
  </r>
  <r>
    <x v="342"/>
    <x v="2"/>
    <n v="850"/>
    <n v="1"/>
    <m/>
    <s v="Vestas"/>
    <x v="1"/>
    <x v="107"/>
  </r>
  <r>
    <x v="343"/>
    <x v="2"/>
    <n v="800"/>
    <n v="1"/>
    <n v="50"/>
    <s v="Enercon"/>
    <x v="0"/>
    <x v="131"/>
  </r>
  <r>
    <x v="343"/>
    <x v="2"/>
    <n v="800"/>
    <n v="1"/>
    <n v="50"/>
    <s v="Enercon"/>
    <x v="0"/>
    <x v="131"/>
  </r>
  <r>
    <x v="344"/>
    <x v="0"/>
    <n v="3000"/>
    <n v="5"/>
    <m/>
    <s v="Nordex"/>
    <x v="0"/>
    <x v="197"/>
  </r>
  <r>
    <x v="345"/>
    <x v="3"/>
    <n v="850"/>
    <n v="1"/>
    <m/>
    <s v="Vestas"/>
    <x v="0"/>
    <x v="18"/>
  </r>
  <r>
    <x v="346"/>
    <x v="3"/>
    <n v="1075"/>
    <n v="2"/>
    <m/>
    <s v="Vestas and Micon"/>
    <x v="0"/>
    <x v="103"/>
  </r>
  <r>
    <x v="28"/>
    <x v="9"/>
    <m/>
    <m/>
    <m/>
    <m/>
    <x v="2"/>
    <x v="30"/>
  </r>
  <r>
    <x v="347"/>
    <x v="2"/>
    <n v="2050"/>
    <n v="1"/>
    <m/>
    <s v="Enercon"/>
    <x v="0"/>
    <x v="138"/>
  </r>
  <r>
    <x v="347"/>
    <x v="2"/>
    <n v="2300"/>
    <n v="1"/>
    <m/>
    <s v="Enercon"/>
    <x v="0"/>
    <x v="138"/>
  </r>
  <r>
    <x v="348"/>
    <x v="2"/>
    <n v="250"/>
    <n v="1"/>
    <m/>
    <s v="Micon"/>
    <x v="1"/>
    <x v="66"/>
  </r>
  <r>
    <x v="349"/>
    <x v="0"/>
    <n v="1300"/>
    <n v="1"/>
    <m/>
    <s v="Bonus"/>
    <x v="0"/>
    <x v="44"/>
  </r>
  <r>
    <x v="350"/>
    <x v="2"/>
    <n v="600"/>
    <n v="2"/>
    <m/>
    <s v="Bonus"/>
    <x v="0"/>
    <x v="61"/>
  </r>
  <r>
    <x v="351"/>
    <x v="13"/>
    <n v="3500"/>
    <n v="2"/>
    <m/>
    <s v="Vestas"/>
    <x v="0"/>
    <x v="132"/>
  </r>
  <r>
    <x v="352"/>
    <x v="3"/>
    <n v="5100"/>
    <n v="6"/>
    <n v="60"/>
    <s v="Vestas"/>
    <x v="1"/>
    <x v="198"/>
  </r>
  <r>
    <x v="353"/>
    <x v="3"/>
    <n v="13800"/>
    <n v="6"/>
    <n v="64"/>
    <s v="Enercon"/>
    <x v="0"/>
    <x v="174"/>
  </r>
  <r>
    <x v="354"/>
    <x v="3"/>
    <n v="850"/>
    <n v="1"/>
    <m/>
    <s v="Vestas"/>
    <x v="0"/>
    <x v="166"/>
  </r>
  <r>
    <x v="355"/>
    <x v="3"/>
    <n v="600"/>
    <n v="1"/>
    <m/>
    <s v="Micon"/>
    <x v="0"/>
    <x v="199"/>
  </r>
  <r>
    <x v="356"/>
    <x v="13"/>
    <m/>
    <m/>
    <n v="70"/>
    <s v="NedWind"/>
    <x v="1"/>
    <x v="133"/>
  </r>
  <r>
    <x v="357"/>
    <x v="13"/>
    <n v="18000"/>
    <n v="5"/>
    <m/>
    <s v="Nordex"/>
    <x v="3"/>
    <x v="30"/>
  </r>
  <r>
    <x v="357"/>
    <x v="13"/>
    <n v="7200"/>
    <n v="2"/>
    <m/>
    <s v="Nordex"/>
    <x v="3"/>
    <x v="30"/>
  </r>
  <r>
    <x v="358"/>
    <x v="2"/>
    <n v="850"/>
    <n v="1"/>
    <m/>
    <s v="Vestas"/>
    <x v="0"/>
    <x v="107"/>
  </r>
  <r>
    <x v="359"/>
    <x v="0"/>
    <n v="38700"/>
    <n v="9"/>
    <m/>
    <s v="Vestas"/>
    <x v="0"/>
    <x v="117"/>
  </r>
  <r>
    <x v="360"/>
    <x v="3"/>
    <n v="850"/>
    <n v="1"/>
    <m/>
    <s v="Vestas"/>
    <x v="0"/>
    <x v="200"/>
  </r>
  <r>
    <x v="361"/>
    <x v="3"/>
    <n v="600"/>
    <n v="1"/>
    <m/>
    <s v="Neg Micon"/>
    <x v="0"/>
    <x v="201"/>
  </r>
  <r>
    <x v="362"/>
    <x v="0"/>
    <n v="64500"/>
    <n v="15"/>
    <n v="135"/>
    <s v="Siemens-Gamesa"/>
    <x v="0"/>
    <x v="55"/>
  </r>
  <r>
    <x v="362"/>
    <x v="0"/>
    <n v="51600"/>
    <n v="12"/>
    <n v="135"/>
    <s v="Siemens-Gamesa"/>
    <x v="0"/>
    <x v="55"/>
  </r>
  <r>
    <x v="362"/>
    <x v="0"/>
    <n v="17200"/>
    <n v="4"/>
    <n v="135"/>
    <s v="Siemens-Gamesa"/>
    <x v="0"/>
    <x v="55"/>
  </r>
  <r>
    <x v="362"/>
    <x v="0"/>
    <n v="17200"/>
    <n v="4"/>
    <n v="135"/>
    <s v="Siemens-Gamesa"/>
    <x v="0"/>
    <x v="55"/>
  </r>
  <r>
    <x v="363"/>
    <x v="1"/>
    <n v="750"/>
    <n v="1"/>
    <m/>
    <s v="Neg Micon"/>
    <x v="0"/>
    <x v="202"/>
  </r>
  <r>
    <x v="364"/>
    <x v="2"/>
    <n v="2050"/>
    <n v="1"/>
    <n v="98"/>
    <s v="Enercon"/>
    <x v="0"/>
    <x v="203"/>
  </r>
  <r>
    <x v="364"/>
    <x v="2"/>
    <n v="2050"/>
    <n v="1"/>
    <n v="98"/>
    <s v="Enercon"/>
    <x v="0"/>
    <x v="203"/>
  </r>
  <r>
    <x v="365"/>
    <x v="8"/>
    <m/>
    <m/>
    <n v="39"/>
    <s v="NedWind"/>
    <x v="1"/>
    <x v="204"/>
  </r>
  <r>
    <x v="365"/>
    <x v="8"/>
    <m/>
    <m/>
    <n v="39"/>
    <s v="NedWind"/>
    <x v="1"/>
    <x v="205"/>
  </r>
  <r>
    <x v="366"/>
    <x v="8"/>
    <n v="250"/>
    <n v="1"/>
    <m/>
    <s v="Lagerwey"/>
    <x v="1"/>
    <x v="133"/>
  </r>
  <r>
    <x v="367"/>
    <x v="4"/>
    <m/>
    <m/>
    <n v="30"/>
    <s v="NedWind"/>
    <x v="1"/>
    <x v="206"/>
  </r>
  <r>
    <x v="368"/>
    <x v="4"/>
    <n v="9000"/>
    <n v="3"/>
    <n v="78"/>
    <s v="Vestas"/>
    <x v="0"/>
    <x v="170"/>
  </r>
  <r>
    <x v="368"/>
    <x v="4"/>
    <n v="3000"/>
    <n v="1"/>
    <n v="78"/>
    <s v="Vestas"/>
    <x v="0"/>
    <x v="85"/>
  </r>
  <r>
    <x v="369"/>
    <x v="10"/>
    <n v="9200"/>
    <n v="4"/>
    <n v="98"/>
    <s v="Enercon"/>
    <x v="0"/>
    <x v="49"/>
  </r>
  <r>
    <x v="369"/>
    <x v="10"/>
    <n v="2300"/>
    <n v="1"/>
    <n v="98"/>
    <s v="Enercon"/>
    <x v="0"/>
    <x v="159"/>
  </r>
  <r>
    <x v="370"/>
    <x v="3"/>
    <n v="850"/>
    <n v="1"/>
    <m/>
    <s v="Vestas"/>
    <x v="0"/>
    <x v="100"/>
  </r>
  <r>
    <x v="371"/>
    <x v="5"/>
    <n v="12000"/>
    <n v="6"/>
    <n v="98"/>
    <s v="Lagerwey"/>
    <x v="0"/>
    <x v="97"/>
  </r>
  <r>
    <x v="372"/>
    <x v="1"/>
    <n v="23000"/>
    <n v="10"/>
    <m/>
    <s v="Enercon"/>
    <x v="0"/>
    <x v="41"/>
  </r>
  <r>
    <x v="373"/>
    <x v="2"/>
    <n v="850"/>
    <n v="1"/>
    <n v="49"/>
    <s v="Vestas"/>
    <x v="0"/>
    <x v="207"/>
  </r>
  <r>
    <x v="373"/>
    <x v="2"/>
    <n v="850"/>
    <n v="1"/>
    <n v="49"/>
    <s v="Vestas"/>
    <x v="0"/>
    <x v="107"/>
  </r>
  <r>
    <x v="373"/>
    <x v="2"/>
    <n v="850"/>
    <n v="1"/>
    <n v="49"/>
    <s v="Vestas"/>
    <x v="0"/>
    <x v="208"/>
  </r>
  <r>
    <x v="374"/>
    <x v="13"/>
    <n v="12800"/>
    <n v="4"/>
    <n v="90"/>
    <s v="Siemens"/>
    <x v="0"/>
    <x v="70"/>
  </r>
  <r>
    <x v="375"/>
    <x v="4"/>
    <n v="2000"/>
    <n v="1"/>
    <n v="64"/>
    <s v="Enercon"/>
    <x v="0"/>
    <x v="155"/>
  </r>
  <r>
    <x v="376"/>
    <x v="2"/>
    <n v="13200"/>
    <n v="6"/>
    <n v="100"/>
    <s v="Vestas"/>
    <x v="0"/>
    <x v="209"/>
  </r>
  <r>
    <x v="377"/>
    <x v="8"/>
    <n v="20700"/>
    <n v="6"/>
    <n v="119"/>
    <s v="Vestas"/>
    <x v="0"/>
    <x v="210"/>
  </r>
  <r>
    <x v="378"/>
    <x v="7"/>
    <n v="10000"/>
    <n v="5"/>
    <n v="105"/>
    <s v="Vestas"/>
    <x v="0"/>
    <x v="211"/>
  </r>
  <r>
    <x v="379"/>
    <x v="2"/>
    <n v="850"/>
    <n v="1"/>
    <m/>
    <s v="Vestas"/>
    <x v="0"/>
    <x v="7"/>
  </r>
  <r>
    <x v="380"/>
    <x v="3"/>
    <n v="950"/>
    <n v="1"/>
    <m/>
    <s v="Neg Micon"/>
    <x v="0"/>
    <x v="100"/>
  </r>
  <r>
    <x v="381"/>
    <x v="3"/>
    <n v="850"/>
    <n v="1"/>
    <m/>
    <s v="Vestas"/>
    <x v="0"/>
    <x v="28"/>
  </r>
  <r>
    <x v="382"/>
    <x v="5"/>
    <n v="10000"/>
    <n v="4"/>
    <n v="99"/>
    <s v="Lagerwey"/>
    <x v="0"/>
    <x v="174"/>
  </r>
  <r>
    <x v="383"/>
    <x v="2"/>
    <n v="900"/>
    <n v="1"/>
    <m/>
    <s v="Neg Micon"/>
    <x v="1"/>
    <x v="18"/>
  </r>
  <r>
    <x v="384"/>
    <x v="2"/>
    <n v="800"/>
    <n v="1"/>
    <n v="50"/>
    <s v="Enercon"/>
    <x v="0"/>
    <x v="131"/>
  </r>
  <r>
    <x v="385"/>
    <x v="2"/>
    <n v="800"/>
    <n v="1"/>
    <n v="50"/>
    <s v="Enercon"/>
    <x v="0"/>
    <x v="131"/>
  </r>
  <r>
    <x v="386"/>
    <x v="3"/>
    <n v="850"/>
    <n v="1"/>
    <m/>
    <s v="Vestas"/>
    <x v="0"/>
    <x v="6"/>
  </r>
  <r>
    <x v="387"/>
    <x v="1"/>
    <n v="1200"/>
    <n v="2"/>
    <m/>
    <s v="Tacke and Vestas"/>
    <x v="0"/>
    <x v="21"/>
  </r>
  <r>
    <x v="388"/>
    <x v="3"/>
    <n v="4500"/>
    <n v="5"/>
    <m/>
    <s v="EWT"/>
    <x v="0"/>
    <x v="116"/>
  </r>
  <r>
    <x v="389"/>
    <x v="1"/>
    <n v="10500"/>
    <n v="6"/>
    <m/>
    <s v="Vestas"/>
    <x v="0"/>
    <x v="212"/>
  </r>
  <r>
    <x v="390"/>
    <x v="1"/>
    <n v="8000"/>
    <n v="4"/>
    <m/>
    <s v="Vestas"/>
    <x v="1"/>
    <x v="200"/>
  </r>
  <r>
    <x v="391"/>
    <x v="1"/>
    <n v="750"/>
    <n v="1"/>
    <m/>
    <s v="Lagerwey"/>
    <x v="0"/>
    <x v="213"/>
  </r>
  <r>
    <x v="391"/>
    <x v="1"/>
    <n v="250"/>
    <n v="1"/>
    <m/>
    <s v="Lagerwey"/>
    <x v="0"/>
    <x v="21"/>
  </r>
  <r>
    <x v="392"/>
    <x v="3"/>
    <n v="3000"/>
    <n v="1"/>
    <m/>
    <s v="Siemens"/>
    <x v="0"/>
    <x v="33"/>
  </r>
  <r>
    <x v="392"/>
    <x v="3"/>
    <n v="15000"/>
    <n v="5"/>
    <m/>
    <s v="Siemens"/>
    <x v="0"/>
    <x v="34"/>
  </r>
  <r>
    <x v="393"/>
    <x v="3"/>
    <n v="3000"/>
    <n v="5"/>
    <m/>
    <s v="Nordtank"/>
    <x v="1"/>
    <x v="214"/>
  </r>
  <r>
    <x v="394"/>
    <x v="4"/>
    <n v="9200"/>
    <n v="4"/>
    <n v="78"/>
    <s v="Enercon"/>
    <x v="0"/>
    <x v="215"/>
  </r>
  <r>
    <x v="395"/>
    <x v="0"/>
    <n v="660"/>
    <n v="1"/>
    <m/>
    <s v="Vestas"/>
    <x v="1"/>
    <x v="216"/>
  </r>
  <r>
    <x v="395"/>
    <x v="0"/>
    <n v="660"/>
    <n v="1"/>
    <m/>
    <s v="Vestas"/>
    <x v="1"/>
    <x v="216"/>
  </r>
  <r>
    <x v="396"/>
    <x v="0"/>
    <n v="850"/>
    <n v="1"/>
    <m/>
    <s v="Vestas"/>
    <x v="0"/>
    <x v="208"/>
  </r>
  <r>
    <x v="397"/>
    <x v="0"/>
    <n v="850"/>
    <n v="1"/>
    <m/>
    <s v="Vestas"/>
    <x v="0"/>
    <x v="196"/>
  </r>
  <r>
    <x v="398"/>
    <x v="0"/>
    <n v="850"/>
    <n v="1"/>
    <m/>
    <s v="Vestas"/>
    <x v="0"/>
    <x v="174"/>
  </r>
  <r>
    <x v="399"/>
    <x v="2"/>
    <n v="850"/>
    <n v="1"/>
    <m/>
    <s v="Vestas"/>
    <x v="1"/>
    <x v="107"/>
  </r>
  <r>
    <x v="400"/>
    <x v="3"/>
    <n v="300"/>
    <n v="1"/>
    <m/>
    <s v="Bonus"/>
    <x v="0"/>
    <x v="37"/>
  </r>
  <r>
    <x v="401"/>
    <x v="3"/>
    <n v="950"/>
    <n v="1"/>
    <m/>
    <s v="Neg Micon"/>
    <x v="0"/>
    <x v="100"/>
  </r>
  <r>
    <x v="402"/>
    <x v="3"/>
    <n v="850"/>
    <n v="1"/>
    <m/>
    <s v="Vestas"/>
    <x v="0"/>
    <x v="89"/>
  </r>
  <r>
    <x v="402"/>
    <x v="3"/>
    <n v="850"/>
    <n v="1"/>
    <m/>
    <s v="Vestas"/>
    <x v="0"/>
    <x v="89"/>
  </r>
  <r>
    <x v="403"/>
    <x v="3"/>
    <n v="600"/>
    <n v="1"/>
    <m/>
    <s v="Neg Micon"/>
    <x v="0"/>
    <x v="176"/>
  </r>
  <r>
    <x v="404"/>
    <x v="4"/>
    <n v="5000"/>
    <n v="2"/>
    <m/>
    <s v="Nordex"/>
    <x v="0"/>
    <x v="193"/>
  </r>
  <r>
    <x v="405"/>
    <x v="3"/>
    <n v="900"/>
    <n v="1"/>
    <m/>
    <s v="Neg Micon"/>
    <x v="0"/>
    <x v="88"/>
  </r>
  <r>
    <x v="406"/>
    <x v="4"/>
    <n v="6900"/>
    <n v="3"/>
    <m/>
    <s v="Enercon"/>
    <x v="0"/>
    <x v="40"/>
  </r>
  <r>
    <x v="407"/>
    <x v="4"/>
    <n v="1320"/>
    <n v="2"/>
    <n v="65"/>
    <s v="Vestas"/>
    <x v="1"/>
    <x v="169"/>
  </r>
  <r>
    <x v="408"/>
    <x v="4"/>
    <n v="900"/>
    <n v="1"/>
    <n v="70"/>
    <s v="Neg Micon"/>
    <x v="0"/>
    <x v="2"/>
  </r>
  <r>
    <x v="409"/>
    <x v="1"/>
    <n v="13800"/>
    <n v="6"/>
    <n v="70"/>
    <s v="Enercon"/>
    <x v="0"/>
    <x v="109"/>
  </r>
  <r>
    <x v="410"/>
    <x v="1"/>
    <n v="12000"/>
    <n v="6"/>
    <n v="68"/>
    <s v="Vestas"/>
    <x v="1"/>
    <x v="217"/>
  </r>
  <r>
    <x v="411"/>
    <x v="0"/>
    <n v="600"/>
    <n v="1"/>
    <m/>
    <s v="Bonus"/>
    <x v="1"/>
    <x v="37"/>
  </r>
  <r>
    <x v="412"/>
    <x v="0"/>
    <n v="1700"/>
    <n v="2"/>
    <m/>
    <s v="Vestas"/>
    <x v="0"/>
    <x v="2"/>
  </r>
  <r>
    <x v="413"/>
    <x v="0"/>
    <n v="900"/>
    <n v="1"/>
    <n v="40"/>
    <s v="EWT"/>
    <x v="0"/>
    <x v="173"/>
  </r>
  <r>
    <x v="414"/>
    <x v="1"/>
    <n v="900"/>
    <n v="1"/>
    <m/>
    <s v="Neg Micon"/>
    <x v="0"/>
    <x v="18"/>
  </r>
  <r>
    <x v="414"/>
    <x v="1"/>
    <n v="13300"/>
    <n v="14"/>
    <m/>
    <s v="Neg Micon"/>
    <x v="0"/>
    <x v="100"/>
  </r>
  <r>
    <x v="415"/>
    <x v="2"/>
    <n v="6000"/>
    <n v="2"/>
    <n v="80"/>
    <s v="Vestas"/>
    <x v="0"/>
    <x v="218"/>
  </r>
  <r>
    <x v="416"/>
    <x v="3"/>
    <n v="225"/>
    <n v="1"/>
    <m/>
    <s v="Micon"/>
    <x v="0"/>
    <x v="21"/>
  </r>
  <r>
    <x v="417"/>
    <x v="3"/>
    <n v="900"/>
    <n v="1"/>
    <m/>
    <s v="Neg Micon"/>
    <x v="1"/>
    <x v="132"/>
  </r>
  <r>
    <x v="418"/>
    <x v="3"/>
    <n v="850"/>
    <n v="1"/>
    <m/>
    <s v="Vestas"/>
    <x v="0"/>
    <x v="58"/>
  </r>
  <r>
    <x v="419"/>
    <x v="3"/>
    <n v="900"/>
    <n v="1"/>
    <m/>
    <s v="Neg Micon"/>
    <x v="0"/>
    <x v="16"/>
  </r>
  <r>
    <x v="420"/>
    <x v="3"/>
    <m/>
    <m/>
    <m/>
    <s v="Nordtank"/>
    <x v="1"/>
    <x v="219"/>
  </r>
  <r>
    <x v="421"/>
    <x v="2"/>
    <n v="850"/>
    <n v="1"/>
    <m/>
    <s v="Vestas"/>
    <x v="0"/>
    <x v="17"/>
  </r>
  <r>
    <x v="421"/>
    <x v="2"/>
    <n v="850"/>
    <n v="1"/>
    <m/>
    <s v="Vestas"/>
    <x v="0"/>
    <x v="131"/>
  </r>
  <r>
    <x v="422"/>
    <x v="2"/>
    <n v="800"/>
    <n v="1"/>
    <m/>
    <s v="Enercon"/>
    <x v="0"/>
    <x v="131"/>
  </r>
  <r>
    <x v="423"/>
    <x v="2"/>
    <n v="850"/>
    <n v="1"/>
    <m/>
    <s v="Vestas"/>
    <x v="1"/>
    <x v="107"/>
  </r>
  <r>
    <x v="424"/>
    <x v="3"/>
    <n v="900"/>
    <n v="1"/>
    <m/>
    <s v="EWT"/>
    <x v="0"/>
    <x v="58"/>
  </r>
  <r>
    <x v="425"/>
    <x v="2"/>
    <n v="900"/>
    <n v="1"/>
    <m/>
    <s v="Neg Micon"/>
    <x v="1"/>
    <x v="78"/>
  </r>
  <r>
    <x v="426"/>
    <x v="2"/>
    <n v="3350"/>
    <n v="4"/>
    <m/>
    <s v="Enercon, Vestas, and Enercon"/>
    <x v="0"/>
    <x v="78"/>
  </r>
  <r>
    <x v="28"/>
    <x v="9"/>
    <m/>
    <m/>
    <m/>
    <m/>
    <x v="2"/>
    <x v="30"/>
  </r>
  <r>
    <x v="28"/>
    <x v="9"/>
    <m/>
    <m/>
    <m/>
    <m/>
    <x v="2"/>
    <x v="30"/>
  </r>
  <r>
    <x v="28"/>
    <x v="9"/>
    <m/>
    <m/>
    <m/>
    <m/>
    <x v="2"/>
    <x v="30"/>
  </r>
  <r>
    <x v="28"/>
    <x v="9"/>
    <m/>
    <m/>
    <m/>
    <m/>
    <x v="2"/>
    <x v="30"/>
  </r>
  <r>
    <x v="28"/>
    <x v="9"/>
    <m/>
    <m/>
    <m/>
    <m/>
    <x v="2"/>
    <x v="30"/>
  </r>
  <r>
    <x v="427"/>
    <x v="8"/>
    <n v="32000"/>
    <n v="8"/>
    <m/>
    <s v="Enercon"/>
    <x v="0"/>
    <x v="220"/>
  </r>
  <r>
    <x v="428"/>
    <x v="2"/>
    <n v="660"/>
    <n v="1"/>
    <m/>
    <s v="Vestas"/>
    <x v="0"/>
    <x v="72"/>
  </r>
  <r>
    <x v="429"/>
    <x v="0"/>
    <n v="1320"/>
    <n v="2"/>
    <m/>
    <s v="Vestas"/>
    <x v="0"/>
    <x v="216"/>
  </r>
  <r>
    <x v="28"/>
    <x v="9"/>
    <m/>
    <m/>
    <m/>
    <m/>
    <x v="2"/>
    <x v="30"/>
  </r>
  <r>
    <x v="430"/>
    <x v="2"/>
    <n v="1200"/>
    <n v="2"/>
    <m/>
    <s v="Enercon"/>
    <x v="0"/>
    <x v="17"/>
  </r>
  <r>
    <x v="28"/>
    <x v="9"/>
    <m/>
    <m/>
    <m/>
    <m/>
    <x v="2"/>
    <x v="30"/>
  </r>
  <r>
    <x v="431"/>
    <x v="10"/>
    <n v="9000"/>
    <n v="2"/>
    <n v="135"/>
    <s v="Nordex"/>
    <x v="3"/>
    <x v="30"/>
  </r>
  <r>
    <x v="431"/>
    <x v="10"/>
    <n v="9000"/>
    <n v="2"/>
    <n v="135"/>
    <s v="Nordex"/>
    <x v="3"/>
    <x v="30"/>
  </r>
  <r>
    <x v="432"/>
    <x v="1"/>
    <n v="900"/>
    <n v="1"/>
    <m/>
    <s v="Neg Micon"/>
    <x v="0"/>
    <x v="201"/>
  </r>
  <r>
    <x v="432"/>
    <x v="1"/>
    <n v="500"/>
    <n v="1"/>
    <m/>
    <s v="Nordtank"/>
    <x v="0"/>
    <x v="221"/>
  </r>
  <r>
    <x v="432"/>
    <x v="1"/>
    <n v="850"/>
    <n v="1"/>
    <m/>
    <s v="Vestas"/>
    <x v="0"/>
    <x v="222"/>
  </r>
  <r>
    <x v="432"/>
    <x v="1"/>
    <n v="950"/>
    <n v="1"/>
    <m/>
    <s v="Neg Micon"/>
    <x v="0"/>
    <x v="130"/>
  </r>
  <r>
    <x v="432"/>
    <x v="1"/>
    <n v="900"/>
    <n v="1"/>
    <m/>
    <s v="Neg Micon"/>
    <x v="0"/>
    <x v="201"/>
  </r>
  <r>
    <x v="432"/>
    <x v="1"/>
    <n v="900"/>
    <n v="1"/>
    <m/>
    <s v="Neg Micon"/>
    <x v="0"/>
    <x v="201"/>
  </r>
  <r>
    <x v="432"/>
    <x v="1"/>
    <n v="850"/>
    <n v="1"/>
    <m/>
    <s v="Vestas"/>
    <x v="0"/>
    <x v="201"/>
  </r>
  <r>
    <x v="433"/>
    <x v="3"/>
    <n v="600"/>
    <n v="1"/>
    <m/>
    <s v="Vestas"/>
    <x v="0"/>
    <x v="103"/>
  </r>
  <r>
    <x v="434"/>
    <x v="13"/>
    <n v="16000"/>
    <n v="5"/>
    <n v="90"/>
    <s v="Siemens"/>
    <x v="0"/>
    <x v="223"/>
  </r>
  <r>
    <x v="435"/>
    <x v="3"/>
    <n v="950"/>
    <n v="1"/>
    <n v="45"/>
    <s v="Neg Micon"/>
    <x v="1"/>
    <x v="7"/>
  </r>
  <r>
    <x v="436"/>
    <x v="3"/>
    <n v="950"/>
    <n v="1"/>
    <n v="45"/>
    <s v="Neg Micon"/>
    <x v="1"/>
    <x v="7"/>
  </r>
  <r>
    <x v="437"/>
    <x v="3"/>
    <n v="225"/>
    <n v="1"/>
    <m/>
    <s v="Micon"/>
    <x v="0"/>
    <x v="126"/>
  </r>
  <r>
    <x v="438"/>
    <x v="2"/>
    <n v="900"/>
    <n v="1"/>
    <n v="35"/>
    <s v="EWT"/>
    <x v="0"/>
    <x v="223"/>
  </r>
  <r>
    <x v="439"/>
    <x v="3"/>
    <n v="900"/>
    <n v="1"/>
    <n v="35"/>
    <s v="EWT"/>
    <x v="0"/>
    <x v="224"/>
  </r>
  <r>
    <x v="440"/>
    <x v="2"/>
    <n v="19800"/>
    <n v="12"/>
    <n v="78"/>
    <s v="Vestas"/>
    <x v="1"/>
    <x v="201"/>
  </r>
  <r>
    <x v="441"/>
    <x v="2"/>
    <n v="850"/>
    <n v="1"/>
    <n v="49"/>
    <s v="Vestas"/>
    <x v="1"/>
    <x v="107"/>
  </r>
  <r>
    <x v="441"/>
    <x v="2"/>
    <n v="850"/>
    <n v="1"/>
    <n v="49"/>
    <s v="Vestas"/>
    <x v="1"/>
    <x v="107"/>
  </r>
  <r>
    <x v="441"/>
    <x v="2"/>
    <n v="850"/>
    <n v="1"/>
    <n v="49"/>
    <s v="Vestas"/>
    <x v="1"/>
    <x v="107"/>
  </r>
  <r>
    <x v="442"/>
    <x v="2"/>
    <n v="800"/>
    <n v="1"/>
    <n v="50"/>
    <s v="Enercon"/>
    <x v="0"/>
    <x v="131"/>
  </r>
  <r>
    <x v="442"/>
    <x v="2"/>
    <n v="800"/>
    <n v="1"/>
    <n v="50"/>
    <s v="Enercon"/>
    <x v="0"/>
    <x v="131"/>
  </r>
  <r>
    <x v="442"/>
    <x v="2"/>
    <n v="800"/>
    <n v="1"/>
    <n v="50"/>
    <s v="Enercon"/>
    <x v="0"/>
    <x v="131"/>
  </r>
  <r>
    <x v="443"/>
    <x v="3"/>
    <n v="900"/>
    <n v="1"/>
    <n v="35"/>
    <s v="EWT"/>
    <x v="0"/>
    <x v="224"/>
  </r>
  <r>
    <x v="444"/>
    <x v="2"/>
    <n v="4800"/>
    <n v="6"/>
    <n v="56"/>
    <s v="Enercon"/>
    <x v="0"/>
    <x v="178"/>
  </r>
  <r>
    <x v="445"/>
    <x v="13"/>
    <n v="6000"/>
    <n v="3"/>
    <n v="98"/>
    <s v="Vestas"/>
    <x v="0"/>
    <x v="225"/>
  </r>
  <r>
    <x v="445"/>
    <x v="13"/>
    <n v="4000"/>
    <n v="2"/>
    <n v="80"/>
    <s v="Vestas"/>
    <x v="0"/>
    <x v="225"/>
  </r>
  <r>
    <x v="446"/>
    <x v="2"/>
    <n v="300"/>
    <n v="1"/>
    <m/>
    <s v="Bonus"/>
    <x v="0"/>
    <x v="61"/>
  </r>
  <r>
    <x v="447"/>
    <x v="8"/>
    <n v="14000"/>
    <n v="7"/>
    <n v="60"/>
    <s v="Vestas"/>
    <x v="0"/>
    <x v="46"/>
  </r>
  <r>
    <x v="448"/>
    <x v="8"/>
    <n v="4100"/>
    <n v="2"/>
    <m/>
    <s v="Enercon"/>
    <x v="1"/>
    <x v="86"/>
  </r>
  <r>
    <x v="449"/>
    <x v="8"/>
    <n v="6000"/>
    <n v="2"/>
    <m/>
    <s v="Enercon"/>
    <x v="0"/>
    <x v="87"/>
  </r>
  <r>
    <x v="450"/>
    <x v="2"/>
    <n v="800"/>
    <n v="1"/>
    <m/>
    <s v="Enercon"/>
    <x v="0"/>
    <x v="226"/>
  </r>
  <r>
    <x v="451"/>
    <x v="0"/>
    <n v="900"/>
    <n v="1"/>
    <n v="40"/>
    <s v="EWT"/>
    <x v="0"/>
    <x v="227"/>
  </r>
  <r>
    <x v="452"/>
    <x v="2"/>
    <n v="250"/>
    <n v="1"/>
    <m/>
    <s v="NedWind"/>
    <x v="0"/>
    <x v="126"/>
  </r>
  <r>
    <x v="453"/>
    <x v="8"/>
    <n v="19250"/>
    <n v="11"/>
    <n v="67"/>
    <s v="Vestas"/>
    <x v="1"/>
    <x v="130"/>
  </r>
  <r>
    <x v="453"/>
    <x v="8"/>
    <n v="1750"/>
    <n v="1"/>
    <n v="67"/>
    <s v="Vestas"/>
    <x v="1"/>
    <x v="130"/>
  </r>
  <r>
    <x v="454"/>
    <x v="8"/>
    <n v="33600"/>
    <n v="7"/>
    <n v="83"/>
    <s v="Nordex"/>
    <x v="3"/>
    <x v="30"/>
  </r>
  <r>
    <x v="455"/>
    <x v="1"/>
    <n v="3000"/>
    <n v="3"/>
    <m/>
    <s v="Neg Micon"/>
    <x v="0"/>
    <x v="72"/>
  </r>
  <r>
    <x v="455"/>
    <x v="1"/>
    <n v="12000"/>
    <n v="6"/>
    <m/>
    <s v="Enercon"/>
    <x v="0"/>
    <x v="17"/>
  </r>
  <r>
    <x v="455"/>
    <x v="1"/>
    <n v="3000"/>
    <n v="3"/>
    <m/>
    <s v="Neg Micon"/>
    <x v="0"/>
    <x v="88"/>
  </r>
  <r>
    <x v="456"/>
    <x v="1"/>
    <n v="600"/>
    <n v="1"/>
    <m/>
    <s v="Neg Micon"/>
    <x v="0"/>
    <x v="228"/>
  </r>
  <r>
    <x v="456"/>
    <x v="1"/>
    <n v="750"/>
    <n v="1"/>
    <m/>
    <s v="Neg Micon"/>
    <x v="0"/>
    <x v="74"/>
  </r>
  <r>
    <x v="456"/>
    <x v="1"/>
    <n v="3500"/>
    <n v="2"/>
    <m/>
    <s v="Neg Micon"/>
    <x v="0"/>
    <x v="47"/>
  </r>
  <r>
    <x v="457"/>
    <x v="2"/>
    <n v="600"/>
    <n v="1"/>
    <m/>
    <s v="Micon"/>
    <x v="0"/>
    <x v="229"/>
  </r>
  <r>
    <x v="458"/>
    <x v="2"/>
    <n v="225"/>
    <n v="1"/>
    <m/>
    <m/>
    <x v="1"/>
    <x v="61"/>
  </r>
  <r>
    <x v="459"/>
    <x v="1"/>
    <n v="600"/>
    <n v="1"/>
    <m/>
    <s v="Tacke"/>
    <x v="0"/>
    <x v="21"/>
  </r>
  <r>
    <x v="460"/>
    <x v="4"/>
    <n v="2300"/>
    <n v="1"/>
    <n v="64"/>
    <s v="Enercon"/>
    <x v="0"/>
    <x v="230"/>
  </r>
  <r>
    <x v="461"/>
    <x v="1"/>
    <n v="122400"/>
    <n v="36"/>
    <n v="100"/>
    <s v="Senvion"/>
    <x v="0"/>
    <x v="231"/>
  </r>
  <r>
    <x v="462"/>
    <x v="11"/>
    <n v="120000"/>
    <n v="60"/>
    <n v="59"/>
    <s v="Vestas"/>
    <x v="0"/>
    <x v="232"/>
  </r>
  <r>
    <x v="463"/>
    <x v="12"/>
    <n v="2050"/>
    <n v="1"/>
    <m/>
    <s v="Senvion"/>
    <x v="0"/>
    <x v="180"/>
  </r>
  <r>
    <x v="464"/>
    <x v="1"/>
    <n v="225"/>
    <n v="1"/>
    <m/>
    <s v="Vestas"/>
    <x v="0"/>
    <x v="233"/>
  </r>
  <r>
    <x v="465"/>
    <x v="2"/>
    <n v="2300"/>
    <n v="1"/>
    <m/>
    <s v="Enercon"/>
    <x v="0"/>
    <x v="208"/>
  </r>
  <r>
    <x v="465"/>
    <x v="2"/>
    <n v="300"/>
    <n v="1"/>
    <m/>
    <s v="Bonus"/>
    <x v="0"/>
    <x v="37"/>
  </r>
  <r>
    <x v="466"/>
    <x v="1"/>
    <n v="1000"/>
    <n v="1"/>
    <n v="60"/>
    <s v="NedWind"/>
    <x v="1"/>
    <x v="197"/>
  </r>
  <r>
    <x v="467"/>
    <x v="1"/>
    <n v="17000"/>
    <n v="17"/>
    <n v="60"/>
    <s v="NedWind"/>
    <x v="0"/>
    <x v="197"/>
  </r>
  <r>
    <x v="468"/>
    <x v="1"/>
    <n v="1900"/>
    <n v="2"/>
    <m/>
    <s v="Neg Micon"/>
    <x v="0"/>
    <x v="6"/>
  </r>
  <r>
    <x v="468"/>
    <x v="1"/>
    <n v="3600"/>
    <n v="4"/>
    <m/>
    <s v="Neg Micon"/>
    <x v="0"/>
    <x v="20"/>
  </r>
  <r>
    <x v="468"/>
    <x v="1"/>
    <n v="1800"/>
    <n v="2"/>
    <m/>
    <s v="Neg Micon"/>
    <x v="0"/>
    <x v="190"/>
  </r>
  <r>
    <x v="468"/>
    <x v="1"/>
    <n v="950"/>
    <n v="1"/>
    <m/>
    <s v="Neg Micon"/>
    <x v="0"/>
    <x v="130"/>
  </r>
  <r>
    <x v="468"/>
    <x v="1"/>
    <n v="950"/>
    <n v="1"/>
    <m/>
    <s v="Neg Micon"/>
    <x v="0"/>
    <x v="1"/>
  </r>
  <r>
    <x v="468"/>
    <x v="1"/>
    <n v="2550"/>
    <n v="3"/>
    <m/>
    <s v="Vestas"/>
    <x v="0"/>
    <x v="96"/>
  </r>
  <r>
    <x v="468"/>
    <x v="1"/>
    <n v="660"/>
    <n v="1"/>
    <m/>
    <s v="Vestas"/>
    <x v="0"/>
    <x v="228"/>
  </r>
  <r>
    <x v="469"/>
    <x v="4"/>
    <n v="2300"/>
    <n v="1"/>
    <n v="85"/>
    <s v="Enercon"/>
    <x v="0"/>
    <x v="131"/>
  </r>
  <r>
    <x v="470"/>
    <x v="1"/>
    <n v="600"/>
    <n v="1"/>
    <m/>
    <s v="Vestas"/>
    <x v="0"/>
    <x v="32"/>
  </r>
  <r>
    <x v="471"/>
    <x v="3"/>
    <n v="225"/>
    <n v="1"/>
    <m/>
    <s v="Micon"/>
    <x v="0"/>
    <x v="205"/>
  </r>
  <r>
    <x v="472"/>
    <x v="3"/>
    <n v="850"/>
    <n v="1"/>
    <m/>
    <s v="Vestas"/>
    <x v="0"/>
    <x v="17"/>
  </r>
  <r>
    <x v="473"/>
    <x v="3"/>
    <n v="850"/>
    <n v="1"/>
    <m/>
    <s v="Gamesa"/>
    <x v="0"/>
    <x v="116"/>
  </r>
  <r>
    <x v="474"/>
    <x v="3"/>
    <n v="600"/>
    <n v="1"/>
    <m/>
    <s v="Nordtank"/>
    <x v="1"/>
    <x v="165"/>
  </r>
  <r>
    <x v="475"/>
    <x v="8"/>
    <n v="12000"/>
    <n v="4"/>
    <n v="80"/>
    <s v="Vestas"/>
    <x v="0"/>
    <x v="62"/>
  </r>
  <r>
    <x v="476"/>
    <x v="4"/>
    <n v="12500"/>
    <n v="5"/>
    <n v="80"/>
    <s v="Nordex"/>
    <x v="0"/>
    <x v="195"/>
  </r>
  <r>
    <x v="477"/>
    <x v="14"/>
    <n v="2350"/>
    <n v="1"/>
    <m/>
    <s v="Enercon"/>
    <x v="0"/>
    <x v="25"/>
  </r>
  <r>
    <x v="478"/>
    <x v="14"/>
    <n v="14100"/>
    <n v="6"/>
    <m/>
    <s v="Enercon"/>
    <x v="0"/>
    <x v="234"/>
  </r>
  <r>
    <x v="478"/>
    <x v="14"/>
    <n v="7050"/>
    <n v="3"/>
    <m/>
    <s v="Enercon"/>
    <x v="0"/>
    <x v="25"/>
  </r>
  <r>
    <x v="479"/>
    <x v="4"/>
    <n v="500"/>
    <n v="1"/>
    <m/>
    <s v="NedWind"/>
    <x v="1"/>
    <x v="23"/>
  </r>
  <r>
    <x v="480"/>
    <x v="1"/>
    <n v="11550"/>
    <n v="7"/>
    <n v="67"/>
    <s v="Vestas"/>
    <x v="0"/>
    <x v="235"/>
  </r>
  <r>
    <x v="481"/>
    <x v="1"/>
    <n v="225"/>
    <n v="1"/>
    <m/>
    <s v="Vestas"/>
    <x v="1"/>
    <x v="137"/>
  </r>
  <r>
    <x v="482"/>
    <x v="2"/>
    <n v="850"/>
    <n v="1"/>
    <m/>
    <s v="Vestas"/>
    <x v="1"/>
    <x v="6"/>
  </r>
  <r>
    <x v="483"/>
    <x v="2"/>
    <n v="800"/>
    <n v="1"/>
    <n v="50"/>
    <s v="Enercon"/>
    <x v="0"/>
    <x v="131"/>
  </r>
  <r>
    <x v="484"/>
    <x v="4"/>
    <n v="3960"/>
    <n v="12"/>
    <n v="35"/>
    <s v="Enercon"/>
    <x v="1"/>
    <x v="115"/>
  </r>
  <r>
    <x v="485"/>
    <x v="4"/>
    <n v="9200"/>
    <n v="4"/>
    <n v="85"/>
    <s v="Enercon"/>
    <x v="0"/>
    <x v="236"/>
  </r>
  <r>
    <x v="486"/>
    <x v="0"/>
    <n v="900"/>
    <n v="1"/>
    <m/>
    <s v="EWT"/>
    <x v="0"/>
    <x v="125"/>
  </r>
  <r>
    <x v="487"/>
    <x v="4"/>
    <n v="6000"/>
    <n v="2"/>
    <n v="78"/>
    <s v="Vestas"/>
    <x v="0"/>
    <x v="170"/>
  </r>
  <r>
    <x v="487"/>
    <x v="4"/>
    <n v="6000"/>
    <n v="2"/>
    <n v="78"/>
    <s v="Vestas"/>
    <x v="0"/>
    <x v="85"/>
  </r>
  <r>
    <x v="488"/>
    <x v="13"/>
    <n v="9000"/>
    <n v="3"/>
    <n v="105"/>
    <s v="Vestas"/>
    <x v="0"/>
    <x v="237"/>
  </r>
  <r>
    <x v="489"/>
    <x v="8"/>
    <m/>
    <m/>
    <m/>
    <s v="NedWind"/>
    <x v="1"/>
    <x v="238"/>
  </r>
  <r>
    <x v="489"/>
    <x v="8"/>
    <m/>
    <m/>
    <m/>
    <s v="NedWind"/>
    <x v="1"/>
    <x v="239"/>
  </r>
  <r>
    <x v="489"/>
    <x v="8"/>
    <m/>
    <m/>
    <m/>
    <s v="NedWind"/>
    <x v="1"/>
    <x v="240"/>
  </r>
  <r>
    <x v="489"/>
    <x v="8"/>
    <m/>
    <m/>
    <n v="40"/>
    <s v="NedWind"/>
    <x v="1"/>
    <x v="241"/>
  </r>
  <r>
    <x v="490"/>
    <x v="8"/>
    <n v="22500"/>
    <n v="9"/>
    <n v="80"/>
    <s v="Nordex"/>
    <x v="1"/>
    <x v="242"/>
  </r>
  <r>
    <x v="491"/>
    <x v="8"/>
    <n v="10000"/>
    <n v="5"/>
    <n v="78"/>
    <s v="Vestas"/>
    <x v="1"/>
    <x v="158"/>
  </r>
  <r>
    <x v="491"/>
    <x v="8"/>
    <n v="5000"/>
    <n v="2"/>
    <n v="80"/>
    <s v="Nordex"/>
    <x v="1"/>
    <x v="192"/>
  </r>
  <r>
    <x v="492"/>
    <x v="8"/>
    <n v="15000"/>
    <n v="10"/>
    <n v="70"/>
    <s v="Neg Micon"/>
    <x v="1"/>
    <x v="76"/>
  </r>
  <r>
    <x v="493"/>
    <x v="1"/>
    <n v="1000"/>
    <n v="1"/>
    <m/>
    <s v="Neg Micon"/>
    <x v="0"/>
    <x v="82"/>
  </r>
  <r>
    <x v="493"/>
    <x v="1"/>
    <n v="1000"/>
    <n v="1"/>
    <m/>
    <s v="Neg Micon"/>
    <x v="0"/>
    <x v="82"/>
  </r>
  <r>
    <x v="493"/>
    <x v="1"/>
    <n v="600"/>
    <n v="1"/>
    <m/>
    <s v="Neg Micon"/>
    <x v="0"/>
    <x v="243"/>
  </r>
  <r>
    <x v="494"/>
    <x v="13"/>
    <n v="5250"/>
    <n v="7"/>
    <n v="48"/>
    <s v="Windmaster"/>
    <x v="1"/>
    <x v="244"/>
  </r>
  <r>
    <x v="495"/>
    <x v="13"/>
    <n v="5950"/>
    <n v="7"/>
    <n v="70"/>
    <s v="Vestas"/>
    <x v="0"/>
    <x v="16"/>
  </r>
  <r>
    <x v="495"/>
    <x v="13"/>
    <n v="9000"/>
    <n v="3"/>
    <m/>
    <s v="Vestas"/>
    <x v="0"/>
    <x v="211"/>
  </r>
  <r>
    <x v="496"/>
    <x v="4"/>
    <n v="6900"/>
    <n v="3"/>
    <m/>
    <s v="Enercon"/>
    <x v="0"/>
    <x v="245"/>
  </r>
  <r>
    <x v="497"/>
    <x v="1"/>
    <n v="12600"/>
    <n v="7"/>
    <m/>
    <s v="Enercon"/>
    <x v="1"/>
    <x v="1"/>
  </r>
  <r>
    <x v="498"/>
    <x v="1"/>
    <n v="16450"/>
    <n v="7"/>
    <n v="69"/>
    <s v="Enercon"/>
    <x v="0"/>
    <x v="246"/>
  </r>
  <r>
    <x v="499"/>
    <x v="3"/>
    <n v="660"/>
    <n v="1"/>
    <m/>
    <s v="Vestas"/>
    <x v="0"/>
    <x v="145"/>
  </r>
  <r>
    <x v="500"/>
    <x v="2"/>
    <n v="6400"/>
    <n v="8"/>
    <m/>
    <s v="Enercon"/>
    <x v="0"/>
    <x v="198"/>
  </r>
  <r>
    <x v="501"/>
    <x v="3"/>
    <n v="850"/>
    <n v="1"/>
    <m/>
    <s v="Vestas"/>
    <x v="0"/>
    <x v="7"/>
  </r>
  <r>
    <x v="502"/>
    <x v="2"/>
    <n v="850"/>
    <n v="1"/>
    <m/>
    <s v="Vestas"/>
    <x v="1"/>
    <x v="89"/>
  </r>
  <r>
    <x v="503"/>
    <x v="2"/>
    <n v="900"/>
    <n v="1"/>
    <m/>
    <s v="Neg Micon"/>
    <x v="0"/>
    <x v="78"/>
  </r>
  <r>
    <x v="502"/>
    <x v="2"/>
    <n v="900"/>
    <n v="1"/>
    <m/>
    <s v="Neg Micon"/>
    <x v="1"/>
    <x v="89"/>
  </r>
  <r>
    <x v="503"/>
    <x v="2"/>
    <n v="800"/>
    <n v="1"/>
    <n v="50"/>
    <s v="Enercon"/>
    <x v="0"/>
    <x v="131"/>
  </r>
  <r>
    <x v="503"/>
    <x v="2"/>
    <n v="800"/>
    <n v="1"/>
    <n v="50"/>
    <s v="Enercon"/>
    <x v="0"/>
    <x v="131"/>
  </r>
  <r>
    <x v="504"/>
    <x v="2"/>
    <n v="850"/>
    <n v="1"/>
    <m/>
    <s v="Vestas"/>
    <x v="1"/>
    <x v="76"/>
  </r>
  <r>
    <x v="505"/>
    <x v="2"/>
    <n v="2600"/>
    <n v="3"/>
    <m/>
    <s v="Enercon and Neg Micon"/>
    <x v="0"/>
    <x v="7"/>
  </r>
  <r>
    <x v="506"/>
    <x v="8"/>
    <n v="750"/>
    <n v="1"/>
    <m/>
    <s v="Windmaster"/>
    <x v="1"/>
    <x v="166"/>
  </r>
  <r>
    <x v="507"/>
    <x v="1"/>
    <n v="850"/>
    <n v="1"/>
    <m/>
    <s v="Vestas"/>
    <x v="0"/>
    <x v="127"/>
  </r>
  <r>
    <x v="507"/>
    <x v="1"/>
    <n v="750"/>
    <n v="1"/>
    <m/>
    <s v="Neg Micon"/>
    <x v="0"/>
    <x v="74"/>
  </r>
  <r>
    <x v="507"/>
    <x v="1"/>
    <n v="950"/>
    <n v="1"/>
    <m/>
    <s v="Neg Micon"/>
    <x v="0"/>
    <x v="247"/>
  </r>
  <r>
    <x v="507"/>
    <x v="1"/>
    <n v="3800"/>
    <n v="4"/>
    <m/>
    <s v="Neg Micon"/>
    <x v="0"/>
    <x v="100"/>
  </r>
  <r>
    <x v="507"/>
    <x v="1"/>
    <n v="600"/>
    <n v="1"/>
    <m/>
    <s v="Neg Micon"/>
    <x v="0"/>
    <x v="228"/>
  </r>
  <r>
    <x v="507"/>
    <x v="1"/>
    <n v="2000"/>
    <n v="2"/>
    <m/>
    <s v="Neg Micon"/>
    <x v="0"/>
    <x v="82"/>
  </r>
  <r>
    <x v="507"/>
    <x v="1"/>
    <n v="850"/>
    <n v="1"/>
    <m/>
    <s v="Vestas"/>
    <x v="0"/>
    <x v="188"/>
  </r>
  <r>
    <x v="507"/>
    <x v="1"/>
    <n v="850"/>
    <n v="1"/>
    <m/>
    <s v="Vestas"/>
    <x v="0"/>
    <x v="75"/>
  </r>
  <r>
    <x v="507"/>
    <x v="1"/>
    <n v="850"/>
    <n v="1"/>
    <m/>
    <s v="Vestas"/>
    <x v="0"/>
    <x v="3"/>
  </r>
  <r>
    <x v="507"/>
    <x v="1"/>
    <n v="2000"/>
    <n v="2"/>
    <m/>
    <s v="Neg Micon"/>
    <x v="0"/>
    <x v="248"/>
  </r>
  <r>
    <x v="507"/>
    <x v="1"/>
    <n v="950"/>
    <n v="1"/>
    <m/>
    <s v="Neg Micon"/>
    <x v="0"/>
    <x v="151"/>
  </r>
  <r>
    <x v="507"/>
    <x v="1"/>
    <n v="900"/>
    <n v="1"/>
    <m/>
    <s v="Neg Micon"/>
    <x v="0"/>
    <x v="46"/>
  </r>
  <r>
    <x v="508"/>
    <x v="2"/>
    <n v="250"/>
    <n v="1"/>
    <m/>
    <s v="Lagerwey"/>
    <x v="0"/>
    <x v="37"/>
  </r>
  <r>
    <x v="509"/>
    <x v="3"/>
    <n v="300"/>
    <n v="1"/>
    <m/>
    <s v="Nordtank"/>
    <x v="0"/>
    <x v="37"/>
  </r>
  <r>
    <x v="510"/>
    <x v="3"/>
    <n v="300"/>
    <n v="1"/>
    <m/>
    <s v="Bonus"/>
    <x v="0"/>
    <x v="21"/>
  </r>
  <r>
    <x v="511"/>
    <x v="3"/>
    <n v="850"/>
    <n v="1"/>
    <m/>
    <s v="Vestas"/>
    <x v="0"/>
    <x v="10"/>
  </r>
  <r>
    <x v="512"/>
    <x v="4"/>
    <n v="2000"/>
    <n v="1"/>
    <n v="78"/>
    <s v="Enercon"/>
    <x v="0"/>
    <x v="70"/>
  </r>
  <r>
    <x v="513"/>
    <x v="3"/>
    <n v="750"/>
    <n v="1"/>
    <m/>
    <s v="Neg Micon"/>
    <x v="0"/>
    <x v="82"/>
  </r>
  <r>
    <x v="514"/>
    <x v="3"/>
    <n v="750"/>
    <n v="1"/>
    <m/>
    <s v="Neg Micon"/>
    <x v="0"/>
    <x v="160"/>
  </r>
  <r>
    <x v="515"/>
    <x v="3"/>
    <n v="750"/>
    <n v="1"/>
    <m/>
    <s v="Neg Micon"/>
    <x v="0"/>
    <x v="82"/>
  </r>
  <r>
    <x v="516"/>
    <x v="3"/>
    <n v="225"/>
    <n v="1"/>
    <m/>
    <s v="Micon"/>
    <x v="1"/>
    <x v="156"/>
  </r>
  <r>
    <x v="517"/>
    <x v="3"/>
    <n v="1700"/>
    <n v="2"/>
    <m/>
    <s v="Vestas"/>
    <x v="0"/>
    <x v="190"/>
  </r>
  <r>
    <x v="518"/>
    <x v="2"/>
    <n v="800"/>
    <n v="1"/>
    <n v="80"/>
    <s v="Enercon"/>
    <x v="0"/>
    <x v="131"/>
  </r>
  <r>
    <x v="519"/>
    <x v="2"/>
    <n v="900"/>
    <n v="1"/>
    <m/>
    <s v="Neg Micon"/>
    <x v="1"/>
    <x v="89"/>
  </r>
  <r>
    <x v="520"/>
    <x v="8"/>
    <n v="50400"/>
    <n v="14"/>
    <m/>
    <s v="Vestas"/>
    <x v="0"/>
    <x v="79"/>
  </r>
  <r>
    <x v="521"/>
    <x v="8"/>
    <n v="12000"/>
    <n v="8"/>
    <n v="67"/>
    <s v="GE Energy"/>
    <x v="1"/>
    <x v="201"/>
  </r>
  <r>
    <x v="522"/>
    <x v="8"/>
    <n v="13500"/>
    <n v="9"/>
    <n v="65"/>
    <s v="GE Energy"/>
    <x v="1"/>
    <x v="107"/>
  </r>
  <r>
    <x v="523"/>
    <x v="2"/>
    <n v="2300"/>
    <n v="1"/>
    <m/>
    <s v="Enercon"/>
    <x v="0"/>
    <x v="49"/>
  </r>
  <r>
    <x v="523"/>
    <x v="2"/>
    <n v="2300"/>
    <n v="1"/>
    <m/>
    <s v="Enercon"/>
    <x v="0"/>
    <x v="49"/>
  </r>
  <r>
    <x v="524"/>
    <x v="3"/>
    <n v="1350"/>
    <n v="6"/>
    <m/>
    <s v="Vestas"/>
    <x v="1"/>
    <x v="156"/>
  </r>
  <r>
    <x v="525"/>
    <x v="0"/>
    <n v="600"/>
    <n v="1"/>
    <m/>
    <s v="Vestas"/>
    <x v="1"/>
    <x v="249"/>
  </r>
  <r>
    <x v="526"/>
    <x v="0"/>
    <n v="900"/>
    <n v="1"/>
    <n v="40"/>
    <s v="EWT"/>
    <x v="0"/>
    <x v="173"/>
  </r>
  <r>
    <x v="527"/>
    <x v="14"/>
    <n v="6000"/>
    <n v="3"/>
    <n v="85"/>
    <s v="Enercon"/>
    <x v="1"/>
    <x v="250"/>
  </r>
  <r>
    <x v="528"/>
    <x v="14"/>
    <n v="6900"/>
    <n v="3"/>
    <m/>
    <s v="Lagerwey"/>
    <x v="0"/>
    <x v="210"/>
  </r>
  <r>
    <x v="529"/>
    <x v="8"/>
    <n v="21000"/>
    <n v="5"/>
    <n v="135"/>
    <s v="Enercon"/>
    <x v="0"/>
    <x v="110"/>
  </r>
  <r>
    <x v="530"/>
    <x v="13"/>
    <n v="10000"/>
    <n v="5"/>
    <n v="80"/>
    <s v="Vestas"/>
    <x v="0"/>
    <x v="251"/>
  </r>
  <r>
    <x v="531"/>
    <x v="4"/>
    <n v="225"/>
    <n v="1"/>
    <n v="31"/>
    <s v="Vestas"/>
    <x v="1"/>
    <x v="166"/>
  </r>
  <r>
    <x v="531"/>
    <x v="4"/>
    <n v="675"/>
    <n v="3"/>
    <n v="35"/>
    <s v="Vestas"/>
    <x v="1"/>
    <x v="166"/>
  </r>
  <r>
    <x v="532"/>
    <x v="3"/>
    <n v="600"/>
    <n v="1"/>
    <m/>
    <s v="Bonus"/>
    <x v="0"/>
    <x v="141"/>
  </r>
  <r>
    <x v="533"/>
    <x v="0"/>
    <n v="300"/>
    <n v="1"/>
    <m/>
    <s v="Bonus"/>
    <x v="1"/>
    <x v="37"/>
  </r>
  <r>
    <x v="534"/>
    <x v="3"/>
    <n v="600"/>
    <n v="1"/>
    <m/>
    <s v="Neg Micon"/>
    <x v="1"/>
    <x v="252"/>
  </r>
  <r>
    <x v="535"/>
    <x v="3"/>
    <n v="850"/>
    <n v="1"/>
    <m/>
    <s v="Vestas"/>
    <x v="0"/>
    <x v="4"/>
  </r>
  <r>
    <x v="536"/>
    <x v="4"/>
    <n v="675"/>
    <n v="3"/>
    <n v="35"/>
    <s v="Vestas"/>
    <x v="1"/>
    <x v="253"/>
  </r>
  <r>
    <x v="537"/>
    <x v="13"/>
    <n v="750"/>
    <n v="1"/>
    <m/>
    <s v="Lagerwey"/>
    <x v="0"/>
    <x v="164"/>
  </r>
  <r>
    <x v="538"/>
    <x v="1"/>
    <n v="850"/>
    <n v="1"/>
    <m/>
    <s v="Vestas"/>
    <x v="0"/>
    <x v="254"/>
  </r>
  <r>
    <x v="538"/>
    <x v="1"/>
    <n v="4750"/>
    <n v="5"/>
    <m/>
    <s v="Neg Micon"/>
    <x v="0"/>
    <x v="75"/>
  </r>
  <r>
    <x v="538"/>
    <x v="1"/>
    <n v="850"/>
    <n v="1"/>
    <m/>
    <s v="Vestas"/>
    <x v="0"/>
    <x v="3"/>
  </r>
  <r>
    <x v="538"/>
    <x v="1"/>
    <n v="850"/>
    <n v="1"/>
    <m/>
    <s v="Vestas"/>
    <x v="0"/>
    <x v="3"/>
  </r>
  <r>
    <x v="538"/>
    <x v="1"/>
    <n v="900"/>
    <n v="1"/>
    <m/>
    <s v="Neg Micon"/>
    <x v="0"/>
    <x v="186"/>
  </r>
  <r>
    <x v="538"/>
    <x v="1"/>
    <n v="1000"/>
    <n v="1"/>
    <m/>
    <s v="Neg Micon"/>
    <x v="0"/>
    <x v="19"/>
  </r>
  <r>
    <x v="539"/>
    <x v="1"/>
    <n v="27000"/>
    <n v="9"/>
    <n v="108"/>
    <s v="Enercon"/>
    <x v="0"/>
    <x v="255"/>
  </r>
  <r>
    <x v="540"/>
    <x v="3"/>
    <n v="300"/>
    <n v="1"/>
    <m/>
    <s v="Bonus"/>
    <x v="0"/>
    <x v="21"/>
  </r>
  <r>
    <x v="541"/>
    <x v="3"/>
    <n v="660"/>
    <n v="1"/>
    <m/>
    <s v="Vestas"/>
    <x v="0"/>
    <x v="44"/>
  </r>
  <r>
    <x v="542"/>
    <x v="3"/>
    <n v="1600"/>
    <n v="2"/>
    <m/>
    <s v="Neg Micon and Vestas"/>
    <x v="0"/>
    <x v="75"/>
  </r>
  <r>
    <x v="28"/>
    <x v="9"/>
    <m/>
    <m/>
    <m/>
    <m/>
    <x v="2"/>
    <x v="30"/>
  </r>
  <r>
    <x v="543"/>
    <x v="3"/>
    <n v="600"/>
    <n v="1"/>
    <m/>
    <s v="Neg Micon"/>
    <x v="1"/>
    <x v="5"/>
  </r>
  <r>
    <x v="544"/>
    <x v="8"/>
    <n v="12000"/>
    <n v="4"/>
    <n v="98"/>
    <s v="Enercon"/>
    <x v="0"/>
    <x v="256"/>
  </r>
  <r>
    <x v="545"/>
    <x v="8"/>
    <n v="10800"/>
    <n v="3"/>
    <m/>
    <s v="Nordex"/>
    <x v="3"/>
    <x v="30"/>
  </r>
  <r>
    <x v="546"/>
    <x v="1"/>
    <n v="600"/>
    <n v="1"/>
    <m/>
    <s v="Nordtank"/>
    <x v="0"/>
    <x v="233"/>
  </r>
  <r>
    <x v="547"/>
    <x v="1"/>
    <n v="750"/>
    <n v="1"/>
    <m/>
    <s v="Neg Micon"/>
    <x v="0"/>
    <x v="44"/>
  </r>
  <r>
    <x v="548"/>
    <x v="3"/>
    <n v="900"/>
    <n v="1"/>
    <m/>
    <s v="Enercon"/>
    <x v="0"/>
    <x v="257"/>
  </r>
  <r>
    <x v="549"/>
    <x v="0"/>
    <n v="3450"/>
    <n v="1"/>
    <m/>
    <s v="Vestas"/>
    <x v="0"/>
    <x v="159"/>
  </r>
  <r>
    <x v="550"/>
    <x v="3"/>
    <n v="900"/>
    <n v="1"/>
    <m/>
    <s v="Neg Micon"/>
    <x v="0"/>
    <x v="75"/>
  </r>
  <r>
    <x v="551"/>
    <x v="3"/>
    <n v="900"/>
    <n v="1"/>
    <n v="35"/>
    <s v="EWT"/>
    <x v="0"/>
    <x v="224"/>
  </r>
  <r>
    <x v="552"/>
    <x v="2"/>
    <n v="2050"/>
    <n v="1"/>
    <m/>
    <s v="Enercon"/>
    <x v="0"/>
    <x v="85"/>
  </r>
  <r>
    <x v="553"/>
    <x v="2"/>
    <n v="300"/>
    <n v="1"/>
    <m/>
    <s v="Bonus"/>
    <x v="1"/>
    <x v="37"/>
  </r>
  <r>
    <x v="554"/>
    <x v="2"/>
    <n v="600"/>
    <n v="1"/>
    <m/>
    <s v="Bonus"/>
    <x v="0"/>
    <x v="201"/>
  </r>
  <r>
    <x v="555"/>
    <x v="1"/>
    <n v="2300"/>
    <n v="1"/>
    <m/>
    <s v="Siemens"/>
    <x v="0"/>
    <x v="258"/>
  </r>
  <r>
    <x v="555"/>
    <x v="1"/>
    <n v="4200"/>
    <n v="1"/>
    <m/>
    <s v="Enercon"/>
    <x v="0"/>
    <x v="27"/>
  </r>
  <r>
    <x v="555"/>
    <x v="1"/>
    <n v="3000"/>
    <n v="1"/>
    <m/>
    <s v="Leitwind"/>
    <x v="0"/>
    <x v="256"/>
  </r>
  <r>
    <x v="555"/>
    <x v="1"/>
    <n v="3200"/>
    <n v="1"/>
    <m/>
    <s v="Enercon"/>
    <x v="0"/>
    <x v="259"/>
  </r>
  <r>
    <x v="555"/>
    <x v="1"/>
    <n v="900"/>
    <n v="1"/>
    <m/>
    <s v="EWT"/>
    <x v="0"/>
    <x v="70"/>
  </r>
  <r>
    <x v="556"/>
    <x v="1"/>
    <n v="3000"/>
    <n v="1"/>
    <m/>
    <s v="Enercon"/>
    <x v="0"/>
    <x v="131"/>
  </r>
  <r>
    <x v="557"/>
    <x v="3"/>
    <n v="900"/>
    <n v="1"/>
    <m/>
    <s v="EWT"/>
    <x v="0"/>
    <x v="155"/>
  </r>
  <r>
    <x v="558"/>
    <x v="3"/>
    <n v="600"/>
    <n v="1"/>
    <m/>
    <s v="Nordtank"/>
    <x v="1"/>
    <x v="228"/>
  </r>
  <r>
    <x v="559"/>
    <x v="0"/>
    <n v="3600"/>
    <n v="1"/>
    <m/>
    <s v="Nordex"/>
    <x v="0"/>
    <x v="260"/>
  </r>
  <r>
    <x v="560"/>
    <x v="3"/>
    <n v="5500"/>
    <n v="11"/>
    <m/>
    <s v="Nordtank"/>
    <x v="0"/>
    <x v="229"/>
  </r>
  <r>
    <x v="561"/>
    <x v="14"/>
    <n v="3000"/>
    <n v="1"/>
    <m/>
    <s v="Enercon"/>
    <x v="0"/>
    <x v="261"/>
  </r>
  <r>
    <x v="561"/>
    <x v="14"/>
    <n v="6900"/>
    <n v="3"/>
    <m/>
    <s v="Enercon"/>
    <x v="0"/>
    <x v="261"/>
  </r>
  <r>
    <x v="562"/>
    <x v="1"/>
    <n v="300"/>
    <n v="1"/>
    <m/>
    <s v="Bonus"/>
    <x v="0"/>
    <x v="37"/>
  </r>
  <r>
    <x v="563"/>
    <x v="3"/>
    <n v="950"/>
    <n v="1"/>
    <m/>
    <s v="Neg Micon"/>
    <x v="0"/>
    <x v="100"/>
  </r>
  <r>
    <x v="564"/>
    <x v="13"/>
    <n v="2300"/>
    <n v="1"/>
    <n v="98"/>
    <s v="Enercon"/>
    <x v="0"/>
    <x v="262"/>
  </r>
  <r>
    <x v="565"/>
    <x v="1"/>
    <n v="1700"/>
    <n v="2"/>
    <m/>
    <s v="Vestas"/>
    <x v="0"/>
    <x v="132"/>
  </r>
  <r>
    <x v="566"/>
    <x v="0"/>
    <n v="850"/>
    <n v="1"/>
    <m/>
    <s v="Vestas"/>
    <x v="1"/>
    <x v="175"/>
  </r>
  <r>
    <x v="567"/>
    <x v="3"/>
    <n v="225"/>
    <n v="1"/>
    <m/>
    <s v="Micon"/>
    <x v="1"/>
    <x v="126"/>
  </r>
  <r>
    <x v="568"/>
    <x v="2"/>
    <n v="160"/>
    <n v="1"/>
    <m/>
    <m/>
    <x v="0"/>
    <x v="263"/>
  </r>
  <r>
    <x v="569"/>
    <x v="2"/>
    <n v="6000"/>
    <n v="8"/>
    <n v="55"/>
    <s v="Lagerwey"/>
    <x v="1"/>
    <x v="96"/>
  </r>
  <r>
    <x v="570"/>
    <x v="3"/>
    <n v="950"/>
    <n v="1"/>
    <m/>
    <s v="Neg Micon"/>
    <x v="0"/>
    <x v="100"/>
  </r>
  <r>
    <x v="571"/>
    <x v="2"/>
    <n v="225"/>
    <n v="1"/>
    <m/>
    <s v="Vestas"/>
    <x v="0"/>
    <x v="38"/>
  </r>
  <r>
    <x v="572"/>
    <x v="13"/>
    <n v="11500"/>
    <n v="5"/>
    <n v="98"/>
    <s v="Enercon"/>
    <x v="0"/>
    <x v="161"/>
  </r>
  <r>
    <x v="573"/>
    <x v="2"/>
    <n v="6900"/>
    <n v="3"/>
    <n v="85"/>
    <s v="Enercon"/>
    <x v="0"/>
    <x v="208"/>
  </r>
  <r>
    <x v="574"/>
    <x v="2"/>
    <n v="800"/>
    <n v="1"/>
    <m/>
    <s v="Enercon"/>
    <x v="0"/>
    <x v="264"/>
  </r>
  <r>
    <x v="574"/>
    <x v="2"/>
    <n v="300"/>
    <n v="1"/>
    <m/>
    <s v="Bonus"/>
    <x v="0"/>
    <x v="37"/>
  </r>
  <r>
    <x v="575"/>
    <x v="2"/>
    <n v="9000"/>
    <n v="3"/>
    <m/>
    <s v="Vestas"/>
    <x v="0"/>
    <x v="122"/>
  </r>
  <r>
    <x v="576"/>
    <x v="14"/>
    <n v="8400"/>
    <n v="2"/>
    <m/>
    <s v="Enercon"/>
    <x v="0"/>
    <x v="265"/>
  </r>
  <r>
    <x v="577"/>
    <x v="1"/>
    <n v="850"/>
    <n v="1"/>
    <m/>
    <s v="Vestas"/>
    <x v="0"/>
    <x v="11"/>
  </r>
  <r>
    <x v="577"/>
    <x v="1"/>
    <n v="600"/>
    <n v="1"/>
    <m/>
    <s v="Neg Micon"/>
    <x v="0"/>
    <x v="141"/>
  </r>
  <r>
    <x v="577"/>
    <x v="1"/>
    <n v="750"/>
    <n v="1"/>
    <m/>
    <s v="Neg Micon"/>
    <x v="0"/>
    <x v="141"/>
  </r>
  <r>
    <x v="577"/>
    <x v="1"/>
    <n v="1500"/>
    <n v="3"/>
    <m/>
    <s v="Enercon"/>
    <x v="0"/>
    <x v="23"/>
  </r>
  <r>
    <x v="578"/>
    <x v="1"/>
    <n v="600"/>
    <n v="1"/>
    <m/>
    <s v="Neg Micon"/>
    <x v="1"/>
    <x v="43"/>
  </r>
  <r>
    <x v="579"/>
    <x v="8"/>
    <n v="6000"/>
    <n v="2"/>
    <n v="80"/>
    <s v="Vestas"/>
    <x v="0"/>
    <x v="64"/>
  </r>
  <r>
    <x v="580"/>
    <x v="1"/>
    <n v="660"/>
    <n v="1"/>
    <m/>
    <s v="Vestas"/>
    <x v="0"/>
    <x v="141"/>
  </r>
  <r>
    <x v="581"/>
    <x v="4"/>
    <n v="1575"/>
    <n v="7"/>
    <n v="36"/>
    <s v="Vestas"/>
    <x v="0"/>
    <x v="266"/>
  </r>
  <r>
    <x v="581"/>
    <x v="4"/>
    <n v="6000"/>
    <n v="8"/>
    <m/>
    <s v="Neg Micon"/>
    <x v="0"/>
    <x v="166"/>
  </r>
  <r>
    <x v="582"/>
    <x v="13"/>
    <n v="9350"/>
    <n v="11"/>
    <n v="44"/>
    <s v="Vestas"/>
    <x v="0"/>
    <x v="48"/>
  </r>
  <r>
    <x v="583"/>
    <x v="3"/>
    <n v="900"/>
    <n v="1"/>
    <m/>
    <s v="Neg Micon"/>
    <x v="0"/>
    <x v="170"/>
  </r>
  <r>
    <x v="584"/>
    <x v="1"/>
    <n v="8000"/>
    <n v="4"/>
    <m/>
    <s v="Vestas"/>
    <x v="0"/>
    <x v="151"/>
  </r>
  <r>
    <x v="585"/>
    <x v="2"/>
    <n v="800"/>
    <n v="1"/>
    <m/>
    <s v="Enercon"/>
    <x v="0"/>
    <x v="264"/>
  </r>
  <r>
    <x v="585"/>
    <x v="2"/>
    <n v="800"/>
    <n v="1"/>
    <m/>
    <s v="Enercon"/>
    <x v="0"/>
    <x v="123"/>
  </r>
  <r>
    <x v="586"/>
    <x v="13"/>
    <n v="7500"/>
    <n v="5"/>
    <n v="85"/>
    <s v="GE Energy"/>
    <x v="0"/>
    <x v="84"/>
  </r>
  <r>
    <x v="587"/>
    <x v="2"/>
    <n v="21600"/>
    <n v="6"/>
    <n v="120"/>
    <s v="Nordex"/>
    <x v="0"/>
    <x v="246"/>
  </r>
  <r>
    <x v="588"/>
    <x v="2"/>
    <n v="4750"/>
    <n v="19"/>
    <n v="31"/>
    <s v="NedWind"/>
    <x v="1"/>
    <x v="23"/>
  </r>
  <r>
    <x v="589"/>
    <x v="2"/>
    <n v="600"/>
    <n v="1"/>
    <m/>
    <s v="Micon"/>
    <x v="0"/>
    <x v="267"/>
  </r>
  <r>
    <x v="590"/>
    <x v="2"/>
    <n v="7000"/>
    <n v="4"/>
    <m/>
    <s v="Vestas"/>
    <x v="1"/>
    <x v="190"/>
  </r>
  <r>
    <x v="590"/>
    <x v="2"/>
    <n v="1750"/>
    <n v="1"/>
    <m/>
    <s v="Vestas"/>
    <x v="1"/>
    <x v="190"/>
  </r>
  <r>
    <x v="591"/>
    <x v="8"/>
    <n v="6000"/>
    <n v="2"/>
    <n v="75"/>
    <s v="Vestas"/>
    <x v="0"/>
    <x v="41"/>
  </r>
  <r>
    <x v="591"/>
    <x v="8"/>
    <n v="3000"/>
    <n v="1"/>
    <n v="75"/>
    <s v="Vestas"/>
    <x v="0"/>
    <x v="16"/>
  </r>
  <r>
    <x v="591"/>
    <x v="8"/>
    <n v="3000"/>
    <n v="1"/>
    <n v="75"/>
    <s v="Vestas"/>
    <x v="0"/>
    <x v="203"/>
  </r>
  <r>
    <x v="592"/>
    <x v="2"/>
    <n v="3000"/>
    <n v="5"/>
    <n v="45"/>
    <s v="Micon"/>
    <x v="1"/>
    <x v="244"/>
  </r>
  <r>
    <x v="593"/>
    <x v="2"/>
    <n v="13200"/>
    <n v="4"/>
    <n v="119"/>
    <s v="Vestas"/>
    <x v="0"/>
    <x v="34"/>
  </r>
  <r>
    <x v="594"/>
    <x v="2"/>
    <n v="850"/>
    <n v="1"/>
    <m/>
    <s v="Vestas"/>
    <x v="0"/>
    <x v="268"/>
  </r>
  <r>
    <x v="595"/>
    <x v="0"/>
    <n v="900"/>
    <n v="1"/>
    <n v="40"/>
    <s v="EWT"/>
    <x v="0"/>
    <x v="269"/>
  </r>
  <r>
    <x v="596"/>
    <x v="3"/>
    <n v="5250"/>
    <n v="7"/>
    <m/>
    <s v="Nordtank"/>
    <x v="0"/>
    <x v="21"/>
  </r>
  <r>
    <x v="597"/>
    <x v="0"/>
    <n v="600"/>
    <n v="1"/>
    <m/>
    <s v="Bonus"/>
    <x v="0"/>
    <x v="141"/>
  </r>
  <r>
    <x v="598"/>
    <x v="2"/>
    <n v="13200"/>
    <n v="8"/>
    <n v="78"/>
    <s v="Vestas"/>
    <x v="1"/>
    <x v="96"/>
  </r>
  <r>
    <x v="599"/>
    <x v="12"/>
    <n v="7200"/>
    <n v="2"/>
    <n v="112"/>
    <s v="Vestas"/>
    <x v="3"/>
    <x v="30"/>
  </r>
  <r>
    <x v="599"/>
    <x v="12"/>
    <n v="13800"/>
    <n v="4"/>
    <m/>
    <s v="Vestas"/>
    <x v="0"/>
    <x v="270"/>
  </r>
  <r>
    <x v="600"/>
    <x v="2"/>
    <n v="6300"/>
    <n v="7"/>
    <m/>
    <s v="Neg Micon"/>
    <x v="1"/>
    <x v="98"/>
  </r>
  <r>
    <x v="601"/>
    <x v="2"/>
    <n v="6300"/>
    <n v="7"/>
    <m/>
    <s v="EWT"/>
    <x v="0"/>
    <x v="271"/>
  </r>
  <r>
    <x v="602"/>
    <x v="14"/>
    <n v="3000"/>
    <n v="1"/>
    <m/>
    <s v="Enercon"/>
    <x v="0"/>
    <x v="123"/>
  </r>
  <r>
    <x v="602"/>
    <x v="14"/>
    <n v="6900"/>
    <n v="3"/>
    <m/>
    <s v="Enercon"/>
    <x v="0"/>
    <x v="123"/>
  </r>
  <r>
    <x v="603"/>
    <x v="0"/>
    <n v="105000"/>
    <n v="35"/>
    <m/>
    <s v="Enercon"/>
    <x v="0"/>
    <x v="272"/>
  </r>
  <r>
    <x v="603"/>
    <x v="0"/>
    <n v="9000"/>
    <n v="3"/>
    <m/>
    <s v="Vestas"/>
    <x v="0"/>
    <x v="273"/>
  </r>
  <r>
    <x v="603"/>
    <x v="0"/>
    <n v="12300"/>
    <n v="2"/>
    <m/>
    <s v="Senvion"/>
    <x v="0"/>
    <x v="274"/>
  </r>
  <r>
    <x v="603"/>
    <x v="0"/>
    <n v="108300"/>
    <n v="34"/>
    <m/>
    <s v="Enercon"/>
    <x v="0"/>
    <x v="272"/>
  </r>
  <r>
    <x v="604"/>
    <x v="3"/>
    <n v="1350"/>
    <n v="2"/>
    <m/>
    <s v="Neg Micon and Bonus"/>
    <x v="0"/>
    <x v="141"/>
  </r>
  <r>
    <x v="605"/>
    <x v="2"/>
    <n v="225"/>
    <n v="1"/>
    <m/>
    <s v="Vestas"/>
    <x v="0"/>
    <x v="229"/>
  </r>
  <r>
    <x v="606"/>
    <x v="11"/>
    <n v="144000"/>
    <n v="48"/>
    <n v="95"/>
    <s v="Siemens"/>
    <x v="0"/>
    <x v="0"/>
  </r>
  <r>
    <x v="607"/>
    <x v="1"/>
    <m/>
    <m/>
    <n v="30"/>
    <s v="Windmaster"/>
    <x v="1"/>
    <x v="239"/>
  </r>
  <r>
    <x v="608"/>
    <x v="1"/>
    <m/>
    <m/>
    <n v="30"/>
    <s v="Windmaster"/>
    <x v="1"/>
    <x v="239"/>
  </r>
  <r>
    <x v="609"/>
    <x v="1"/>
    <n v="750"/>
    <n v="1"/>
    <m/>
    <s v="Neg Micon"/>
    <x v="0"/>
    <x v="44"/>
  </r>
  <r>
    <x v="610"/>
    <x v="1"/>
    <n v="600"/>
    <n v="1"/>
    <m/>
    <s v="Vestas"/>
    <x v="0"/>
    <x v="103"/>
  </r>
  <r>
    <x v="611"/>
    <x v="8"/>
    <n v="3500"/>
    <n v="7"/>
    <n v="39"/>
    <s v="NedWind"/>
    <x v="1"/>
    <x v="23"/>
  </r>
  <r>
    <x v="612"/>
    <x v="8"/>
    <n v="20000"/>
    <n v="5"/>
    <n v="135"/>
    <s v="Enercon"/>
    <x v="0"/>
    <x v="91"/>
  </r>
  <r>
    <x v="613"/>
    <x v="2"/>
    <n v="800"/>
    <n v="1"/>
    <n v="50"/>
    <s v="Enercon"/>
    <x v="0"/>
    <x v="131"/>
  </r>
  <r>
    <x v="614"/>
    <x v="2"/>
    <n v="900"/>
    <n v="1"/>
    <m/>
    <s v="Neg Micon"/>
    <x v="1"/>
    <x v="275"/>
  </r>
  <r>
    <x v="615"/>
    <x v="3"/>
    <n v="250"/>
    <n v="1"/>
    <m/>
    <s v="Bonus"/>
    <x v="0"/>
    <x v="21"/>
  </r>
  <r>
    <x v="616"/>
    <x v="2"/>
    <n v="11750"/>
    <n v="5"/>
    <m/>
    <s v="Enercon"/>
    <x v="0"/>
    <x v="79"/>
  </r>
  <r>
    <x v="617"/>
    <x v="8"/>
    <n v="660"/>
    <n v="1"/>
    <m/>
    <s v="Vestas"/>
    <x v="0"/>
    <x v="276"/>
  </r>
  <r>
    <x v="618"/>
    <x v="4"/>
    <n v="500"/>
    <n v="2"/>
    <n v="30"/>
    <s v="Micon"/>
    <x v="1"/>
    <x v="21"/>
  </r>
  <r>
    <x v="619"/>
    <x v="13"/>
    <n v="7500"/>
    <n v="3"/>
    <n v="100"/>
    <s v="Nordex"/>
    <x v="0"/>
    <x v="121"/>
  </r>
  <r>
    <x v="619"/>
    <x v="13"/>
    <n v="5000"/>
    <n v="2"/>
    <n v="100"/>
    <s v="Nordex"/>
    <x v="0"/>
    <x v="16"/>
  </r>
  <r>
    <x v="619"/>
    <x v="13"/>
    <n v="2500"/>
    <n v="1"/>
    <n v="100"/>
    <s v="Nordex"/>
    <x v="0"/>
    <x v="16"/>
  </r>
  <r>
    <x v="620"/>
    <x v="2"/>
    <n v="2000"/>
    <n v="1"/>
    <m/>
    <s v="Vestas"/>
    <x v="0"/>
    <x v="2"/>
  </r>
  <r>
    <x v="620"/>
    <x v="2"/>
    <n v="2000"/>
    <n v="1"/>
    <m/>
    <s v="Vestas"/>
    <x v="0"/>
    <x v="2"/>
  </r>
  <r>
    <x v="621"/>
    <x v="2"/>
    <n v="225"/>
    <n v="1"/>
    <m/>
    <s v="Micon"/>
    <x v="1"/>
    <x v="38"/>
  </r>
  <r>
    <x v="622"/>
    <x v="2"/>
    <n v="225"/>
    <n v="1"/>
    <m/>
    <s v="Micon"/>
    <x v="1"/>
    <x v="38"/>
  </r>
  <r>
    <x v="623"/>
    <x v="2"/>
    <n v="750"/>
    <n v="1"/>
    <m/>
    <s v="Lagerwey"/>
    <x v="0"/>
    <x v="10"/>
  </r>
  <r>
    <x v="623"/>
    <x v="2"/>
    <n v="4600"/>
    <n v="1"/>
    <m/>
    <s v="Enercon"/>
    <x v="3"/>
    <x v="30"/>
  </r>
  <r>
    <x v="624"/>
    <x v="2"/>
    <n v="129600"/>
    <n v="36"/>
    <m/>
    <s v="Nordex"/>
    <x v="0"/>
    <x v="91"/>
  </r>
  <r>
    <x v="624"/>
    <x v="2"/>
    <n v="7200"/>
    <n v="2"/>
    <m/>
    <s v="Nordex"/>
    <x v="0"/>
    <x v="69"/>
  </r>
  <r>
    <x v="625"/>
    <x v="13"/>
    <n v="18000"/>
    <n v="5"/>
    <m/>
    <s v="Nordex"/>
    <x v="0"/>
    <x v="91"/>
  </r>
  <r>
    <x v="626"/>
    <x v="2"/>
    <n v="158400"/>
    <n v="44"/>
    <m/>
    <s v="Nordex"/>
    <x v="0"/>
    <x v="69"/>
  </r>
  <r>
    <x v="627"/>
    <x v="2"/>
    <n v="800"/>
    <n v="1"/>
    <m/>
    <s v="Enercon"/>
    <x v="0"/>
    <x v="131"/>
  </r>
  <r>
    <x v="628"/>
    <x v="2"/>
    <n v="900"/>
    <n v="1"/>
    <m/>
    <s v="Neg Micon"/>
    <x v="1"/>
    <x v="107"/>
  </r>
  <r>
    <x v="629"/>
    <x v="3"/>
    <n v="500"/>
    <n v="1"/>
    <m/>
    <s v="Vestas"/>
    <x v="1"/>
    <x v="241"/>
  </r>
  <r>
    <x v="630"/>
    <x v="4"/>
    <n v="9000"/>
    <n v="10"/>
    <n v="70"/>
    <s v="Neg Micon"/>
    <x v="0"/>
    <x v="212"/>
  </r>
  <r>
    <x v="631"/>
    <x v="3"/>
    <n v="300"/>
    <n v="1"/>
    <m/>
    <s v="Bonus"/>
    <x v="0"/>
    <x v="37"/>
  </r>
  <r>
    <x v="632"/>
    <x v="2"/>
    <n v="850"/>
    <n v="1"/>
    <m/>
    <s v="Vestas"/>
    <x v="0"/>
    <x v="2"/>
  </r>
  <r>
    <x v="633"/>
    <x v="2"/>
    <n v="2050"/>
    <n v="1"/>
    <m/>
    <s v="Enercon"/>
    <x v="0"/>
    <x v="277"/>
  </r>
  <r>
    <x v="634"/>
    <x v="2"/>
    <n v="2000"/>
    <n v="1"/>
    <m/>
    <s v="Vestas"/>
    <x v="0"/>
    <x v="81"/>
  </r>
  <r>
    <x v="635"/>
    <x v="2"/>
    <n v="800"/>
    <n v="1"/>
    <n v="50"/>
    <s v="Enercon"/>
    <x v="0"/>
    <x v="192"/>
  </r>
  <r>
    <x v="636"/>
    <x v="3"/>
    <n v="900"/>
    <n v="1"/>
    <m/>
    <s v="Neg Micon"/>
    <x v="1"/>
    <x v="158"/>
  </r>
  <r>
    <x v="637"/>
    <x v="3"/>
    <n v="150"/>
    <n v="1"/>
    <m/>
    <s v="Nordtank"/>
    <x v="0"/>
    <x v="126"/>
  </r>
  <r>
    <x v="638"/>
    <x v="11"/>
    <n v="382700"/>
    <n v="89"/>
    <n v="109"/>
    <s v="Siemens-Gamesa"/>
    <x v="3"/>
    <x v="30"/>
  </r>
  <r>
    <x v="639"/>
    <x v="11"/>
    <n v="112000"/>
    <m/>
    <m/>
    <m/>
    <x v="4"/>
    <x v="30"/>
  </r>
  <r>
    <x v="640"/>
    <x v="3"/>
    <n v="1300"/>
    <n v="1"/>
    <m/>
    <s v="Siemens"/>
    <x v="0"/>
    <x v="124"/>
  </r>
  <r>
    <x v="640"/>
    <x v="3"/>
    <n v="850"/>
    <n v="1"/>
    <n v="49"/>
    <s v="Vestas"/>
    <x v="0"/>
    <x v="85"/>
  </r>
  <r>
    <x v="640"/>
    <x v="3"/>
    <n v="2600"/>
    <n v="2"/>
    <n v="50"/>
    <s v="Nordex"/>
    <x v="0"/>
    <x v="124"/>
  </r>
  <r>
    <x v="641"/>
    <x v="1"/>
    <n v="10800"/>
    <n v="6"/>
    <m/>
    <s v="Enercon"/>
    <x v="0"/>
    <x v="200"/>
  </r>
  <r>
    <x v="642"/>
    <x v="3"/>
    <n v="300"/>
    <n v="1"/>
    <m/>
    <s v="Bonus"/>
    <x v="0"/>
    <x v="37"/>
  </r>
  <r>
    <x v="643"/>
    <x v="0"/>
    <n v="300"/>
    <n v="1"/>
    <m/>
    <s v="Bonus"/>
    <x v="0"/>
    <x v="37"/>
  </r>
  <r>
    <x v="644"/>
    <x v="3"/>
    <n v="225"/>
    <n v="1"/>
    <m/>
    <s v="Micon"/>
    <x v="0"/>
    <x v="21"/>
  </r>
  <r>
    <x v="645"/>
    <x v="3"/>
    <n v="850"/>
    <n v="1"/>
    <m/>
    <s v="Vestas"/>
    <x v="0"/>
    <x v="4"/>
  </r>
  <r>
    <x v="646"/>
    <x v="3"/>
    <n v="600"/>
    <n v="1"/>
    <m/>
    <s v="Neg Micon"/>
    <x v="1"/>
    <x v="157"/>
  </r>
  <r>
    <x v="647"/>
    <x v="4"/>
    <n v="11500"/>
    <n v="5"/>
    <m/>
    <s v="Enercon"/>
    <x v="0"/>
    <x v="215"/>
  </r>
  <r>
    <x v="648"/>
    <x v="3"/>
    <n v="8000"/>
    <n v="4"/>
    <n v="78"/>
    <s v="Enercon"/>
    <x v="0"/>
    <x v="121"/>
  </r>
  <r>
    <x v="649"/>
    <x v="3"/>
    <n v="1050"/>
    <n v="2"/>
    <m/>
    <s v="Bonus"/>
    <x v="0"/>
    <x v="23"/>
  </r>
  <r>
    <x v="650"/>
    <x v="3"/>
    <n v="750"/>
    <n v="1"/>
    <m/>
    <s v="Neg Micon"/>
    <x v="0"/>
    <x v="101"/>
  </r>
  <r>
    <x v="651"/>
    <x v="13"/>
    <n v="900"/>
    <n v="1"/>
    <m/>
    <s v="Neg Micon"/>
    <x v="0"/>
    <x v="183"/>
  </r>
  <r>
    <x v="652"/>
    <x v="3"/>
    <n v="300"/>
    <n v="1"/>
    <m/>
    <s v="Bonus"/>
    <x v="0"/>
    <x v="21"/>
  </r>
  <r>
    <x v="653"/>
    <x v="1"/>
    <n v="850"/>
    <n v="1"/>
    <m/>
    <s v="Vestas"/>
    <x v="0"/>
    <x v="18"/>
  </r>
  <r>
    <x v="654"/>
    <x v="1"/>
    <n v="7650"/>
    <n v="9"/>
    <m/>
    <s v="Vestas"/>
    <x v="1"/>
    <x v="222"/>
  </r>
  <r>
    <x v="655"/>
    <x v="1"/>
    <n v="1000"/>
    <n v="1"/>
    <m/>
    <s v="Neg Micon"/>
    <x v="0"/>
    <x v="81"/>
  </r>
  <r>
    <x v="656"/>
    <x v="1"/>
    <n v="6000"/>
    <n v="6"/>
    <m/>
    <s v="Neg Micon"/>
    <x v="0"/>
    <x v="82"/>
  </r>
  <r>
    <x v="657"/>
    <x v="3"/>
    <n v="225"/>
    <n v="1"/>
    <m/>
    <s v="Micon"/>
    <x v="0"/>
    <x v="278"/>
  </r>
  <r>
    <x v="658"/>
    <x v="1"/>
    <n v="2110"/>
    <n v="3"/>
    <m/>
    <s v="Vestas"/>
    <x v="0"/>
    <x v="32"/>
  </r>
  <r>
    <x v="659"/>
    <x v="1"/>
    <n v="13800"/>
    <n v="6"/>
    <n v="70"/>
    <s v="Enercon"/>
    <x v="0"/>
    <x v="28"/>
  </r>
  <r>
    <x v="659"/>
    <x v="1"/>
    <n v="9200"/>
    <n v="4"/>
    <n v="70"/>
    <s v="Enercon"/>
    <x v="0"/>
    <x v="203"/>
  </r>
  <r>
    <x v="660"/>
    <x v="1"/>
    <n v="660"/>
    <n v="1"/>
    <m/>
    <s v="Vestas"/>
    <x v="0"/>
    <x v="279"/>
  </r>
  <r>
    <x v="661"/>
    <x v="4"/>
    <n v="2350"/>
    <n v="1"/>
    <n v="80"/>
    <s v="Enercon"/>
    <x v="0"/>
    <x v="227"/>
  </r>
  <r>
    <x v="662"/>
    <x v="1"/>
    <n v="3000"/>
    <n v="1"/>
    <m/>
    <s v="Lagerwey"/>
    <x v="0"/>
    <x v="4"/>
  </r>
  <r>
    <x v="662"/>
    <x v="1"/>
    <n v="3000"/>
    <n v="1"/>
    <n v="136"/>
    <s v="Lagerwey"/>
    <x v="0"/>
    <x v="280"/>
  </r>
  <r>
    <x v="663"/>
    <x v="4"/>
    <n v="10200"/>
    <n v="3"/>
    <n v="78"/>
    <s v="Senvion"/>
    <x v="0"/>
    <x v="211"/>
  </r>
  <r>
    <x v="664"/>
    <x v="1"/>
    <n v="3000"/>
    <n v="3"/>
    <m/>
    <s v="Neg Micon"/>
    <x v="0"/>
    <x v="81"/>
  </r>
  <r>
    <x v="664"/>
    <x v="1"/>
    <n v="1000"/>
    <n v="1"/>
    <m/>
    <s v="Neg Micon"/>
    <x v="0"/>
    <x v="81"/>
  </r>
  <r>
    <x v="665"/>
    <x v="8"/>
    <n v="1500"/>
    <n v="1"/>
    <m/>
    <s v="Enron"/>
    <x v="1"/>
    <x v="281"/>
  </r>
  <r>
    <x v="666"/>
    <x v="8"/>
    <n v="2050"/>
    <n v="1"/>
    <m/>
    <s v="Enercon"/>
    <x v="0"/>
    <x v="86"/>
  </r>
  <r>
    <x v="666"/>
    <x v="8"/>
    <n v="2050"/>
    <n v="1"/>
    <m/>
    <s v="Enercon"/>
    <x v="0"/>
    <x v="86"/>
  </r>
  <r>
    <x v="667"/>
    <x v="2"/>
    <n v="850"/>
    <n v="1"/>
    <m/>
    <s v="Vestas"/>
    <x v="0"/>
    <x v="100"/>
  </r>
  <r>
    <x v="668"/>
    <x v="3"/>
    <n v="800"/>
    <n v="1"/>
    <m/>
    <s v="Enercon"/>
    <x v="0"/>
    <x v="58"/>
  </r>
  <r>
    <x v="669"/>
    <x v="1"/>
    <n v="600"/>
    <n v="1"/>
    <m/>
    <s v="Bonus"/>
    <x v="1"/>
    <x v="141"/>
  </r>
  <r>
    <x v="670"/>
    <x v="1"/>
    <n v="500"/>
    <n v="1"/>
    <m/>
    <s v="Nordtank"/>
    <x v="1"/>
    <x v="241"/>
  </r>
  <r>
    <x v="671"/>
    <x v="1"/>
    <n v="750"/>
    <n v="1"/>
    <m/>
    <s v="Neg Micon"/>
    <x v="0"/>
    <x v="44"/>
  </r>
  <r>
    <x v="672"/>
    <x v="2"/>
    <n v="850"/>
    <n v="1"/>
    <m/>
    <s v="Vestas"/>
    <x v="0"/>
    <x v="175"/>
  </r>
  <r>
    <x v="673"/>
    <x v="14"/>
    <n v="12000"/>
    <n v="4"/>
    <n v="98"/>
    <s v="Enercon"/>
    <x v="0"/>
    <x v="92"/>
  </r>
  <r>
    <x v="674"/>
    <x v="8"/>
    <n v="12600"/>
    <n v="6"/>
    <n v="70"/>
    <s v="Neg Micon"/>
    <x v="1"/>
    <x v="247"/>
  </r>
  <r>
    <x v="675"/>
    <x v="8"/>
    <n v="15000"/>
    <n v="5"/>
    <n v="80"/>
    <s v="Vestas"/>
    <x v="0"/>
    <x v="33"/>
  </r>
  <r>
    <x v="676"/>
    <x v="4"/>
    <n v="6900"/>
    <n v="3"/>
    <m/>
    <s v="Enercon"/>
    <x v="0"/>
    <x v="177"/>
  </r>
  <r>
    <x v="677"/>
    <x v="1"/>
    <n v="90000"/>
    <n v="12"/>
    <n v="135"/>
    <s v="Enercon"/>
    <x v="0"/>
    <x v="116"/>
  </r>
  <r>
    <x v="678"/>
    <x v="1"/>
    <n v="500"/>
    <n v="1"/>
    <m/>
    <s v="Nordtank"/>
    <x v="0"/>
    <x v="59"/>
  </r>
  <r>
    <x v="679"/>
    <x v="1"/>
    <n v="600"/>
    <n v="1"/>
    <m/>
    <s v="Vestas"/>
    <x v="0"/>
    <x v="59"/>
  </r>
  <r>
    <x v="680"/>
    <x v="1"/>
    <n v="850"/>
    <n v="1"/>
    <m/>
    <s v="Vestas"/>
    <x v="0"/>
    <x v="44"/>
  </r>
  <r>
    <x v="681"/>
    <x v="13"/>
    <n v="10000"/>
    <n v="5"/>
    <n v="105"/>
    <s v="Vestas"/>
    <x v="0"/>
    <x v="138"/>
  </r>
  <r>
    <x v="682"/>
    <x v="2"/>
    <n v="800"/>
    <n v="1"/>
    <m/>
    <s v="Enercon"/>
    <x v="0"/>
    <x v="282"/>
  </r>
  <r>
    <x v="28"/>
    <x v="9"/>
    <m/>
    <m/>
    <m/>
    <m/>
    <x v="2"/>
    <x v="30"/>
  </r>
  <r>
    <x v="28"/>
    <x v="9"/>
    <m/>
    <m/>
    <m/>
    <m/>
    <x v="2"/>
    <x v="30"/>
  </r>
  <r>
    <x v="28"/>
    <x v="9"/>
    <m/>
    <m/>
    <m/>
    <m/>
    <x v="2"/>
    <x v="30"/>
  </r>
  <r>
    <x v="28"/>
    <x v="9"/>
    <m/>
    <m/>
    <m/>
    <m/>
    <x v="2"/>
    <x v="30"/>
  </r>
  <r>
    <x v="28"/>
    <x v="9"/>
    <m/>
    <m/>
    <m/>
    <m/>
    <x v="2"/>
    <x v="30"/>
  </r>
  <r>
    <x v="28"/>
    <x v="9"/>
    <m/>
    <m/>
    <m/>
    <m/>
    <x v="2"/>
    <x v="30"/>
  </r>
  <r>
    <x v="28"/>
    <x v="9"/>
    <m/>
    <m/>
    <m/>
    <m/>
    <x v="2"/>
    <x v="30"/>
  </r>
  <r>
    <x v="28"/>
    <x v="9"/>
    <m/>
    <m/>
    <m/>
    <m/>
    <x v="2"/>
    <x v="30"/>
  </r>
  <r>
    <x v="28"/>
    <x v="9"/>
    <m/>
    <m/>
    <m/>
    <m/>
    <x v="2"/>
    <x v="30"/>
  </r>
  <r>
    <x v="28"/>
    <x v="9"/>
    <m/>
    <m/>
    <m/>
    <m/>
    <x v="2"/>
    <x v="30"/>
  </r>
  <r>
    <x v="28"/>
    <x v="9"/>
    <m/>
    <m/>
    <m/>
    <m/>
    <x v="2"/>
    <x v="30"/>
  </r>
  <r>
    <x v="28"/>
    <x v="9"/>
    <m/>
    <m/>
    <m/>
    <m/>
    <x v="2"/>
    <x v="30"/>
  </r>
  <r>
    <x v="28"/>
    <x v="9"/>
    <m/>
    <m/>
    <m/>
    <m/>
    <x v="2"/>
    <x v="30"/>
  </r>
  <r>
    <x v="28"/>
    <x v="9"/>
    <m/>
    <m/>
    <m/>
    <m/>
    <x v="2"/>
    <x v="30"/>
  </r>
  <r>
    <x v="28"/>
    <x v="9"/>
    <m/>
    <m/>
    <m/>
    <m/>
    <x v="2"/>
    <x v="30"/>
  </r>
  <r>
    <x v="28"/>
    <x v="9"/>
    <m/>
    <m/>
    <m/>
    <m/>
    <x v="2"/>
    <x v="30"/>
  </r>
  <r>
    <x v="28"/>
    <x v="9"/>
    <m/>
    <m/>
    <m/>
    <m/>
    <x v="2"/>
    <x v="30"/>
  </r>
  <r>
    <x v="28"/>
    <x v="9"/>
    <m/>
    <m/>
    <m/>
    <m/>
    <x v="2"/>
    <x v="30"/>
  </r>
  <r>
    <x v="28"/>
    <x v="9"/>
    <m/>
    <m/>
    <m/>
    <m/>
    <x v="2"/>
    <x v="30"/>
  </r>
  <r>
    <x v="28"/>
    <x v="9"/>
    <m/>
    <m/>
    <m/>
    <m/>
    <x v="2"/>
    <x v="30"/>
  </r>
  <r>
    <x v="28"/>
    <x v="9"/>
    <m/>
    <m/>
    <m/>
    <m/>
    <x v="2"/>
    <x v="30"/>
  </r>
  <r>
    <x v="28"/>
    <x v="9"/>
    <m/>
    <m/>
    <m/>
    <m/>
    <x v="2"/>
    <x v="30"/>
  </r>
  <r>
    <x v="28"/>
    <x v="9"/>
    <m/>
    <m/>
    <m/>
    <m/>
    <x v="2"/>
    <x v="30"/>
  </r>
  <r>
    <x v="28"/>
    <x v="9"/>
    <m/>
    <m/>
    <m/>
    <m/>
    <x v="2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C22EEE-EE31-4B23-89DC-4C6DC5E6F4A7}" name="PivotTable5" cacheId="5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K8:L48" firstHeaderRow="1" firstDataRow="1" firstDataCol="1" rowPageCount="2" colPageCount="1"/>
  <pivotFields count="8">
    <pivotField axis="axisRow" showAll="0">
      <items count="7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m="1" x="711"/>
        <item m="1" x="712"/>
        <item x="30"/>
        <item x="29"/>
        <item x="32"/>
        <item x="31"/>
        <item x="33"/>
        <item x="35"/>
        <item x="34"/>
        <item x="36"/>
        <item x="37"/>
        <item m="1" x="717"/>
        <item x="38"/>
        <item x="40"/>
        <item m="1" x="725"/>
        <item x="39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9"/>
        <item x="60"/>
        <item x="61"/>
        <item x="62"/>
        <item x="63"/>
        <item x="58"/>
        <item m="1" x="703"/>
        <item m="1" x="685"/>
        <item x="65"/>
        <item x="66"/>
        <item x="67"/>
        <item x="69"/>
        <item x="68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9"/>
        <item x="140"/>
        <item x="141"/>
        <item x="138"/>
        <item x="143"/>
        <item x="144"/>
        <item x="142"/>
        <item x="145"/>
        <item m="1" x="695"/>
        <item m="1" x="69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m="1" x="720"/>
        <item m="1" x="697"/>
        <item x="160"/>
        <item x="161"/>
        <item x="163"/>
        <item x="162"/>
        <item x="165"/>
        <item x="164"/>
        <item x="166"/>
        <item x="167"/>
        <item x="168"/>
        <item x="169"/>
        <item x="170"/>
        <item x="172"/>
        <item x="171"/>
        <item x="173"/>
        <item x="174"/>
        <item x="175"/>
        <item x="176"/>
        <item x="177"/>
        <item x="178"/>
        <item x="179"/>
        <item x="180"/>
        <item x="181"/>
        <item x="182"/>
        <item m="1" x="723"/>
        <item x="184"/>
        <item m="1" x="72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5"/>
        <item x="204"/>
        <item x="206"/>
        <item x="207"/>
        <item x="209"/>
        <item x="208"/>
        <item x="210"/>
        <item x="211"/>
        <item x="212"/>
        <item x="213"/>
        <item x="214"/>
        <item m="1" x="689"/>
        <item m="1" x="686"/>
        <item x="216"/>
        <item x="217"/>
        <item x="218"/>
        <item x="219"/>
        <item x="220"/>
        <item m="1" x="701"/>
        <item m="1" x="702"/>
        <item m="1" x="699"/>
        <item x="221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8"/>
        <item x="247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4"/>
        <item x="273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m="1" x="705"/>
        <item m="1" x="727"/>
        <item x="287"/>
        <item x="288"/>
        <item x="289"/>
        <item x="290"/>
        <item x="291"/>
        <item m="1" x="721"/>
        <item m="1" x="709"/>
        <item x="295"/>
        <item x="294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8"/>
        <item x="317"/>
        <item x="319"/>
        <item x="320"/>
        <item x="321"/>
        <item x="322"/>
        <item x="323"/>
        <item x="324"/>
        <item x="325"/>
        <item x="326"/>
        <item x="327"/>
        <item x="329"/>
        <item x="328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3"/>
        <item x="342"/>
        <item x="344"/>
        <item x="345"/>
        <item m="1" x="684"/>
        <item x="347"/>
        <item x="348"/>
        <item x="349"/>
        <item x="350"/>
        <item x="351"/>
        <item x="353"/>
        <item x="352"/>
        <item x="354"/>
        <item x="355"/>
        <item x="357"/>
        <item x="356"/>
        <item x="358"/>
        <item x="359"/>
        <item x="360"/>
        <item x="361"/>
        <item x="362"/>
        <item x="363"/>
        <item x="364"/>
        <item x="365"/>
        <item x="366"/>
        <item x="368"/>
        <item x="367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4"/>
        <item x="383"/>
        <item x="385"/>
        <item x="386"/>
        <item m="1" x="714"/>
        <item m="1" x="694"/>
        <item x="388"/>
        <item x="389"/>
        <item x="390"/>
        <item x="391"/>
        <item x="392"/>
        <item x="393"/>
        <item x="394"/>
        <item x="396"/>
        <item x="397"/>
        <item x="398"/>
        <item x="395"/>
        <item x="399"/>
        <item x="401"/>
        <item x="400"/>
        <item x="402"/>
        <item x="403"/>
        <item x="404"/>
        <item x="405"/>
        <item x="406"/>
        <item x="407"/>
        <item x="408"/>
        <item x="409"/>
        <item x="410"/>
        <item m="1" x="698"/>
        <item m="1" x="683"/>
        <item x="413"/>
        <item x="411"/>
        <item x="414"/>
        <item x="415"/>
        <item x="416"/>
        <item x="418"/>
        <item x="417"/>
        <item x="419"/>
        <item x="420"/>
        <item x="421"/>
        <item x="422"/>
        <item x="423"/>
        <item x="424"/>
        <item m="1" x="700"/>
        <item x="425"/>
        <item m="1" x="718"/>
        <item m="1" x="719"/>
        <item m="1" x="706"/>
        <item m="1" x="710"/>
        <item m="1" x="707"/>
        <item x="427"/>
        <item x="428"/>
        <item m="1" x="726"/>
        <item m="1" x="713"/>
        <item m="1" x="687"/>
        <item m="1" x="688"/>
        <item x="431"/>
        <item x="432"/>
        <item x="433"/>
        <item x="434"/>
        <item x="435"/>
        <item x="436"/>
        <item x="437"/>
        <item x="438"/>
        <item x="439"/>
        <item x="440"/>
        <item x="442"/>
        <item x="441"/>
        <item x="443"/>
        <item x="444"/>
        <item x="445"/>
        <item x="446"/>
        <item x="447"/>
        <item x="448"/>
        <item x="449"/>
        <item x="450"/>
        <item x="451"/>
        <item x="452"/>
        <item x="454"/>
        <item x="453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7"/>
        <item x="466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3"/>
        <item x="482"/>
        <item x="485"/>
        <item x="484"/>
        <item x="486"/>
        <item x="487"/>
        <item x="488"/>
        <item x="489"/>
        <item x="490"/>
        <item x="491"/>
        <item x="492"/>
        <item x="493"/>
        <item x="495"/>
        <item x="494"/>
        <item x="496"/>
        <item x="498"/>
        <item x="497"/>
        <item x="499"/>
        <item x="500"/>
        <item x="501"/>
        <item x="503"/>
        <item x="502"/>
        <item m="1" x="732"/>
        <item m="1" x="731"/>
        <item m="1" x="729"/>
        <item x="504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m="1" x="704"/>
        <item m="1" x="693"/>
        <item x="518"/>
        <item x="519"/>
        <item x="520"/>
        <item x="521"/>
        <item x="522"/>
        <item x="523"/>
        <item x="524"/>
        <item x="525"/>
        <item x="526"/>
        <item x="528"/>
        <item x="527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m="1" x="728"/>
        <item m="1" x="730"/>
        <item x="543"/>
        <item x="544"/>
        <item x="545"/>
        <item x="546"/>
        <item x="547"/>
        <item x="548"/>
        <item x="549"/>
        <item x="550"/>
        <item x="551"/>
        <item x="552"/>
        <item x="554"/>
        <item x="553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3"/>
        <item x="592"/>
        <item x="594"/>
        <item x="595"/>
        <item x="596"/>
        <item x="597"/>
        <item x="598"/>
        <item x="599"/>
        <item x="601"/>
        <item x="600"/>
        <item x="602"/>
        <item x="603"/>
        <item m="1" x="716"/>
        <item m="1" x="722"/>
        <item x="605"/>
        <item x="606"/>
        <item x="607"/>
        <item x="608"/>
        <item x="609"/>
        <item x="610"/>
        <item x="612"/>
        <item x="611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m="1" x="708"/>
        <item m="1" x="715"/>
        <item x="650"/>
        <item x="651"/>
        <item x="652"/>
        <item x="653"/>
        <item x="655"/>
        <item x="654"/>
        <item x="656"/>
        <item x="657"/>
        <item m="1" x="691"/>
        <item m="1" x="692"/>
        <item m="1" x="690"/>
        <item x="659"/>
        <item x="660"/>
        <item x="661"/>
        <item x="662"/>
        <item x="663"/>
        <item x="664"/>
        <item x="665"/>
        <item x="666"/>
        <item x="667"/>
        <item x="668"/>
        <item x="670"/>
        <item x="669"/>
        <item x="671"/>
        <item x="672"/>
        <item x="673"/>
        <item x="675"/>
        <item x="674"/>
        <item x="676"/>
        <item x="677"/>
        <item x="678"/>
        <item x="679"/>
        <item x="680"/>
        <item x="681"/>
        <item x="682"/>
        <item x="27"/>
        <item x="28"/>
        <item x="64"/>
        <item x="146"/>
        <item x="183"/>
        <item x="215"/>
        <item x="222"/>
        <item x="286"/>
        <item x="292"/>
        <item x="293"/>
        <item x="346"/>
        <item x="387"/>
        <item x="412"/>
        <item x="426"/>
        <item x="429"/>
        <item x="430"/>
        <item x="505"/>
        <item x="517"/>
        <item x="542"/>
        <item x="604"/>
        <item x="649"/>
        <item x="658"/>
        <item t="default"/>
      </items>
    </pivotField>
    <pivotField axis="axisPage" multipleItemSelectionAllowed="1" showAll="0">
      <items count="16">
        <item h="1" x="12"/>
        <item h="1" x="6"/>
        <item h="1" x="1"/>
        <item h="1" x="3"/>
        <item h="1" x="5"/>
        <item h="1" x="0"/>
        <item h="1" x="10"/>
        <item h="1" x="13"/>
        <item h="1" x="2"/>
        <item h="1" x="11"/>
        <item h="1" x="14"/>
        <item h="1" x="7"/>
        <item h="1" x="4"/>
        <item x="8"/>
        <item h="1" x="9"/>
        <item t="default"/>
      </items>
    </pivotField>
    <pivotField dataField="1" showAll="0"/>
    <pivotField showAll="0"/>
    <pivotField showAll="0"/>
    <pivotField showAll="0"/>
    <pivotField axis="axisPage" multipleItemSelectionAllowed="1" showAll="0">
      <items count="6">
        <item x="4"/>
        <item h="1" x="1"/>
        <item x="0"/>
        <item x="3"/>
        <item h="1" x="2"/>
        <item t="default"/>
      </items>
    </pivotField>
    <pivotField showAll="0">
      <items count="284">
        <item x="219"/>
        <item x="239"/>
        <item x="115"/>
        <item x="206"/>
        <item x="21"/>
        <item x="61"/>
        <item x="23"/>
        <item x="141"/>
        <item x="166"/>
        <item x="44"/>
        <item x="11"/>
        <item x="10"/>
        <item x="100"/>
        <item x="78"/>
        <item x="88"/>
        <item x="72"/>
        <item x="203"/>
        <item x="93"/>
        <item x="273"/>
        <item x="218"/>
        <item x="28"/>
        <item x="85"/>
        <item x="142"/>
        <item x="33"/>
        <item x="34"/>
        <item x="230"/>
        <item x="179"/>
        <item x="105"/>
        <item x="220"/>
        <item x="147"/>
        <item x="185"/>
        <item x="167"/>
        <item x="238"/>
        <item x="139"/>
        <item x="148"/>
        <item x="204"/>
        <item x="263"/>
        <item x="240"/>
        <item x="66"/>
        <item x="172"/>
        <item x="205"/>
        <item x="102"/>
        <item x="51"/>
        <item x="126"/>
        <item x="199"/>
        <item x="278"/>
        <item x="156"/>
        <item x="241"/>
        <item x="253"/>
        <item x="229"/>
        <item x="137"/>
        <item x="244"/>
        <item x="37"/>
        <item x="31"/>
        <item x="133"/>
        <item x="38"/>
        <item x="32"/>
        <item x="267"/>
        <item x="168"/>
        <item x="103"/>
        <item x="59"/>
        <item x="154"/>
        <item x="221"/>
        <item x="150"/>
        <item x="35"/>
        <item x="266"/>
        <item x="95"/>
        <item x="171"/>
        <item x="233"/>
        <item x="214"/>
        <item x="197"/>
        <item x="176"/>
        <item x="43"/>
        <item x="249"/>
        <item x="243"/>
        <item x="191"/>
        <item x="165"/>
        <item x="99"/>
        <item x="8"/>
        <item x="202"/>
        <item x="26"/>
        <item x="164"/>
        <item x="143"/>
        <item x="74"/>
        <item x="228"/>
        <item x="101"/>
        <item x="124"/>
        <item x="29"/>
        <item x="169"/>
        <item x="279"/>
        <item x="145"/>
        <item x="128"/>
        <item x="118"/>
        <item x="281"/>
        <item x="276"/>
        <item x="135"/>
        <item x="9"/>
        <item x="20"/>
        <item x="252"/>
        <item x="5"/>
        <item x="216"/>
        <item x="157"/>
        <item x="183"/>
        <item x="242"/>
        <item x="175"/>
        <item x="213"/>
        <item x="106"/>
        <item x="217"/>
        <item x="140"/>
        <item x="201"/>
        <item x="222"/>
        <item x="132"/>
        <item x="212"/>
        <item x="127"/>
        <item x="1"/>
        <item x="190"/>
        <item x="200"/>
        <item x="130"/>
        <item x="96"/>
        <item x="268"/>
        <item x="188"/>
        <item x="275"/>
        <item x="107"/>
        <item x="6"/>
        <item x="250"/>
        <item x="151"/>
        <item x="52"/>
        <item x="17"/>
        <item x="89"/>
        <item x="7"/>
        <item x="73"/>
        <item x="18"/>
        <item x="75"/>
        <item x="254"/>
        <item x="248"/>
        <item x="47"/>
        <item x="247"/>
        <item x="81"/>
        <item x="82"/>
        <item x="160"/>
        <item x="19"/>
        <item x="3"/>
        <item x="48"/>
        <item x="80"/>
        <item x="84"/>
        <item x="60"/>
        <item x="86"/>
        <item x="158"/>
        <item x="98"/>
        <item x="63"/>
        <item x="186"/>
        <item x="46"/>
        <item x="83"/>
        <item x="194"/>
        <item x="170"/>
        <item x="41"/>
        <item x="13"/>
        <item x="235"/>
        <item x="12"/>
        <item x="36"/>
        <item x="192"/>
        <item x="62"/>
        <item x="120"/>
        <item x="76"/>
        <item x="57"/>
        <item x="149"/>
        <item x="178"/>
        <item x="195"/>
        <item x="42"/>
        <item x="232"/>
        <item x="146"/>
        <item x="2"/>
        <item x="108"/>
        <item x="94"/>
        <item x="198"/>
        <item x="251"/>
        <item x="121"/>
        <item x="68"/>
        <item x="16"/>
        <item x="272"/>
        <item x="15"/>
        <item x="226"/>
        <item x="207"/>
        <item x="22"/>
        <item x="277"/>
        <item x="224"/>
        <item x="53"/>
        <item x="208"/>
        <item x="180"/>
        <item x="264"/>
        <item x="282"/>
        <item x="262"/>
        <item x="215"/>
        <item x="184"/>
        <item x="109"/>
        <item x="225"/>
        <item x="122"/>
        <item x="90"/>
        <item x="196"/>
        <item x="112"/>
        <item x="67"/>
        <item x="261"/>
        <item x="49"/>
        <item x="123"/>
        <item x="236"/>
        <item x="258"/>
        <item x="274"/>
        <item x="163"/>
        <item x="161"/>
        <item x="113"/>
        <item x="193"/>
        <item x="138"/>
        <item x="255"/>
        <item x="104"/>
        <item x="231"/>
        <item x="4"/>
        <item x="256"/>
        <item x="280"/>
        <item x="125"/>
        <item x="152"/>
        <item x="187"/>
        <item x="64"/>
        <item x="257"/>
        <item x="71"/>
        <item x="181"/>
        <item x="211"/>
        <item x="269"/>
        <item x="182"/>
        <item x="227"/>
        <item x="189"/>
        <item x="65"/>
        <item x="131"/>
        <item x="39"/>
        <item x="92"/>
        <item x="70"/>
        <item x="159"/>
        <item x="155"/>
        <item x="237"/>
        <item x="223"/>
        <item x="0"/>
        <item x="27"/>
        <item x="58"/>
        <item x="119"/>
        <item x="173"/>
        <item x="97"/>
        <item x="174"/>
        <item x="77"/>
        <item x="54"/>
        <item x="114"/>
        <item x="134"/>
        <item x="144"/>
        <item x="116"/>
        <item x="14"/>
        <item x="40"/>
        <item x="24"/>
        <item x="136"/>
        <item x="56"/>
        <item x="245"/>
        <item x="259"/>
        <item x="50"/>
        <item x="271"/>
        <item x="260"/>
        <item x="162"/>
        <item x="79"/>
        <item x="111"/>
        <item x="210"/>
        <item x="177"/>
        <item x="110"/>
        <item x="234"/>
        <item x="87"/>
        <item x="25"/>
        <item x="246"/>
        <item x="69"/>
        <item x="129"/>
        <item x="91"/>
        <item x="270"/>
        <item x="55"/>
        <item x="45"/>
        <item x="153"/>
        <item x="265"/>
        <item x="209"/>
        <item x="117"/>
        <item x="30"/>
        <item t="default"/>
      </items>
    </pivotField>
  </pivotFields>
  <rowFields count="1">
    <field x="0"/>
  </rowFields>
  <rowItems count="40">
    <i>
      <x v="24"/>
    </i>
    <i>
      <x v="29"/>
    </i>
    <i>
      <x v="47"/>
    </i>
    <i>
      <x v="83"/>
    </i>
    <i>
      <x v="92"/>
    </i>
    <i>
      <x v="123"/>
    </i>
    <i>
      <x v="157"/>
    </i>
    <i>
      <x v="159"/>
    </i>
    <i>
      <x v="193"/>
    </i>
    <i>
      <x v="196"/>
    </i>
    <i>
      <x v="197"/>
    </i>
    <i>
      <x v="210"/>
    </i>
    <i>
      <x v="213"/>
    </i>
    <i>
      <x v="215"/>
    </i>
    <i>
      <x v="234"/>
    </i>
    <i>
      <x v="241"/>
    </i>
    <i>
      <x v="249"/>
    </i>
    <i>
      <x v="288"/>
    </i>
    <i>
      <x v="309"/>
    </i>
    <i>
      <x v="318"/>
    </i>
    <i>
      <x v="319"/>
    </i>
    <i>
      <x v="323"/>
    </i>
    <i>
      <x v="347"/>
    </i>
    <i>
      <x v="352"/>
    </i>
    <i>
      <x v="388"/>
    </i>
    <i>
      <x v="445"/>
    </i>
    <i>
      <x v="467"/>
    </i>
    <i>
      <x v="469"/>
    </i>
    <i>
      <x v="473"/>
    </i>
    <i>
      <x v="495"/>
    </i>
    <i>
      <x v="543"/>
    </i>
    <i>
      <x v="552"/>
    </i>
    <i>
      <x v="568"/>
    </i>
    <i>
      <x v="569"/>
    </i>
    <i>
      <x v="603"/>
    </i>
    <i>
      <x v="615"/>
    </i>
    <i>
      <x v="636"/>
    </i>
    <i>
      <x v="642"/>
    </i>
    <i>
      <x v="694"/>
    </i>
    <i>
      <x v="702"/>
    </i>
  </rowItems>
  <colItems count="1">
    <i/>
  </colItems>
  <pageFields count="2">
    <pageField fld="6" hier="-1"/>
    <pageField fld="1" hier="-1"/>
  </pageFields>
  <dataFields count="1">
    <dataField name="Sum of Power [kW]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BF03A4-7891-483F-AEF7-B7053BB41A09}" name="Table1" displayName="Table1" ref="A1:J9" totalsRowShown="0">
  <autoFilter ref="A1:J9" xr:uid="{04623A4D-C955-4B3C-A4AE-0BABCA0A3274}"/>
  <tableColumns count="10">
    <tableColumn id="1" xr3:uid="{DAF37C6D-ED4E-401A-90FC-91A35134D5B7}" name="Wind farm"/>
    <tableColumn id="2" xr3:uid="{7DCAEFBE-8E71-48BC-B4F8-0BA478CA20DA}" name="Location"/>
    <tableColumn id="3" xr3:uid="{CC9E8299-9501-4EC2-8F1E-39EBFA03828B}" name="Capacity (MW)"/>
    <tableColumn id="4" xr3:uid="{42BEFCB7-E2A2-451A-9A2E-2A53DE21AA9C}" name="Turbines"/>
    <tableColumn id="5" xr3:uid="{6D397FD4-65CA-45EB-9C1D-A201F374BF1B}" name="Commissioning"/>
    <tableColumn id="6" xr3:uid="{546E5D01-D26B-4B67-853F-A718C35E9CF0}" name="Building cost" dataDxfId="17"/>
    <tableColumn id="7" xr3:uid="{03E60466-2F79-4EFF-8252-0B269FEF3F91}" name="Depth range (m)"/>
    <tableColumn id="8" xr3:uid="{A19DB932-3552-48AB-A262-736F66D1F920}" name="km to shore"/>
    <tableColumn id="9" xr3:uid="{7B2945AB-6B64-43FB-BFC1-10EF78D71282}" name="Owner"/>
    <tableColumn id="10" xr3:uid="{6E1B2B2E-0EB9-4FF1-9873-2D498903F7B5}" name="Referenc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2381A0-D9F5-407F-9F1B-B69F9A7B9659}" name="Table3" displayName="Table3" ref="H14:M15" totalsRowShown="0">
  <autoFilter ref="H14:M15" xr:uid="{760A596C-7E69-4F1F-9F5E-AC2C9D42CC1D}"/>
  <tableColumns count="6">
    <tableColumn id="1" xr3:uid="{98F2AF33-66AF-4800-8D12-8805C55FDB9A}" name="Average cost from literature" dataDxfId="16">
      <calculatedColumnFormula>1600</calculatedColumnFormula>
    </tableColumn>
    <tableColumn id="2" xr3:uid="{B7D7AD61-6AAE-4FCD-9209-CB98992CEADD}" name="Unit" dataDxfId="15"/>
    <tableColumn id="3" xr3:uid="{D4561661-8587-425E-A339-CD09F70BD79A}" name="Dollar to Euro"/>
    <tableColumn id="4" xr3:uid="{E68C4CB5-9865-4DAF-BCE8-A7DCAB089973}" name="Average cost for offshore wind" dataDxfId="14" dataCellStyle="Comma">
      <calculatedColumnFormula>H15*J15*1000</calculatedColumnFormula>
    </tableColumn>
    <tableColumn id="5" xr3:uid="{76E74C81-44F4-4413-B116-95EAC8462267}" name=" Unit" dataDxfId="13"/>
    <tableColumn id="6" xr3:uid="{E36F748F-FBFE-4B68-A6D8-63685D3672AA}" name="Sourc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177F176-AE0E-4CD5-9286-691DAF3F8A51}" name="Table2" displayName="Table2" ref="B5:I889" totalsRowShown="0" headerRowDxfId="12" dataDxfId="11" tableBorderDxfId="10">
  <autoFilter ref="B5:I889" xr:uid="{7A04AB79-1808-4AC9-BF3B-6E57D3AD1B39}"/>
  <tableColumns count="8">
    <tableColumn id="1" xr3:uid="{5B582C17-16F6-4CC6-B666-A330F07E9362}" name="Name" dataDxfId="9"/>
    <tableColumn id="2" xr3:uid="{3C22E8EE-B093-49EF-A2E7-0B44FFE72AE4}" name="Area" dataDxfId="8"/>
    <tableColumn id="3" xr3:uid="{64DCC007-BC44-4E97-BD42-EF19CC6D9F94}" name="Power [kW]" dataDxfId="7"/>
    <tableColumn id="4" xr3:uid="{8D889DF8-33B4-4A16-86DE-70A0A774F331}" name="Number of turbines" dataDxfId="6"/>
    <tableColumn id="5" xr3:uid="{D7A3F569-77C6-4373-8675-22912BA5FA36}" name="Hub height [m]" dataDxfId="5"/>
    <tableColumn id="6" xr3:uid="{0AB77398-2C47-4465-A69A-CBFC8A21CC9A}" name="Manufacturer" dataDxfId="4"/>
    <tableColumn id="7" xr3:uid="{135BD6BC-7474-4A12-B738-B6F85A641016}" name="Status" dataDxfId="3"/>
    <tableColumn id="8" xr3:uid="{767453FA-1F46-4F02-8A08-BE39C49F9264}" name="Commissioning date" dataDxfId="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8E32754-1F90-49A2-94C8-6317D1E7C35B}" name="Table6" displayName="Table6" ref="A1:F11" totalsRowShown="0">
  <autoFilter ref="A1:F11" xr:uid="{EF578A92-FD05-4607-BE4D-942788A8A68B}"/>
  <tableColumns count="6">
    <tableColumn id="1" xr3:uid="{74F55F67-F1B6-4604-98FC-51DD36E15203}" name="State"/>
    <tableColumn id="2" xr3:uid="{4B100E3F-61DF-4B91-A6E3-E58E9A208EAB}" name="Name"/>
    <tableColumn id="3" xr3:uid="{27AE9F2E-2123-4D45-AC36-7627335CC522}" name="Capacity (MW)" dataDxfId="1" dataCellStyle="Comma"/>
    <tableColumn id="4" xr3:uid="{765C2E67-9697-4490-ABEA-BBDD297EE085}" name="# panels"/>
    <tableColumn id="5" xr3:uid="{288EE930-5386-46B1-BACE-0FF5052DB066}" name="location"/>
    <tableColumn id="6" xr3:uid="{C660EEC2-9ABF-449A-ABD2-1FE520B0D77D}" name="sourc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A442CD-32C2-4C5A-898B-114DEDFF5570}" name="Table7" displayName="Table7" ref="A36:H39" totalsRowShown="0" headerRowDxfId="0">
  <autoFilter ref="A36:H39" xr:uid="{A8BBD051-1B15-4179-8B03-B1A5020A79CD}"/>
  <tableColumns count="8">
    <tableColumn id="1" xr3:uid="{53A551C6-AEF6-4B6C-BB9E-A050E6FF9344}" name="Type of installation"/>
    <tableColumn id="2" xr3:uid="{906B5145-DEC6-4D14-97D3-FCAD669B3757}" name="Cost from governmental reports"/>
    <tableColumn id="3" xr3:uid="{F046D762-2752-4CC9-AE27-14C751274532}" name="Unit"/>
    <tableColumn id="4" xr3:uid="{1BDB6013-9ECA-4B42-A7E9-D64BC46CCB53}" name="Exchange rate"/>
    <tableColumn id="5" xr3:uid="{382BC705-413C-418D-8777-0DD0529F569B}" name="  Unit"/>
    <tableColumn id="6" xr3:uid="{9C543547-8D10-4802-BC82-415817BB67BA}" name="Cost in Euros">
      <calculatedColumnFormula>B37*D37</calculatedColumnFormula>
    </tableColumn>
    <tableColumn id="7" xr3:uid="{E242DBB8-E8C3-4353-B935-CC3813D0520C}" name=" Unit"/>
    <tableColumn id="8" xr3:uid="{C8DBF37D-B362-4F5B-8D80-3F2DDB8AA016}" name="Sourc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hyperlink" Target="https://www.solarplaza.com/channels/top-10s/12011/top-50-solar-projects-netherlands/" TargetMode="Externa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F2E5-58AD-468A-9D04-632533EF6A69}">
  <dimension ref="A1:E7"/>
  <sheetViews>
    <sheetView tabSelected="1" workbookViewId="0">
      <selection activeCell="C12" sqref="C12"/>
    </sheetView>
  </sheetViews>
  <sheetFormatPr defaultRowHeight="14.4" x14ac:dyDescent="0.3"/>
  <cols>
    <col min="1" max="1" width="35.21875" bestFit="1" customWidth="1"/>
    <col min="2" max="2" width="14.21875" bestFit="1" customWidth="1"/>
    <col min="3" max="4" width="14.21875" customWidth="1"/>
    <col min="9" max="9" width="13.88671875" bestFit="1" customWidth="1"/>
  </cols>
  <sheetData>
    <row r="1" spans="1:5" x14ac:dyDescent="0.3">
      <c r="A1" t="s">
        <v>0</v>
      </c>
      <c r="B1" t="s">
        <v>139</v>
      </c>
      <c r="C1" t="s">
        <v>140</v>
      </c>
      <c r="D1" t="s">
        <v>138</v>
      </c>
      <c r="E1" t="s">
        <v>133</v>
      </c>
    </row>
    <row r="2" spans="1:5" x14ac:dyDescent="0.3">
      <c r="A2" t="s">
        <v>135</v>
      </c>
      <c r="B2">
        <v>0.17</v>
      </c>
      <c r="C2">
        <v>25</v>
      </c>
      <c r="D2">
        <v>3</v>
      </c>
      <c r="E2" t="s">
        <v>75</v>
      </c>
    </row>
    <row r="3" spans="1:5" x14ac:dyDescent="0.3">
      <c r="A3" t="s">
        <v>141</v>
      </c>
      <c r="B3">
        <v>5</v>
      </c>
      <c r="C3">
        <v>25</v>
      </c>
      <c r="D3">
        <v>5</v>
      </c>
      <c r="E3" t="s">
        <v>94</v>
      </c>
    </row>
    <row r="4" spans="1:5" x14ac:dyDescent="0.3">
      <c r="A4" t="s">
        <v>137</v>
      </c>
      <c r="B4">
        <v>6.2</v>
      </c>
      <c r="C4">
        <v>25</v>
      </c>
      <c r="D4">
        <v>3.5</v>
      </c>
      <c r="E4" t="s">
        <v>97</v>
      </c>
    </row>
    <row r="5" spans="1:5" x14ac:dyDescent="0.3">
      <c r="A5" t="s">
        <v>142</v>
      </c>
      <c r="B5">
        <v>10</v>
      </c>
      <c r="C5">
        <v>25</v>
      </c>
      <c r="D5">
        <v>5</v>
      </c>
      <c r="E5" t="s">
        <v>96</v>
      </c>
    </row>
    <row r="6" spans="1:5" x14ac:dyDescent="0.3">
      <c r="A6" t="s">
        <v>136</v>
      </c>
      <c r="B6">
        <v>29</v>
      </c>
      <c r="C6">
        <v>25</v>
      </c>
      <c r="D6">
        <v>3.5</v>
      </c>
      <c r="E6" t="s">
        <v>76</v>
      </c>
    </row>
    <row r="7" spans="1:5" x14ac:dyDescent="0.3">
      <c r="A7" t="s">
        <v>143</v>
      </c>
      <c r="B7">
        <v>15</v>
      </c>
      <c r="C7">
        <v>25</v>
      </c>
      <c r="D7">
        <v>5</v>
      </c>
      <c r="E7" t="s">
        <v>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FE1ED-E9C2-4C75-8929-243AE9C4773A}">
  <dimension ref="A1:M24"/>
  <sheetViews>
    <sheetView topLeftCell="A7" workbookViewId="0">
      <selection activeCell="I24" sqref="I24"/>
    </sheetView>
  </sheetViews>
  <sheetFormatPr defaultRowHeight="14.4" x14ac:dyDescent="0.3"/>
  <cols>
    <col min="1" max="1" width="24.21875" bestFit="1" customWidth="1"/>
    <col min="2" max="2" width="8.21875" hidden="1" customWidth="1"/>
    <col min="3" max="3" width="14.88671875" customWidth="1"/>
    <col min="4" max="4" width="24.21875" bestFit="1" customWidth="1"/>
    <col min="5" max="5" width="15.109375" customWidth="1"/>
    <col min="6" max="6" width="18.88671875" bestFit="1" customWidth="1"/>
    <col min="7" max="7" width="15.88671875" customWidth="1"/>
    <col min="8" max="8" width="26.33203125" customWidth="1"/>
    <col min="9" max="9" width="13.33203125" customWidth="1"/>
    <col min="10" max="10" width="14.21875" customWidth="1"/>
    <col min="11" max="11" width="28" customWidth="1"/>
    <col min="12" max="12" width="12.77734375" bestFit="1" customWidth="1"/>
    <col min="13" max="13" width="18.88671875" customWidth="1"/>
  </cols>
  <sheetData>
    <row r="1" spans="1:13" x14ac:dyDescent="0.3">
      <c r="A1" t="s">
        <v>2</v>
      </c>
      <c r="B1" t="s">
        <v>3</v>
      </c>
      <c r="C1" t="s">
        <v>45</v>
      </c>
      <c r="D1" t="s">
        <v>4</v>
      </c>
      <c r="E1" t="s">
        <v>5</v>
      </c>
      <c r="F1" t="s">
        <v>46</v>
      </c>
      <c r="G1" t="s">
        <v>48</v>
      </c>
      <c r="H1" t="s">
        <v>47</v>
      </c>
      <c r="I1" t="s">
        <v>6</v>
      </c>
      <c r="J1" t="s">
        <v>134</v>
      </c>
    </row>
    <row r="2" spans="1:13" x14ac:dyDescent="0.3">
      <c r="A2" t="s">
        <v>7</v>
      </c>
      <c r="C2">
        <v>752</v>
      </c>
      <c r="D2" t="s">
        <v>31</v>
      </c>
      <c r="E2" t="s">
        <v>8</v>
      </c>
      <c r="F2" s="1"/>
      <c r="G2" t="s">
        <v>9</v>
      </c>
      <c r="H2">
        <v>22</v>
      </c>
      <c r="I2" t="s">
        <v>10</v>
      </c>
      <c r="J2" t="s">
        <v>50</v>
      </c>
    </row>
    <row r="3" spans="1:13" x14ac:dyDescent="0.3">
      <c r="A3" t="s">
        <v>11</v>
      </c>
      <c r="B3" t="s">
        <v>32</v>
      </c>
      <c r="C3">
        <v>108</v>
      </c>
      <c r="D3" t="s">
        <v>33</v>
      </c>
      <c r="E3">
        <v>2008</v>
      </c>
      <c r="F3" s="1">
        <v>200000000</v>
      </c>
      <c r="G3" t="s">
        <v>12</v>
      </c>
      <c r="H3">
        <v>13</v>
      </c>
      <c r="I3" t="s">
        <v>34</v>
      </c>
      <c r="J3" t="s">
        <v>50</v>
      </c>
    </row>
    <row r="4" spans="1:13" x14ac:dyDescent="0.3">
      <c r="A4" t="s">
        <v>13</v>
      </c>
      <c r="B4" t="s">
        <v>35</v>
      </c>
      <c r="C4">
        <v>129</v>
      </c>
      <c r="D4" t="s">
        <v>14</v>
      </c>
      <c r="E4">
        <v>2015</v>
      </c>
      <c r="F4" s="1">
        <v>450000000</v>
      </c>
      <c r="G4" t="s">
        <v>15</v>
      </c>
      <c r="H4">
        <v>24</v>
      </c>
      <c r="I4" t="s">
        <v>36</v>
      </c>
      <c r="J4" t="s">
        <v>50</v>
      </c>
    </row>
    <row r="5" spans="1:13" x14ac:dyDescent="0.3">
      <c r="A5" t="s">
        <v>16</v>
      </c>
      <c r="B5" t="s">
        <v>37</v>
      </c>
      <c r="C5">
        <v>320</v>
      </c>
      <c r="D5" t="s">
        <v>17</v>
      </c>
      <c r="E5">
        <v>2021</v>
      </c>
      <c r="F5" s="1"/>
      <c r="G5" t="s">
        <v>18</v>
      </c>
      <c r="H5">
        <v>2</v>
      </c>
      <c r="I5" t="s">
        <v>19</v>
      </c>
      <c r="J5" t="s">
        <v>50</v>
      </c>
    </row>
    <row r="6" spans="1:13" x14ac:dyDescent="0.3">
      <c r="A6" t="s">
        <v>20</v>
      </c>
      <c r="B6" t="s">
        <v>38</v>
      </c>
      <c r="C6">
        <v>600</v>
      </c>
      <c r="D6" t="s">
        <v>21</v>
      </c>
      <c r="E6">
        <v>2017</v>
      </c>
      <c r="F6" s="1">
        <v>2800000000</v>
      </c>
      <c r="G6" t="s">
        <v>22</v>
      </c>
      <c r="H6">
        <v>55</v>
      </c>
      <c r="I6" t="s">
        <v>39</v>
      </c>
      <c r="J6" t="s">
        <v>50</v>
      </c>
    </row>
    <row r="7" spans="1:13" x14ac:dyDescent="0.3">
      <c r="A7" t="s">
        <v>23</v>
      </c>
      <c r="B7" t="s">
        <v>40</v>
      </c>
      <c r="C7">
        <v>17</v>
      </c>
      <c r="D7" t="s">
        <v>24</v>
      </c>
      <c r="E7">
        <v>1996</v>
      </c>
      <c r="F7" s="1">
        <f>19000000/0.81</f>
        <v>23456790.123456787</v>
      </c>
      <c r="G7" t="s">
        <v>25</v>
      </c>
      <c r="H7">
        <v>1</v>
      </c>
      <c r="I7" t="s">
        <v>26</v>
      </c>
      <c r="J7" t="s">
        <v>50</v>
      </c>
    </row>
    <row r="8" spans="1:13" x14ac:dyDescent="0.3">
      <c r="A8" t="s">
        <v>27</v>
      </c>
      <c r="B8" t="s">
        <v>41</v>
      </c>
      <c r="C8">
        <v>2</v>
      </c>
      <c r="D8" t="s">
        <v>42</v>
      </c>
      <c r="E8">
        <v>1994</v>
      </c>
      <c r="F8" s="1">
        <f>4400000/0.785</f>
        <v>5605095.5414012736</v>
      </c>
      <c r="G8" t="s">
        <v>18</v>
      </c>
      <c r="H8">
        <v>0.8</v>
      </c>
      <c r="I8" t="s">
        <v>26</v>
      </c>
      <c r="J8" t="s">
        <v>50</v>
      </c>
    </row>
    <row r="9" spans="1:13" x14ac:dyDescent="0.3">
      <c r="A9" t="s">
        <v>28</v>
      </c>
      <c r="B9" t="s">
        <v>43</v>
      </c>
      <c r="C9">
        <v>120</v>
      </c>
      <c r="D9" t="s">
        <v>44</v>
      </c>
      <c r="E9">
        <v>2008</v>
      </c>
      <c r="F9" s="1">
        <v>350000000</v>
      </c>
      <c r="G9" t="s">
        <v>29</v>
      </c>
      <c r="H9">
        <v>26</v>
      </c>
      <c r="I9" t="s">
        <v>30</v>
      </c>
      <c r="J9" t="s">
        <v>50</v>
      </c>
    </row>
    <row r="14" spans="1:13" ht="15" thickBot="1" x14ac:dyDescent="0.35">
      <c r="A14" s="6" t="s">
        <v>45</v>
      </c>
      <c r="H14" s="6" t="s">
        <v>110</v>
      </c>
      <c r="I14" t="s">
        <v>114</v>
      </c>
      <c r="J14" t="s">
        <v>100</v>
      </c>
      <c r="K14" t="s">
        <v>101</v>
      </c>
      <c r="L14" t="s">
        <v>115</v>
      </c>
      <c r="M14" t="s">
        <v>98</v>
      </c>
    </row>
    <row r="15" spans="1:13" x14ac:dyDescent="0.3">
      <c r="A15" s="11" t="s">
        <v>111</v>
      </c>
      <c r="B15" s="12"/>
      <c r="C15" s="13">
        <f>_xlfn.PERCENTILE.EXC(C2:C9,0.25)</f>
        <v>39.75</v>
      </c>
      <c r="H15" s="3">
        <f>1600</f>
        <v>1600</v>
      </c>
      <c r="I15" s="2" t="s">
        <v>99</v>
      </c>
      <c r="J15">
        <v>0.82</v>
      </c>
      <c r="K15" s="9">
        <f>H15*J15*1000</f>
        <v>1312000</v>
      </c>
      <c r="L15" s="2" t="s">
        <v>49</v>
      </c>
      <c r="M15" t="s">
        <v>109</v>
      </c>
    </row>
    <row r="16" spans="1:13" x14ac:dyDescent="0.3">
      <c r="A16" s="14" t="s">
        <v>113</v>
      </c>
      <c r="B16" s="10"/>
      <c r="C16" s="15">
        <f>MEDIAN(C2:C9)</f>
        <v>124.5</v>
      </c>
    </row>
    <row r="17" spans="1:13" ht="15" thickBot="1" x14ac:dyDescent="0.35">
      <c r="A17" s="16" t="s">
        <v>112</v>
      </c>
      <c r="B17" s="17"/>
      <c r="C17" s="18">
        <f>_xlfn.PERCENTILE.EXC(C2:C9,0.75)</f>
        <v>530</v>
      </c>
      <c r="H17" t="s">
        <v>102</v>
      </c>
      <c r="I17">
        <v>1</v>
      </c>
      <c r="J17" t="s">
        <v>1</v>
      </c>
      <c r="K17" t="s">
        <v>103</v>
      </c>
      <c r="L17" s="7">
        <f>3588.8*I17^2+3*10^6*I17</f>
        <v>3003588.8</v>
      </c>
      <c r="M17" t="s">
        <v>104</v>
      </c>
    </row>
    <row r="18" spans="1:13" x14ac:dyDescent="0.3">
      <c r="H18" t="s">
        <v>105</v>
      </c>
    </row>
    <row r="19" spans="1:13" x14ac:dyDescent="0.3">
      <c r="H19" t="s">
        <v>106</v>
      </c>
    </row>
    <row r="20" spans="1:13" x14ac:dyDescent="0.3">
      <c r="H20" t="s">
        <v>107</v>
      </c>
    </row>
    <row r="21" spans="1:13" x14ac:dyDescent="0.3">
      <c r="H21" t="s">
        <v>108</v>
      </c>
    </row>
    <row r="23" spans="1:13" ht="15" thickBot="1" x14ac:dyDescent="0.35">
      <c r="L23" s="8"/>
    </row>
    <row r="24" spans="1:13" ht="15" thickBot="1" x14ac:dyDescent="0.35">
      <c r="H24" s="22" t="s">
        <v>116</v>
      </c>
      <c r="I24" s="23">
        <f>K15</f>
        <v>1312000</v>
      </c>
      <c r="J24" s="24" t="s">
        <v>49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C702D-E38B-4581-8FED-328499ADC7D2}">
  <dimension ref="B2:Z913"/>
  <sheetViews>
    <sheetView topLeftCell="I1" zoomScaleNormal="100" workbookViewId="0">
      <selection activeCell="L15" sqref="L15"/>
    </sheetView>
  </sheetViews>
  <sheetFormatPr defaultRowHeight="14.4" x14ac:dyDescent="0.3"/>
  <cols>
    <col min="2" max="2" width="40.44140625" bestFit="1" customWidth="1"/>
    <col min="3" max="3" width="13.44140625" bestFit="1" customWidth="1"/>
    <col min="4" max="4" width="12.77734375" customWidth="1"/>
    <col min="5" max="5" width="19.33203125" customWidth="1"/>
    <col min="6" max="6" width="15.5546875" customWidth="1"/>
    <col min="7" max="7" width="14.5546875" customWidth="1"/>
    <col min="9" max="9" width="19.88671875" customWidth="1"/>
    <col min="10" max="10" width="4.88671875" customWidth="1"/>
    <col min="11" max="11" width="24.44140625" bestFit="1" customWidth="1"/>
    <col min="12" max="12" width="17.5546875" bestFit="1" customWidth="1"/>
    <col min="13" max="13" width="4.88671875" customWidth="1"/>
    <col min="14" max="14" width="20.6640625" customWidth="1"/>
    <col min="15" max="15" width="30.6640625" customWidth="1"/>
    <col min="16" max="16" width="4.88671875" customWidth="1"/>
    <col min="17" max="17" width="17.44140625" bestFit="1" customWidth="1"/>
    <col min="18" max="18" width="31.5546875" bestFit="1" customWidth="1"/>
    <col min="19" max="19" width="4" customWidth="1"/>
    <col min="20" max="20" width="31.5546875" bestFit="1" customWidth="1"/>
    <col min="21" max="21" width="32.6640625" customWidth="1"/>
  </cols>
  <sheetData>
    <row r="2" spans="2:26" x14ac:dyDescent="0.3">
      <c r="B2" s="63" t="s">
        <v>1135</v>
      </c>
      <c r="C2" s="63"/>
      <c r="D2" s="63"/>
      <c r="E2" s="63"/>
      <c r="F2" s="63"/>
      <c r="G2" s="63"/>
      <c r="H2" s="63"/>
      <c r="I2" s="63"/>
      <c r="K2" s="62" t="s">
        <v>1136</v>
      </c>
      <c r="L2" s="62"/>
      <c r="M2" s="44"/>
      <c r="N2" s="64" t="s">
        <v>1138</v>
      </c>
      <c r="O2" s="64"/>
      <c r="P2" s="44"/>
      <c r="Q2" s="64" t="s">
        <v>1139</v>
      </c>
      <c r="R2" s="64"/>
      <c r="S2" s="48"/>
      <c r="T2" s="64" t="s">
        <v>1140</v>
      </c>
      <c r="U2" s="64"/>
      <c r="V2" s="48"/>
      <c r="W2" s="48"/>
      <c r="X2" s="48"/>
      <c r="Y2" s="48"/>
      <c r="Z2" s="48"/>
    </row>
    <row r="3" spans="2:26" ht="15" thickBot="1" x14ac:dyDescent="0.35">
      <c r="V3" s="49"/>
      <c r="W3" s="49"/>
      <c r="X3" s="49"/>
      <c r="Y3" s="49"/>
      <c r="Z3" s="49"/>
    </row>
    <row r="4" spans="2:26" x14ac:dyDescent="0.3">
      <c r="N4" s="19" t="s">
        <v>1133</v>
      </c>
      <c r="O4" s="42">
        <f>_xlfn.PERCENTILE.INC(N9:N48,0.25)/1000</f>
        <v>6</v>
      </c>
      <c r="Q4" s="19" t="s">
        <v>1133</v>
      </c>
      <c r="R4" s="42">
        <f>_xlfn.PERCENTILE.INC(Q9:Q20,0.25)/1000</f>
        <v>10.8</v>
      </c>
      <c r="T4" s="19" t="s">
        <v>1133</v>
      </c>
      <c r="U4" s="42">
        <f>_xlfn.PERCENTILE.INC(T9:T521,0.25)/1000</f>
        <v>0.8</v>
      </c>
    </row>
    <row r="5" spans="2:26" x14ac:dyDescent="0.3">
      <c r="B5" s="29" t="s">
        <v>72</v>
      </c>
      <c r="C5" s="29" t="s">
        <v>1131</v>
      </c>
      <c r="D5" s="29" t="s">
        <v>1130</v>
      </c>
      <c r="E5" s="29" t="s">
        <v>1129</v>
      </c>
      <c r="F5" s="29" t="s">
        <v>1128</v>
      </c>
      <c r="G5" s="29" t="s">
        <v>1127</v>
      </c>
      <c r="H5" s="29" t="s">
        <v>1126</v>
      </c>
      <c r="I5" s="30" t="s">
        <v>1125</v>
      </c>
      <c r="K5" s="40" t="s">
        <v>1126</v>
      </c>
      <c r="L5" t="s">
        <v>1134</v>
      </c>
      <c r="N5" s="20" t="s">
        <v>1132</v>
      </c>
      <c r="O5" s="41">
        <f>_xlfn.PERCENTILE.INC(N9:N48,0.5)/1000</f>
        <v>11.4</v>
      </c>
      <c r="Q5" s="20" t="s">
        <v>1132</v>
      </c>
      <c r="R5" s="41">
        <f>_xlfn.PERCENTILE.INC(Q9:Q20,0.5)/1000</f>
        <v>18</v>
      </c>
      <c r="T5" s="20" t="s">
        <v>1132</v>
      </c>
      <c r="U5" s="41">
        <f>_xlfn.PERCENTILE.INC(T9:T521,0.5)/1000</f>
        <v>2.1</v>
      </c>
    </row>
    <row r="6" spans="2:26" ht="15" thickBot="1" x14ac:dyDescent="0.35">
      <c r="B6" s="35" t="s">
        <v>1120</v>
      </c>
      <c r="C6" s="35" t="s">
        <v>93</v>
      </c>
      <c r="D6" s="36">
        <v>6150</v>
      </c>
      <c r="E6" s="35">
        <v>1</v>
      </c>
      <c r="F6" s="35"/>
      <c r="G6" s="35" t="s">
        <v>1121</v>
      </c>
      <c r="H6" s="35" t="s">
        <v>54</v>
      </c>
      <c r="I6" s="34" t="s">
        <v>289</v>
      </c>
      <c r="K6" s="40" t="s">
        <v>1131</v>
      </c>
      <c r="L6" t="s">
        <v>163</v>
      </c>
      <c r="N6" s="21" t="s">
        <v>1122</v>
      </c>
      <c r="O6" s="39">
        <f>_xlfn.PERCENTILE.INC(N9:N48,0.75)/1000</f>
        <v>16.25</v>
      </c>
      <c r="Q6" s="21" t="s">
        <v>1122</v>
      </c>
      <c r="R6" s="39">
        <f>_xlfn.PERCENTILE.INC(Q9:Q20,0.75)/1000</f>
        <v>30.84375</v>
      </c>
      <c r="T6" s="21" t="s">
        <v>1122</v>
      </c>
      <c r="U6" s="39">
        <f>_xlfn.PERCENTILE.INC(T9:T521,0.75)/1000</f>
        <v>9.1999999999999993</v>
      </c>
    </row>
    <row r="7" spans="2:26" x14ac:dyDescent="0.3">
      <c r="B7" s="35" t="s">
        <v>1119</v>
      </c>
      <c r="C7" s="35" t="s">
        <v>87</v>
      </c>
      <c r="D7" s="36">
        <v>1900</v>
      </c>
      <c r="E7" s="35">
        <v>2</v>
      </c>
      <c r="F7" s="35"/>
      <c r="G7" s="35" t="s">
        <v>167</v>
      </c>
      <c r="H7" s="35" t="s">
        <v>54</v>
      </c>
      <c r="I7" s="34" t="s">
        <v>478</v>
      </c>
    </row>
    <row r="8" spans="2:26" x14ac:dyDescent="0.3">
      <c r="B8" s="35" t="s">
        <v>1118</v>
      </c>
      <c r="C8" s="35" t="s">
        <v>148</v>
      </c>
      <c r="D8" s="36">
        <v>27000</v>
      </c>
      <c r="E8" s="35">
        <v>9</v>
      </c>
      <c r="F8" s="35">
        <v>80</v>
      </c>
      <c r="G8" s="35" t="s">
        <v>151</v>
      </c>
      <c r="H8" s="35" t="s">
        <v>54</v>
      </c>
      <c r="I8" s="34" t="s">
        <v>249</v>
      </c>
      <c r="K8" s="40" t="s">
        <v>1124</v>
      </c>
      <c r="L8" t="s">
        <v>1123</v>
      </c>
      <c r="M8" s="46"/>
      <c r="N8" s="47" t="s">
        <v>1137</v>
      </c>
      <c r="P8" s="46"/>
      <c r="Q8" s="47" t="s">
        <v>1137</v>
      </c>
      <c r="T8" s="47" t="s">
        <v>1137</v>
      </c>
    </row>
    <row r="9" spans="2:26" x14ac:dyDescent="0.3">
      <c r="B9" s="35" t="s">
        <v>1117</v>
      </c>
      <c r="C9" s="35" t="s">
        <v>16</v>
      </c>
      <c r="D9" s="35">
        <v>900</v>
      </c>
      <c r="E9" s="35">
        <v>1</v>
      </c>
      <c r="F9" s="35"/>
      <c r="G9" s="35" t="s">
        <v>167</v>
      </c>
      <c r="H9" s="35" t="s">
        <v>54</v>
      </c>
      <c r="I9" s="34" t="s">
        <v>413</v>
      </c>
      <c r="K9" s="37" t="s">
        <v>1090</v>
      </c>
      <c r="L9" s="43">
        <v>12000</v>
      </c>
      <c r="M9" s="45"/>
      <c r="N9" s="43">
        <v>12000</v>
      </c>
      <c r="O9" s="45"/>
      <c r="P9" s="45"/>
      <c r="Q9" s="45">
        <v>10800</v>
      </c>
      <c r="T9" s="43">
        <v>6150</v>
      </c>
    </row>
    <row r="10" spans="2:26" x14ac:dyDescent="0.3">
      <c r="B10" s="35" t="s">
        <v>1116</v>
      </c>
      <c r="C10" s="35" t="s">
        <v>16</v>
      </c>
      <c r="D10" s="36">
        <v>1700</v>
      </c>
      <c r="E10" s="35">
        <v>2</v>
      </c>
      <c r="F10" s="35"/>
      <c r="G10" s="35" t="s">
        <v>151</v>
      </c>
      <c r="H10" s="35" t="s">
        <v>54</v>
      </c>
      <c r="I10" s="34" t="s">
        <v>194</v>
      </c>
      <c r="K10" s="37" t="s">
        <v>1084</v>
      </c>
      <c r="L10" s="43">
        <v>12000</v>
      </c>
      <c r="M10" s="45"/>
      <c r="N10" s="43">
        <v>12000</v>
      </c>
      <c r="O10" s="45"/>
      <c r="P10" s="45"/>
      <c r="Q10" s="45">
        <v>11025</v>
      </c>
      <c r="T10" s="43">
        <v>1900</v>
      </c>
    </row>
    <row r="11" spans="2:26" x14ac:dyDescent="0.3">
      <c r="B11" s="35" t="s">
        <v>1115</v>
      </c>
      <c r="C11" s="35" t="s">
        <v>16</v>
      </c>
      <c r="D11" s="36">
        <v>1200</v>
      </c>
      <c r="E11" s="35">
        <v>2</v>
      </c>
      <c r="F11" s="35"/>
      <c r="G11" s="35" t="s">
        <v>167</v>
      </c>
      <c r="H11" s="35" t="s">
        <v>166</v>
      </c>
      <c r="I11" s="34" t="s">
        <v>402</v>
      </c>
      <c r="K11" s="37" t="s">
        <v>1065</v>
      </c>
      <c r="L11" s="43">
        <v>10800</v>
      </c>
      <c r="M11" s="45"/>
      <c r="N11" s="43">
        <v>10800</v>
      </c>
      <c r="O11" s="45"/>
      <c r="P11" s="45"/>
      <c r="Q11" s="45">
        <v>33075</v>
      </c>
      <c r="T11" s="43">
        <v>27000</v>
      </c>
    </row>
    <row r="12" spans="2:26" x14ac:dyDescent="0.3">
      <c r="B12" s="35" t="s">
        <v>1114</v>
      </c>
      <c r="C12" s="35" t="s">
        <v>148</v>
      </c>
      <c r="D12" s="36">
        <v>850</v>
      </c>
      <c r="E12" s="35">
        <v>1</v>
      </c>
      <c r="F12" s="35"/>
      <c r="G12" s="35" t="s">
        <v>151</v>
      </c>
      <c r="H12" s="35" t="s">
        <v>54</v>
      </c>
      <c r="I12" s="34" t="s">
        <v>502</v>
      </c>
      <c r="K12" s="37" t="s">
        <v>1019</v>
      </c>
      <c r="L12" s="43">
        <v>4800</v>
      </c>
      <c r="M12" s="45"/>
      <c r="N12" s="43">
        <v>4800</v>
      </c>
      <c r="O12" s="45"/>
      <c r="P12" s="45"/>
      <c r="Q12" s="45">
        <v>46800</v>
      </c>
      <c r="T12" s="43">
        <v>900</v>
      </c>
    </row>
    <row r="13" spans="2:26" x14ac:dyDescent="0.3">
      <c r="B13" s="35" t="s">
        <v>1113</v>
      </c>
      <c r="C13" s="35" t="s">
        <v>16</v>
      </c>
      <c r="D13" s="36">
        <v>850</v>
      </c>
      <c r="E13" s="35">
        <v>1</v>
      </c>
      <c r="F13" s="35"/>
      <c r="G13" s="35" t="s">
        <v>151</v>
      </c>
      <c r="H13" s="35" t="s">
        <v>54</v>
      </c>
      <c r="I13" s="34" t="s">
        <v>465</v>
      </c>
      <c r="K13" s="37" t="s">
        <v>1008</v>
      </c>
      <c r="L13" s="43">
        <v>3300</v>
      </c>
      <c r="M13" s="45"/>
      <c r="N13" s="43">
        <v>3300</v>
      </c>
      <c r="O13" s="45"/>
      <c r="P13" s="45"/>
      <c r="Q13" s="45">
        <v>30100</v>
      </c>
      <c r="T13" s="43">
        <v>1700</v>
      </c>
    </row>
    <row r="14" spans="2:26" x14ac:dyDescent="0.3">
      <c r="B14" s="35" t="s">
        <v>1112</v>
      </c>
      <c r="C14" s="35" t="s">
        <v>16</v>
      </c>
      <c r="D14" s="36">
        <v>900</v>
      </c>
      <c r="E14" s="35">
        <v>1</v>
      </c>
      <c r="F14" s="35">
        <v>40</v>
      </c>
      <c r="G14" s="35" t="s">
        <v>301</v>
      </c>
      <c r="H14" s="35" t="s">
        <v>54</v>
      </c>
      <c r="I14" s="34" t="s">
        <v>1018</v>
      </c>
      <c r="K14" s="37" t="s">
        <v>971</v>
      </c>
      <c r="L14" s="43">
        <v>12000</v>
      </c>
      <c r="M14" s="45"/>
      <c r="N14" s="43">
        <v>12000</v>
      </c>
      <c r="O14" s="45"/>
      <c r="P14" s="45"/>
      <c r="Q14" s="45">
        <v>18000</v>
      </c>
      <c r="T14" s="43">
        <v>850</v>
      </c>
    </row>
    <row r="15" spans="2:26" x14ac:dyDescent="0.3">
      <c r="B15" s="35" t="s">
        <v>1110</v>
      </c>
      <c r="C15" s="35" t="s">
        <v>148</v>
      </c>
      <c r="D15" s="36">
        <v>4620</v>
      </c>
      <c r="E15" s="35">
        <v>7</v>
      </c>
      <c r="F15" s="35">
        <v>65</v>
      </c>
      <c r="G15" s="35" t="s">
        <v>151</v>
      </c>
      <c r="H15" s="35" t="s">
        <v>166</v>
      </c>
      <c r="I15" s="34" t="s">
        <v>1111</v>
      </c>
      <c r="K15" s="37" t="s">
        <v>929</v>
      </c>
      <c r="L15" s="43">
        <v>2000</v>
      </c>
      <c r="M15" s="45"/>
      <c r="N15" s="43">
        <v>2000</v>
      </c>
      <c r="O15" s="45"/>
      <c r="P15" s="45"/>
      <c r="Q15" s="45">
        <v>25200</v>
      </c>
      <c r="T15" s="43">
        <v>850</v>
      </c>
    </row>
    <row r="16" spans="2:26" x14ac:dyDescent="0.3">
      <c r="B16" s="35" t="s">
        <v>1110</v>
      </c>
      <c r="C16" s="35" t="s">
        <v>148</v>
      </c>
      <c r="D16" s="36">
        <v>660</v>
      </c>
      <c r="E16" s="35">
        <v>1</v>
      </c>
      <c r="F16" s="35">
        <v>65</v>
      </c>
      <c r="G16" s="35" t="s">
        <v>151</v>
      </c>
      <c r="H16" s="35" t="s">
        <v>166</v>
      </c>
      <c r="I16" s="34">
        <v>2002</v>
      </c>
      <c r="K16" s="37" t="s">
        <v>927</v>
      </c>
      <c r="L16" s="43">
        <v>22050</v>
      </c>
      <c r="M16" s="45"/>
      <c r="N16" s="43">
        <v>22050</v>
      </c>
      <c r="O16" s="45"/>
      <c r="P16" s="45"/>
      <c r="Q16" s="45">
        <v>18000</v>
      </c>
      <c r="T16" s="43">
        <v>900</v>
      </c>
    </row>
    <row r="17" spans="2:20" x14ac:dyDescent="0.3">
      <c r="B17" s="35" t="s">
        <v>1109</v>
      </c>
      <c r="C17" s="35" t="s">
        <v>148</v>
      </c>
      <c r="D17" s="36">
        <v>2640</v>
      </c>
      <c r="E17" s="35">
        <v>4</v>
      </c>
      <c r="F17" s="35">
        <v>65</v>
      </c>
      <c r="G17" s="35" t="s">
        <v>151</v>
      </c>
      <c r="H17" s="35" t="s">
        <v>166</v>
      </c>
      <c r="I17" s="34">
        <v>2001</v>
      </c>
      <c r="K17" s="37" t="s">
        <v>892</v>
      </c>
      <c r="L17" s="43">
        <v>9000</v>
      </c>
      <c r="M17" s="45"/>
      <c r="N17" s="43">
        <v>9000</v>
      </c>
      <c r="O17" s="45"/>
      <c r="P17" s="45"/>
      <c r="Q17" s="45">
        <v>33600</v>
      </c>
      <c r="T17" s="43">
        <v>15000</v>
      </c>
    </row>
    <row r="18" spans="2:20" x14ac:dyDescent="0.3">
      <c r="B18" s="35" t="s">
        <v>1108</v>
      </c>
      <c r="C18" s="35" t="s">
        <v>148</v>
      </c>
      <c r="D18" s="36">
        <v>15000</v>
      </c>
      <c r="E18" s="35">
        <v>5</v>
      </c>
      <c r="F18" s="35">
        <v>80</v>
      </c>
      <c r="G18" s="35" t="s">
        <v>151</v>
      </c>
      <c r="H18" s="35" t="s">
        <v>54</v>
      </c>
      <c r="I18" s="34" t="s">
        <v>1107</v>
      </c>
      <c r="K18" s="37" t="s">
        <v>888</v>
      </c>
      <c r="L18" s="43">
        <v>600</v>
      </c>
      <c r="M18" s="45"/>
      <c r="N18" s="43">
        <v>600</v>
      </c>
      <c r="O18" s="45"/>
      <c r="P18" s="45"/>
      <c r="Q18" s="45">
        <v>10800</v>
      </c>
      <c r="T18" s="43">
        <v>2550</v>
      </c>
    </row>
    <row r="19" spans="2:20" x14ac:dyDescent="0.3">
      <c r="B19" s="35" t="s">
        <v>1106</v>
      </c>
      <c r="C19" s="35" t="s">
        <v>148</v>
      </c>
      <c r="D19" s="36">
        <v>2550</v>
      </c>
      <c r="E19" s="35">
        <v>3</v>
      </c>
      <c r="F19" s="35"/>
      <c r="G19" s="35" t="s">
        <v>151</v>
      </c>
      <c r="H19" s="35" t="s">
        <v>54</v>
      </c>
      <c r="I19" s="34" t="s">
        <v>879</v>
      </c>
      <c r="K19" s="37" t="s">
        <v>887</v>
      </c>
      <c r="L19" s="43">
        <v>24000</v>
      </c>
      <c r="M19" s="45"/>
      <c r="N19" s="43">
        <v>24000</v>
      </c>
      <c r="O19" s="45"/>
      <c r="P19" s="45"/>
      <c r="Q19" s="45">
        <v>7200</v>
      </c>
      <c r="T19" s="43">
        <v>2050</v>
      </c>
    </row>
    <row r="20" spans="2:20" x14ac:dyDescent="0.3">
      <c r="B20" s="35" t="s">
        <v>1105</v>
      </c>
      <c r="C20" s="35" t="s">
        <v>90</v>
      </c>
      <c r="D20" s="36">
        <v>2050</v>
      </c>
      <c r="E20" s="35">
        <v>1</v>
      </c>
      <c r="F20" s="35"/>
      <c r="G20" s="35" t="s">
        <v>192</v>
      </c>
      <c r="H20" s="35" t="s">
        <v>54</v>
      </c>
      <c r="I20" s="34" t="s">
        <v>1104</v>
      </c>
      <c r="K20" s="37" t="s">
        <v>870</v>
      </c>
      <c r="L20" s="43">
        <v>12000</v>
      </c>
      <c r="M20" s="45"/>
      <c r="N20" s="43">
        <v>12000</v>
      </c>
      <c r="O20" s="45"/>
      <c r="P20" s="45"/>
      <c r="Q20" s="45">
        <v>4600</v>
      </c>
      <c r="T20" s="43">
        <v>14400</v>
      </c>
    </row>
    <row r="21" spans="2:20" x14ac:dyDescent="0.3">
      <c r="B21" s="35" t="s">
        <v>1103</v>
      </c>
      <c r="C21" s="35" t="s">
        <v>90</v>
      </c>
      <c r="D21" s="36">
        <v>14400</v>
      </c>
      <c r="E21" s="35">
        <v>16</v>
      </c>
      <c r="F21" s="35">
        <v>75</v>
      </c>
      <c r="G21" s="35" t="s">
        <v>301</v>
      </c>
      <c r="H21" s="35" t="s">
        <v>54</v>
      </c>
      <c r="I21" s="34" t="s">
        <v>1102</v>
      </c>
      <c r="K21" s="37" t="s">
        <v>864</v>
      </c>
      <c r="L21" s="43">
        <v>3600</v>
      </c>
      <c r="N21" s="43">
        <v>3600</v>
      </c>
      <c r="Q21" s="43"/>
      <c r="T21" s="43">
        <v>15000</v>
      </c>
    </row>
    <row r="22" spans="2:20" x14ac:dyDescent="0.3">
      <c r="B22" s="35" t="s">
        <v>1101</v>
      </c>
      <c r="C22" s="35" t="s">
        <v>90</v>
      </c>
      <c r="D22" s="36">
        <v>15000</v>
      </c>
      <c r="E22" s="35">
        <v>5</v>
      </c>
      <c r="F22" s="35">
        <v>80</v>
      </c>
      <c r="G22" s="35" t="s">
        <v>151</v>
      </c>
      <c r="H22" s="35" t="s">
        <v>54</v>
      </c>
      <c r="I22" s="34" t="s">
        <v>269</v>
      </c>
      <c r="K22" s="37" t="s">
        <v>861</v>
      </c>
      <c r="L22" s="43">
        <v>24000</v>
      </c>
      <c r="N22" s="43">
        <v>24000</v>
      </c>
      <c r="Q22" s="43"/>
      <c r="T22" s="43">
        <v>3700</v>
      </c>
    </row>
    <row r="23" spans="2:20" x14ac:dyDescent="0.3">
      <c r="B23" s="35" t="s">
        <v>1099</v>
      </c>
      <c r="C23" s="35" t="s">
        <v>87</v>
      </c>
      <c r="D23" s="35">
        <v>950</v>
      </c>
      <c r="E23" s="35">
        <v>1</v>
      </c>
      <c r="F23" s="35"/>
      <c r="G23" s="35" t="s">
        <v>167</v>
      </c>
      <c r="H23" s="35" t="s">
        <v>54</v>
      </c>
      <c r="I23" s="34" t="s">
        <v>502</v>
      </c>
      <c r="K23" s="37" t="s">
        <v>842</v>
      </c>
      <c r="L23" s="43">
        <v>12000</v>
      </c>
      <c r="N23" s="43">
        <v>12000</v>
      </c>
      <c r="Q23" s="43"/>
      <c r="T23" s="43">
        <v>30000</v>
      </c>
    </row>
    <row r="24" spans="2:20" x14ac:dyDescent="0.3">
      <c r="B24" s="35" t="s">
        <v>1099</v>
      </c>
      <c r="C24" s="35" t="s">
        <v>87</v>
      </c>
      <c r="D24" s="35">
        <v>850</v>
      </c>
      <c r="E24" s="35">
        <v>1</v>
      </c>
      <c r="F24" s="35"/>
      <c r="G24" s="35" t="s">
        <v>151</v>
      </c>
      <c r="H24" s="35" t="s">
        <v>54</v>
      </c>
      <c r="I24" s="34" t="s">
        <v>521</v>
      </c>
      <c r="K24" s="37" t="s">
        <v>834</v>
      </c>
      <c r="L24" s="43">
        <v>8250</v>
      </c>
      <c r="N24" s="43">
        <v>8250</v>
      </c>
      <c r="Q24" s="43"/>
      <c r="T24" s="43">
        <v>600</v>
      </c>
    </row>
    <row r="25" spans="2:20" x14ac:dyDescent="0.3">
      <c r="B25" s="35" t="s">
        <v>1100</v>
      </c>
      <c r="C25" s="35" t="s">
        <v>87</v>
      </c>
      <c r="D25" s="36">
        <v>850</v>
      </c>
      <c r="E25" s="35">
        <v>1</v>
      </c>
      <c r="F25" s="35"/>
      <c r="G25" s="35" t="s">
        <v>151</v>
      </c>
      <c r="H25" s="35" t="s">
        <v>166</v>
      </c>
      <c r="I25" s="34" t="s">
        <v>210</v>
      </c>
      <c r="K25" s="37" t="s">
        <v>826</v>
      </c>
      <c r="L25" s="43">
        <v>30600</v>
      </c>
      <c r="N25" s="43">
        <v>30600</v>
      </c>
      <c r="Q25" s="43"/>
      <c r="T25" s="43">
        <v>9000</v>
      </c>
    </row>
    <row r="26" spans="2:20" x14ac:dyDescent="0.3">
      <c r="B26" s="35" t="s">
        <v>1099</v>
      </c>
      <c r="C26" s="35" t="s">
        <v>87</v>
      </c>
      <c r="D26" s="36">
        <v>1000</v>
      </c>
      <c r="E26" s="35">
        <v>1</v>
      </c>
      <c r="F26" s="35"/>
      <c r="G26" s="35" t="s">
        <v>167</v>
      </c>
      <c r="H26" s="35" t="s">
        <v>54</v>
      </c>
      <c r="I26" s="34" t="s">
        <v>410</v>
      </c>
      <c r="K26" s="37" t="s">
        <v>780</v>
      </c>
      <c r="L26" s="43">
        <v>9200</v>
      </c>
      <c r="N26" s="43">
        <v>9200</v>
      </c>
      <c r="Q26" s="43"/>
      <c r="T26" s="43">
        <v>10800</v>
      </c>
    </row>
    <row r="27" spans="2:20" x14ac:dyDescent="0.3">
      <c r="B27" s="35" t="s">
        <v>1099</v>
      </c>
      <c r="C27" s="35" t="s">
        <v>87</v>
      </c>
      <c r="D27" s="36">
        <v>900</v>
      </c>
      <c r="E27" s="35">
        <v>1</v>
      </c>
      <c r="F27" s="35"/>
      <c r="G27" s="35" t="s">
        <v>167</v>
      </c>
      <c r="H27" s="35" t="s">
        <v>54</v>
      </c>
      <c r="I27" s="34" t="s">
        <v>529</v>
      </c>
      <c r="K27" s="37" t="s">
        <v>759</v>
      </c>
      <c r="L27" s="43">
        <v>3000</v>
      </c>
      <c r="N27" s="43">
        <v>3000</v>
      </c>
      <c r="Q27" s="43"/>
      <c r="T27" s="43">
        <v>4070</v>
      </c>
    </row>
    <row r="28" spans="2:20" x14ac:dyDescent="0.3">
      <c r="B28" s="35" t="s">
        <v>1098</v>
      </c>
      <c r="C28" s="35" t="s">
        <v>91</v>
      </c>
      <c r="D28" s="35">
        <v>100</v>
      </c>
      <c r="E28" s="35">
        <v>1</v>
      </c>
      <c r="F28" s="35"/>
      <c r="G28" s="35" t="s">
        <v>281</v>
      </c>
      <c r="H28" s="35" t="s">
        <v>166</v>
      </c>
      <c r="I28" s="34">
        <v>1995</v>
      </c>
      <c r="K28" s="37" t="s">
        <v>747</v>
      </c>
      <c r="L28" s="43">
        <v>600</v>
      </c>
      <c r="N28" s="43">
        <v>600</v>
      </c>
      <c r="Q28" s="43"/>
      <c r="T28" s="43">
        <v>12000</v>
      </c>
    </row>
    <row r="29" spans="2:20" x14ac:dyDescent="0.3">
      <c r="B29" s="35" t="s">
        <v>1097</v>
      </c>
      <c r="C29" s="35" t="s">
        <v>1050</v>
      </c>
      <c r="D29" s="36">
        <v>30000</v>
      </c>
      <c r="E29" s="35">
        <v>10</v>
      </c>
      <c r="F29" s="35"/>
      <c r="G29" s="35" t="s">
        <v>151</v>
      </c>
      <c r="H29" s="35" t="s">
        <v>54</v>
      </c>
      <c r="I29" s="34" t="s">
        <v>1096</v>
      </c>
      <c r="K29" s="37" t="s">
        <v>746</v>
      </c>
      <c r="L29" s="43">
        <v>6000</v>
      </c>
      <c r="N29" s="43">
        <v>6000</v>
      </c>
      <c r="Q29" s="43"/>
      <c r="T29" s="43">
        <v>450</v>
      </c>
    </row>
    <row r="30" spans="2:20" x14ac:dyDescent="0.3">
      <c r="B30" s="35" t="s">
        <v>1095</v>
      </c>
      <c r="C30" s="35" t="s">
        <v>16</v>
      </c>
      <c r="D30" s="36">
        <v>600</v>
      </c>
      <c r="E30" s="35">
        <v>1</v>
      </c>
      <c r="F30" s="35"/>
      <c r="G30" s="35" t="s">
        <v>176</v>
      </c>
      <c r="H30" s="35" t="s">
        <v>54</v>
      </c>
      <c r="I30" s="34">
        <v>1997</v>
      </c>
      <c r="K30" s="37" t="s">
        <v>741</v>
      </c>
      <c r="L30" s="43">
        <v>9000</v>
      </c>
      <c r="N30" s="43">
        <v>9000</v>
      </c>
      <c r="Q30" s="43"/>
      <c r="T30" s="43">
        <v>850</v>
      </c>
    </row>
    <row r="31" spans="2:20" x14ac:dyDescent="0.3">
      <c r="B31" s="35" t="s">
        <v>1094</v>
      </c>
      <c r="C31" s="35" t="s">
        <v>654</v>
      </c>
      <c r="D31" s="36">
        <v>9000</v>
      </c>
      <c r="E31" s="35">
        <v>3</v>
      </c>
      <c r="F31" s="35">
        <v>100</v>
      </c>
      <c r="G31" s="35" t="s">
        <v>232</v>
      </c>
      <c r="H31" s="35" t="s">
        <v>54</v>
      </c>
      <c r="I31" s="34" t="s">
        <v>1093</v>
      </c>
      <c r="K31" s="37" t="s">
        <v>708</v>
      </c>
      <c r="L31" s="43">
        <v>9000</v>
      </c>
      <c r="N31" s="43">
        <v>9000</v>
      </c>
      <c r="Q31" s="43"/>
      <c r="T31" s="43">
        <v>12000</v>
      </c>
    </row>
    <row r="32" spans="2:20" x14ac:dyDescent="0.3">
      <c r="B32" s="35" t="s">
        <v>1092</v>
      </c>
      <c r="C32" s="35" t="s">
        <v>91</v>
      </c>
      <c r="D32" s="36">
        <v>7200</v>
      </c>
      <c r="E32" s="35">
        <v>2</v>
      </c>
      <c r="F32" s="35">
        <v>120</v>
      </c>
      <c r="G32" s="35" t="s">
        <v>232</v>
      </c>
      <c r="H32" s="35" t="s">
        <v>54</v>
      </c>
      <c r="I32" s="34" t="s">
        <v>509</v>
      </c>
      <c r="K32" s="37" t="s">
        <v>702</v>
      </c>
      <c r="L32" s="43">
        <v>10000</v>
      </c>
      <c r="N32" s="43">
        <v>10000</v>
      </c>
      <c r="Q32" s="43"/>
      <c r="T32" s="43">
        <v>7800</v>
      </c>
    </row>
    <row r="33" spans="2:20" x14ac:dyDescent="0.3">
      <c r="B33" s="35" t="s">
        <v>1092</v>
      </c>
      <c r="C33" s="35" t="s">
        <v>91</v>
      </c>
      <c r="D33" s="36">
        <v>3600</v>
      </c>
      <c r="E33" s="35">
        <v>1</v>
      </c>
      <c r="F33" s="35">
        <v>99</v>
      </c>
      <c r="G33" s="35" t="s">
        <v>232</v>
      </c>
      <c r="H33" s="35" t="s">
        <v>54</v>
      </c>
      <c r="I33" s="34" t="s">
        <v>509</v>
      </c>
      <c r="K33" s="37" t="s">
        <v>656</v>
      </c>
      <c r="L33" s="43">
        <v>20700</v>
      </c>
      <c r="N33" s="43">
        <v>20700</v>
      </c>
      <c r="Q33" s="43"/>
      <c r="T33" s="43">
        <v>300</v>
      </c>
    </row>
    <row r="34" spans="2:20" x14ac:dyDescent="0.3">
      <c r="B34" s="35" t="s">
        <v>1091</v>
      </c>
      <c r="C34" s="35" t="s">
        <v>87</v>
      </c>
      <c r="D34" s="36">
        <v>950</v>
      </c>
      <c r="E34" s="35">
        <v>1</v>
      </c>
      <c r="F34" s="35">
        <v>70</v>
      </c>
      <c r="G34" s="35" t="s">
        <v>167</v>
      </c>
      <c r="H34" s="35" t="s">
        <v>54</v>
      </c>
      <c r="I34" s="34" t="s">
        <v>502</v>
      </c>
      <c r="K34" s="37" t="s">
        <v>583</v>
      </c>
      <c r="L34" s="43">
        <v>32000</v>
      </c>
      <c r="N34" s="43">
        <v>32000</v>
      </c>
      <c r="Q34" s="43"/>
      <c r="T34" s="43">
        <v>900</v>
      </c>
    </row>
    <row r="35" spans="2:20" x14ac:dyDescent="0.3">
      <c r="B35" s="35" t="s">
        <v>1091</v>
      </c>
      <c r="C35" s="35" t="s">
        <v>87</v>
      </c>
      <c r="D35" s="36">
        <v>950</v>
      </c>
      <c r="E35" s="35">
        <v>1</v>
      </c>
      <c r="F35" s="35">
        <v>70</v>
      </c>
      <c r="G35" s="35" t="s">
        <v>167</v>
      </c>
      <c r="H35" s="35" t="s">
        <v>54</v>
      </c>
      <c r="I35" s="34" t="s">
        <v>502</v>
      </c>
      <c r="K35" s="37" t="s">
        <v>558</v>
      </c>
      <c r="L35" s="43">
        <v>14000</v>
      </c>
      <c r="N35" s="43">
        <v>14000</v>
      </c>
      <c r="Q35" s="43"/>
      <c r="T35" s="43">
        <v>4600</v>
      </c>
    </row>
    <row r="36" spans="2:20" x14ac:dyDescent="0.3">
      <c r="B36" s="35" t="s">
        <v>1091</v>
      </c>
      <c r="C36" s="35" t="s">
        <v>87</v>
      </c>
      <c r="D36" s="36">
        <v>660</v>
      </c>
      <c r="E36" s="35">
        <v>1</v>
      </c>
      <c r="F36" s="35">
        <v>55</v>
      </c>
      <c r="G36" s="35" t="s">
        <v>151</v>
      </c>
      <c r="H36" s="35" t="s">
        <v>54</v>
      </c>
      <c r="I36" s="34" t="s">
        <v>1060</v>
      </c>
      <c r="K36" s="37" t="s">
        <v>556</v>
      </c>
      <c r="L36" s="43">
        <v>6000</v>
      </c>
      <c r="N36" s="43">
        <v>6000</v>
      </c>
      <c r="Q36" s="43"/>
      <c r="T36" s="43">
        <v>19800</v>
      </c>
    </row>
    <row r="37" spans="2:20" x14ac:dyDescent="0.3">
      <c r="B37" s="35" t="s">
        <v>1091</v>
      </c>
      <c r="C37" s="35" t="s">
        <v>87</v>
      </c>
      <c r="D37" s="36">
        <v>660</v>
      </c>
      <c r="E37" s="35">
        <v>1</v>
      </c>
      <c r="F37" s="35">
        <v>55</v>
      </c>
      <c r="G37" s="35" t="s">
        <v>151</v>
      </c>
      <c r="H37" s="35" t="s">
        <v>54</v>
      </c>
      <c r="I37" s="34" t="s">
        <v>1060</v>
      </c>
      <c r="K37" s="37" t="s">
        <v>549</v>
      </c>
      <c r="L37" s="43">
        <v>33600</v>
      </c>
      <c r="N37" s="43">
        <v>33600</v>
      </c>
      <c r="Q37" s="43"/>
      <c r="T37" s="43">
        <v>750</v>
      </c>
    </row>
    <row r="38" spans="2:20" x14ac:dyDescent="0.3">
      <c r="B38" s="35" t="s">
        <v>1091</v>
      </c>
      <c r="C38" s="35" t="s">
        <v>87</v>
      </c>
      <c r="D38" s="36">
        <v>850</v>
      </c>
      <c r="E38" s="35">
        <v>1</v>
      </c>
      <c r="F38" s="35">
        <v>70</v>
      </c>
      <c r="G38" s="35" t="s">
        <v>151</v>
      </c>
      <c r="H38" s="35" t="s">
        <v>54</v>
      </c>
      <c r="I38" s="34" t="s">
        <v>521</v>
      </c>
      <c r="K38" s="37" t="s">
        <v>516</v>
      </c>
      <c r="L38" s="43">
        <v>12000</v>
      </c>
      <c r="N38" s="43">
        <v>12000</v>
      </c>
      <c r="Q38" s="43"/>
      <c r="T38" s="43">
        <v>16800</v>
      </c>
    </row>
    <row r="39" spans="2:20" x14ac:dyDescent="0.3">
      <c r="B39" s="35" t="s">
        <v>1090</v>
      </c>
      <c r="C39" s="35" t="s">
        <v>163</v>
      </c>
      <c r="D39" s="36">
        <v>12000</v>
      </c>
      <c r="E39" s="35">
        <v>4</v>
      </c>
      <c r="F39" s="35">
        <v>84</v>
      </c>
      <c r="G39" s="35" t="s">
        <v>147</v>
      </c>
      <c r="H39" s="35" t="s">
        <v>54</v>
      </c>
      <c r="I39" s="34" t="s">
        <v>383</v>
      </c>
      <c r="K39" s="37" t="s">
        <v>443</v>
      </c>
      <c r="L39" s="43">
        <v>50400</v>
      </c>
      <c r="N39" s="43">
        <v>50400</v>
      </c>
      <c r="Q39" s="43"/>
      <c r="T39" s="43">
        <v>67500</v>
      </c>
    </row>
    <row r="40" spans="2:20" x14ac:dyDescent="0.3">
      <c r="B40" s="35" t="s">
        <v>1089</v>
      </c>
      <c r="C40" s="35" t="s">
        <v>16</v>
      </c>
      <c r="D40" s="35">
        <v>450</v>
      </c>
      <c r="E40" s="35">
        <v>2</v>
      </c>
      <c r="F40" s="35"/>
      <c r="G40" s="35" t="s">
        <v>203</v>
      </c>
      <c r="H40" s="35" t="s">
        <v>54</v>
      </c>
      <c r="I40" s="34">
        <v>1995</v>
      </c>
      <c r="K40" s="37" t="s">
        <v>428</v>
      </c>
      <c r="L40" s="43">
        <v>21000</v>
      </c>
      <c r="N40" s="43">
        <v>21000</v>
      </c>
      <c r="Q40" s="43"/>
      <c r="T40" s="43">
        <v>10800</v>
      </c>
    </row>
    <row r="41" spans="2:20" x14ac:dyDescent="0.3">
      <c r="B41" s="35" t="s">
        <v>1088</v>
      </c>
      <c r="C41" s="35" t="s">
        <v>16</v>
      </c>
      <c r="D41" s="36">
        <v>850</v>
      </c>
      <c r="E41" s="35">
        <v>1</v>
      </c>
      <c r="F41" s="35"/>
      <c r="G41" s="35" t="s">
        <v>151</v>
      </c>
      <c r="H41" s="35" t="s">
        <v>54</v>
      </c>
      <c r="I41" s="34">
        <v>2011</v>
      </c>
      <c r="K41" s="37" t="s">
        <v>401</v>
      </c>
      <c r="L41" s="43">
        <v>12000</v>
      </c>
      <c r="N41" s="43">
        <v>12000</v>
      </c>
      <c r="Q41" s="43"/>
      <c r="T41" s="43">
        <v>1600</v>
      </c>
    </row>
    <row r="42" spans="2:20" x14ac:dyDescent="0.3">
      <c r="B42" s="35" t="s">
        <v>642</v>
      </c>
      <c r="C42" s="35" t="s">
        <v>90</v>
      </c>
      <c r="D42" s="36">
        <f>660*2</f>
        <v>1320</v>
      </c>
      <c r="E42" s="35">
        <f>1+1</f>
        <v>2</v>
      </c>
      <c r="F42" s="35">
        <v>55</v>
      </c>
      <c r="G42" s="35" t="s">
        <v>151</v>
      </c>
      <c r="H42" s="35" t="s">
        <v>54</v>
      </c>
      <c r="I42" s="34" t="s">
        <v>1087</v>
      </c>
      <c r="K42" s="37" t="s">
        <v>400</v>
      </c>
      <c r="L42" s="43">
        <v>10800</v>
      </c>
      <c r="N42" s="43">
        <v>10800</v>
      </c>
      <c r="Q42" s="43"/>
      <c r="T42" s="43">
        <v>8500</v>
      </c>
    </row>
    <row r="43" spans="2:20" x14ac:dyDescent="0.3">
      <c r="B43" s="35"/>
      <c r="C43" s="35"/>
      <c r="D43" s="35"/>
      <c r="E43" s="35"/>
      <c r="F43" s="35"/>
      <c r="G43" s="35"/>
      <c r="H43" s="35"/>
      <c r="I43" s="34"/>
      <c r="K43" s="37" t="s">
        <v>342</v>
      </c>
      <c r="L43" s="43">
        <v>6000</v>
      </c>
      <c r="N43" s="43">
        <v>6000</v>
      </c>
      <c r="Q43" s="43"/>
      <c r="T43" s="43">
        <v>660</v>
      </c>
    </row>
    <row r="44" spans="2:20" x14ac:dyDescent="0.3">
      <c r="B44" s="35" t="s">
        <v>1085</v>
      </c>
      <c r="C44" s="35" t="s">
        <v>163</v>
      </c>
      <c r="D44" s="36">
        <v>4350</v>
      </c>
      <c r="E44" s="35">
        <v>6</v>
      </c>
      <c r="F44" s="35">
        <v>50</v>
      </c>
      <c r="G44" s="35" t="s">
        <v>176</v>
      </c>
      <c r="H44" s="35" t="s">
        <v>166</v>
      </c>
      <c r="I44" s="34" t="s">
        <v>1086</v>
      </c>
      <c r="K44" s="37" t="s">
        <v>318</v>
      </c>
      <c r="L44" s="43">
        <v>12000</v>
      </c>
      <c r="N44" s="43">
        <v>12000</v>
      </c>
      <c r="Q44" s="43"/>
      <c r="T44" s="43">
        <v>9200</v>
      </c>
    </row>
    <row r="45" spans="2:20" x14ac:dyDescent="0.3">
      <c r="B45" s="35" t="s">
        <v>1085</v>
      </c>
      <c r="C45" s="35" t="s">
        <v>163</v>
      </c>
      <c r="D45" s="36">
        <v>900</v>
      </c>
      <c r="E45" s="35">
        <v>1</v>
      </c>
      <c r="F45" s="35"/>
      <c r="G45" s="35" t="s">
        <v>301</v>
      </c>
      <c r="H45" s="35" t="s">
        <v>166</v>
      </c>
      <c r="I45" s="34" t="s">
        <v>200</v>
      </c>
      <c r="K45" s="37" t="s">
        <v>280</v>
      </c>
      <c r="L45" s="43">
        <v>20000</v>
      </c>
      <c r="N45" s="43">
        <v>20000</v>
      </c>
      <c r="Q45" s="43"/>
      <c r="T45" s="43">
        <v>900</v>
      </c>
    </row>
    <row r="46" spans="2:20" x14ac:dyDescent="0.3">
      <c r="B46" s="35" t="s">
        <v>1084</v>
      </c>
      <c r="C46" s="35" t="s">
        <v>163</v>
      </c>
      <c r="D46" s="36">
        <v>9000</v>
      </c>
      <c r="E46" s="35">
        <v>3</v>
      </c>
      <c r="F46" s="35">
        <v>99</v>
      </c>
      <c r="G46" s="35" t="s">
        <v>147</v>
      </c>
      <c r="H46" s="35" t="s">
        <v>54</v>
      </c>
      <c r="I46" s="34">
        <v>2015</v>
      </c>
      <c r="K46" s="37" t="s">
        <v>273</v>
      </c>
      <c r="L46" s="43">
        <v>660</v>
      </c>
      <c r="N46" s="43">
        <v>660</v>
      </c>
      <c r="Q46" s="43"/>
      <c r="T46" s="43">
        <v>750</v>
      </c>
    </row>
    <row r="47" spans="2:20" x14ac:dyDescent="0.3">
      <c r="B47" s="35" t="s">
        <v>1084</v>
      </c>
      <c r="C47" s="35" t="s">
        <v>163</v>
      </c>
      <c r="D47" s="36">
        <v>3000</v>
      </c>
      <c r="E47" s="35">
        <v>1</v>
      </c>
      <c r="F47" s="35">
        <v>99</v>
      </c>
      <c r="G47" s="35" t="s">
        <v>147</v>
      </c>
      <c r="H47" s="35" t="s">
        <v>54</v>
      </c>
      <c r="I47" s="34">
        <v>2016</v>
      </c>
      <c r="K47" s="37" t="s">
        <v>182</v>
      </c>
      <c r="L47" s="43">
        <v>4100</v>
      </c>
      <c r="N47" s="43">
        <v>4100</v>
      </c>
      <c r="Q47" s="43"/>
      <c r="T47" s="43">
        <v>11025</v>
      </c>
    </row>
    <row r="48" spans="2:20" x14ac:dyDescent="0.3">
      <c r="B48" s="35" t="s">
        <v>1083</v>
      </c>
      <c r="C48" s="35" t="s">
        <v>16</v>
      </c>
      <c r="D48" s="36"/>
      <c r="E48" s="35"/>
      <c r="F48" s="35">
        <v>40</v>
      </c>
      <c r="G48" s="35" t="s">
        <v>176</v>
      </c>
      <c r="H48" s="35" t="s">
        <v>166</v>
      </c>
      <c r="I48" s="34" t="s">
        <v>737</v>
      </c>
      <c r="K48" s="37" t="s">
        <v>164</v>
      </c>
      <c r="L48" s="43">
        <v>15000</v>
      </c>
      <c r="N48" s="43">
        <v>15000</v>
      </c>
      <c r="Q48" s="43"/>
      <c r="T48" s="43">
        <v>11130</v>
      </c>
    </row>
    <row r="49" spans="2:20" x14ac:dyDescent="0.3">
      <c r="B49" s="35" t="s">
        <v>1082</v>
      </c>
      <c r="C49" s="35" t="s">
        <v>16</v>
      </c>
      <c r="D49" s="36">
        <v>7800</v>
      </c>
      <c r="E49" s="35">
        <v>6</v>
      </c>
      <c r="F49" s="35">
        <v>60</v>
      </c>
      <c r="G49" s="35" t="s">
        <v>234</v>
      </c>
      <c r="H49" s="35" t="s">
        <v>54</v>
      </c>
      <c r="I49" s="34" t="s">
        <v>1081</v>
      </c>
      <c r="Q49" s="43"/>
      <c r="T49" s="43">
        <v>300</v>
      </c>
    </row>
    <row r="50" spans="2:20" x14ac:dyDescent="0.3">
      <c r="B50" s="35" t="s">
        <v>1080</v>
      </c>
      <c r="C50" s="35" t="s">
        <v>16</v>
      </c>
      <c r="D50" s="35">
        <v>300</v>
      </c>
      <c r="E50" s="35">
        <v>1</v>
      </c>
      <c r="F50" s="35"/>
      <c r="G50" s="35" t="s">
        <v>176</v>
      </c>
      <c r="H50" s="35" t="s">
        <v>54</v>
      </c>
      <c r="I50" s="34" t="s">
        <v>226</v>
      </c>
      <c r="Q50" s="43"/>
      <c r="T50" s="43">
        <v>2350</v>
      </c>
    </row>
    <row r="51" spans="2:20" x14ac:dyDescent="0.3">
      <c r="B51" s="35" t="s">
        <v>1079</v>
      </c>
      <c r="C51" s="35" t="s">
        <v>93</v>
      </c>
      <c r="D51" s="35">
        <v>600</v>
      </c>
      <c r="E51" s="35">
        <v>1</v>
      </c>
      <c r="F51" s="35"/>
      <c r="G51" s="35" t="s">
        <v>151</v>
      </c>
      <c r="H51" s="35" t="s">
        <v>166</v>
      </c>
      <c r="I51" s="34" t="s">
        <v>265</v>
      </c>
      <c r="Q51" s="43"/>
      <c r="T51" s="43">
        <v>37800</v>
      </c>
    </row>
    <row r="52" spans="2:20" x14ac:dyDescent="0.3">
      <c r="B52" s="35" t="s">
        <v>1078</v>
      </c>
      <c r="C52" s="35" t="s">
        <v>93</v>
      </c>
      <c r="D52" s="35">
        <v>900</v>
      </c>
      <c r="E52" s="35">
        <v>1</v>
      </c>
      <c r="F52" s="35">
        <v>40</v>
      </c>
      <c r="G52" s="35" t="s">
        <v>301</v>
      </c>
      <c r="H52" s="35" t="s">
        <v>54</v>
      </c>
      <c r="I52" s="34" t="s">
        <v>1077</v>
      </c>
      <c r="Q52" s="43"/>
      <c r="T52" s="43">
        <v>9000</v>
      </c>
    </row>
    <row r="53" spans="2:20" x14ac:dyDescent="0.3">
      <c r="B53" s="35" t="s">
        <v>1076</v>
      </c>
      <c r="C53" s="35" t="s">
        <v>148</v>
      </c>
      <c r="D53" s="36">
        <v>4600</v>
      </c>
      <c r="E53" s="35">
        <f>1+1</f>
        <v>2</v>
      </c>
      <c r="F53" s="35"/>
      <c r="G53" s="35" t="s">
        <v>147</v>
      </c>
      <c r="H53" s="35" t="s">
        <v>54</v>
      </c>
      <c r="I53" s="34" t="s">
        <v>608</v>
      </c>
      <c r="Q53" s="43"/>
      <c r="T53" s="43">
        <v>800</v>
      </c>
    </row>
    <row r="54" spans="2:20" x14ac:dyDescent="0.3">
      <c r="B54" s="35" t="s">
        <v>1075</v>
      </c>
      <c r="C54" s="35" t="s">
        <v>148</v>
      </c>
      <c r="D54" s="36">
        <v>2300</v>
      </c>
      <c r="E54" s="35">
        <v>1</v>
      </c>
      <c r="F54" s="35"/>
      <c r="G54" s="35" t="s">
        <v>147</v>
      </c>
      <c r="H54" s="35" t="s">
        <v>166</v>
      </c>
      <c r="I54" s="34" t="s">
        <v>319</v>
      </c>
      <c r="Q54" s="43"/>
      <c r="T54" s="43">
        <v>900</v>
      </c>
    </row>
    <row r="55" spans="2:20" x14ac:dyDescent="0.3">
      <c r="B55" s="35"/>
      <c r="C55" s="35"/>
      <c r="D55" s="36"/>
      <c r="E55" s="35"/>
      <c r="F55" s="35"/>
      <c r="G55" s="35"/>
      <c r="H55" s="35"/>
      <c r="I55" s="34"/>
      <c r="Q55" s="43"/>
      <c r="T55" s="43">
        <v>300</v>
      </c>
    </row>
    <row r="56" spans="2:20" x14ac:dyDescent="0.3">
      <c r="B56" s="35" t="s">
        <v>1074</v>
      </c>
      <c r="C56" s="35" t="s">
        <v>148</v>
      </c>
      <c r="D56" s="36">
        <v>2300</v>
      </c>
      <c r="E56" s="35">
        <v>1</v>
      </c>
      <c r="F56" s="35"/>
      <c r="G56" s="35" t="s">
        <v>147</v>
      </c>
      <c r="H56" s="35" t="s">
        <v>166</v>
      </c>
      <c r="I56" s="34" t="s">
        <v>319</v>
      </c>
      <c r="Q56" s="43"/>
      <c r="T56" s="43">
        <v>900</v>
      </c>
    </row>
    <row r="57" spans="2:20" x14ac:dyDescent="0.3">
      <c r="B57" s="35" t="s">
        <v>1073</v>
      </c>
      <c r="C57" s="35" t="s">
        <v>90</v>
      </c>
      <c r="D57" s="36">
        <v>6000</v>
      </c>
      <c r="E57" s="35">
        <v>6</v>
      </c>
      <c r="F57" s="35"/>
      <c r="G57" s="35" t="s">
        <v>167</v>
      </c>
      <c r="H57" s="35" t="s">
        <v>166</v>
      </c>
      <c r="I57" s="34" t="s">
        <v>1071</v>
      </c>
      <c r="Q57" s="43"/>
      <c r="T57" s="43">
        <v>300</v>
      </c>
    </row>
    <row r="58" spans="2:20" x14ac:dyDescent="0.3">
      <c r="B58" s="35" t="s">
        <v>1072</v>
      </c>
      <c r="C58" s="35" t="s">
        <v>90</v>
      </c>
      <c r="D58" s="36">
        <f>6000+6900+6900</f>
        <v>19800</v>
      </c>
      <c r="E58" s="35">
        <f>6+3+3</f>
        <v>12</v>
      </c>
      <c r="F58" s="35"/>
      <c r="G58" s="35" t="s">
        <v>167</v>
      </c>
      <c r="H58" s="35" t="s">
        <v>54</v>
      </c>
      <c r="I58" s="34" t="s">
        <v>1071</v>
      </c>
      <c r="Q58" s="43"/>
      <c r="T58" s="43">
        <v>5100</v>
      </c>
    </row>
    <row r="59" spans="2:20" x14ac:dyDescent="0.3">
      <c r="B59" s="35"/>
      <c r="C59" s="35"/>
      <c r="D59" s="36"/>
      <c r="E59" s="35"/>
      <c r="F59" s="35"/>
      <c r="G59" s="35"/>
      <c r="H59" s="35"/>
      <c r="I59" s="34"/>
      <c r="Q59" s="43"/>
      <c r="T59" s="43">
        <v>8000</v>
      </c>
    </row>
    <row r="60" spans="2:20" x14ac:dyDescent="0.3">
      <c r="B60" s="35"/>
      <c r="C60" s="35"/>
      <c r="D60" s="36"/>
      <c r="E60" s="35"/>
      <c r="F60" s="35"/>
      <c r="G60" s="35"/>
      <c r="H60" s="35"/>
      <c r="I60" s="34"/>
      <c r="Q60" s="43"/>
      <c r="T60" s="43">
        <v>4600</v>
      </c>
    </row>
    <row r="61" spans="2:20" x14ac:dyDescent="0.3">
      <c r="B61" s="35" t="s">
        <v>1070</v>
      </c>
      <c r="C61" s="35" t="s">
        <v>87</v>
      </c>
      <c r="D61" s="36">
        <v>600</v>
      </c>
      <c r="E61" s="35">
        <v>1</v>
      </c>
      <c r="F61" s="35"/>
      <c r="G61" s="35" t="s">
        <v>167</v>
      </c>
      <c r="H61" s="35" t="s">
        <v>166</v>
      </c>
      <c r="I61" s="34" t="s">
        <v>343</v>
      </c>
      <c r="Q61" s="43"/>
      <c r="T61" s="43">
        <v>4150</v>
      </c>
    </row>
    <row r="62" spans="2:20" x14ac:dyDescent="0.3">
      <c r="B62" s="35" t="s">
        <v>1069</v>
      </c>
      <c r="C62" s="35" t="s">
        <v>87</v>
      </c>
      <c r="D62" s="36">
        <v>750</v>
      </c>
      <c r="E62" s="35">
        <v>1</v>
      </c>
      <c r="F62" s="35"/>
      <c r="G62" s="35" t="s">
        <v>167</v>
      </c>
      <c r="H62" s="35" t="s">
        <v>54</v>
      </c>
      <c r="I62" s="34">
        <v>2000</v>
      </c>
      <c r="Q62" s="43"/>
      <c r="T62" s="43">
        <v>7650</v>
      </c>
    </row>
    <row r="63" spans="2:20" x14ac:dyDescent="0.3">
      <c r="B63" s="35" t="s">
        <v>1068</v>
      </c>
      <c r="C63" s="35" t="s">
        <v>91</v>
      </c>
      <c r="D63" s="36">
        <v>16800</v>
      </c>
      <c r="E63" s="35">
        <v>4</v>
      </c>
      <c r="F63" s="35"/>
      <c r="G63" s="35" t="s">
        <v>151</v>
      </c>
      <c r="H63" s="35" t="s">
        <v>54</v>
      </c>
      <c r="I63" s="34" t="s">
        <v>1067</v>
      </c>
      <c r="Q63" s="43"/>
      <c r="T63" s="43">
        <v>14400</v>
      </c>
    </row>
    <row r="64" spans="2:20" x14ac:dyDescent="0.3">
      <c r="B64" s="35" t="s">
        <v>1066</v>
      </c>
      <c r="C64" s="35" t="s">
        <v>87</v>
      </c>
      <c r="D64" s="36">
        <v>67500</v>
      </c>
      <c r="E64" s="35">
        <v>9</v>
      </c>
      <c r="F64" s="35"/>
      <c r="G64" s="35" t="s">
        <v>147</v>
      </c>
      <c r="H64" s="35" t="s">
        <v>54</v>
      </c>
      <c r="I64" s="34">
        <v>2015</v>
      </c>
      <c r="Q64" s="43"/>
      <c r="T64" s="43">
        <v>2700</v>
      </c>
    </row>
    <row r="65" spans="2:20" x14ac:dyDescent="0.3">
      <c r="B65" s="35" t="s">
        <v>1065</v>
      </c>
      <c r="C65" s="35" t="s">
        <v>163</v>
      </c>
      <c r="D65" s="36">
        <v>10800</v>
      </c>
      <c r="E65" s="35">
        <v>3</v>
      </c>
      <c r="F65" s="35"/>
      <c r="G65" s="35" t="s">
        <v>232</v>
      </c>
      <c r="H65" s="35" t="s">
        <v>51</v>
      </c>
      <c r="I65" s="34"/>
      <c r="Q65" s="43"/>
      <c r="T65" s="43">
        <v>4800</v>
      </c>
    </row>
    <row r="66" spans="2:20" x14ac:dyDescent="0.3">
      <c r="B66" s="35" t="s">
        <v>1064</v>
      </c>
      <c r="C66" s="35" t="s">
        <v>148</v>
      </c>
      <c r="D66" s="36">
        <v>1600</v>
      </c>
      <c r="E66" s="35">
        <v>2</v>
      </c>
      <c r="F66" s="35"/>
      <c r="G66" s="35" t="s">
        <v>147</v>
      </c>
      <c r="H66" s="35" t="s">
        <v>54</v>
      </c>
      <c r="I66" s="34" t="s">
        <v>458</v>
      </c>
      <c r="Q66" s="43"/>
      <c r="T66" s="43">
        <v>9300</v>
      </c>
    </row>
    <row r="67" spans="2:20" x14ac:dyDescent="0.3">
      <c r="B67" s="35" t="s">
        <v>1063</v>
      </c>
      <c r="C67" s="35" t="s">
        <v>87</v>
      </c>
      <c r="D67" s="36">
        <v>1700</v>
      </c>
      <c r="E67" s="35">
        <v>2</v>
      </c>
      <c r="F67" s="35"/>
      <c r="G67" s="35" t="s">
        <v>151</v>
      </c>
      <c r="H67" s="35" t="s">
        <v>54</v>
      </c>
      <c r="I67" s="34" t="s">
        <v>210</v>
      </c>
      <c r="Q67" s="43"/>
      <c r="T67" s="43">
        <v>600</v>
      </c>
    </row>
    <row r="68" spans="2:20" x14ac:dyDescent="0.3">
      <c r="B68" s="35" t="s">
        <v>1063</v>
      </c>
      <c r="C68" s="35" t="s">
        <v>87</v>
      </c>
      <c r="D68" s="36">
        <v>900</v>
      </c>
      <c r="E68" s="35">
        <v>1</v>
      </c>
      <c r="F68" s="35"/>
      <c r="G68" s="35" t="s">
        <v>167</v>
      </c>
      <c r="H68" s="35" t="s">
        <v>54</v>
      </c>
      <c r="I68" s="34" t="s">
        <v>210</v>
      </c>
      <c r="Q68" s="43"/>
      <c r="T68" s="43">
        <v>6000</v>
      </c>
    </row>
    <row r="69" spans="2:20" x14ac:dyDescent="0.3">
      <c r="B69" s="35" t="s">
        <v>1063</v>
      </c>
      <c r="C69" s="35" t="s">
        <v>87</v>
      </c>
      <c r="D69" s="36">
        <v>5000</v>
      </c>
      <c r="E69" s="35">
        <v>5</v>
      </c>
      <c r="F69" s="35"/>
      <c r="G69" s="35" t="s">
        <v>167</v>
      </c>
      <c r="H69" s="35" t="s">
        <v>54</v>
      </c>
      <c r="I69" s="34" t="s">
        <v>546</v>
      </c>
      <c r="Q69" s="43"/>
      <c r="T69" s="43">
        <v>2000</v>
      </c>
    </row>
    <row r="70" spans="2:20" x14ac:dyDescent="0.3">
      <c r="B70" s="35" t="s">
        <v>1063</v>
      </c>
      <c r="C70" s="35" t="s">
        <v>87</v>
      </c>
      <c r="D70" s="36">
        <v>900</v>
      </c>
      <c r="E70" s="35">
        <v>1</v>
      </c>
      <c r="F70" s="35"/>
      <c r="G70" s="35" t="s">
        <v>167</v>
      </c>
      <c r="H70" s="35" t="s">
        <v>54</v>
      </c>
      <c r="I70" s="34" t="s">
        <v>336</v>
      </c>
      <c r="Q70" s="43"/>
      <c r="T70" s="43">
        <v>750</v>
      </c>
    </row>
    <row r="71" spans="2:20" x14ac:dyDescent="0.3">
      <c r="B71" s="35" t="s">
        <v>1062</v>
      </c>
      <c r="C71" s="35" t="s">
        <v>87</v>
      </c>
      <c r="D71" s="36">
        <v>7650</v>
      </c>
      <c r="E71" s="35">
        <v>9</v>
      </c>
      <c r="F71" s="35"/>
      <c r="G71" s="35" t="s">
        <v>151</v>
      </c>
      <c r="H71" s="35" t="s">
        <v>166</v>
      </c>
      <c r="I71" s="34" t="s">
        <v>210</v>
      </c>
      <c r="Q71" s="43"/>
      <c r="T71" s="43">
        <v>6000</v>
      </c>
    </row>
    <row r="72" spans="2:20" x14ac:dyDescent="0.3">
      <c r="B72" s="35" t="s">
        <v>1061</v>
      </c>
      <c r="C72" s="35" t="s">
        <v>16</v>
      </c>
      <c r="D72" s="35">
        <v>660</v>
      </c>
      <c r="E72" s="35">
        <v>1</v>
      </c>
      <c r="F72" s="35"/>
      <c r="G72" s="35" t="s">
        <v>151</v>
      </c>
      <c r="H72" s="35" t="s">
        <v>54</v>
      </c>
      <c r="I72" s="34" t="s">
        <v>1060</v>
      </c>
      <c r="Q72" s="43"/>
      <c r="T72" s="43">
        <v>1500</v>
      </c>
    </row>
    <row r="73" spans="2:20" x14ac:dyDescent="0.3">
      <c r="B73" s="35" t="s">
        <v>1059</v>
      </c>
      <c r="C73" s="35" t="s">
        <v>88</v>
      </c>
      <c r="D73" s="36">
        <v>9200</v>
      </c>
      <c r="E73" s="35">
        <v>4</v>
      </c>
      <c r="F73" s="35"/>
      <c r="G73" s="35" t="s">
        <v>147</v>
      </c>
      <c r="H73" s="35" t="s">
        <v>54</v>
      </c>
      <c r="I73" s="34" t="s">
        <v>439</v>
      </c>
      <c r="Q73" s="43"/>
      <c r="T73" s="43">
        <v>3300</v>
      </c>
    </row>
    <row r="74" spans="2:20" x14ac:dyDescent="0.3">
      <c r="B74" s="35" t="s">
        <v>1058</v>
      </c>
      <c r="C74" s="35" t="s">
        <v>148</v>
      </c>
      <c r="D74" s="36">
        <v>900</v>
      </c>
      <c r="E74" s="35">
        <v>1</v>
      </c>
      <c r="F74" s="35"/>
      <c r="G74" s="35" t="s">
        <v>147</v>
      </c>
      <c r="H74" s="35" t="s">
        <v>54</v>
      </c>
      <c r="I74" s="34" t="s">
        <v>1057</v>
      </c>
      <c r="Q74" s="43"/>
      <c r="T74" s="43">
        <v>750</v>
      </c>
    </row>
    <row r="75" spans="2:20" x14ac:dyDescent="0.3">
      <c r="B75" s="35" t="s">
        <v>1056</v>
      </c>
      <c r="C75" s="35" t="s">
        <v>148</v>
      </c>
      <c r="D75" s="35">
        <v>600</v>
      </c>
      <c r="E75" s="35">
        <v>1</v>
      </c>
      <c r="F75" s="35"/>
      <c r="G75" s="35" t="s">
        <v>203</v>
      </c>
      <c r="H75" s="35" t="s">
        <v>166</v>
      </c>
      <c r="I75" s="34" t="s">
        <v>714</v>
      </c>
      <c r="Q75" s="43"/>
      <c r="T75" s="43">
        <v>4800</v>
      </c>
    </row>
    <row r="76" spans="2:20" x14ac:dyDescent="0.3">
      <c r="B76" s="35" t="s">
        <v>1055</v>
      </c>
      <c r="C76" s="35" t="s">
        <v>16</v>
      </c>
      <c r="D76" s="36">
        <v>750</v>
      </c>
      <c r="E76" s="35">
        <v>1</v>
      </c>
      <c r="F76" s="35"/>
      <c r="G76" s="35" t="s">
        <v>167</v>
      </c>
      <c r="H76" s="35" t="s">
        <v>54</v>
      </c>
      <c r="I76" s="34" t="s">
        <v>858</v>
      </c>
      <c r="Q76" s="43"/>
      <c r="T76" s="43">
        <v>850</v>
      </c>
    </row>
    <row r="77" spans="2:20" x14ac:dyDescent="0.3">
      <c r="B77" s="35" t="s">
        <v>1054</v>
      </c>
      <c r="C77" s="35" t="s">
        <v>91</v>
      </c>
      <c r="D77" s="36">
        <v>7350</v>
      </c>
      <c r="E77" s="35">
        <v>2</v>
      </c>
      <c r="F77" s="35">
        <v>120</v>
      </c>
      <c r="G77" s="35" t="s">
        <v>232</v>
      </c>
      <c r="H77" s="35" t="s">
        <v>51</v>
      </c>
      <c r="I77" s="34"/>
      <c r="Q77" s="43"/>
      <c r="T77" s="43">
        <v>850</v>
      </c>
    </row>
    <row r="78" spans="2:20" x14ac:dyDescent="0.3">
      <c r="B78" s="35" t="s">
        <v>1054</v>
      </c>
      <c r="C78" s="35" t="s">
        <v>91</v>
      </c>
      <c r="D78" s="36">
        <v>3675</v>
      </c>
      <c r="E78" s="35">
        <v>1</v>
      </c>
      <c r="F78" s="35">
        <v>120</v>
      </c>
      <c r="G78" s="35" t="s">
        <v>232</v>
      </c>
      <c r="H78" s="35" t="s">
        <v>51</v>
      </c>
      <c r="I78" s="34"/>
      <c r="Q78" s="43"/>
      <c r="T78" s="43">
        <v>900</v>
      </c>
    </row>
    <row r="79" spans="2:20" x14ac:dyDescent="0.3">
      <c r="B79" s="35" t="s">
        <v>1051</v>
      </c>
      <c r="C79" s="35" t="s">
        <v>1050</v>
      </c>
      <c r="D79" s="36">
        <v>10800</v>
      </c>
      <c r="E79" s="35">
        <v>12</v>
      </c>
      <c r="F79" s="35">
        <v>33</v>
      </c>
      <c r="G79" s="35" t="s">
        <v>1053</v>
      </c>
      <c r="H79" s="35" t="s">
        <v>54</v>
      </c>
      <c r="I79" s="34" t="s">
        <v>1052</v>
      </c>
      <c r="Q79" s="43"/>
      <c r="T79" s="43">
        <v>6000</v>
      </c>
    </row>
    <row r="80" spans="2:20" x14ac:dyDescent="0.3">
      <c r="B80" s="35" t="s">
        <v>1051</v>
      </c>
      <c r="C80" s="35" t="s">
        <v>1050</v>
      </c>
      <c r="D80" s="36">
        <v>330</v>
      </c>
      <c r="E80" s="35">
        <v>1</v>
      </c>
      <c r="F80" s="35"/>
      <c r="G80" s="35"/>
      <c r="H80" s="35" t="s">
        <v>54</v>
      </c>
      <c r="I80" s="34"/>
      <c r="Q80" s="43"/>
      <c r="T80" s="43">
        <v>4600</v>
      </c>
    </row>
    <row r="81" spans="2:20" x14ac:dyDescent="0.3">
      <c r="B81" s="35" t="s">
        <v>1049</v>
      </c>
      <c r="C81" s="35" t="s">
        <v>148</v>
      </c>
      <c r="D81" s="36">
        <v>300</v>
      </c>
      <c r="E81" s="35">
        <v>1</v>
      </c>
      <c r="F81" s="35"/>
      <c r="G81" s="35" t="s">
        <v>176</v>
      </c>
      <c r="H81" s="35" t="s">
        <v>54</v>
      </c>
      <c r="I81" s="34" t="s">
        <v>226</v>
      </c>
      <c r="Q81" s="43"/>
      <c r="T81" s="43">
        <v>14400</v>
      </c>
    </row>
    <row r="82" spans="2:20" x14ac:dyDescent="0.3">
      <c r="B82" s="35" t="s">
        <v>1048</v>
      </c>
      <c r="C82" s="35" t="s">
        <v>90</v>
      </c>
      <c r="D82" s="36">
        <v>1980</v>
      </c>
      <c r="E82" s="35">
        <v>3</v>
      </c>
      <c r="F82" s="35"/>
      <c r="G82" s="35" t="s">
        <v>151</v>
      </c>
      <c r="H82" s="35" t="s">
        <v>166</v>
      </c>
      <c r="I82" s="34" t="s">
        <v>529</v>
      </c>
      <c r="Q82" s="43"/>
      <c r="T82" s="43">
        <v>800</v>
      </c>
    </row>
    <row r="83" spans="2:20" x14ac:dyDescent="0.3">
      <c r="B83" s="35" t="s">
        <v>1047</v>
      </c>
      <c r="C83" s="35" t="s">
        <v>90</v>
      </c>
      <c r="D83" s="35">
        <v>660</v>
      </c>
      <c r="E83" s="35">
        <v>1</v>
      </c>
      <c r="F83" s="35">
        <v>55</v>
      </c>
      <c r="G83" s="35" t="s">
        <v>151</v>
      </c>
      <c r="H83" s="35" t="s">
        <v>166</v>
      </c>
      <c r="I83" s="34">
        <v>2000</v>
      </c>
      <c r="Q83" s="43"/>
      <c r="T83" s="43">
        <v>750</v>
      </c>
    </row>
    <row r="84" spans="2:20" x14ac:dyDescent="0.3">
      <c r="B84" s="35" t="s">
        <v>1046</v>
      </c>
      <c r="C84" s="35" t="s">
        <v>90</v>
      </c>
      <c r="D84" s="36">
        <v>2350</v>
      </c>
      <c r="E84" s="35">
        <v>1</v>
      </c>
      <c r="F84" s="35">
        <v>78</v>
      </c>
      <c r="G84" s="35" t="s">
        <v>147</v>
      </c>
      <c r="H84" s="35" t="s">
        <v>54</v>
      </c>
      <c r="I84" s="34" t="s">
        <v>1045</v>
      </c>
      <c r="Q84" s="43"/>
      <c r="T84" s="43">
        <v>14400</v>
      </c>
    </row>
    <row r="85" spans="2:20" x14ac:dyDescent="0.3">
      <c r="B85" t="s">
        <v>1044</v>
      </c>
      <c r="C85" t="s">
        <v>236</v>
      </c>
      <c r="D85" s="38">
        <v>376000</v>
      </c>
      <c r="E85">
        <v>47</v>
      </c>
      <c r="G85" t="s">
        <v>234</v>
      </c>
      <c r="H85" t="s">
        <v>54</v>
      </c>
      <c r="I85" t="s">
        <v>677</v>
      </c>
      <c r="Q85" s="43"/>
      <c r="T85" s="43">
        <v>2000</v>
      </c>
    </row>
    <row r="86" spans="2:20" x14ac:dyDescent="0.3">
      <c r="B86" t="s">
        <v>1043</v>
      </c>
      <c r="C86" t="s">
        <v>236</v>
      </c>
      <c r="D86" s="38">
        <v>376000</v>
      </c>
      <c r="E86">
        <v>47</v>
      </c>
      <c r="G86" t="s">
        <v>234</v>
      </c>
      <c r="H86" t="s">
        <v>54</v>
      </c>
      <c r="I86" t="s">
        <v>677</v>
      </c>
      <c r="Q86" s="43"/>
      <c r="T86" s="43">
        <v>23500</v>
      </c>
    </row>
    <row r="87" spans="2:20" x14ac:dyDescent="0.3">
      <c r="B87" t="s">
        <v>1042</v>
      </c>
      <c r="C87" t="s">
        <v>236</v>
      </c>
      <c r="D87" s="38">
        <v>731500</v>
      </c>
      <c r="E87">
        <v>77</v>
      </c>
      <c r="G87" t="s">
        <v>1041</v>
      </c>
      <c r="H87" t="s">
        <v>54</v>
      </c>
      <c r="I87" t="s">
        <v>677</v>
      </c>
      <c r="Q87" s="43"/>
      <c r="T87" s="43">
        <v>2000</v>
      </c>
    </row>
    <row r="88" spans="2:20" x14ac:dyDescent="0.3">
      <c r="B88" t="s">
        <v>1040</v>
      </c>
      <c r="C88" t="s">
        <v>236</v>
      </c>
      <c r="D88" s="38">
        <v>19000</v>
      </c>
      <c r="H88" t="s">
        <v>54</v>
      </c>
      <c r="I88" t="s">
        <v>677</v>
      </c>
      <c r="Q88" s="43"/>
      <c r="T88" s="43">
        <v>1850</v>
      </c>
    </row>
    <row r="89" spans="2:20" x14ac:dyDescent="0.3">
      <c r="B89" s="35" t="s">
        <v>640</v>
      </c>
      <c r="C89" s="35" t="s">
        <v>87</v>
      </c>
      <c r="D89" s="35">
        <f>850+850</f>
        <v>1700</v>
      </c>
      <c r="E89" s="35">
        <f>1+1</f>
        <v>2</v>
      </c>
      <c r="F89" s="35"/>
      <c r="G89" s="35" t="s">
        <v>151</v>
      </c>
      <c r="H89" s="35" t="s">
        <v>54</v>
      </c>
      <c r="I89" s="34" t="s">
        <v>210</v>
      </c>
      <c r="Q89" s="43"/>
      <c r="T89" s="43">
        <v>2050</v>
      </c>
    </row>
    <row r="90" spans="2:20" x14ac:dyDescent="0.3">
      <c r="B90" s="35" t="s">
        <v>1039</v>
      </c>
      <c r="C90" s="35" t="s">
        <v>90</v>
      </c>
      <c r="D90" s="36">
        <f>29400+8400</f>
        <v>37800</v>
      </c>
      <c r="E90" s="35">
        <f>7+2</f>
        <v>9</v>
      </c>
      <c r="F90" s="35">
        <v>99</v>
      </c>
      <c r="G90" s="35" t="s">
        <v>147</v>
      </c>
      <c r="H90" s="35" t="s">
        <v>54</v>
      </c>
      <c r="I90" s="34" t="s">
        <v>1038</v>
      </c>
      <c r="Q90" s="43"/>
      <c r="T90" s="43">
        <v>300</v>
      </c>
    </row>
    <row r="91" spans="2:20" x14ac:dyDescent="0.3">
      <c r="B91" s="35" t="s">
        <v>1037</v>
      </c>
      <c r="C91" s="35" t="s">
        <v>148</v>
      </c>
      <c r="D91" s="36">
        <v>9000</v>
      </c>
      <c r="E91" s="35">
        <v>3</v>
      </c>
      <c r="F91" s="35">
        <v>80</v>
      </c>
      <c r="G91" s="35" t="s">
        <v>151</v>
      </c>
      <c r="H91" s="35" t="s">
        <v>54</v>
      </c>
      <c r="I91" s="34" t="s">
        <v>336</v>
      </c>
      <c r="Q91" s="43"/>
      <c r="T91" s="43">
        <v>9000</v>
      </c>
    </row>
    <row r="92" spans="2:20" x14ac:dyDescent="0.3">
      <c r="B92" s="35" t="s">
        <v>1036</v>
      </c>
      <c r="C92" s="35" t="s">
        <v>92</v>
      </c>
      <c r="D92" s="35">
        <v>800</v>
      </c>
      <c r="E92" s="35">
        <v>1</v>
      </c>
      <c r="F92" s="35">
        <v>50</v>
      </c>
      <c r="G92" s="35" t="s">
        <v>147</v>
      </c>
      <c r="H92" s="35" t="s">
        <v>54</v>
      </c>
      <c r="I92" s="34" t="s">
        <v>1035</v>
      </c>
      <c r="Q92" s="43"/>
      <c r="T92" s="43">
        <v>44000</v>
      </c>
    </row>
    <row r="93" spans="2:20" x14ac:dyDescent="0.3">
      <c r="B93" s="35" t="s">
        <v>1034</v>
      </c>
      <c r="C93" s="35" t="s">
        <v>93</v>
      </c>
      <c r="D93" s="36">
        <v>660</v>
      </c>
      <c r="E93" s="35">
        <v>1</v>
      </c>
      <c r="F93" s="35"/>
      <c r="G93" s="35" t="s">
        <v>151</v>
      </c>
      <c r="H93" s="35" t="s">
        <v>166</v>
      </c>
      <c r="I93" s="34" t="s">
        <v>502</v>
      </c>
      <c r="Q93" s="43"/>
      <c r="T93" s="43">
        <v>62700</v>
      </c>
    </row>
    <row r="94" spans="2:20" x14ac:dyDescent="0.3">
      <c r="B94" s="35" t="s">
        <v>1033</v>
      </c>
      <c r="C94" s="35" t="s">
        <v>93</v>
      </c>
      <c r="D94" s="35">
        <v>900</v>
      </c>
      <c r="E94" s="35">
        <v>1</v>
      </c>
      <c r="F94" s="35">
        <v>40</v>
      </c>
      <c r="G94" s="35" t="s">
        <v>301</v>
      </c>
      <c r="H94" s="35" t="s">
        <v>54</v>
      </c>
      <c r="I94" s="34" t="s">
        <v>178</v>
      </c>
      <c r="Q94" s="43"/>
      <c r="T94" s="43">
        <v>75000</v>
      </c>
    </row>
    <row r="95" spans="2:20" x14ac:dyDescent="0.3">
      <c r="B95" s="35" t="s">
        <v>1032</v>
      </c>
      <c r="C95" s="35" t="s">
        <v>16</v>
      </c>
      <c r="D95" s="36">
        <v>300</v>
      </c>
      <c r="E95" s="35">
        <v>1</v>
      </c>
      <c r="F95" s="35"/>
      <c r="G95" s="35" t="s">
        <v>176</v>
      </c>
      <c r="H95" s="35" t="s">
        <v>54</v>
      </c>
      <c r="I95" s="34" t="s">
        <v>155</v>
      </c>
      <c r="Q95" s="43"/>
      <c r="T95" s="43">
        <v>600</v>
      </c>
    </row>
    <row r="96" spans="2:20" x14ac:dyDescent="0.3">
      <c r="B96" s="35" t="s">
        <v>1031</v>
      </c>
      <c r="C96" s="35" t="s">
        <v>16</v>
      </c>
      <c r="D96" s="36">
        <v>900</v>
      </c>
      <c r="E96" s="35">
        <v>1</v>
      </c>
      <c r="F96" s="35"/>
      <c r="G96" s="35" t="s">
        <v>167</v>
      </c>
      <c r="H96" s="35" t="s">
        <v>54</v>
      </c>
      <c r="I96" s="34" t="s">
        <v>1030</v>
      </c>
      <c r="Q96" s="43"/>
      <c r="T96" s="43">
        <v>33075</v>
      </c>
    </row>
    <row r="97" spans="2:20" x14ac:dyDescent="0.3">
      <c r="B97" s="35" t="s">
        <v>1029</v>
      </c>
      <c r="C97" s="35" t="s">
        <v>16</v>
      </c>
      <c r="D97" s="36">
        <v>300</v>
      </c>
      <c r="E97" s="35">
        <v>1</v>
      </c>
      <c r="F97" s="35"/>
      <c r="G97" s="35" t="s">
        <v>176</v>
      </c>
      <c r="H97" s="35" t="s">
        <v>54</v>
      </c>
      <c r="I97" s="34">
        <v>1996</v>
      </c>
      <c r="Q97" s="43"/>
      <c r="T97" s="43">
        <v>850</v>
      </c>
    </row>
    <row r="98" spans="2:20" x14ac:dyDescent="0.3">
      <c r="B98" s="35" t="s">
        <v>1028</v>
      </c>
      <c r="C98" s="35" t="s">
        <v>16</v>
      </c>
      <c r="D98" s="36">
        <v>850</v>
      </c>
      <c r="E98" s="35">
        <v>1</v>
      </c>
      <c r="F98" s="35"/>
      <c r="G98" s="35" t="s">
        <v>151</v>
      </c>
      <c r="H98" s="35" t="s">
        <v>54</v>
      </c>
      <c r="I98" s="34" t="s">
        <v>515</v>
      </c>
      <c r="Q98" s="43"/>
      <c r="T98" s="43">
        <v>9000</v>
      </c>
    </row>
    <row r="99" spans="2:20" x14ac:dyDescent="0.3">
      <c r="B99" s="35" t="s">
        <v>1028</v>
      </c>
      <c r="C99" s="35" t="s">
        <v>16</v>
      </c>
      <c r="D99" s="36">
        <v>1700</v>
      </c>
      <c r="E99" s="35">
        <v>2</v>
      </c>
      <c r="F99" s="35"/>
      <c r="G99" s="35" t="s">
        <v>151</v>
      </c>
      <c r="H99" s="35" t="s">
        <v>54</v>
      </c>
      <c r="I99" s="34" t="s">
        <v>752</v>
      </c>
      <c r="Q99" s="43"/>
      <c r="T99" s="43">
        <v>12000</v>
      </c>
    </row>
    <row r="100" spans="2:20" x14ac:dyDescent="0.3">
      <c r="B100" s="35" t="s">
        <v>1028</v>
      </c>
      <c r="C100" s="35" t="s">
        <v>16</v>
      </c>
      <c r="D100" s="36">
        <v>2550</v>
      </c>
      <c r="E100" s="35">
        <v>3</v>
      </c>
      <c r="F100" s="35"/>
      <c r="G100" s="35" t="s">
        <v>151</v>
      </c>
      <c r="H100" s="35" t="s">
        <v>54</v>
      </c>
      <c r="I100" s="34" t="s">
        <v>502</v>
      </c>
      <c r="Q100" s="43"/>
      <c r="T100" s="43">
        <v>2400</v>
      </c>
    </row>
    <row r="101" spans="2:20" x14ac:dyDescent="0.3">
      <c r="B101" s="35" t="s">
        <v>1027</v>
      </c>
      <c r="C101" s="35" t="s">
        <v>91</v>
      </c>
      <c r="D101" s="36">
        <v>8000</v>
      </c>
      <c r="E101" s="35">
        <v>4</v>
      </c>
      <c r="F101" s="35">
        <v>105</v>
      </c>
      <c r="G101" s="35" t="s">
        <v>151</v>
      </c>
      <c r="H101" s="35" t="s">
        <v>54</v>
      </c>
      <c r="I101" s="34" t="s">
        <v>341</v>
      </c>
      <c r="Q101" s="43"/>
      <c r="T101" s="43">
        <v>17850</v>
      </c>
    </row>
    <row r="102" spans="2:20" x14ac:dyDescent="0.3">
      <c r="B102" s="35" t="s">
        <v>1026</v>
      </c>
      <c r="C102" s="35" t="s">
        <v>148</v>
      </c>
      <c r="D102" s="36">
        <v>4600</v>
      </c>
      <c r="E102" s="35">
        <v>2</v>
      </c>
      <c r="F102" s="35"/>
      <c r="G102" s="35" t="s">
        <v>147</v>
      </c>
      <c r="H102" s="35" t="s">
        <v>54</v>
      </c>
      <c r="I102" s="34" t="s">
        <v>1025</v>
      </c>
      <c r="Q102" s="43"/>
      <c r="T102" s="43">
        <v>300</v>
      </c>
    </row>
    <row r="103" spans="2:20" x14ac:dyDescent="0.3">
      <c r="B103" s="35" t="s">
        <v>1024</v>
      </c>
      <c r="C103" s="35" t="s">
        <v>148</v>
      </c>
      <c r="D103" s="35">
        <v>250</v>
      </c>
      <c r="E103" s="35">
        <v>1</v>
      </c>
      <c r="F103" s="35"/>
      <c r="G103" s="35" t="s">
        <v>203</v>
      </c>
      <c r="H103" s="35" t="s">
        <v>54</v>
      </c>
      <c r="I103" s="34" t="s">
        <v>694</v>
      </c>
      <c r="Q103" s="43"/>
      <c r="T103" s="43">
        <v>750</v>
      </c>
    </row>
    <row r="104" spans="2:20" x14ac:dyDescent="0.3">
      <c r="B104" s="35" t="s">
        <v>1024</v>
      </c>
      <c r="C104" s="35" t="s">
        <v>148</v>
      </c>
      <c r="D104" s="36">
        <v>1600</v>
      </c>
      <c r="E104" s="35">
        <v>2</v>
      </c>
      <c r="F104" s="35"/>
      <c r="G104" s="35" t="s">
        <v>147</v>
      </c>
      <c r="H104" s="35" t="s">
        <v>54</v>
      </c>
      <c r="I104" s="34" t="s">
        <v>730</v>
      </c>
      <c r="Q104" s="43"/>
      <c r="T104" s="43">
        <v>225</v>
      </c>
    </row>
    <row r="105" spans="2:20" x14ac:dyDescent="0.3">
      <c r="B105" s="35" t="s">
        <v>1024</v>
      </c>
      <c r="C105" s="35" t="s">
        <v>148</v>
      </c>
      <c r="D105" s="36">
        <v>2300</v>
      </c>
      <c r="E105" s="35">
        <v>1</v>
      </c>
      <c r="F105" s="35"/>
      <c r="G105" s="35" t="s">
        <v>147</v>
      </c>
      <c r="H105" s="35" t="s">
        <v>54</v>
      </c>
      <c r="I105" s="34" t="s">
        <v>730</v>
      </c>
      <c r="Q105" s="43"/>
      <c r="T105" s="43">
        <v>225</v>
      </c>
    </row>
    <row r="106" spans="2:20" x14ac:dyDescent="0.3">
      <c r="B106" s="35" t="s">
        <v>1023</v>
      </c>
      <c r="C106" s="35" t="s">
        <v>148</v>
      </c>
      <c r="D106" s="36">
        <v>7650</v>
      </c>
      <c r="E106" s="35">
        <v>9</v>
      </c>
      <c r="F106" s="35">
        <v>70</v>
      </c>
      <c r="G106" s="35" t="s">
        <v>151</v>
      </c>
      <c r="H106" s="35" t="s">
        <v>54</v>
      </c>
      <c r="I106" s="34" t="s">
        <v>1022</v>
      </c>
      <c r="Q106" s="43"/>
      <c r="T106" s="43">
        <v>900</v>
      </c>
    </row>
    <row r="107" spans="2:20" x14ac:dyDescent="0.3">
      <c r="B107" s="35" t="s">
        <v>1021</v>
      </c>
      <c r="C107" s="35" t="s">
        <v>152</v>
      </c>
      <c r="D107" s="36">
        <v>14400</v>
      </c>
      <c r="E107" s="35">
        <v>4</v>
      </c>
      <c r="F107" s="35">
        <v>91</v>
      </c>
      <c r="G107" s="35" t="s">
        <v>232</v>
      </c>
      <c r="H107" s="35" t="s">
        <v>54</v>
      </c>
      <c r="I107" s="34" t="s">
        <v>259</v>
      </c>
      <c r="Q107" s="43"/>
      <c r="T107" s="43">
        <v>156000</v>
      </c>
    </row>
    <row r="108" spans="2:20" x14ac:dyDescent="0.3">
      <c r="B108" s="35" t="s">
        <v>1020</v>
      </c>
      <c r="C108" s="35" t="s">
        <v>16</v>
      </c>
      <c r="D108" s="36">
        <v>2700</v>
      </c>
      <c r="E108" s="35">
        <v>3</v>
      </c>
      <c r="F108" s="35"/>
      <c r="G108" s="35" t="s">
        <v>167</v>
      </c>
      <c r="H108" s="35" t="s">
        <v>54</v>
      </c>
      <c r="I108" s="34" t="s">
        <v>336</v>
      </c>
      <c r="Q108" s="43"/>
      <c r="T108" s="43">
        <v>3260</v>
      </c>
    </row>
    <row r="109" spans="2:20" x14ac:dyDescent="0.3">
      <c r="B109" s="35" t="s">
        <v>1019</v>
      </c>
      <c r="C109" s="35" t="s">
        <v>163</v>
      </c>
      <c r="D109" s="36">
        <v>4800</v>
      </c>
      <c r="E109" s="35">
        <v>6</v>
      </c>
      <c r="F109" s="35">
        <v>70</v>
      </c>
      <c r="G109" s="35" t="s">
        <v>232</v>
      </c>
      <c r="H109" s="35" t="s">
        <v>54</v>
      </c>
      <c r="I109" s="34" t="s">
        <v>1018</v>
      </c>
      <c r="Q109" s="43"/>
      <c r="T109" s="43">
        <v>8000</v>
      </c>
    </row>
    <row r="110" spans="2:20" x14ac:dyDescent="0.3">
      <c r="B110" s="35" t="s">
        <v>1017</v>
      </c>
      <c r="C110" s="35" t="s">
        <v>92</v>
      </c>
      <c r="D110" s="36">
        <v>3300</v>
      </c>
      <c r="E110" s="35">
        <v>1</v>
      </c>
      <c r="F110" s="35"/>
      <c r="G110" s="35" t="s">
        <v>151</v>
      </c>
      <c r="H110" s="35" t="s">
        <v>54</v>
      </c>
      <c r="I110" s="34" t="s">
        <v>378</v>
      </c>
      <c r="Q110" s="43"/>
      <c r="T110" s="43">
        <v>850</v>
      </c>
    </row>
    <row r="111" spans="2:20" x14ac:dyDescent="0.3">
      <c r="B111" s="35" t="s">
        <v>1017</v>
      </c>
      <c r="C111" s="35" t="s">
        <v>92</v>
      </c>
      <c r="D111" s="36">
        <v>6000</v>
      </c>
      <c r="E111" s="35">
        <v>3</v>
      </c>
      <c r="F111" s="35"/>
      <c r="G111" s="35" t="s">
        <v>151</v>
      </c>
      <c r="H111" s="35" t="s">
        <v>54</v>
      </c>
      <c r="I111" s="34" t="s">
        <v>1016</v>
      </c>
      <c r="Q111" s="43"/>
      <c r="T111" s="43">
        <v>300</v>
      </c>
    </row>
    <row r="112" spans="2:20" x14ac:dyDescent="0.3">
      <c r="B112" s="35" t="s">
        <v>1015</v>
      </c>
      <c r="C112" s="35" t="s">
        <v>87</v>
      </c>
      <c r="D112" s="36">
        <v>600</v>
      </c>
      <c r="E112" s="35">
        <v>1</v>
      </c>
      <c r="F112" s="35"/>
      <c r="G112" s="35" t="s">
        <v>542</v>
      </c>
      <c r="H112" s="35" t="s">
        <v>54</v>
      </c>
      <c r="I112" s="34">
        <v>1995</v>
      </c>
      <c r="Q112" s="43"/>
      <c r="T112" s="43">
        <v>8000</v>
      </c>
    </row>
    <row r="113" spans="2:20" x14ac:dyDescent="0.3">
      <c r="B113" s="35" t="s">
        <v>1014</v>
      </c>
      <c r="C113" s="35" t="s">
        <v>91</v>
      </c>
      <c r="D113" s="36">
        <v>6000</v>
      </c>
      <c r="E113" s="35">
        <v>3</v>
      </c>
      <c r="F113" s="35">
        <v>80</v>
      </c>
      <c r="G113" s="35" t="s">
        <v>151</v>
      </c>
      <c r="H113" s="35" t="s">
        <v>54</v>
      </c>
      <c r="I113" s="34">
        <v>2006</v>
      </c>
      <c r="Q113" s="43"/>
      <c r="T113" s="43">
        <v>43900</v>
      </c>
    </row>
    <row r="114" spans="2:20" x14ac:dyDescent="0.3">
      <c r="B114" s="35" t="s">
        <v>1013</v>
      </c>
      <c r="C114" s="35" t="s">
        <v>16</v>
      </c>
      <c r="D114" s="36">
        <v>2000</v>
      </c>
      <c r="E114" s="35">
        <v>1</v>
      </c>
      <c r="F114" s="35"/>
      <c r="G114" s="35" t="s">
        <v>147</v>
      </c>
      <c r="H114" s="35" t="s">
        <v>54</v>
      </c>
      <c r="I114" s="34" t="s">
        <v>717</v>
      </c>
      <c r="Q114" s="43"/>
      <c r="T114" s="43">
        <v>9000</v>
      </c>
    </row>
    <row r="115" spans="2:20" x14ac:dyDescent="0.3">
      <c r="B115" s="35" t="s">
        <v>1012</v>
      </c>
      <c r="C115" s="35" t="s">
        <v>88</v>
      </c>
      <c r="D115" s="36">
        <v>750</v>
      </c>
      <c r="E115" s="35">
        <v>1</v>
      </c>
      <c r="F115" s="35">
        <v>75</v>
      </c>
      <c r="G115" s="35" t="s">
        <v>192</v>
      </c>
      <c r="H115" s="35" t="s">
        <v>54</v>
      </c>
      <c r="I115" s="34" t="s">
        <v>462</v>
      </c>
      <c r="Q115" s="43"/>
      <c r="T115" s="43">
        <v>18000</v>
      </c>
    </row>
    <row r="116" spans="2:20" x14ac:dyDescent="0.3">
      <c r="B116" s="35" t="s">
        <v>1011</v>
      </c>
      <c r="C116" s="35" t="s">
        <v>16</v>
      </c>
      <c r="D116" s="36">
        <v>4500</v>
      </c>
      <c r="E116" s="35">
        <v>9</v>
      </c>
      <c r="F116" s="35">
        <v>40</v>
      </c>
      <c r="G116" s="35" t="s">
        <v>157</v>
      </c>
      <c r="H116" s="35" t="s">
        <v>54</v>
      </c>
      <c r="I116" s="34">
        <v>1996</v>
      </c>
      <c r="Q116" s="43"/>
      <c r="T116" s="43">
        <v>21000</v>
      </c>
    </row>
    <row r="117" spans="2:20" x14ac:dyDescent="0.3">
      <c r="B117" s="35" t="s">
        <v>1011</v>
      </c>
      <c r="C117" s="35" t="s">
        <v>16</v>
      </c>
      <c r="D117" s="36">
        <v>1500</v>
      </c>
      <c r="E117" s="35">
        <v>3</v>
      </c>
      <c r="F117" s="35">
        <v>40</v>
      </c>
      <c r="G117" s="35" t="s">
        <v>157</v>
      </c>
      <c r="H117" s="35" t="s">
        <v>54</v>
      </c>
      <c r="I117" s="34">
        <v>1995</v>
      </c>
      <c r="Q117" s="43"/>
      <c r="T117" s="43">
        <v>1800</v>
      </c>
    </row>
    <row r="118" spans="2:20" x14ac:dyDescent="0.3">
      <c r="B118" s="35" t="s">
        <v>1010</v>
      </c>
      <c r="C118" s="35" t="s">
        <v>16</v>
      </c>
      <c r="D118" s="36">
        <v>1500</v>
      </c>
      <c r="E118" s="35">
        <v>2</v>
      </c>
      <c r="F118" s="35"/>
      <c r="G118" s="35" t="s">
        <v>167</v>
      </c>
      <c r="H118" s="35" t="s">
        <v>54</v>
      </c>
      <c r="I118" s="34" t="s">
        <v>391</v>
      </c>
      <c r="Q118" s="43"/>
      <c r="T118" s="43">
        <v>750</v>
      </c>
    </row>
    <row r="119" spans="2:20" x14ac:dyDescent="0.3">
      <c r="B119" s="35" t="s">
        <v>1009</v>
      </c>
      <c r="C119" s="35" t="s">
        <v>90</v>
      </c>
      <c r="D119" s="35">
        <v>800</v>
      </c>
      <c r="E119" s="35">
        <v>1</v>
      </c>
      <c r="F119" s="35">
        <v>50</v>
      </c>
      <c r="G119" s="35" t="s">
        <v>147</v>
      </c>
      <c r="H119" s="35" t="s">
        <v>166</v>
      </c>
      <c r="I119" s="34" t="s">
        <v>468</v>
      </c>
      <c r="Q119" s="43"/>
      <c r="T119" s="43">
        <v>2500</v>
      </c>
    </row>
    <row r="120" spans="2:20" x14ac:dyDescent="0.3">
      <c r="B120" s="35" t="s">
        <v>1009</v>
      </c>
      <c r="C120" s="35" t="s">
        <v>90</v>
      </c>
      <c r="D120" s="35">
        <v>800</v>
      </c>
      <c r="E120" s="35">
        <v>1</v>
      </c>
      <c r="F120" s="35">
        <v>50</v>
      </c>
      <c r="G120" s="35" t="s">
        <v>147</v>
      </c>
      <c r="H120" s="35" t="s">
        <v>166</v>
      </c>
      <c r="I120" s="34" t="s">
        <v>468</v>
      </c>
      <c r="Q120" s="43"/>
      <c r="T120" s="43">
        <v>850</v>
      </c>
    </row>
    <row r="121" spans="2:20" x14ac:dyDescent="0.3">
      <c r="B121" s="35" t="s">
        <v>1008</v>
      </c>
      <c r="C121" s="35" t="s">
        <v>163</v>
      </c>
      <c r="D121" s="36">
        <v>3300</v>
      </c>
      <c r="E121" s="35">
        <v>1</v>
      </c>
      <c r="F121" s="35">
        <v>94</v>
      </c>
      <c r="G121" s="35" t="s">
        <v>151</v>
      </c>
      <c r="H121" s="35" t="s">
        <v>54</v>
      </c>
      <c r="I121" s="34" t="s">
        <v>1007</v>
      </c>
      <c r="Q121" s="43"/>
      <c r="T121" s="43">
        <v>2000</v>
      </c>
    </row>
    <row r="122" spans="2:20" x14ac:dyDescent="0.3">
      <c r="B122" s="35" t="s">
        <v>1006</v>
      </c>
      <c r="C122" s="35" t="s">
        <v>16</v>
      </c>
      <c r="D122" s="36">
        <v>750</v>
      </c>
      <c r="E122" s="35">
        <v>1</v>
      </c>
      <c r="F122" s="35"/>
      <c r="G122" s="35" t="s">
        <v>151</v>
      </c>
      <c r="H122" s="35" t="s">
        <v>54</v>
      </c>
      <c r="I122" s="34">
        <v>2004</v>
      </c>
      <c r="Q122" s="43"/>
      <c r="T122" s="43">
        <v>22050</v>
      </c>
    </row>
    <row r="123" spans="2:20" x14ac:dyDescent="0.3">
      <c r="B123" s="35" t="s">
        <v>1005</v>
      </c>
      <c r="C123" s="35" t="s">
        <v>148</v>
      </c>
      <c r="D123" s="36">
        <v>4800</v>
      </c>
      <c r="E123" s="35">
        <v>6</v>
      </c>
      <c r="F123" s="35"/>
      <c r="G123" s="35" t="s">
        <v>147</v>
      </c>
      <c r="H123" s="35" t="s">
        <v>54</v>
      </c>
      <c r="I123" s="34" t="s">
        <v>274</v>
      </c>
      <c r="Q123" s="43"/>
      <c r="T123" s="43">
        <v>4000</v>
      </c>
    </row>
    <row r="124" spans="2:20" x14ac:dyDescent="0.3">
      <c r="B124" s="35" t="s">
        <v>1004</v>
      </c>
      <c r="C124" s="35" t="s">
        <v>148</v>
      </c>
      <c r="D124" s="36">
        <v>4800</v>
      </c>
      <c r="E124" s="35">
        <v>6</v>
      </c>
      <c r="F124" s="35"/>
      <c r="G124" s="35" t="s">
        <v>147</v>
      </c>
      <c r="H124" s="35" t="s">
        <v>166</v>
      </c>
      <c r="I124" s="34" t="s">
        <v>1003</v>
      </c>
      <c r="Q124" s="43"/>
      <c r="T124" s="43">
        <v>850</v>
      </c>
    </row>
    <row r="125" spans="2:20" x14ac:dyDescent="0.3">
      <c r="B125" s="35" t="s">
        <v>1002</v>
      </c>
      <c r="C125" s="35" t="s">
        <v>16</v>
      </c>
      <c r="D125" s="35">
        <v>850</v>
      </c>
      <c r="E125" s="35">
        <v>1</v>
      </c>
      <c r="F125" s="35"/>
      <c r="G125" s="35" t="s">
        <v>151</v>
      </c>
      <c r="H125" s="35" t="s">
        <v>54</v>
      </c>
      <c r="I125" s="34" t="s">
        <v>186</v>
      </c>
      <c r="Q125" s="43"/>
      <c r="T125" s="43">
        <v>24050</v>
      </c>
    </row>
    <row r="126" spans="2:20" x14ac:dyDescent="0.3">
      <c r="B126" s="35" t="s">
        <v>1001</v>
      </c>
      <c r="C126" s="35" t="s">
        <v>152</v>
      </c>
      <c r="D126" s="35">
        <v>850</v>
      </c>
      <c r="E126" s="35">
        <v>1</v>
      </c>
      <c r="F126" s="35">
        <v>70</v>
      </c>
      <c r="G126" s="35" t="s">
        <v>151</v>
      </c>
      <c r="H126" s="35" t="s">
        <v>54</v>
      </c>
      <c r="I126" s="34" t="s">
        <v>210</v>
      </c>
      <c r="Q126" s="43"/>
      <c r="T126" s="43">
        <v>2360</v>
      </c>
    </row>
    <row r="127" spans="2:20" x14ac:dyDescent="0.3">
      <c r="B127" s="35" t="s">
        <v>1000</v>
      </c>
      <c r="C127" s="35" t="s">
        <v>16</v>
      </c>
      <c r="D127" s="36">
        <v>900</v>
      </c>
      <c r="E127" s="35">
        <v>1</v>
      </c>
      <c r="F127" s="35"/>
      <c r="G127" s="35" t="s">
        <v>167</v>
      </c>
      <c r="H127" s="35" t="s">
        <v>54</v>
      </c>
      <c r="I127" s="34" t="s">
        <v>752</v>
      </c>
      <c r="Q127" s="43"/>
      <c r="T127" s="43">
        <v>9000</v>
      </c>
    </row>
    <row r="128" spans="2:20" x14ac:dyDescent="0.3">
      <c r="B128" s="35" t="s">
        <v>999</v>
      </c>
      <c r="C128" s="35" t="s">
        <v>163</v>
      </c>
      <c r="D128" s="36">
        <v>1750</v>
      </c>
      <c r="E128" s="35">
        <v>1</v>
      </c>
      <c r="F128" s="35"/>
      <c r="G128" s="35" t="s">
        <v>151</v>
      </c>
      <c r="H128" s="35" t="s">
        <v>166</v>
      </c>
      <c r="I128" s="34" t="s">
        <v>205</v>
      </c>
      <c r="Q128" s="43"/>
      <c r="T128" s="43">
        <v>3000</v>
      </c>
    </row>
    <row r="129" spans="2:20" x14ac:dyDescent="0.3">
      <c r="B129" s="35" t="s">
        <v>998</v>
      </c>
      <c r="C129" s="35" t="s">
        <v>88</v>
      </c>
      <c r="D129" s="36">
        <v>2500</v>
      </c>
      <c r="E129" s="35">
        <v>1</v>
      </c>
      <c r="F129" s="35">
        <v>80</v>
      </c>
      <c r="G129" s="35" t="s">
        <v>232</v>
      </c>
      <c r="H129" s="35" t="s">
        <v>166</v>
      </c>
      <c r="I129" s="34" t="s">
        <v>996</v>
      </c>
      <c r="Q129" s="43"/>
      <c r="T129" s="43">
        <v>12000</v>
      </c>
    </row>
    <row r="130" spans="2:20" x14ac:dyDescent="0.3">
      <c r="B130" s="35" t="s">
        <v>997</v>
      </c>
      <c r="C130" s="35" t="s">
        <v>88</v>
      </c>
      <c r="D130" s="36">
        <v>2500</v>
      </c>
      <c r="E130" s="35">
        <v>1</v>
      </c>
      <c r="F130" s="35">
        <v>80</v>
      </c>
      <c r="G130" s="35" t="s">
        <v>232</v>
      </c>
      <c r="H130" s="35" t="s">
        <v>166</v>
      </c>
      <c r="I130" s="34" t="s">
        <v>996</v>
      </c>
      <c r="Q130" s="43"/>
      <c r="T130" s="43">
        <v>660</v>
      </c>
    </row>
    <row r="131" spans="2:20" x14ac:dyDescent="0.3">
      <c r="B131" s="35" t="s">
        <v>995</v>
      </c>
      <c r="C131" s="35" t="s">
        <v>91</v>
      </c>
      <c r="D131" s="36">
        <v>6000</v>
      </c>
      <c r="E131" s="35">
        <v>3</v>
      </c>
      <c r="F131" s="35">
        <v>85</v>
      </c>
      <c r="G131" s="35" t="s">
        <v>147</v>
      </c>
      <c r="H131" s="35" t="s">
        <v>54</v>
      </c>
      <c r="I131" s="34" t="s">
        <v>327</v>
      </c>
      <c r="Q131" s="43"/>
      <c r="T131" s="43">
        <v>7050</v>
      </c>
    </row>
    <row r="132" spans="2:20" x14ac:dyDescent="0.3">
      <c r="B132" s="35" t="s">
        <v>994</v>
      </c>
      <c r="C132" s="35" t="s">
        <v>148</v>
      </c>
      <c r="D132" s="36">
        <v>4600</v>
      </c>
      <c r="E132" s="35">
        <v>2</v>
      </c>
      <c r="F132" s="35"/>
      <c r="G132" s="35" t="s">
        <v>147</v>
      </c>
      <c r="H132" s="35" t="s">
        <v>54</v>
      </c>
      <c r="I132" s="34">
        <v>2012</v>
      </c>
      <c r="Q132" s="43"/>
      <c r="T132" s="43">
        <v>600</v>
      </c>
    </row>
    <row r="133" spans="2:20" x14ac:dyDescent="0.3">
      <c r="B133" s="35" t="s">
        <v>993</v>
      </c>
      <c r="C133" s="35" t="s">
        <v>152</v>
      </c>
      <c r="D133" s="36">
        <v>10800</v>
      </c>
      <c r="E133" s="35">
        <v>3</v>
      </c>
      <c r="F133" s="35"/>
      <c r="G133" s="35" t="s">
        <v>232</v>
      </c>
      <c r="H133" s="35" t="s">
        <v>54</v>
      </c>
      <c r="I133" s="34"/>
      <c r="Q133" s="43"/>
      <c r="T133" s="43">
        <v>225</v>
      </c>
    </row>
    <row r="134" spans="2:20" x14ac:dyDescent="0.3">
      <c r="B134" s="35" t="s">
        <v>993</v>
      </c>
      <c r="C134" s="35" t="s">
        <v>152</v>
      </c>
      <c r="D134" s="36">
        <v>3600</v>
      </c>
      <c r="E134" s="35">
        <v>1</v>
      </c>
      <c r="F134" s="35"/>
      <c r="G134" s="35" t="s">
        <v>232</v>
      </c>
      <c r="H134" s="35" t="s">
        <v>54</v>
      </c>
      <c r="I134" s="34"/>
      <c r="Q134" s="43"/>
      <c r="T134" s="43">
        <v>800</v>
      </c>
    </row>
    <row r="135" spans="2:20" x14ac:dyDescent="0.3">
      <c r="B135" s="35" t="s">
        <v>992</v>
      </c>
      <c r="C135" s="35" t="s">
        <v>148</v>
      </c>
      <c r="D135" s="36">
        <v>800</v>
      </c>
      <c r="E135" s="35">
        <v>1</v>
      </c>
      <c r="F135" s="35"/>
      <c r="G135" s="35" t="s">
        <v>147</v>
      </c>
      <c r="H135" s="35" t="s">
        <v>54</v>
      </c>
      <c r="I135" s="34" t="s">
        <v>608</v>
      </c>
      <c r="Q135" s="43"/>
      <c r="T135" s="43">
        <v>1800</v>
      </c>
    </row>
    <row r="136" spans="2:20" x14ac:dyDescent="0.3">
      <c r="B136" s="35" t="s">
        <v>991</v>
      </c>
      <c r="C136" s="35" t="s">
        <v>148</v>
      </c>
      <c r="D136" s="36">
        <v>850</v>
      </c>
      <c r="E136" s="35">
        <v>1</v>
      </c>
      <c r="F136" s="35"/>
      <c r="G136" s="35" t="s">
        <v>151</v>
      </c>
      <c r="H136" s="35" t="s">
        <v>166</v>
      </c>
      <c r="I136" s="34" t="s">
        <v>186</v>
      </c>
      <c r="Q136" s="43"/>
      <c r="T136" s="43">
        <v>900</v>
      </c>
    </row>
    <row r="137" spans="2:20" x14ac:dyDescent="0.3">
      <c r="B137" s="35" t="s">
        <v>990</v>
      </c>
      <c r="C137" s="35" t="s">
        <v>16</v>
      </c>
      <c r="D137" s="35">
        <v>750</v>
      </c>
      <c r="E137" s="35">
        <v>1</v>
      </c>
      <c r="F137" s="35"/>
      <c r="G137" s="35" t="s">
        <v>167</v>
      </c>
      <c r="H137" s="35" t="s">
        <v>54</v>
      </c>
      <c r="I137" s="34" t="s">
        <v>181</v>
      </c>
      <c r="Q137" s="43"/>
      <c r="T137" s="43">
        <v>750</v>
      </c>
    </row>
    <row r="138" spans="2:20" x14ac:dyDescent="0.3">
      <c r="B138" s="35" t="s">
        <v>989</v>
      </c>
      <c r="C138" s="35" t="s">
        <v>152</v>
      </c>
      <c r="D138" s="36">
        <v>14400</v>
      </c>
      <c r="E138" s="35">
        <v>4</v>
      </c>
      <c r="F138" s="35"/>
      <c r="G138" s="35" t="s">
        <v>232</v>
      </c>
      <c r="H138" s="35" t="s">
        <v>54</v>
      </c>
      <c r="I138" s="34" t="s">
        <v>555</v>
      </c>
      <c r="Q138" s="43"/>
      <c r="T138" s="43">
        <v>10500</v>
      </c>
    </row>
    <row r="139" spans="2:20" x14ac:dyDescent="0.3">
      <c r="B139" s="35" t="s">
        <v>988</v>
      </c>
      <c r="C139" s="35" t="s">
        <v>148</v>
      </c>
      <c r="D139" s="36">
        <v>2000</v>
      </c>
      <c r="E139" s="35">
        <v>1</v>
      </c>
      <c r="F139" s="35"/>
      <c r="G139" s="35" t="s">
        <v>151</v>
      </c>
      <c r="H139" s="35" t="s">
        <v>54</v>
      </c>
      <c r="I139" s="34">
        <v>2005</v>
      </c>
      <c r="Q139" s="43"/>
      <c r="T139" s="43">
        <v>850</v>
      </c>
    </row>
    <row r="140" spans="2:20" x14ac:dyDescent="0.3">
      <c r="B140" s="35" t="s">
        <v>987</v>
      </c>
      <c r="C140" s="35" t="s">
        <v>89</v>
      </c>
      <c r="D140" s="36">
        <v>23500</v>
      </c>
      <c r="E140" s="35">
        <v>10</v>
      </c>
      <c r="F140" s="35">
        <v>99</v>
      </c>
      <c r="G140" s="35" t="s">
        <v>147</v>
      </c>
      <c r="H140" s="35" t="s">
        <v>54</v>
      </c>
      <c r="I140" s="34" t="s">
        <v>259</v>
      </c>
      <c r="Q140" s="43"/>
      <c r="T140" s="43">
        <v>60200</v>
      </c>
    </row>
    <row r="141" spans="2:20" x14ac:dyDescent="0.3">
      <c r="B141" s="35" t="s">
        <v>986</v>
      </c>
      <c r="C141" s="35" t="s">
        <v>87</v>
      </c>
      <c r="D141" s="36">
        <v>2000</v>
      </c>
      <c r="E141" s="35">
        <v>1</v>
      </c>
      <c r="F141" s="35"/>
      <c r="G141" s="35" t="s">
        <v>147</v>
      </c>
      <c r="H141" s="35" t="s">
        <v>54</v>
      </c>
      <c r="I141" s="34" t="s">
        <v>465</v>
      </c>
      <c r="Q141" s="43"/>
      <c r="T141" s="43">
        <v>9000</v>
      </c>
    </row>
    <row r="142" spans="2:20" x14ac:dyDescent="0.3">
      <c r="B142" s="35" t="s">
        <v>985</v>
      </c>
      <c r="C142" s="35" t="s">
        <v>87</v>
      </c>
      <c r="D142" s="36">
        <v>950</v>
      </c>
      <c r="E142" s="35">
        <v>1</v>
      </c>
      <c r="F142" s="35"/>
      <c r="G142" s="35" t="s">
        <v>167</v>
      </c>
      <c r="H142" s="35" t="s">
        <v>54</v>
      </c>
      <c r="I142" s="34" t="s">
        <v>444</v>
      </c>
      <c r="Q142" s="43"/>
      <c r="T142" s="43">
        <v>600</v>
      </c>
    </row>
    <row r="143" spans="2:20" x14ac:dyDescent="0.3">
      <c r="B143" s="35" t="s">
        <v>985</v>
      </c>
      <c r="C143" s="35" t="s">
        <v>87</v>
      </c>
      <c r="D143" s="36">
        <v>900</v>
      </c>
      <c r="E143" s="35">
        <v>1</v>
      </c>
      <c r="F143" s="35"/>
      <c r="G143" s="35" t="s">
        <v>167</v>
      </c>
      <c r="H143" s="35" t="s">
        <v>54</v>
      </c>
      <c r="I143" s="34" t="s">
        <v>181</v>
      </c>
      <c r="Q143" s="43"/>
      <c r="T143" s="43">
        <v>600</v>
      </c>
    </row>
    <row r="144" spans="2:20" x14ac:dyDescent="0.3">
      <c r="B144" s="35" t="s">
        <v>984</v>
      </c>
      <c r="C144" s="35" t="s">
        <v>148</v>
      </c>
      <c r="D144" s="36">
        <v>2050</v>
      </c>
      <c r="E144" s="35">
        <v>1</v>
      </c>
      <c r="F144" s="35"/>
      <c r="G144" s="35" t="s">
        <v>147</v>
      </c>
      <c r="H144" s="35" t="s">
        <v>54</v>
      </c>
      <c r="I144" s="34">
        <v>2005</v>
      </c>
      <c r="Q144" s="43"/>
      <c r="T144" s="43">
        <v>24000</v>
      </c>
    </row>
    <row r="145" spans="2:20" x14ac:dyDescent="0.3">
      <c r="B145" s="35" t="s">
        <v>983</v>
      </c>
      <c r="C145" s="35" t="s">
        <v>16</v>
      </c>
      <c r="D145" s="35">
        <v>300</v>
      </c>
      <c r="E145" s="35">
        <v>1</v>
      </c>
      <c r="F145" s="35"/>
      <c r="G145" s="35" t="s">
        <v>176</v>
      </c>
      <c r="H145" s="35" t="s">
        <v>54</v>
      </c>
      <c r="I145" s="34">
        <v>1995</v>
      </c>
      <c r="Q145" s="43"/>
      <c r="T145" s="43">
        <v>300</v>
      </c>
    </row>
    <row r="146" spans="2:20" x14ac:dyDescent="0.3">
      <c r="B146" s="35" t="s">
        <v>982</v>
      </c>
      <c r="C146" s="35" t="s">
        <v>92</v>
      </c>
      <c r="D146" s="36">
        <v>9000</v>
      </c>
      <c r="E146" s="35">
        <v>3</v>
      </c>
      <c r="F146" s="35">
        <v>105</v>
      </c>
      <c r="G146" s="35" t="s">
        <v>151</v>
      </c>
      <c r="H146" s="35" t="s">
        <v>54</v>
      </c>
      <c r="I146" s="34" t="s">
        <v>981</v>
      </c>
      <c r="Q146" s="43"/>
      <c r="T146" s="43">
        <v>300</v>
      </c>
    </row>
    <row r="147" spans="2:20" x14ac:dyDescent="0.3">
      <c r="B147" s="35" t="s">
        <v>980</v>
      </c>
      <c r="C147" s="35" t="s">
        <v>91</v>
      </c>
      <c r="D147" s="36">
        <v>16000</v>
      </c>
      <c r="E147" s="35">
        <v>4</v>
      </c>
      <c r="F147" s="35"/>
      <c r="G147" s="35" t="s">
        <v>151</v>
      </c>
      <c r="H147" s="35" t="s">
        <v>54</v>
      </c>
      <c r="I147" s="34" t="s">
        <v>261</v>
      </c>
      <c r="Q147" s="43"/>
      <c r="T147" s="43">
        <v>12600</v>
      </c>
    </row>
    <row r="148" spans="2:20" x14ac:dyDescent="0.3">
      <c r="B148" s="35" t="s">
        <v>980</v>
      </c>
      <c r="C148" s="35" t="s">
        <v>91</v>
      </c>
      <c r="D148" s="36">
        <v>20000</v>
      </c>
      <c r="E148" s="35">
        <v>5</v>
      </c>
      <c r="F148" s="35">
        <v>149</v>
      </c>
      <c r="G148" s="35" t="s">
        <v>151</v>
      </c>
      <c r="H148" s="35" t="s">
        <v>54</v>
      </c>
      <c r="I148" s="34" t="s">
        <v>261</v>
      </c>
      <c r="Q148" s="43"/>
      <c r="T148" s="43">
        <v>2050</v>
      </c>
    </row>
    <row r="149" spans="2:20" x14ac:dyDescent="0.3">
      <c r="B149" s="35" t="s">
        <v>980</v>
      </c>
      <c r="C149" s="35" t="s">
        <v>91</v>
      </c>
      <c r="D149" s="36">
        <v>8000</v>
      </c>
      <c r="E149" s="35">
        <v>2</v>
      </c>
      <c r="F149" s="35"/>
      <c r="G149" s="35" t="s">
        <v>151</v>
      </c>
      <c r="H149" s="35" t="s">
        <v>54</v>
      </c>
      <c r="I149" s="34" t="s">
        <v>261</v>
      </c>
      <c r="Q149" s="43"/>
      <c r="T149" s="43">
        <v>63000</v>
      </c>
    </row>
    <row r="150" spans="2:20" x14ac:dyDescent="0.3">
      <c r="B150" s="35" t="s">
        <v>979</v>
      </c>
      <c r="C150" s="35" t="s">
        <v>93</v>
      </c>
      <c r="D150" s="36">
        <v>46200</v>
      </c>
      <c r="E150" s="35">
        <v>14</v>
      </c>
      <c r="F150" s="35">
        <v>100</v>
      </c>
      <c r="G150" s="35" t="s">
        <v>232</v>
      </c>
      <c r="H150" s="35" t="s">
        <v>54</v>
      </c>
      <c r="I150" s="34" t="s">
        <v>169</v>
      </c>
      <c r="Q150" s="43"/>
      <c r="T150" s="43">
        <v>22410</v>
      </c>
    </row>
    <row r="151" spans="2:20" x14ac:dyDescent="0.3">
      <c r="B151" s="35" t="s">
        <v>979</v>
      </c>
      <c r="C151" s="35" t="s">
        <v>93</v>
      </c>
      <c r="D151" s="36">
        <v>16500</v>
      </c>
      <c r="E151" s="35">
        <v>5</v>
      </c>
      <c r="F151" s="35">
        <v>100</v>
      </c>
      <c r="G151" s="35" t="s">
        <v>232</v>
      </c>
      <c r="H151" s="35" t="s">
        <v>54</v>
      </c>
      <c r="I151" s="34" t="s">
        <v>169</v>
      </c>
      <c r="Q151" s="43"/>
      <c r="T151" s="43">
        <v>300</v>
      </c>
    </row>
    <row r="152" spans="2:20" x14ac:dyDescent="0.3">
      <c r="B152" s="35" t="s">
        <v>977</v>
      </c>
      <c r="C152" s="35" t="s">
        <v>93</v>
      </c>
      <c r="D152" s="36">
        <v>32000</v>
      </c>
      <c r="E152" s="35">
        <v>14</v>
      </c>
      <c r="F152" s="35">
        <v>85</v>
      </c>
      <c r="G152" s="35" t="s">
        <v>147</v>
      </c>
      <c r="H152" s="35" t="s">
        <v>54</v>
      </c>
      <c r="I152" s="34">
        <v>2008</v>
      </c>
      <c r="Q152" s="43"/>
      <c r="T152" s="43">
        <v>16000</v>
      </c>
    </row>
    <row r="153" spans="2:20" x14ac:dyDescent="0.3">
      <c r="B153" s="35" t="s">
        <v>977</v>
      </c>
      <c r="C153" s="35" t="s">
        <v>93</v>
      </c>
      <c r="D153" s="36">
        <v>12000</v>
      </c>
      <c r="E153" s="35">
        <v>6</v>
      </c>
      <c r="F153" s="35">
        <v>85</v>
      </c>
      <c r="G153" s="35" t="s">
        <v>147</v>
      </c>
      <c r="H153" s="35" t="s">
        <v>54</v>
      </c>
      <c r="I153" s="34" t="s">
        <v>978</v>
      </c>
      <c r="Q153" s="43"/>
      <c r="T153" s="43">
        <v>12000</v>
      </c>
    </row>
    <row r="154" spans="2:20" x14ac:dyDescent="0.3">
      <c r="B154" s="35" t="s">
        <v>977</v>
      </c>
      <c r="C154" s="35" t="s">
        <v>93</v>
      </c>
      <c r="D154" s="36">
        <v>8000</v>
      </c>
      <c r="E154" s="35">
        <v>4</v>
      </c>
      <c r="F154" s="35">
        <v>85</v>
      </c>
      <c r="G154" s="35" t="s">
        <v>147</v>
      </c>
      <c r="H154" s="35" t="s">
        <v>54</v>
      </c>
      <c r="I154" s="34">
        <v>2008</v>
      </c>
      <c r="Q154" s="43"/>
      <c r="T154" s="43">
        <v>6800</v>
      </c>
    </row>
    <row r="155" spans="2:20" x14ac:dyDescent="0.3">
      <c r="B155" s="35" t="s">
        <v>977</v>
      </c>
      <c r="C155" s="35" t="s">
        <v>93</v>
      </c>
      <c r="D155" s="36">
        <v>6900</v>
      </c>
      <c r="E155" s="35">
        <v>3</v>
      </c>
      <c r="F155" s="35">
        <v>85</v>
      </c>
      <c r="G155" s="35" t="s">
        <v>147</v>
      </c>
      <c r="H155" s="35" t="s">
        <v>54</v>
      </c>
      <c r="I155" s="34">
        <v>2008</v>
      </c>
      <c r="Q155" s="43"/>
      <c r="T155" s="43">
        <v>3600</v>
      </c>
    </row>
    <row r="156" spans="2:20" x14ac:dyDescent="0.3">
      <c r="B156" s="35" t="s">
        <v>977</v>
      </c>
      <c r="C156" s="35" t="s">
        <v>93</v>
      </c>
      <c r="D156" s="36">
        <v>4600</v>
      </c>
      <c r="E156" s="35">
        <v>2</v>
      </c>
      <c r="F156" s="35">
        <v>85</v>
      </c>
      <c r="G156" s="35" t="s">
        <v>147</v>
      </c>
      <c r="H156" s="35" t="s">
        <v>54</v>
      </c>
      <c r="I156" s="34">
        <v>2008</v>
      </c>
      <c r="Q156" s="43"/>
      <c r="T156" s="43">
        <v>300</v>
      </c>
    </row>
    <row r="157" spans="2:20" x14ac:dyDescent="0.3">
      <c r="B157" s="35" t="s">
        <v>977</v>
      </c>
      <c r="C157" s="35" t="s">
        <v>93</v>
      </c>
      <c r="D157" s="36">
        <v>11500</v>
      </c>
      <c r="E157" s="35">
        <v>5</v>
      </c>
      <c r="F157" s="35">
        <v>85</v>
      </c>
      <c r="G157" s="35" t="s">
        <v>147</v>
      </c>
      <c r="H157" s="35" t="s">
        <v>54</v>
      </c>
      <c r="I157" s="34">
        <v>2008</v>
      </c>
      <c r="Q157" s="43"/>
      <c r="T157" s="43">
        <v>24000</v>
      </c>
    </row>
    <row r="158" spans="2:20" x14ac:dyDescent="0.3">
      <c r="B158" s="35" t="s">
        <v>976</v>
      </c>
      <c r="C158" s="35" t="s">
        <v>148</v>
      </c>
      <c r="D158" s="36">
        <v>600</v>
      </c>
      <c r="E158" s="35">
        <v>1</v>
      </c>
      <c r="F158" s="35">
        <v>50</v>
      </c>
      <c r="G158" s="35" t="s">
        <v>151</v>
      </c>
      <c r="H158" s="35" t="s">
        <v>54</v>
      </c>
      <c r="I158" s="34" t="s">
        <v>975</v>
      </c>
      <c r="Q158" s="43"/>
      <c r="T158" s="43">
        <v>14400</v>
      </c>
    </row>
    <row r="159" spans="2:20" x14ac:dyDescent="0.3">
      <c r="B159" s="35" t="s">
        <v>974</v>
      </c>
      <c r="C159" s="35" t="s">
        <v>91</v>
      </c>
      <c r="D159" s="36">
        <v>33075</v>
      </c>
      <c r="E159" s="35">
        <v>9</v>
      </c>
      <c r="F159" s="35"/>
      <c r="G159" s="35" t="s">
        <v>232</v>
      </c>
      <c r="H159" s="35" t="s">
        <v>51</v>
      </c>
      <c r="I159" s="34"/>
      <c r="Q159" s="43"/>
      <c r="T159" s="43">
        <v>600</v>
      </c>
    </row>
    <row r="160" spans="2:20" x14ac:dyDescent="0.3">
      <c r="B160" s="35" t="s">
        <v>973</v>
      </c>
      <c r="C160" s="35" t="s">
        <v>16</v>
      </c>
      <c r="D160" s="36">
        <v>850</v>
      </c>
      <c r="E160" s="35">
        <v>1</v>
      </c>
      <c r="F160" s="35"/>
      <c r="G160" s="35" t="s">
        <v>151</v>
      </c>
      <c r="H160" s="35" t="s">
        <v>54</v>
      </c>
      <c r="I160" s="34" t="s">
        <v>307</v>
      </c>
      <c r="Q160" s="43"/>
      <c r="T160" s="43">
        <v>600</v>
      </c>
    </row>
    <row r="161" spans="2:20" x14ac:dyDescent="0.3">
      <c r="B161" s="35" t="s">
        <v>972</v>
      </c>
      <c r="C161" s="35" t="s">
        <v>152</v>
      </c>
      <c r="D161" s="36">
        <v>9000</v>
      </c>
      <c r="E161" s="35">
        <v>3</v>
      </c>
      <c r="F161" s="35">
        <v>99</v>
      </c>
      <c r="G161" s="35" t="s">
        <v>147</v>
      </c>
      <c r="H161" s="35" t="s">
        <v>54</v>
      </c>
      <c r="I161" s="34" t="s">
        <v>664</v>
      </c>
      <c r="Q161" s="43"/>
      <c r="T161" s="43">
        <v>8800</v>
      </c>
    </row>
    <row r="162" spans="2:20" x14ac:dyDescent="0.3">
      <c r="B162" s="35" t="s">
        <v>971</v>
      </c>
      <c r="C162" s="35" t="s">
        <v>163</v>
      </c>
      <c r="D162" s="36">
        <v>12000</v>
      </c>
      <c r="E162" s="35">
        <v>4</v>
      </c>
      <c r="F162" s="35">
        <v>105</v>
      </c>
      <c r="G162" s="35" t="s">
        <v>151</v>
      </c>
      <c r="H162" s="35" t="s">
        <v>54</v>
      </c>
      <c r="I162" s="34" t="s">
        <v>303</v>
      </c>
      <c r="Q162" s="43"/>
      <c r="T162" s="43">
        <v>9000</v>
      </c>
    </row>
    <row r="163" spans="2:20" x14ac:dyDescent="0.3">
      <c r="B163" s="35" t="s">
        <v>970</v>
      </c>
      <c r="C163" s="35" t="s">
        <v>152</v>
      </c>
      <c r="D163" s="36">
        <v>2400</v>
      </c>
      <c r="E163" s="35">
        <v>4</v>
      </c>
      <c r="F163" s="35"/>
      <c r="G163" s="35" t="s">
        <v>151</v>
      </c>
      <c r="H163" s="35" t="s">
        <v>54</v>
      </c>
      <c r="I163" s="34" t="s">
        <v>774</v>
      </c>
      <c r="Q163" s="43"/>
      <c r="T163" s="43">
        <v>225</v>
      </c>
    </row>
    <row r="164" spans="2:20" x14ac:dyDescent="0.3">
      <c r="B164" s="35" t="s">
        <v>969</v>
      </c>
      <c r="C164" s="35" t="s">
        <v>163</v>
      </c>
      <c r="D164" s="36">
        <v>5500</v>
      </c>
      <c r="E164" s="35">
        <v>2</v>
      </c>
      <c r="F164" s="35"/>
      <c r="G164" s="35" t="s">
        <v>167</v>
      </c>
      <c r="H164" s="35" t="s">
        <v>166</v>
      </c>
      <c r="I164" s="34" t="s">
        <v>410</v>
      </c>
      <c r="Q164" s="43"/>
      <c r="T164" s="43">
        <v>850</v>
      </c>
    </row>
    <row r="165" spans="2:20" x14ac:dyDescent="0.3">
      <c r="B165" s="35" t="s">
        <v>968</v>
      </c>
      <c r="C165" s="35" t="s">
        <v>87</v>
      </c>
      <c r="D165" s="36">
        <v>10200</v>
      </c>
      <c r="E165" s="35">
        <v>12</v>
      </c>
      <c r="F165" s="35"/>
      <c r="G165" s="35" t="s">
        <v>151</v>
      </c>
      <c r="H165" s="35" t="s">
        <v>54</v>
      </c>
      <c r="I165" s="34">
        <v>2003</v>
      </c>
      <c r="Q165" s="43"/>
      <c r="T165" s="43">
        <v>750</v>
      </c>
    </row>
    <row r="166" spans="2:20" x14ac:dyDescent="0.3">
      <c r="B166" s="35" t="s">
        <v>968</v>
      </c>
      <c r="C166" s="35" t="s">
        <v>87</v>
      </c>
      <c r="D166" s="36">
        <v>7650</v>
      </c>
      <c r="E166" s="35">
        <v>9</v>
      </c>
      <c r="F166" s="35"/>
      <c r="G166" s="35" t="s">
        <v>151</v>
      </c>
      <c r="H166" s="35" t="s">
        <v>54</v>
      </c>
      <c r="I166" s="34">
        <v>2002</v>
      </c>
      <c r="Q166" s="43"/>
      <c r="T166" s="43">
        <v>9000</v>
      </c>
    </row>
    <row r="167" spans="2:20" x14ac:dyDescent="0.3">
      <c r="B167" s="35" t="s">
        <v>967</v>
      </c>
      <c r="C167" s="35" t="s">
        <v>16</v>
      </c>
      <c r="D167" s="35">
        <v>300</v>
      </c>
      <c r="E167" s="35">
        <v>1</v>
      </c>
      <c r="F167" s="35"/>
      <c r="G167" s="35" t="s">
        <v>157</v>
      </c>
      <c r="H167" s="35" t="s">
        <v>54</v>
      </c>
      <c r="I167" s="34" t="s">
        <v>215</v>
      </c>
      <c r="Q167" s="43"/>
      <c r="T167" s="43">
        <v>6000</v>
      </c>
    </row>
    <row r="168" spans="2:20" x14ac:dyDescent="0.3">
      <c r="B168" s="35" t="s">
        <v>966</v>
      </c>
      <c r="C168" s="35" t="s">
        <v>16</v>
      </c>
      <c r="D168" s="36">
        <v>750</v>
      </c>
      <c r="E168" s="35">
        <v>1</v>
      </c>
      <c r="F168" s="35"/>
      <c r="G168" s="35" t="s">
        <v>167</v>
      </c>
      <c r="H168" s="35" t="s">
        <v>54</v>
      </c>
      <c r="I168" s="34" t="s">
        <v>858</v>
      </c>
      <c r="Q168" s="43"/>
      <c r="T168" s="43">
        <v>12000</v>
      </c>
    </row>
    <row r="169" spans="2:20" x14ac:dyDescent="0.3">
      <c r="B169" s="35" t="s">
        <v>965</v>
      </c>
      <c r="C169" s="35" t="s">
        <v>16</v>
      </c>
      <c r="D169" s="36">
        <v>225</v>
      </c>
      <c r="E169" s="35">
        <v>1</v>
      </c>
      <c r="F169" s="35"/>
      <c r="G169" s="35" t="s">
        <v>203</v>
      </c>
      <c r="H169" s="35" t="s">
        <v>54</v>
      </c>
      <c r="I169" s="34" t="s">
        <v>964</v>
      </c>
      <c r="Q169" s="43"/>
      <c r="T169" s="43">
        <v>850</v>
      </c>
    </row>
    <row r="170" spans="2:20" x14ac:dyDescent="0.3">
      <c r="B170" s="35" t="s">
        <v>963</v>
      </c>
      <c r="C170" s="35" t="s">
        <v>16</v>
      </c>
      <c r="D170" s="36">
        <v>225</v>
      </c>
      <c r="E170" s="35">
        <v>1</v>
      </c>
      <c r="F170" s="35"/>
      <c r="G170" s="35" t="s">
        <v>203</v>
      </c>
      <c r="H170" s="35" t="s">
        <v>54</v>
      </c>
      <c r="I170" s="34" t="s">
        <v>283</v>
      </c>
      <c r="Q170" s="43"/>
      <c r="T170" s="43">
        <v>225</v>
      </c>
    </row>
    <row r="171" spans="2:20" x14ac:dyDescent="0.3">
      <c r="B171" s="35" t="s">
        <v>962</v>
      </c>
      <c r="C171" s="35" t="s">
        <v>148</v>
      </c>
      <c r="D171" s="36">
        <v>900</v>
      </c>
      <c r="E171" s="35">
        <v>1</v>
      </c>
      <c r="F171" s="35"/>
      <c r="G171" s="35" t="s">
        <v>301</v>
      </c>
      <c r="H171" s="35" t="s">
        <v>54</v>
      </c>
      <c r="I171" s="34" t="s">
        <v>813</v>
      </c>
      <c r="Q171" s="43"/>
      <c r="T171" s="43">
        <v>600</v>
      </c>
    </row>
    <row r="172" spans="2:20" x14ac:dyDescent="0.3">
      <c r="B172" s="35" t="s">
        <v>961</v>
      </c>
      <c r="C172" s="35" t="s">
        <v>90</v>
      </c>
      <c r="D172" s="35">
        <v>900</v>
      </c>
      <c r="E172" s="35">
        <v>4</v>
      </c>
      <c r="F172" s="35">
        <v>44</v>
      </c>
      <c r="G172" s="35" t="s">
        <v>151</v>
      </c>
      <c r="H172" s="35" t="s">
        <v>166</v>
      </c>
      <c r="I172" s="34" t="s">
        <v>200</v>
      </c>
      <c r="Q172" s="43"/>
      <c r="T172" s="43">
        <v>3400</v>
      </c>
    </row>
    <row r="173" spans="2:20" x14ac:dyDescent="0.3">
      <c r="B173" s="35" t="s">
        <v>960</v>
      </c>
      <c r="C173" s="35" t="s">
        <v>92</v>
      </c>
      <c r="D173" s="36">
        <v>46800</v>
      </c>
      <c r="E173" s="35">
        <v>12</v>
      </c>
      <c r="F173" s="35">
        <v>145</v>
      </c>
      <c r="G173" s="35" t="s">
        <v>232</v>
      </c>
      <c r="H173" s="35" t="s">
        <v>51</v>
      </c>
      <c r="I173" s="34"/>
      <c r="Q173" s="43"/>
      <c r="T173" s="43">
        <v>8250</v>
      </c>
    </row>
    <row r="174" spans="2:20" x14ac:dyDescent="0.3">
      <c r="B174" s="35" t="s">
        <v>960</v>
      </c>
      <c r="C174" s="35" t="s">
        <v>92</v>
      </c>
      <c r="D174" s="36">
        <v>46800</v>
      </c>
      <c r="E174" s="35">
        <v>12</v>
      </c>
      <c r="F174" s="35">
        <v>145</v>
      </c>
      <c r="G174" s="35" t="s">
        <v>232</v>
      </c>
      <c r="H174" s="35" t="s">
        <v>54</v>
      </c>
      <c r="I174" s="34">
        <v>2020</v>
      </c>
      <c r="Q174" s="43"/>
      <c r="T174" s="43">
        <v>600</v>
      </c>
    </row>
    <row r="175" spans="2:20" x14ac:dyDescent="0.3">
      <c r="B175" s="35" t="s">
        <v>960</v>
      </c>
      <c r="C175" s="35" t="s">
        <v>92</v>
      </c>
      <c r="D175" s="36">
        <v>62400</v>
      </c>
      <c r="E175" s="35">
        <v>16</v>
      </c>
      <c r="F175" s="35">
        <v>145</v>
      </c>
      <c r="G175" s="35" t="s">
        <v>232</v>
      </c>
      <c r="H175" s="35" t="s">
        <v>54</v>
      </c>
      <c r="I175" s="34">
        <v>2020</v>
      </c>
      <c r="Q175" s="43"/>
      <c r="T175" s="43">
        <v>225</v>
      </c>
    </row>
    <row r="176" spans="2:20" x14ac:dyDescent="0.3">
      <c r="B176" s="35" t="s">
        <v>959</v>
      </c>
      <c r="C176" s="35" t="s">
        <v>87</v>
      </c>
      <c r="D176" s="35">
        <v>225</v>
      </c>
      <c r="E176" s="35">
        <v>1</v>
      </c>
      <c r="F176" s="35"/>
      <c r="G176" s="35" t="s">
        <v>151</v>
      </c>
      <c r="H176" s="35" t="s">
        <v>166</v>
      </c>
      <c r="I176" s="34">
        <v>1995</v>
      </c>
      <c r="Q176" s="43"/>
      <c r="T176" s="43">
        <v>850</v>
      </c>
    </row>
    <row r="177" spans="2:20" x14ac:dyDescent="0.3">
      <c r="B177" s="35" t="s">
        <v>958</v>
      </c>
      <c r="C177" s="35" t="s">
        <v>87</v>
      </c>
      <c r="D177" s="36">
        <v>225</v>
      </c>
      <c r="E177" s="35">
        <v>1</v>
      </c>
      <c r="F177" s="35"/>
      <c r="G177" s="35" t="s">
        <v>151</v>
      </c>
      <c r="H177" s="35" t="s">
        <v>166</v>
      </c>
      <c r="I177" s="34">
        <v>1995</v>
      </c>
      <c r="Q177" s="43"/>
      <c r="T177" s="43">
        <v>500</v>
      </c>
    </row>
    <row r="178" spans="2:20" x14ac:dyDescent="0.3">
      <c r="B178" s="35" t="s">
        <v>956</v>
      </c>
      <c r="C178" s="35" t="s">
        <v>87</v>
      </c>
      <c r="D178" s="36">
        <v>660</v>
      </c>
      <c r="E178" s="35">
        <v>1</v>
      </c>
      <c r="F178" s="35"/>
      <c r="G178" s="35" t="s">
        <v>151</v>
      </c>
      <c r="H178" s="35" t="s">
        <v>54</v>
      </c>
      <c r="I178" s="34" t="s">
        <v>957</v>
      </c>
      <c r="Q178" s="43"/>
      <c r="T178" s="43">
        <v>225</v>
      </c>
    </row>
    <row r="179" spans="2:20" x14ac:dyDescent="0.3">
      <c r="B179" s="35" t="s">
        <v>956</v>
      </c>
      <c r="C179" s="35" t="s">
        <v>87</v>
      </c>
      <c r="D179" s="35">
        <v>850</v>
      </c>
      <c r="E179" s="35">
        <v>1</v>
      </c>
      <c r="F179" s="35"/>
      <c r="G179" s="35" t="s">
        <v>151</v>
      </c>
      <c r="H179" s="35" t="s">
        <v>54</v>
      </c>
      <c r="I179" s="34" t="s">
        <v>255</v>
      </c>
      <c r="Q179" s="43"/>
      <c r="T179" s="43">
        <v>15000</v>
      </c>
    </row>
    <row r="180" spans="2:20" x14ac:dyDescent="0.3">
      <c r="B180" s="35" t="s">
        <v>956</v>
      </c>
      <c r="C180" s="35" t="s">
        <v>87</v>
      </c>
      <c r="D180" s="35">
        <v>850</v>
      </c>
      <c r="E180" s="35">
        <v>1</v>
      </c>
      <c r="F180" s="35"/>
      <c r="G180" s="35" t="s">
        <v>151</v>
      </c>
      <c r="H180" s="35" t="s">
        <v>54</v>
      </c>
      <c r="I180" s="34" t="s">
        <v>444</v>
      </c>
      <c r="Q180" s="43"/>
      <c r="T180" s="43">
        <v>30600</v>
      </c>
    </row>
    <row r="181" spans="2:20" x14ac:dyDescent="0.3">
      <c r="B181" s="35" t="s">
        <v>956</v>
      </c>
      <c r="C181" s="35" t="s">
        <v>87</v>
      </c>
      <c r="D181" s="35">
        <v>900</v>
      </c>
      <c r="E181" s="35">
        <v>1</v>
      </c>
      <c r="F181" s="35"/>
      <c r="G181" s="35" t="s">
        <v>167</v>
      </c>
      <c r="H181" s="35" t="s">
        <v>54</v>
      </c>
      <c r="I181" s="34" t="s">
        <v>717</v>
      </c>
      <c r="Q181" s="43"/>
      <c r="T181" s="43">
        <v>13800</v>
      </c>
    </row>
    <row r="182" spans="2:20" x14ac:dyDescent="0.3">
      <c r="B182" s="35" t="s">
        <v>955</v>
      </c>
      <c r="C182" s="35" t="s">
        <v>91</v>
      </c>
      <c r="D182" s="36">
        <v>8000</v>
      </c>
      <c r="E182" s="35">
        <v>4</v>
      </c>
      <c r="F182" s="35">
        <v>105</v>
      </c>
      <c r="G182" s="35" t="s">
        <v>151</v>
      </c>
      <c r="H182" s="35" t="s">
        <v>54</v>
      </c>
      <c r="I182" s="34" t="s">
        <v>341</v>
      </c>
      <c r="Q182" s="43"/>
      <c r="T182" s="43">
        <v>10000</v>
      </c>
    </row>
    <row r="183" spans="2:20" x14ac:dyDescent="0.3">
      <c r="B183" s="35" t="s">
        <v>954</v>
      </c>
      <c r="C183" s="35" t="s">
        <v>93</v>
      </c>
      <c r="D183" s="35">
        <v>850</v>
      </c>
      <c r="E183" s="35">
        <v>1</v>
      </c>
      <c r="F183" s="35"/>
      <c r="G183" s="35" t="s">
        <v>151</v>
      </c>
      <c r="H183" s="35" t="s">
        <v>54</v>
      </c>
      <c r="I183" s="34" t="s">
        <v>444</v>
      </c>
      <c r="Q183" s="43"/>
      <c r="T183" s="43">
        <v>800</v>
      </c>
    </row>
    <row r="184" spans="2:20" x14ac:dyDescent="0.3">
      <c r="B184" s="35" t="s">
        <v>953</v>
      </c>
      <c r="C184" s="35" t="s">
        <v>16</v>
      </c>
      <c r="D184" s="35">
        <v>300</v>
      </c>
      <c r="E184" s="35">
        <v>1</v>
      </c>
      <c r="F184" s="35"/>
      <c r="G184" s="35" t="s">
        <v>176</v>
      </c>
      <c r="H184" s="35" t="s">
        <v>54</v>
      </c>
      <c r="I184" s="34">
        <v>1996</v>
      </c>
      <c r="Q184" s="43"/>
      <c r="T184" s="43">
        <v>660</v>
      </c>
    </row>
    <row r="185" spans="2:20" x14ac:dyDescent="0.3">
      <c r="B185" s="35" t="s">
        <v>952</v>
      </c>
      <c r="C185" s="35" t="s">
        <v>91</v>
      </c>
      <c r="D185" s="36">
        <v>8000</v>
      </c>
      <c r="E185" s="35">
        <v>4</v>
      </c>
      <c r="F185" s="35">
        <v>78</v>
      </c>
      <c r="G185" s="35" t="s">
        <v>147</v>
      </c>
      <c r="H185" s="35" t="s">
        <v>54</v>
      </c>
      <c r="I185" s="34" t="s">
        <v>951</v>
      </c>
      <c r="Q185" s="43"/>
      <c r="T185" s="43">
        <v>6000</v>
      </c>
    </row>
    <row r="186" spans="2:20" x14ac:dyDescent="0.3">
      <c r="B186" s="35" t="s">
        <v>945</v>
      </c>
      <c r="C186" s="35" t="s">
        <v>148</v>
      </c>
      <c r="D186" s="36">
        <v>5000</v>
      </c>
      <c r="E186" s="35">
        <v>1</v>
      </c>
      <c r="F186" s="35"/>
      <c r="G186" s="35" t="s">
        <v>950</v>
      </c>
      <c r="H186" s="35" t="s">
        <v>166</v>
      </c>
      <c r="I186" s="34" t="s">
        <v>603</v>
      </c>
      <c r="Q186" s="43"/>
      <c r="T186" s="43">
        <v>225</v>
      </c>
    </row>
    <row r="187" spans="2:20" x14ac:dyDescent="0.3">
      <c r="B187" s="35" t="s">
        <v>945</v>
      </c>
      <c r="C187" s="35" t="s">
        <v>148</v>
      </c>
      <c r="D187" s="36">
        <v>2500</v>
      </c>
      <c r="E187" s="35">
        <v>1</v>
      </c>
      <c r="F187" s="35"/>
      <c r="G187" s="35" t="s">
        <v>328</v>
      </c>
      <c r="H187" s="35" t="s">
        <v>166</v>
      </c>
      <c r="I187" s="34" t="s">
        <v>194</v>
      </c>
      <c r="Q187" s="43"/>
      <c r="T187" s="43">
        <v>6400</v>
      </c>
    </row>
    <row r="188" spans="2:20" x14ac:dyDescent="0.3">
      <c r="B188" s="35" t="s">
        <v>945</v>
      </c>
      <c r="C188" s="35" t="s">
        <v>148</v>
      </c>
      <c r="D188" s="36">
        <v>2700</v>
      </c>
      <c r="E188" s="35">
        <v>1</v>
      </c>
      <c r="F188" s="35"/>
      <c r="G188" s="35" t="s">
        <v>841</v>
      </c>
      <c r="H188" s="35" t="s">
        <v>166</v>
      </c>
      <c r="I188" s="34" t="s">
        <v>194</v>
      </c>
      <c r="Q188" s="43"/>
      <c r="T188" s="43">
        <v>4250</v>
      </c>
    </row>
    <row r="189" spans="2:20" x14ac:dyDescent="0.3">
      <c r="B189" s="35" t="s">
        <v>949</v>
      </c>
      <c r="C189" s="35" t="s">
        <v>148</v>
      </c>
      <c r="D189" s="36">
        <v>30400</v>
      </c>
      <c r="E189" s="35">
        <v>8</v>
      </c>
      <c r="F189" s="35"/>
      <c r="G189" s="35" t="s">
        <v>151</v>
      </c>
      <c r="H189" s="35" t="s">
        <v>54</v>
      </c>
      <c r="I189" s="34" t="s">
        <v>427</v>
      </c>
      <c r="Q189" s="43"/>
      <c r="T189" s="43">
        <v>600</v>
      </c>
    </row>
    <row r="190" spans="2:20" x14ac:dyDescent="0.3">
      <c r="B190" s="35" t="s">
        <v>949</v>
      </c>
      <c r="C190" s="35" t="s">
        <v>148</v>
      </c>
      <c r="D190" s="36">
        <v>4000</v>
      </c>
      <c r="E190" s="35">
        <v>1</v>
      </c>
      <c r="F190" s="35"/>
      <c r="G190" s="35" t="s">
        <v>147</v>
      </c>
      <c r="H190" s="35" t="s">
        <v>54</v>
      </c>
      <c r="I190" s="34" t="s">
        <v>948</v>
      </c>
      <c r="Q190" s="43"/>
      <c r="T190" s="43">
        <v>2400</v>
      </c>
    </row>
    <row r="191" spans="2:20" x14ac:dyDescent="0.3">
      <c r="B191" s="35" t="s">
        <v>949</v>
      </c>
      <c r="C191" s="35" t="s">
        <v>148</v>
      </c>
      <c r="D191" s="36">
        <v>5300</v>
      </c>
      <c r="E191" s="35">
        <v>1</v>
      </c>
      <c r="F191" s="35"/>
      <c r="G191" s="35" t="s">
        <v>328</v>
      </c>
      <c r="H191" s="35" t="s">
        <v>54</v>
      </c>
      <c r="I191" s="34" t="s">
        <v>274</v>
      </c>
      <c r="Q191" s="43"/>
      <c r="T191" s="43">
        <v>2300</v>
      </c>
    </row>
    <row r="192" spans="2:20" x14ac:dyDescent="0.3">
      <c r="B192" s="35" t="s">
        <v>949</v>
      </c>
      <c r="C192" s="35" t="s">
        <v>148</v>
      </c>
      <c r="D192" s="36">
        <v>4200</v>
      </c>
      <c r="E192" s="35">
        <v>1</v>
      </c>
      <c r="F192" s="35"/>
      <c r="G192" s="35" t="s">
        <v>328</v>
      </c>
      <c r="H192" s="35" t="s">
        <v>54</v>
      </c>
      <c r="I192" s="34" t="s">
        <v>948</v>
      </c>
      <c r="Q192" s="43"/>
      <c r="T192" s="43">
        <v>600</v>
      </c>
    </row>
    <row r="193" spans="2:20" x14ac:dyDescent="0.3">
      <c r="B193" s="35" t="s">
        <v>945</v>
      </c>
      <c r="C193" s="35" t="s">
        <v>148</v>
      </c>
      <c r="D193" s="36">
        <v>12500</v>
      </c>
      <c r="E193" s="35">
        <v>5</v>
      </c>
      <c r="F193" s="35"/>
      <c r="G193" s="35" t="s">
        <v>232</v>
      </c>
      <c r="H193" s="35" t="s">
        <v>166</v>
      </c>
      <c r="I193" s="34" t="s">
        <v>478</v>
      </c>
      <c r="Q193" s="43"/>
      <c r="T193" s="43">
        <v>9000</v>
      </c>
    </row>
    <row r="194" spans="2:20" x14ac:dyDescent="0.3">
      <c r="B194" s="35" t="s">
        <v>945</v>
      </c>
      <c r="C194" s="35" t="s">
        <v>148</v>
      </c>
      <c r="D194" s="36">
        <v>3600</v>
      </c>
      <c r="E194" s="35">
        <v>1</v>
      </c>
      <c r="F194" s="35"/>
      <c r="G194" s="35" t="s">
        <v>234</v>
      </c>
      <c r="H194" s="35" t="s">
        <v>166</v>
      </c>
      <c r="I194" s="34" t="s">
        <v>303</v>
      </c>
      <c r="Q194" s="43"/>
      <c r="T194" s="43">
        <v>900</v>
      </c>
    </row>
    <row r="195" spans="2:20" x14ac:dyDescent="0.3">
      <c r="B195" s="35" t="s">
        <v>945</v>
      </c>
      <c r="C195" s="35" t="s">
        <v>148</v>
      </c>
      <c r="D195" s="36">
        <v>2300</v>
      </c>
      <c r="E195" s="35">
        <v>1</v>
      </c>
      <c r="F195" s="35"/>
      <c r="G195" s="35" t="s">
        <v>234</v>
      </c>
      <c r="H195" s="35" t="s">
        <v>166</v>
      </c>
      <c r="I195" s="34" t="s">
        <v>947</v>
      </c>
      <c r="Q195" s="43"/>
      <c r="T195" s="43">
        <v>300</v>
      </c>
    </row>
    <row r="196" spans="2:20" x14ac:dyDescent="0.3">
      <c r="B196" s="35" t="s">
        <v>945</v>
      </c>
      <c r="C196" s="35" t="s">
        <v>148</v>
      </c>
      <c r="D196" s="36">
        <v>3000</v>
      </c>
      <c r="E196" s="35">
        <v>1</v>
      </c>
      <c r="F196" s="35"/>
      <c r="G196" s="35" t="s">
        <v>234</v>
      </c>
      <c r="H196" s="35" t="s">
        <v>166</v>
      </c>
      <c r="I196" s="34" t="s">
        <v>946</v>
      </c>
      <c r="Q196" s="43"/>
      <c r="T196" s="43">
        <v>1500</v>
      </c>
    </row>
    <row r="197" spans="2:20" x14ac:dyDescent="0.3">
      <c r="B197" s="35" t="s">
        <v>945</v>
      </c>
      <c r="C197" s="35" t="s">
        <v>148</v>
      </c>
      <c r="D197" s="36">
        <v>3600</v>
      </c>
      <c r="E197" s="35">
        <v>1</v>
      </c>
      <c r="F197" s="35"/>
      <c r="G197" s="35" t="s">
        <v>328</v>
      </c>
      <c r="H197" s="35" t="s">
        <v>166</v>
      </c>
      <c r="I197" s="34" t="s">
        <v>944</v>
      </c>
      <c r="Q197" s="43"/>
      <c r="T197" s="43">
        <v>3000</v>
      </c>
    </row>
    <row r="198" spans="2:20" x14ac:dyDescent="0.3">
      <c r="B198" s="35" t="s">
        <v>943</v>
      </c>
      <c r="C198" s="35" t="s">
        <v>148</v>
      </c>
      <c r="D198" s="36">
        <v>3200</v>
      </c>
      <c r="E198" s="35">
        <v>1</v>
      </c>
      <c r="F198" s="35"/>
      <c r="G198" s="35" t="s">
        <v>328</v>
      </c>
      <c r="H198" s="35" t="s">
        <v>166</v>
      </c>
      <c r="I198" s="34">
        <v>2016</v>
      </c>
      <c r="Q198" s="43"/>
      <c r="T198" s="43">
        <v>300</v>
      </c>
    </row>
    <row r="199" spans="2:20" x14ac:dyDescent="0.3">
      <c r="B199" s="35" t="s">
        <v>942</v>
      </c>
      <c r="C199" s="35" t="s">
        <v>148</v>
      </c>
      <c r="D199" s="36">
        <v>3200</v>
      </c>
      <c r="E199" s="35">
        <v>1</v>
      </c>
      <c r="F199" s="35"/>
      <c r="G199" s="35" t="s">
        <v>328</v>
      </c>
      <c r="H199" s="35" t="s">
        <v>166</v>
      </c>
      <c r="I199" s="34">
        <v>2016</v>
      </c>
      <c r="Q199" s="43"/>
      <c r="T199" s="43">
        <v>18000</v>
      </c>
    </row>
    <row r="200" spans="2:20" x14ac:dyDescent="0.3">
      <c r="B200" s="35" t="s">
        <v>941</v>
      </c>
      <c r="C200" s="35" t="s">
        <v>93</v>
      </c>
      <c r="D200" s="36"/>
      <c r="E200" s="35"/>
      <c r="F200" s="35">
        <v>30</v>
      </c>
      <c r="G200" s="35" t="s">
        <v>203</v>
      </c>
      <c r="H200" s="35" t="s">
        <v>166</v>
      </c>
      <c r="I200" s="34">
        <v>1992</v>
      </c>
      <c r="Q200" s="43"/>
      <c r="T200" s="43">
        <v>300</v>
      </c>
    </row>
    <row r="201" spans="2:20" x14ac:dyDescent="0.3">
      <c r="B201" s="35" t="s">
        <v>940</v>
      </c>
      <c r="C201" s="35" t="s">
        <v>93</v>
      </c>
      <c r="D201" s="36">
        <v>9000</v>
      </c>
      <c r="E201" s="35">
        <v>3</v>
      </c>
      <c r="F201" s="35"/>
      <c r="G201" s="35" t="s">
        <v>147</v>
      </c>
      <c r="H201" s="35" t="s">
        <v>54</v>
      </c>
      <c r="I201" s="34" t="s">
        <v>159</v>
      </c>
      <c r="Q201" s="43"/>
      <c r="T201" s="43">
        <v>300</v>
      </c>
    </row>
    <row r="202" spans="2:20" x14ac:dyDescent="0.3">
      <c r="B202" s="35" t="s">
        <v>939</v>
      </c>
      <c r="C202" s="35" t="s">
        <v>93</v>
      </c>
      <c r="D202" s="36">
        <v>18000</v>
      </c>
      <c r="E202" s="35">
        <v>4</v>
      </c>
      <c r="F202" s="35"/>
      <c r="G202" s="35" t="s">
        <v>192</v>
      </c>
      <c r="H202" s="35" t="s">
        <v>54</v>
      </c>
      <c r="I202" s="34" t="s">
        <v>259</v>
      </c>
      <c r="Q202" s="43"/>
      <c r="T202" s="43">
        <v>250</v>
      </c>
    </row>
    <row r="203" spans="2:20" x14ac:dyDescent="0.3">
      <c r="B203" s="35" t="s">
        <v>938</v>
      </c>
      <c r="C203" s="35" t="s">
        <v>93</v>
      </c>
      <c r="D203" s="36">
        <v>600</v>
      </c>
      <c r="E203" s="35">
        <v>1</v>
      </c>
      <c r="F203" s="35"/>
      <c r="G203" s="35" t="s">
        <v>176</v>
      </c>
      <c r="H203" s="35" t="s">
        <v>166</v>
      </c>
      <c r="I203" s="34" t="s">
        <v>226</v>
      </c>
      <c r="Q203" s="43"/>
      <c r="T203" s="43">
        <v>450</v>
      </c>
    </row>
    <row r="204" spans="2:20" x14ac:dyDescent="0.3">
      <c r="B204" s="35" t="s">
        <v>638</v>
      </c>
      <c r="C204" s="35" t="s">
        <v>16</v>
      </c>
      <c r="D204" s="36">
        <f>850+850</f>
        <v>1700</v>
      </c>
      <c r="E204" s="35">
        <f>1+1</f>
        <v>2</v>
      </c>
      <c r="F204" s="35"/>
      <c r="G204" s="35" t="s">
        <v>151</v>
      </c>
      <c r="H204" s="35" t="s">
        <v>54</v>
      </c>
      <c r="I204" s="34" t="s">
        <v>521</v>
      </c>
      <c r="Q204" s="43"/>
      <c r="T204" s="43">
        <v>9000</v>
      </c>
    </row>
    <row r="205" spans="2:20" x14ac:dyDescent="0.3">
      <c r="B205" s="35" t="s">
        <v>937</v>
      </c>
      <c r="C205" s="35" t="s">
        <v>88</v>
      </c>
      <c r="D205" s="36">
        <v>21000</v>
      </c>
      <c r="E205" s="35">
        <v>5</v>
      </c>
      <c r="F205" s="35">
        <v>131</v>
      </c>
      <c r="G205" s="35" t="s">
        <v>147</v>
      </c>
      <c r="H205" s="35" t="s">
        <v>54</v>
      </c>
      <c r="I205" s="34" t="s">
        <v>681</v>
      </c>
      <c r="Q205" s="43"/>
      <c r="T205" s="43">
        <v>9600</v>
      </c>
    </row>
    <row r="206" spans="2:20" x14ac:dyDescent="0.3">
      <c r="B206" s="35" t="s">
        <v>936</v>
      </c>
      <c r="C206" s="35" t="s">
        <v>236</v>
      </c>
      <c r="D206" s="36">
        <v>108000</v>
      </c>
      <c r="E206" s="35">
        <v>36</v>
      </c>
      <c r="F206" s="35">
        <v>70</v>
      </c>
      <c r="G206" s="35" t="s">
        <v>151</v>
      </c>
      <c r="H206" s="35" t="s">
        <v>54</v>
      </c>
      <c r="I206" s="34" t="s">
        <v>319</v>
      </c>
      <c r="Q206" s="43"/>
      <c r="T206" s="43">
        <v>2550</v>
      </c>
    </row>
    <row r="207" spans="2:20" x14ac:dyDescent="0.3">
      <c r="B207" s="35" t="s">
        <v>935</v>
      </c>
      <c r="C207" s="35" t="s">
        <v>16</v>
      </c>
      <c r="D207" s="36">
        <v>1800</v>
      </c>
      <c r="E207" s="35">
        <v>2</v>
      </c>
      <c r="F207" s="35"/>
      <c r="G207" s="35" t="s">
        <v>147</v>
      </c>
      <c r="H207" s="35" t="s">
        <v>54</v>
      </c>
      <c r="I207" s="34" t="s">
        <v>608</v>
      </c>
      <c r="Q207" s="43"/>
      <c r="T207" s="43">
        <v>750</v>
      </c>
    </row>
    <row r="208" spans="2:20" x14ac:dyDescent="0.3">
      <c r="B208" s="35" t="s">
        <v>934</v>
      </c>
      <c r="C208" s="35" t="s">
        <v>87</v>
      </c>
      <c r="D208" s="36">
        <v>750</v>
      </c>
      <c r="E208" s="35">
        <v>1</v>
      </c>
      <c r="F208" s="35"/>
      <c r="G208" s="35" t="s">
        <v>167</v>
      </c>
      <c r="H208" s="35" t="s">
        <v>54</v>
      </c>
      <c r="I208" s="34" t="s">
        <v>933</v>
      </c>
      <c r="Q208" s="43"/>
      <c r="T208" s="43">
        <v>9200</v>
      </c>
    </row>
    <row r="209" spans="2:20" x14ac:dyDescent="0.3">
      <c r="B209" s="35" t="s">
        <v>932</v>
      </c>
      <c r="C209" s="35" t="s">
        <v>152</v>
      </c>
      <c r="D209" s="36">
        <v>2500</v>
      </c>
      <c r="E209" s="35">
        <v>1</v>
      </c>
      <c r="F209" s="35">
        <v>80</v>
      </c>
      <c r="G209" s="35" t="s">
        <v>232</v>
      </c>
      <c r="H209" s="35" t="s">
        <v>54</v>
      </c>
      <c r="I209" s="34" t="s">
        <v>931</v>
      </c>
      <c r="Q209" s="43"/>
      <c r="T209" s="43">
        <v>600</v>
      </c>
    </row>
    <row r="210" spans="2:20" x14ac:dyDescent="0.3">
      <c r="B210" s="35" t="s">
        <v>930</v>
      </c>
      <c r="C210" s="35" t="s">
        <v>93</v>
      </c>
      <c r="D210" s="35">
        <v>850</v>
      </c>
      <c r="E210" s="35">
        <v>1</v>
      </c>
      <c r="F210" s="35"/>
      <c r="G210" s="35" t="s">
        <v>151</v>
      </c>
      <c r="H210" s="35" t="s">
        <v>54</v>
      </c>
      <c r="I210" s="34" t="s">
        <v>327</v>
      </c>
      <c r="Q210" s="43"/>
      <c r="T210" s="43">
        <v>600</v>
      </c>
    </row>
    <row r="211" spans="2:20" x14ac:dyDescent="0.3">
      <c r="B211" s="35" t="s">
        <v>929</v>
      </c>
      <c r="C211" s="35" t="s">
        <v>163</v>
      </c>
      <c r="D211" s="36">
        <v>2000</v>
      </c>
      <c r="E211" s="35">
        <v>1</v>
      </c>
      <c r="F211" s="35"/>
      <c r="G211" s="35" t="s">
        <v>151</v>
      </c>
      <c r="H211" s="35" t="s">
        <v>54</v>
      </c>
      <c r="I211" s="34" t="s">
        <v>765</v>
      </c>
      <c r="Q211" s="43"/>
      <c r="T211" s="43">
        <v>850</v>
      </c>
    </row>
    <row r="212" spans="2:20" x14ac:dyDescent="0.3">
      <c r="B212" s="35" t="s">
        <v>928</v>
      </c>
      <c r="C212" s="35" t="s">
        <v>236</v>
      </c>
      <c r="D212" s="36">
        <v>129000</v>
      </c>
      <c r="E212" s="35">
        <v>43</v>
      </c>
      <c r="F212" s="35">
        <v>81</v>
      </c>
      <c r="G212" s="35" t="s">
        <v>151</v>
      </c>
      <c r="H212" s="35" t="s">
        <v>54</v>
      </c>
      <c r="I212" s="34" t="s">
        <v>378</v>
      </c>
      <c r="Q212" s="43"/>
      <c r="T212" s="43">
        <v>600</v>
      </c>
    </row>
    <row r="213" spans="2:20" x14ac:dyDescent="0.3">
      <c r="B213" s="35" t="s">
        <v>927</v>
      </c>
      <c r="C213" s="35" t="s">
        <v>163</v>
      </c>
      <c r="D213" s="36">
        <v>22050</v>
      </c>
      <c r="E213" s="35">
        <v>6</v>
      </c>
      <c r="F213" s="35"/>
      <c r="G213" s="35" t="s">
        <v>232</v>
      </c>
      <c r="H213" s="35" t="s">
        <v>54</v>
      </c>
      <c r="I213" s="34" t="s">
        <v>259</v>
      </c>
      <c r="Q213" s="43"/>
      <c r="T213" s="43">
        <v>1160</v>
      </c>
    </row>
    <row r="214" spans="2:20" x14ac:dyDescent="0.3">
      <c r="B214" s="35" t="s">
        <v>926</v>
      </c>
      <c r="C214" s="35" t="s">
        <v>148</v>
      </c>
      <c r="D214" s="36">
        <v>4000</v>
      </c>
      <c r="E214" s="35">
        <v>5</v>
      </c>
      <c r="F214" s="35">
        <v>50</v>
      </c>
      <c r="G214" s="35" t="s">
        <v>147</v>
      </c>
      <c r="H214" s="35" t="s">
        <v>54</v>
      </c>
      <c r="I214" s="34" t="s">
        <v>218</v>
      </c>
      <c r="Q214" s="43"/>
      <c r="T214" s="43">
        <v>250</v>
      </c>
    </row>
    <row r="215" spans="2:20" x14ac:dyDescent="0.3">
      <c r="B215" s="35" t="s">
        <v>925</v>
      </c>
      <c r="C215" s="35" t="s">
        <v>93</v>
      </c>
      <c r="D215" s="35">
        <v>850</v>
      </c>
      <c r="E215" s="35">
        <v>1</v>
      </c>
      <c r="F215" s="35"/>
      <c r="G215" s="35" t="s">
        <v>151</v>
      </c>
      <c r="H215" s="35" t="s">
        <v>54</v>
      </c>
      <c r="I215" s="34" t="s">
        <v>348</v>
      </c>
      <c r="Q215" s="43"/>
      <c r="T215" s="43">
        <v>4700</v>
      </c>
    </row>
    <row r="216" spans="2:20" x14ac:dyDescent="0.3">
      <c r="B216" s="35" t="s">
        <v>923</v>
      </c>
      <c r="C216" s="35" t="s">
        <v>90</v>
      </c>
      <c r="D216" s="36">
        <v>12300</v>
      </c>
      <c r="E216" s="35">
        <v>2</v>
      </c>
      <c r="F216" s="35"/>
      <c r="G216" s="35" t="s">
        <v>924</v>
      </c>
      <c r="H216" s="35" t="s">
        <v>54</v>
      </c>
      <c r="I216" s="34" t="s">
        <v>298</v>
      </c>
      <c r="Q216" s="43"/>
      <c r="T216" s="43">
        <v>850</v>
      </c>
    </row>
    <row r="217" spans="2:20" x14ac:dyDescent="0.3">
      <c r="B217" s="35" t="s">
        <v>923</v>
      </c>
      <c r="C217" s="35" t="s">
        <v>90</v>
      </c>
      <c r="D217" s="36">
        <v>11000</v>
      </c>
      <c r="E217" s="35">
        <v>4</v>
      </c>
      <c r="F217" s="35"/>
      <c r="G217" s="35" t="s">
        <v>167</v>
      </c>
      <c r="H217" s="35" t="s">
        <v>54</v>
      </c>
      <c r="I217" s="34">
        <v>2004</v>
      </c>
      <c r="Q217" s="43"/>
      <c r="T217" s="43">
        <v>1200</v>
      </c>
    </row>
    <row r="218" spans="2:20" x14ac:dyDescent="0.3">
      <c r="B218" s="35" t="s">
        <v>923</v>
      </c>
      <c r="C218" s="35" t="s">
        <v>90</v>
      </c>
      <c r="D218" s="36">
        <v>750</v>
      </c>
      <c r="E218" s="35">
        <v>1</v>
      </c>
      <c r="F218" s="35"/>
      <c r="G218" s="35" t="s">
        <v>167</v>
      </c>
      <c r="H218" s="35" t="s">
        <v>54</v>
      </c>
      <c r="I218" s="34">
        <v>2004</v>
      </c>
      <c r="Q218" s="43"/>
      <c r="T218" s="43">
        <v>6400</v>
      </c>
    </row>
    <row r="219" spans="2:20" x14ac:dyDescent="0.3">
      <c r="B219" s="35" t="s">
        <v>922</v>
      </c>
      <c r="C219" s="35" t="s">
        <v>87</v>
      </c>
      <c r="D219" s="36">
        <f>850*2+660</f>
        <v>2360</v>
      </c>
      <c r="E219" s="35">
        <f>1*3</f>
        <v>3</v>
      </c>
      <c r="F219" s="35"/>
      <c r="G219" s="35" t="s">
        <v>151</v>
      </c>
      <c r="H219" s="35" t="s">
        <v>54</v>
      </c>
      <c r="I219" s="34" t="s">
        <v>521</v>
      </c>
      <c r="Q219" s="43"/>
      <c r="T219" s="43">
        <v>42000</v>
      </c>
    </row>
    <row r="220" spans="2:20" x14ac:dyDescent="0.3">
      <c r="B220" s="35" t="s">
        <v>921</v>
      </c>
      <c r="C220" s="35" t="s">
        <v>152</v>
      </c>
      <c r="D220" s="36">
        <v>6500</v>
      </c>
      <c r="E220" s="35">
        <v>5</v>
      </c>
      <c r="F220" s="35">
        <v>66</v>
      </c>
      <c r="G220" s="35" t="s">
        <v>176</v>
      </c>
      <c r="H220" s="35" t="s">
        <v>166</v>
      </c>
      <c r="I220" s="34" t="s">
        <v>231</v>
      </c>
      <c r="Q220" s="43"/>
      <c r="T220" s="43">
        <v>250</v>
      </c>
    </row>
    <row r="221" spans="2:20" x14ac:dyDescent="0.3">
      <c r="B221" s="35" t="s">
        <v>920</v>
      </c>
      <c r="C221" s="35" t="s">
        <v>90</v>
      </c>
      <c r="D221" s="36">
        <v>9000</v>
      </c>
      <c r="E221" s="35">
        <v>3</v>
      </c>
      <c r="F221" s="35"/>
      <c r="G221" s="35" t="s">
        <v>147</v>
      </c>
      <c r="H221" s="35" t="s">
        <v>54</v>
      </c>
      <c r="I221" s="34" t="s">
        <v>496</v>
      </c>
      <c r="Q221" s="43"/>
      <c r="T221" s="43">
        <v>3000</v>
      </c>
    </row>
    <row r="222" spans="2:20" x14ac:dyDescent="0.3">
      <c r="B222" s="35" t="s">
        <v>919</v>
      </c>
      <c r="C222" s="35" t="s">
        <v>90</v>
      </c>
      <c r="D222" s="36">
        <v>480</v>
      </c>
      <c r="E222" s="35">
        <v>3</v>
      </c>
      <c r="F222" s="35"/>
      <c r="G222" s="35"/>
      <c r="H222" s="35" t="s">
        <v>166</v>
      </c>
      <c r="I222" s="34">
        <v>1995</v>
      </c>
      <c r="Q222" s="43"/>
      <c r="T222" s="43">
        <v>102000</v>
      </c>
    </row>
    <row r="223" spans="2:20" x14ac:dyDescent="0.3">
      <c r="B223" s="35" t="s">
        <v>919</v>
      </c>
      <c r="C223" s="35" t="s">
        <v>90</v>
      </c>
      <c r="D223" s="36">
        <v>640</v>
      </c>
      <c r="E223" s="35">
        <v>4</v>
      </c>
      <c r="F223" s="35"/>
      <c r="G223" s="35"/>
      <c r="H223" s="35" t="s">
        <v>166</v>
      </c>
      <c r="I223" s="34" t="s">
        <v>240</v>
      </c>
      <c r="Q223" s="43"/>
      <c r="T223" s="43">
        <v>77500</v>
      </c>
    </row>
    <row r="224" spans="2:20" x14ac:dyDescent="0.3">
      <c r="B224" s="35" t="s">
        <v>918</v>
      </c>
      <c r="C224" s="35" t="s">
        <v>90</v>
      </c>
      <c r="D224" s="36">
        <v>3000</v>
      </c>
      <c r="E224" s="35">
        <v>1</v>
      </c>
      <c r="F224" s="35"/>
      <c r="G224" s="35" t="s">
        <v>147</v>
      </c>
      <c r="H224" s="35" t="s">
        <v>54</v>
      </c>
      <c r="I224" s="34" t="s">
        <v>496</v>
      </c>
      <c r="Q224" s="43"/>
      <c r="T224" s="43">
        <v>600</v>
      </c>
    </row>
    <row r="225" spans="2:20" x14ac:dyDescent="0.3">
      <c r="B225" s="35" t="s">
        <v>917</v>
      </c>
      <c r="C225" s="35" t="s">
        <v>87</v>
      </c>
      <c r="D225" s="36">
        <v>14000</v>
      </c>
      <c r="E225" s="35">
        <v>7</v>
      </c>
      <c r="F225" s="35"/>
      <c r="G225" s="35" t="s">
        <v>151</v>
      </c>
      <c r="H225" s="35" t="s">
        <v>166</v>
      </c>
      <c r="I225" s="34" t="s">
        <v>463</v>
      </c>
      <c r="Q225" s="43"/>
      <c r="T225" s="43">
        <v>34000</v>
      </c>
    </row>
    <row r="226" spans="2:20" x14ac:dyDescent="0.3">
      <c r="B226" s="35" t="s">
        <v>916</v>
      </c>
      <c r="C226" s="35" t="s">
        <v>87</v>
      </c>
      <c r="D226" s="36">
        <v>12000</v>
      </c>
      <c r="E226" s="35">
        <v>6</v>
      </c>
      <c r="F226" s="35"/>
      <c r="G226" s="35" t="s">
        <v>238</v>
      </c>
      <c r="H226" s="35" t="s">
        <v>54</v>
      </c>
      <c r="I226" s="34" t="s">
        <v>509</v>
      </c>
      <c r="Q226" s="43"/>
      <c r="T226" s="43">
        <v>10000</v>
      </c>
    </row>
    <row r="227" spans="2:20" x14ac:dyDescent="0.3">
      <c r="B227" s="35" t="s">
        <v>915</v>
      </c>
      <c r="C227" s="35" t="s">
        <v>148</v>
      </c>
      <c r="D227" s="36">
        <v>12500</v>
      </c>
      <c r="E227" s="35">
        <v>5</v>
      </c>
      <c r="F227" s="35"/>
      <c r="G227" s="35" t="s">
        <v>232</v>
      </c>
      <c r="H227" s="35" t="s">
        <v>166</v>
      </c>
      <c r="I227" s="34">
        <v>2003</v>
      </c>
      <c r="Q227" s="43"/>
      <c r="T227" s="43">
        <v>10000</v>
      </c>
    </row>
    <row r="228" spans="2:20" x14ac:dyDescent="0.3">
      <c r="B228" s="35" t="s">
        <v>914</v>
      </c>
      <c r="C228" s="35" t="s">
        <v>93</v>
      </c>
      <c r="D228" s="36">
        <v>660</v>
      </c>
      <c r="E228" s="35">
        <v>1</v>
      </c>
      <c r="F228" s="35"/>
      <c r="G228" s="35" t="s">
        <v>151</v>
      </c>
      <c r="H228" s="35" t="s">
        <v>54</v>
      </c>
      <c r="I228" s="34" t="s">
        <v>913</v>
      </c>
      <c r="Q228" s="43"/>
      <c r="T228" s="43">
        <v>600</v>
      </c>
    </row>
    <row r="229" spans="2:20" x14ac:dyDescent="0.3">
      <c r="B229" s="35" t="s">
        <v>912</v>
      </c>
      <c r="C229" s="35" t="s">
        <v>148</v>
      </c>
      <c r="D229" s="36">
        <v>7050</v>
      </c>
      <c r="E229" s="35">
        <v>3</v>
      </c>
      <c r="F229" s="35">
        <v>85</v>
      </c>
      <c r="G229" s="35" t="s">
        <v>147</v>
      </c>
      <c r="H229" s="35" t="s">
        <v>54</v>
      </c>
      <c r="I229" s="34" t="s">
        <v>846</v>
      </c>
      <c r="Q229" s="43"/>
      <c r="T229" s="43">
        <v>6000</v>
      </c>
    </row>
    <row r="230" spans="2:20" x14ac:dyDescent="0.3">
      <c r="B230" s="35" t="s">
        <v>911</v>
      </c>
      <c r="C230" s="35" t="s">
        <v>16</v>
      </c>
      <c r="D230" s="36">
        <v>600</v>
      </c>
      <c r="E230" s="35">
        <v>1</v>
      </c>
      <c r="F230" s="35"/>
      <c r="G230" s="35" t="s">
        <v>167</v>
      </c>
      <c r="H230" s="35" t="s">
        <v>54</v>
      </c>
      <c r="I230" s="34" t="s">
        <v>528</v>
      </c>
      <c r="Q230" s="43"/>
      <c r="T230" s="43">
        <v>850</v>
      </c>
    </row>
    <row r="231" spans="2:20" x14ac:dyDescent="0.3">
      <c r="B231" s="35" t="s">
        <v>910</v>
      </c>
      <c r="C231" s="35" t="s">
        <v>16</v>
      </c>
      <c r="D231" s="36">
        <v>225</v>
      </c>
      <c r="E231" s="35">
        <v>1</v>
      </c>
      <c r="F231" s="35"/>
      <c r="G231" s="35"/>
      <c r="H231" s="35" t="s">
        <v>54</v>
      </c>
      <c r="I231" s="34" t="s">
        <v>200</v>
      </c>
      <c r="Q231" s="43"/>
      <c r="T231" s="43">
        <v>2100</v>
      </c>
    </row>
    <row r="232" spans="2:20" x14ac:dyDescent="0.3">
      <c r="B232" s="35" t="s">
        <v>909</v>
      </c>
      <c r="C232" s="35" t="s">
        <v>148</v>
      </c>
      <c r="D232" s="36">
        <v>850</v>
      </c>
      <c r="E232" s="35">
        <v>1</v>
      </c>
      <c r="F232" s="35"/>
      <c r="G232" s="35" t="s">
        <v>151</v>
      </c>
      <c r="H232" s="35" t="s">
        <v>166</v>
      </c>
      <c r="I232" s="34" t="s">
        <v>465</v>
      </c>
      <c r="Q232" s="43"/>
      <c r="T232" s="43">
        <v>9000</v>
      </c>
    </row>
    <row r="233" spans="2:20" x14ac:dyDescent="0.3">
      <c r="B233" s="35" t="s">
        <v>908</v>
      </c>
      <c r="C233" s="35" t="s">
        <v>148</v>
      </c>
      <c r="D233" s="35">
        <v>800</v>
      </c>
      <c r="E233" s="35">
        <v>1</v>
      </c>
      <c r="F233" s="35"/>
      <c r="G233" s="35" t="s">
        <v>147</v>
      </c>
      <c r="H233" s="35" t="s">
        <v>54</v>
      </c>
      <c r="I233" s="34" t="s">
        <v>257</v>
      </c>
      <c r="Q233" s="43"/>
      <c r="T233" s="43">
        <v>900</v>
      </c>
    </row>
    <row r="234" spans="2:20" x14ac:dyDescent="0.3">
      <c r="B234" s="35" t="s">
        <v>907</v>
      </c>
      <c r="C234" s="35" t="s">
        <v>90</v>
      </c>
      <c r="D234" s="36">
        <v>900</v>
      </c>
      <c r="E234" s="35">
        <v>1</v>
      </c>
      <c r="F234" s="35"/>
      <c r="G234" s="35" t="s">
        <v>167</v>
      </c>
      <c r="H234" s="35" t="s">
        <v>54</v>
      </c>
      <c r="I234" s="34">
        <v>2004</v>
      </c>
      <c r="Q234" s="43"/>
      <c r="T234" s="43">
        <v>5875</v>
      </c>
    </row>
    <row r="235" spans="2:20" x14ac:dyDescent="0.3">
      <c r="B235" s="35" t="s">
        <v>907</v>
      </c>
      <c r="C235" s="35" t="s">
        <v>90</v>
      </c>
      <c r="D235" s="36">
        <v>900</v>
      </c>
      <c r="E235" s="35">
        <v>1</v>
      </c>
      <c r="F235" s="35"/>
      <c r="G235" s="35" t="s">
        <v>167</v>
      </c>
      <c r="H235" s="35" t="s">
        <v>54</v>
      </c>
      <c r="I235" s="34">
        <v>2004</v>
      </c>
      <c r="Q235" s="43"/>
      <c r="T235" s="43">
        <v>600</v>
      </c>
    </row>
    <row r="236" spans="2:20" x14ac:dyDescent="0.3">
      <c r="B236" s="35" t="s">
        <v>906</v>
      </c>
      <c r="C236" s="35" t="s">
        <v>16</v>
      </c>
      <c r="D236" s="36">
        <v>900</v>
      </c>
      <c r="E236" s="35">
        <v>1</v>
      </c>
      <c r="F236" s="35"/>
      <c r="G236" s="35" t="s">
        <v>147</v>
      </c>
      <c r="H236" s="35" t="s">
        <v>54</v>
      </c>
      <c r="I236" s="34" t="s">
        <v>289</v>
      </c>
      <c r="Q236" s="43"/>
      <c r="T236" s="43">
        <v>5200</v>
      </c>
    </row>
    <row r="237" spans="2:20" x14ac:dyDescent="0.3">
      <c r="B237" s="35" t="s">
        <v>905</v>
      </c>
      <c r="C237" s="35" t="s">
        <v>16</v>
      </c>
      <c r="D237" s="35">
        <v>750</v>
      </c>
      <c r="E237" s="35">
        <v>1</v>
      </c>
      <c r="F237" s="35"/>
      <c r="G237" s="35" t="s">
        <v>167</v>
      </c>
      <c r="H237" s="35" t="s">
        <v>54</v>
      </c>
      <c r="I237" s="34" t="s">
        <v>413</v>
      </c>
      <c r="Q237" s="43"/>
      <c r="T237" s="43">
        <v>18000</v>
      </c>
    </row>
    <row r="238" spans="2:20" x14ac:dyDescent="0.3">
      <c r="B238" s="35" t="s">
        <v>904</v>
      </c>
      <c r="C238" s="35" t="s">
        <v>87</v>
      </c>
      <c r="D238" s="36">
        <v>10500</v>
      </c>
      <c r="E238" s="35">
        <v>6</v>
      </c>
      <c r="F238" s="35"/>
      <c r="G238" s="35" t="s">
        <v>151</v>
      </c>
      <c r="H238" s="35" t="s">
        <v>54</v>
      </c>
      <c r="I238" s="34" t="s">
        <v>362</v>
      </c>
      <c r="Q238" s="43"/>
      <c r="T238" s="43">
        <v>6000</v>
      </c>
    </row>
    <row r="239" spans="2:20" x14ac:dyDescent="0.3">
      <c r="B239" s="35" t="s">
        <v>903</v>
      </c>
      <c r="C239" s="35" t="s">
        <v>148</v>
      </c>
      <c r="D239" s="36">
        <v>850</v>
      </c>
      <c r="E239" s="35">
        <v>1</v>
      </c>
      <c r="F239" s="35"/>
      <c r="G239" s="35" t="s">
        <v>519</v>
      </c>
      <c r="H239" s="35" t="s">
        <v>54</v>
      </c>
      <c r="I239" s="34" t="s">
        <v>159</v>
      </c>
      <c r="Q239" s="43"/>
      <c r="T239" s="43">
        <v>1000</v>
      </c>
    </row>
    <row r="240" spans="2:20" x14ac:dyDescent="0.3">
      <c r="B240" s="35" t="s">
        <v>902</v>
      </c>
      <c r="C240" s="35" t="s">
        <v>148</v>
      </c>
      <c r="D240" s="36">
        <v>850</v>
      </c>
      <c r="E240" s="35">
        <v>1</v>
      </c>
      <c r="F240" s="35"/>
      <c r="G240" s="35" t="s">
        <v>151</v>
      </c>
      <c r="H240" s="35" t="s">
        <v>166</v>
      </c>
      <c r="I240" s="34" t="s">
        <v>444</v>
      </c>
      <c r="Q240" s="43"/>
      <c r="T240" s="43">
        <v>3850</v>
      </c>
    </row>
    <row r="241" spans="2:20" x14ac:dyDescent="0.3">
      <c r="B241" s="35" t="s">
        <v>901</v>
      </c>
      <c r="C241" s="35" t="s">
        <v>93</v>
      </c>
      <c r="D241" s="36">
        <v>30100</v>
      </c>
      <c r="E241" s="35">
        <v>7</v>
      </c>
      <c r="F241" s="35">
        <v>145</v>
      </c>
      <c r="G241" s="35" t="s">
        <v>151</v>
      </c>
      <c r="H241" s="35" t="s">
        <v>54</v>
      </c>
      <c r="I241" s="34"/>
      <c r="Q241" s="43"/>
      <c r="T241" s="43">
        <v>15150</v>
      </c>
    </row>
    <row r="242" spans="2:20" x14ac:dyDescent="0.3">
      <c r="B242" s="35" t="s">
        <v>901</v>
      </c>
      <c r="C242" s="35" t="s">
        <v>93</v>
      </c>
      <c r="D242" s="36">
        <v>25800</v>
      </c>
      <c r="E242" s="35">
        <v>6</v>
      </c>
      <c r="F242" s="35">
        <v>145</v>
      </c>
      <c r="G242" s="35" t="s">
        <v>151</v>
      </c>
      <c r="H242" s="35" t="s">
        <v>51</v>
      </c>
      <c r="I242" s="34"/>
      <c r="Q242" s="43"/>
      <c r="T242" s="43">
        <v>850</v>
      </c>
    </row>
    <row r="243" spans="2:20" x14ac:dyDescent="0.3">
      <c r="B243" s="35" t="s">
        <v>901</v>
      </c>
      <c r="C243" s="35" t="s">
        <v>93</v>
      </c>
      <c r="D243" s="36">
        <v>4300</v>
      </c>
      <c r="E243" s="35">
        <v>1</v>
      </c>
      <c r="F243" s="35">
        <v>145</v>
      </c>
      <c r="G243" s="35" t="s">
        <v>151</v>
      </c>
      <c r="H243" s="35" t="s">
        <v>51</v>
      </c>
      <c r="I243" s="34"/>
      <c r="Q243" s="43"/>
      <c r="T243" s="43">
        <v>2300</v>
      </c>
    </row>
    <row r="244" spans="2:20" x14ac:dyDescent="0.3">
      <c r="B244" s="35" t="s">
        <v>900</v>
      </c>
      <c r="C244" s="35" t="s">
        <v>148</v>
      </c>
      <c r="D244" s="35">
        <v>675</v>
      </c>
      <c r="E244" s="35">
        <v>3</v>
      </c>
      <c r="F244" s="35"/>
      <c r="G244" s="35" t="s">
        <v>203</v>
      </c>
      <c r="H244" s="35" t="s">
        <v>166</v>
      </c>
      <c r="I244" s="34" t="s">
        <v>670</v>
      </c>
      <c r="Q244" s="43"/>
      <c r="T244" s="43">
        <v>850</v>
      </c>
    </row>
    <row r="245" spans="2:20" x14ac:dyDescent="0.3">
      <c r="B245" s="35" t="s">
        <v>899</v>
      </c>
      <c r="C245" s="35" t="s">
        <v>236</v>
      </c>
      <c r="D245" s="36">
        <v>600000</v>
      </c>
      <c r="E245" s="35">
        <v>150</v>
      </c>
      <c r="F245" s="35">
        <v>90</v>
      </c>
      <c r="G245" s="35" t="s">
        <v>234</v>
      </c>
      <c r="H245" s="35" t="s">
        <v>54</v>
      </c>
      <c r="I245" s="34" t="s">
        <v>898</v>
      </c>
      <c r="Q245" s="43"/>
      <c r="T245" s="43">
        <v>1485</v>
      </c>
    </row>
    <row r="246" spans="2:20" x14ac:dyDescent="0.3">
      <c r="B246" s="35" t="s">
        <v>897</v>
      </c>
      <c r="C246" s="35" t="s">
        <v>16</v>
      </c>
      <c r="D246" s="36">
        <v>660</v>
      </c>
      <c r="E246" s="35">
        <v>1</v>
      </c>
      <c r="F246" s="35"/>
      <c r="G246" s="35" t="s">
        <v>151</v>
      </c>
      <c r="H246" s="35" t="s">
        <v>166</v>
      </c>
      <c r="I246" s="34" t="s">
        <v>896</v>
      </c>
      <c r="Q246" s="43"/>
      <c r="T246" s="43">
        <v>750</v>
      </c>
    </row>
    <row r="247" spans="2:20" x14ac:dyDescent="0.3">
      <c r="B247" s="35" t="s">
        <v>636</v>
      </c>
      <c r="C247" s="35" t="s">
        <v>148</v>
      </c>
      <c r="D247" s="36">
        <f>900+900</f>
        <v>1800</v>
      </c>
      <c r="E247" s="35">
        <f>1+1</f>
        <v>2</v>
      </c>
      <c r="F247" s="35"/>
      <c r="G247" s="35" t="s">
        <v>147</v>
      </c>
      <c r="H247" s="35" t="s">
        <v>54</v>
      </c>
      <c r="I247" s="34" t="s">
        <v>895</v>
      </c>
      <c r="Q247" s="43"/>
      <c r="T247" s="43">
        <v>6000</v>
      </c>
    </row>
    <row r="248" spans="2:20" x14ac:dyDescent="0.3">
      <c r="B248" s="35" t="s">
        <v>894</v>
      </c>
      <c r="C248" s="35" t="s">
        <v>148</v>
      </c>
      <c r="D248" s="35">
        <v>500</v>
      </c>
      <c r="E248" s="35">
        <v>1</v>
      </c>
      <c r="F248" s="35"/>
      <c r="G248" s="35" t="s">
        <v>151</v>
      </c>
      <c r="H248" s="35" t="s">
        <v>166</v>
      </c>
      <c r="I248" s="34" t="s">
        <v>504</v>
      </c>
      <c r="Q248" s="43"/>
      <c r="T248" s="43">
        <v>300</v>
      </c>
    </row>
    <row r="249" spans="2:20" x14ac:dyDescent="0.3">
      <c r="B249" s="35" t="s">
        <v>893</v>
      </c>
      <c r="C249" s="35" t="s">
        <v>148</v>
      </c>
      <c r="D249" s="36">
        <v>500</v>
      </c>
      <c r="E249" s="35">
        <v>1</v>
      </c>
      <c r="F249" s="35"/>
      <c r="G249" s="35" t="s">
        <v>151</v>
      </c>
      <c r="H249" s="35" t="s">
        <v>166</v>
      </c>
      <c r="I249" s="34" t="s">
        <v>504</v>
      </c>
      <c r="Q249" s="43"/>
      <c r="T249" s="43">
        <v>300</v>
      </c>
    </row>
    <row r="250" spans="2:20" x14ac:dyDescent="0.3">
      <c r="B250" s="35" t="s">
        <v>892</v>
      </c>
      <c r="C250" s="35" t="s">
        <v>163</v>
      </c>
      <c r="D250" s="36">
        <v>9000</v>
      </c>
      <c r="E250" s="35">
        <v>3</v>
      </c>
      <c r="F250" s="35">
        <v>108</v>
      </c>
      <c r="G250" s="35" t="s">
        <v>147</v>
      </c>
      <c r="H250" s="35" t="s">
        <v>54</v>
      </c>
      <c r="I250" s="34" t="s">
        <v>150</v>
      </c>
      <c r="Q250" s="43"/>
      <c r="T250" s="43">
        <v>6400</v>
      </c>
    </row>
    <row r="251" spans="2:20" x14ac:dyDescent="0.3">
      <c r="B251" s="35" t="s">
        <v>891</v>
      </c>
      <c r="C251" s="35" t="s">
        <v>90</v>
      </c>
      <c r="D251" s="35">
        <v>250</v>
      </c>
      <c r="E251" s="35">
        <v>1</v>
      </c>
      <c r="F251" s="35">
        <v>30</v>
      </c>
      <c r="G251" s="35" t="s">
        <v>203</v>
      </c>
      <c r="H251" s="35" t="s">
        <v>166</v>
      </c>
      <c r="I251" s="34" t="s">
        <v>890</v>
      </c>
      <c r="Q251" s="43"/>
      <c r="T251" s="43">
        <v>9000</v>
      </c>
    </row>
    <row r="252" spans="2:20" x14ac:dyDescent="0.3">
      <c r="B252" s="35" t="s">
        <v>889</v>
      </c>
      <c r="C252" s="35" t="s">
        <v>16</v>
      </c>
      <c r="D252" s="35">
        <v>600</v>
      </c>
      <c r="E252" s="35">
        <v>1</v>
      </c>
      <c r="F252" s="35"/>
      <c r="G252" s="35" t="s">
        <v>167</v>
      </c>
      <c r="H252" s="35" t="s">
        <v>54</v>
      </c>
      <c r="I252" s="34" t="s">
        <v>809</v>
      </c>
      <c r="Q252" s="43"/>
      <c r="T252" s="43">
        <v>900</v>
      </c>
    </row>
    <row r="253" spans="2:20" x14ac:dyDescent="0.3">
      <c r="B253" s="35" t="s">
        <v>888</v>
      </c>
      <c r="C253" s="35" t="s">
        <v>163</v>
      </c>
      <c r="D253" s="35">
        <v>600</v>
      </c>
      <c r="E253" s="35">
        <v>1</v>
      </c>
      <c r="F253" s="35"/>
      <c r="G253" s="35" t="s">
        <v>147</v>
      </c>
      <c r="H253" s="35" t="s">
        <v>54</v>
      </c>
      <c r="I253" s="34">
        <v>1998</v>
      </c>
      <c r="Q253" s="43"/>
      <c r="T253" s="43">
        <v>23000</v>
      </c>
    </row>
    <row r="254" spans="2:20" x14ac:dyDescent="0.3">
      <c r="B254" s="35" t="s">
        <v>887</v>
      </c>
      <c r="C254" s="35" t="s">
        <v>163</v>
      </c>
      <c r="D254" s="36">
        <v>21000</v>
      </c>
      <c r="E254" s="35">
        <v>7</v>
      </c>
      <c r="F254" s="35">
        <v>107</v>
      </c>
      <c r="G254" s="35" t="s">
        <v>841</v>
      </c>
      <c r="H254" s="35" t="s">
        <v>54</v>
      </c>
      <c r="I254" s="34">
        <v>2014</v>
      </c>
      <c r="Q254" s="43"/>
      <c r="T254" s="43">
        <v>6300</v>
      </c>
    </row>
    <row r="255" spans="2:20" x14ac:dyDescent="0.3">
      <c r="B255" s="35" t="s">
        <v>887</v>
      </c>
      <c r="C255" s="35" t="s">
        <v>163</v>
      </c>
      <c r="D255" s="36">
        <v>3000</v>
      </c>
      <c r="E255" s="35">
        <v>1</v>
      </c>
      <c r="F255" s="35">
        <v>107</v>
      </c>
      <c r="G255" s="35" t="s">
        <v>841</v>
      </c>
      <c r="H255" s="35" t="s">
        <v>54</v>
      </c>
      <c r="I255" s="34">
        <v>2015</v>
      </c>
      <c r="Q255" s="43"/>
      <c r="T255" s="43">
        <v>10000</v>
      </c>
    </row>
    <row r="256" spans="2:20" x14ac:dyDescent="0.3">
      <c r="B256" s="35" t="s">
        <v>886</v>
      </c>
      <c r="C256" s="35" t="s">
        <v>16</v>
      </c>
      <c r="D256" s="36">
        <v>300</v>
      </c>
      <c r="E256" s="35">
        <v>1</v>
      </c>
      <c r="F256" s="35"/>
      <c r="G256" s="35" t="s">
        <v>176</v>
      </c>
      <c r="H256" s="35" t="s">
        <v>54</v>
      </c>
      <c r="I256" s="34">
        <v>1995</v>
      </c>
      <c r="Q256" s="43"/>
      <c r="T256" s="43">
        <v>1600</v>
      </c>
    </row>
    <row r="257" spans="2:20" x14ac:dyDescent="0.3">
      <c r="B257" s="35" t="s">
        <v>885</v>
      </c>
      <c r="C257" s="35" t="s">
        <v>90</v>
      </c>
      <c r="D257" s="35">
        <v>300</v>
      </c>
      <c r="E257" s="35">
        <v>1</v>
      </c>
      <c r="F257" s="35"/>
      <c r="G257" s="35" t="s">
        <v>176</v>
      </c>
      <c r="H257" s="35" t="s">
        <v>54</v>
      </c>
      <c r="I257" s="34">
        <v>1996</v>
      </c>
      <c r="Q257" s="43"/>
      <c r="T257" s="43">
        <v>3000</v>
      </c>
    </row>
    <row r="258" spans="2:20" x14ac:dyDescent="0.3">
      <c r="B258" s="35" t="s">
        <v>884</v>
      </c>
      <c r="C258" s="35" t="s">
        <v>152</v>
      </c>
      <c r="D258" s="36">
        <v>12600</v>
      </c>
      <c r="E258" s="35">
        <v>3</v>
      </c>
      <c r="F258" s="35"/>
      <c r="G258" s="35" t="s">
        <v>151</v>
      </c>
      <c r="H258" s="35" t="s">
        <v>54</v>
      </c>
      <c r="I258" s="34" t="s">
        <v>509</v>
      </c>
      <c r="Q258" s="43"/>
      <c r="T258" s="43">
        <v>850</v>
      </c>
    </row>
    <row r="259" spans="2:20" x14ac:dyDescent="0.3">
      <c r="B259" s="35" t="s">
        <v>883</v>
      </c>
      <c r="C259" s="35" t="s">
        <v>148</v>
      </c>
      <c r="D259" s="36">
        <v>11400</v>
      </c>
      <c r="E259" s="35">
        <v>19</v>
      </c>
      <c r="F259" s="35">
        <v>46</v>
      </c>
      <c r="G259" s="35" t="s">
        <v>167</v>
      </c>
      <c r="H259" s="35" t="s">
        <v>166</v>
      </c>
      <c r="I259" s="34" t="s">
        <v>882</v>
      </c>
      <c r="Q259" s="43"/>
      <c r="T259" s="43">
        <v>4350</v>
      </c>
    </row>
    <row r="260" spans="2:20" x14ac:dyDescent="0.3">
      <c r="B260" s="35" t="s">
        <v>881</v>
      </c>
      <c r="C260" s="35" t="s">
        <v>148</v>
      </c>
      <c r="D260" s="36">
        <v>11550</v>
      </c>
      <c r="E260" s="35">
        <v>7</v>
      </c>
      <c r="F260" s="35">
        <v>78</v>
      </c>
      <c r="G260" s="35" t="s">
        <v>151</v>
      </c>
      <c r="H260" s="35" t="s">
        <v>166</v>
      </c>
      <c r="I260" s="34" t="s">
        <v>528</v>
      </c>
      <c r="Q260" s="43"/>
      <c r="T260" s="43">
        <v>1300</v>
      </c>
    </row>
    <row r="261" spans="2:20" x14ac:dyDescent="0.3">
      <c r="B261" s="35" t="s">
        <v>880</v>
      </c>
      <c r="C261" s="35" t="s">
        <v>148</v>
      </c>
      <c r="D261" s="36">
        <v>2050</v>
      </c>
      <c r="E261" s="35">
        <v>1</v>
      </c>
      <c r="F261" s="35"/>
      <c r="G261" s="35" t="s">
        <v>147</v>
      </c>
      <c r="H261" s="35" t="s">
        <v>54</v>
      </c>
      <c r="I261" s="34" t="s">
        <v>879</v>
      </c>
      <c r="Q261" s="43"/>
      <c r="T261" s="43">
        <v>600</v>
      </c>
    </row>
    <row r="262" spans="2:20" x14ac:dyDescent="0.3">
      <c r="B262" s="35" t="s">
        <v>877</v>
      </c>
      <c r="C262" s="35" t="s">
        <v>93</v>
      </c>
      <c r="D262" s="36">
        <v>54000</v>
      </c>
      <c r="E262" s="35">
        <v>18</v>
      </c>
      <c r="F262" s="35"/>
      <c r="G262" s="35" t="s">
        <v>151</v>
      </c>
      <c r="H262" s="35" t="s">
        <v>54</v>
      </c>
      <c r="I262" s="34" t="s">
        <v>249</v>
      </c>
      <c r="Q262" s="43"/>
      <c r="T262" s="43">
        <v>3500</v>
      </c>
    </row>
    <row r="263" spans="2:20" x14ac:dyDescent="0.3">
      <c r="B263" s="35" t="s">
        <v>878</v>
      </c>
      <c r="C263" s="35" t="s">
        <v>93</v>
      </c>
      <c r="D263" s="36">
        <v>9000</v>
      </c>
      <c r="E263" s="35">
        <v>3</v>
      </c>
      <c r="F263" s="35"/>
      <c r="G263" s="35" t="s">
        <v>151</v>
      </c>
      <c r="H263" s="35" t="s">
        <v>166</v>
      </c>
      <c r="I263" s="34" t="s">
        <v>249</v>
      </c>
      <c r="Q263" s="43"/>
      <c r="T263" s="43">
        <v>13800</v>
      </c>
    </row>
    <row r="264" spans="2:20" x14ac:dyDescent="0.3">
      <c r="B264" s="35" t="s">
        <v>877</v>
      </c>
      <c r="C264" s="35" t="s">
        <v>93</v>
      </c>
      <c r="D264" s="36">
        <v>9000</v>
      </c>
      <c r="E264" s="35">
        <v>2</v>
      </c>
      <c r="F264" s="35"/>
      <c r="G264" s="35" t="s">
        <v>192</v>
      </c>
      <c r="H264" s="35" t="s">
        <v>54</v>
      </c>
      <c r="I264" s="34" t="s">
        <v>876</v>
      </c>
      <c r="Q264" s="43"/>
      <c r="T264" s="43">
        <v>850</v>
      </c>
    </row>
    <row r="265" spans="2:20" x14ac:dyDescent="0.3">
      <c r="B265" s="35" t="s">
        <v>875</v>
      </c>
      <c r="C265" s="35" t="s">
        <v>87</v>
      </c>
      <c r="D265" s="36">
        <v>6800</v>
      </c>
      <c r="E265" s="35">
        <v>8</v>
      </c>
      <c r="F265" s="35"/>
      <c r="G265" s="35" t="s">
        <v>151</v>
      </c>
      <c r="H265" s="35" t="s">
        <v>54</v>
      </c>
      <c r="I265" s="34">
        <v>2003</v>
      </c>
      <c r="Q265" s="43"/>
      <c r="T265" s="43">
        <v>600</v>
      </c>
    </row>
    <row r="266" spans="2:20" x14ac:dyDescent="0.3">
      <c r="B266" s="35" t="s">
        <v>875</v>
      </c>
      <c r="C266" s="35" t="s">
        <v>87</v>
      </c>
      <c r="D266" s="36">
        <v>5950</v>
      </c>
      <c r="E266" s="35">
        <v>7</v>
      </c>
      <c r="F266" s="35"/>
      <c r="G266" s="35" t="s">
        <v>151</v>
      </c>
      <c r="H266" s="35" t="s">
        <v>54</v>
      </c>
      <c r="I266" s="34">
        <v>2002</v>
      </c>
      <c r="Q266" s="43"/>
      <c r="T266" s="43">
        <v>25200</v>
      </c>
    </row>
    <row r="267" spans="2:20" x14ac:dyDescent="0.3">
      <c r="B267" s="35" t="s">
        <v>875</v>
      </c>
      <c r="C267" s="35" t="s">
        <v>87</v>
      </c>
      <c r="D267" s="36">
        <v>5100</v>
      </c>
      <c r="E267" s="35">
        <v>6</v>
      </c>
      <c r="F267" s="35"/>
      <c r="G267" s="35" t="s">
        <v>151</v>
      </c>
      <c r="H267" s="35" t="s">
        <v>54</v>
      </c>
      <c r="I267" s="34">
        <v>2004</v>
      </c>
      <c r="Q267" s="43"/>
      <c r="T267" s="43">
        <v>850</v>
      </c>
    </row>
    <row r="268" spans="2:20" x14ac:dyDescent="0.3">
      <c r="B268" s="35" t="s">
        <v>875</v>
      </c>
      <c r="C268" s="35" t="s">
        <v>87</v>
      </c>
      <c r="D268" s="36">
        <v>1900</v>
      </c>
      <c r="E268" s="35">
        <v>2</v>
      </c>
      <c r="F268" s="35"/>
      <c r="G268" s="35" t="s">
        <v>167</v>
      </c>
      <c r="H268" s="35" t="s">
        <v>54</v>
      </c>
      <c r="I268" s="34">
        <v>2003</v>
      </c>
      <c r="Q268" s="43"/>
      <c r="T268" s="43">
        <v>38700</v>
      </c>
    </row>
    <row r="269" spans="2:20" x14ac:dyDescent="0.3">
      <c r="B269" s="35" t="s">
        <v>875</v>
      </c>
      <c r="C269" s="35" t="s">
        <v>87</v>
      </c>
      <c r="D269" s="36">
        <v>2000</v>
      </c>
      <c r="E269" s="35">
        <v>2</v>
      </c>
      <c r="F269" s="35"/>
      <c r="G269" s="35" t="s">
        <v>167</v>
      </c>
      <c r="H269" s="35" t="s">
        <v>54</v>
      </c>
      <c r="I269" s="34">
        <v>2005</v>
      </c>
      <c r="Q269" s="43"/>
      <c r="T269" s="43">
        <v>850</v>
      </c>
    </row>
    <row r="270" spans="2:20" x14ac:dyDescent="0.3">
      <c r="B270" s="35" t="s">
        <v>875</v>
      </c>
      <c r="C270" s="35" t="s">
        <v>87</v>
      </c>
      <c r="D270" s="35">
        <v>660</v>
      </c>
      <c r="E270" s="35">
        <v>1</v>
      </c>
      <c r="F270" s="35"/>
      <c r="G270" s="35" t="s">
        <v>151</v>
      </c>
      <c r="H270" s="35" t="s">
        <v>54</v>
      </c>
      <c r="I270" s="34" t="s">
        <v>475</v>
      </c>
      <c r="Q270" s="43"/>
      <c r="T270" s="43">
        <v>600</v>
      </c>
    </row>
    <row r="271" spans="2:20" x14ac:dyDescent="0.3">
      <c r="B271" s="35" t="s">
        <v>874</v>
      </c>
      <c r="C271" s="35" t="s">
        <v>16</v>
      </c>
      <c r="D271" s="35">
        <v>300</v>
      </c>
      <c r="E271" s="35">
        <v>1</v>
      </c>
      <c r="F271" s="35"/>
      <c r="G271" s="35" t="s">
        <v>176</v>
      </c>
      <c r="H271" s="35" t="s">
        <v>54</v>
      </c>
      <c r="I271" s="34" t="s">
        <v>226</v>
      </c>
      <c r="Q271" s="43"/>
      <c r="T271" s="43">
        <v>150500</v>
      </c>
    </row>
    <row r="272" spans="2:20" x14ac:dyDescent="0.3">
      <c r="B272" s="35" t="s">
        <v>873</v>
      </c>
      <c r="C272" s="35" t="s">
        <v>91</v>
      </c>
      <c r="D272" s="36">
        <v>16000</v>
      </c>
      <c r="E272" s="35">
        <v>8</v>
      </c>
      <c r="F272" s="35">
        <v>98</v>
      </c>
      <c r="G272" s="35" t="s">
        <v>147</v>
      </c>
      <c r="H272" s="35" t="s">
        <v>54</v>
      </c>
      <c r="I272" s="34" t="s">
        <v>872</v>
      </c>
      <c r="Q272" s="43"/>
      <c r="T272" s="43">
        <v>750</v>
      </c>
    </row>
    <row r="273" spans="2:20" x14ac:dyDescent="0.3">
      <c r="B273" s="35" t="s">
        <v>871</v>
      </c>
      <c r="C273" s="35" t="s">
        <v>148</v>
      </c>
      <c r="D273" s="36">
        <v>1000</v>
      </c>
      <c r="E273" s="35">
        <v>4</v>
      </c>
      <c r="F273" s="35">
        <v>40</v>
      </c>
      <c r="G273" s="35" t="s">
        <v>281</v>
      </c>
      <c r="H273" s="35" t="s">
        <v>166</v>
      </c>
      <c r="I273" s="34" t="s">
        <v>240</v>
      </c>
      <c r="Q273" s="43"/>
      <c r="T273" s="43">
        <v>4100</v>
      </c>
    </row>
    <row r="274" spans="2:20" x14ac:dyDescent="0.3">
      <c r="B274" s="35" t="s">
        <v>870</v>
      </c>
      <c r="C274" s="35" t="s">
        <v>163</v>
      </c>
      <c r="D274" s="36">
        <v>12000</v>
      </c>
      <c r="E274" s="35">
        <v>1</v>
      </c>
      <c r="F274" s="35"/>
      <c r="G274" s="35" t="s">
        <v>328</v>
      </c>
      <c r="H274" s="35" t="s">
        <v>54</v>
      </c>
      <c r="I274" s="34" t="s">
        <v>555</v>
      </c>
      <c r="Q274" s="43"/>
      <c r="T274" s="43">
        <v>12000</v>
      </c>
    </row>
    <row r="275" spans="2:20" x14ac:dyDescent="0.3">
      <c r="B275" s="35" t="s">
        <v>868</v>
      </c>
      <c r="C275" s="35" t="s">
        <v>152</v>
      </c>
      <c r="D275" s="35"/>
      <c r="E275" s="35"/>
      <c r="F275" s="35">
        <v>40</v>
      </c>
      <c r="G275" s="35" t="s">
        <v>286</v>
      </c>
      <c r="H275" s="35" t="s">
        <v>166</v>
      </c>
      <c r="I275" s="34" t="s">
        <v>869</v>
      </c>
      <c r="Q275" s="43"/>
      <c r="T275" s="43">
        <v>11500</v>
      </c>
    </row>
    <row r="276" spans="2:20" x14ac:dyDescent="0.3">
      <c r="B276" s="35" t="s">
        <v>868</v>
      </c>
      <c r="C276" s="35" t="s">
        <v>152</v>
      </c>
      <c r="D276" s="35"/>
      <c r="E276" s="35"/>
      <c r="F276" s="35">
        <v>50</v>
      </c>
      <c r="G276" s="35" t="s">
        <v>286</v>
      </c>
      <c r="H276" s="35" t="s">
        <v>166</v>
      </c>
      <c r="I276" s="34" t="s">
        <v>714</v>
      </c>
      <c r="Q276" s="43"/>
      <c r="T276" s="43">
        <v>850</v>
      </c>
    </row>
    <row r="277" spans="2:20" x14ac:dyDescent="0.3">
      <c r="B277" s="35" t="s">
        <v>868</v>
      </c>
      <c r="C277" s="35" t="s">
        <v>152</v>
      </c>
      <c r="D277" s="35"/>
      <c r="E277" s="35"/>
      <c r="F277" s="35">
        <v>50</v>
      </c>
      <c r="G277" s="35" t="s">
        <v>286</v>
      </c>
      <c r="H277" s="35" t="s">
        <v>166</v>
      </c>
      <c r="I277" s="34" t="s">
        <v>867</v>
      </c>
      <c r="Q277" s="43"/>
      <c r="T277" s="43">
        <v>12000</v>
      </c>
    </row>
    <row r="278" spans="2:20" x14ac:dyDescent="0.3">
      <c r="B278" s="35" t="s">
        <v>866</v>
      </c>
      <c r="C278" s="35" t="s">
        <v>152</v>
      </c>
      <c r="D278" s="36">
        <v>5950</v>
      </c>
      <c r="E278" s="35">
        <v>7</v>
      </c>
      <c r="F278" s="35">
        <v>49</v>
      </c>
      <c r="G278" s="35" t="s">
        <v>151</v>
      </c>
      <c r="H278" s="35" t="s">
        <v>54</v>
      </c>
      <c r="I278" s="34" t="s">
        <v>546</v>
      </c>
      <c r="Q278" s="43"/>
      <c r="T278" s="43">
        <v>23000</v>
      </c>
    </row>
    <row r="279" spans="2:20" x14ac:dyDescent="0.3">
      <c r="B279" s="35" t="s">
        <v>866</v>
      </c>
      <c r="C279" s="35" t="s">
        <v>152</v>
      </c>
      <c r="D279" s="35">
        <v>850</v>
      </c>
      <c r="E279" s="35">
        <v>1</v>
      </c>
      <c r="F279" s="35">
        <v>49</v>
      </c>
      <c r="G279" s="35" t="s">
        <v>151</v>
      </c>
      <c r="H279" s="35" t="s">
        <v>54</v>
      </c>
      <c r="I279" s="34" t="s">
        <v>865</v>
      </c>
      <c r="Q279" s="43"/>
      <c r="T279" s="43">
        <v>2550</v>
      </c>
    </row>
    <row r="280" spans="2:20" x14ac:dyDescent="0.3">
      <c r="B280" s="35" t="s">
        <v>864</v>
      </c>
      <c r="C280" s="35" t="s">
        <v>163</v>
      </c>
      <c r="D280" s="36">
        <v>3600</v>
      </c>
      <c r="E280" s="35">
        <v>6</v>
      </c>
      <c r="F280" s="35">
        <v>40</v>
      </c>
      <c r="G280" s="35" t="s">
        <v>176</v>
      </c>
      <c r="H280" s="35" t="s">
        <v>54</v>
      </c>
      <c r="I280" s="34" t="s">
        <v>771</v>
      </c>
      <c r="Q280" s="43"/>
      <c r="T280" s="43">
        <v>12800</v>
      </c>
    </row>
    <row r="281" spans="2:20" x14ac:dyDescent="0.3">
      <c r="B281" s="35" t="s">
        <v>863</v>
      </c>
      <c r="C281" s="35" t="s">
        <v>16</v>
      </c>
      <c r="D281" s="35">
        <v>300</v>
      </c>
      <c r="E281" s="35">
        <v>1</v>
      </c>
      <c r="F281" s="35"/>
      <c r="G281" s="35" t="s">
        <v>176</v>
      </c>
      <c r="H281" s="35" t="s">
        <v>54</v>
      </c>
      <c r="I281" s="34" t="s">
        <v>226</v>
      </c>
      <c r="Q281" s="43"/>
      <c r="T281" s="43">
        <v>2000</v>
      </c>
    </row>
    <row r="282" spans="2:20" x14ac:dyDescent="0.3">
      <c r="B282" s="35" t="s">
        <v>862</v>
      </c>
      <c r="C282" s="35" t="s">
        <v>163</v>
      </c>
      <c r="D282" s="36">
        <v>12000</v>
      </c>
      <c r="E282" s="35">
        <v>6</v>
      </c>
      <c r="F282" s="35">
        <v>85</v>
      </c>
      <c r="G282" s="35" t="s">
        <v>147</v>
      </c>
      <c r="H282" s="35" t="s">
        <v>166</v>
      </c>
      <c r="I282" s="34" t="s">
        <v>332</v>
      </c>
      <c r="Q282" s="43"/>
      <c r="T282" s="43">
        <v>13200</v>
      </c>
    </row>
    <row r="283" spans="2:20" x14ac:dyDescent="0.3">
      <c r="B283" s="35" t="s">
        <v>861</v>
      </c>
      <c r="C283" s="35" t="s">
        <v>163</v>
      </c>
      <c r="D283" s="36">
        <v>24000</v>
      </c>
      <c r="E283" s="35">
        <v>8</v>
      </c>
      <c r="F283" s="35">
        <v>99</v>
      </c>
      <c r="G283" s="35" t="s">
        <v>147</v>
      </c>
      <c r="H283" s="35" t="s">
        <v>54</v>
      </c>
      <c r="I283" s="34" t="s">
        <v>860</v>
      </c>
      <c r="Q283" s="43"/>
      <c r="T283" s="43">
        <v>20700</v>
      </c>
    </row>
    <row r="284" spans="2:20" x14ac:dyDescent="0.3">
      <c r="B284" s="35" t="s">
        <v>859</v>
      </c>
      <c r="C284" s="35" t="s">
        <v>163</v>
      </c>
      <c r="D284" s="36">
        <v>12500</v>
      </c>
      <c r="E284" s="35">
        <v>5</v>
      </c>
      <c r="F284" s="35"/>
      <c r="G284" s="35" t="s">
        <v>232</v>
      </c>
      <c r="H284" s="35" t="s">
        <v>166</v>
      </c>
      <c r="I284" s="34" t="s">
        <v>858</v>
      </c>
      <c r="Q284" s="43"/>
      <c r="T284" s="43">
        <v>10000</v>
      </c>
    </row>
    <row r="285" spans="2:20" x14ac:dyDescent="0.3">
      <c r="B285" s="35" t="s">
        <v>857</v>
      </c>
      <c r="C285" s="35" t="s">
        <v>91</v>
      </c>
      <c r="D285" s="36">
        <v>14400</v>
      </c>
      <c r="E285" s="35">
        <v>4</v>
      </c>
      <c r="F285" s="35"/>
      <c r="G285" s="35" t="s">
        <v>151</v>
      </c>
      <c r="H285" s="35" t="s">
        <v>54</v>
      </c>
      <c r="I285" s="34" t="s">
        <v>856</v>
      </c>
      <c r="Q285" s="43"/>
      <c r="T285" s="43">
        <v>850</v>
      </c>
    </row>
    <row r="286" spans="2:20" x14ac:dyDescent="0.3">
      <c r="B286" s="35" t="s">
        <v>855</v>
      </c>
      <c r="C286" s="35" t="s">
        <v>87</v>
      </c>
      <c r="D286" s="36">
        <v>600</v>
      </c>
      <c r="E286" s="35">
        <v>1</v>
      </c>
      <c r="F286" s="35"/>
      <c r="G286" s="35" t="s">
        <v>151</v>
      </c>
      <c r="H286" s="35" t="s">
        <v>54</v>
      </c>
      <c r="I286" s="34" t="s">
        <v>854</v>
      </c>
      <c r="Q286" s="43"/>
      <c r="T286" s="43">
        <v>950</v>
      </c>
    </row>
    <row r="287" spans="2:20" x14ac:dyDescent="0.3">
      <c r="B287" s="35" t="s">
        <v>853</v>
      </c>
      <c r="C287" s="35" t="s">
        <v>87</v>
      </c>
      <c r="D287" s="35">
        <v>600</v>
      </c>
      <c r="E287" s="35">
        <v>1</v>
      </c>
      <c r="F287" s="35"/>
      <c r="G287" s="35" t="s">
        <v>151</v>
      </c>
      <c r="H287" s="35" t="s">
        <v>54</v>
      </c>
      <c r="I287" s="34" t="s">
        <v>504</v>
      </c>
      <c r="Q287" s="43"/>
      <c r="T287" s="43">
        <v>850</v>
      </c>
    </row>
    <row r="288" spans="2:20" x14ac:dyDescent="0.3">
      <c r="B288" s="35" t="s">
        <v>852</v>
      </c>
      <c r="C288" s="35" t="s">
        <v>148</v>
      </c>
      <c r="D288" s="36">
        <v>8800</v>
      </c>
      <c r="E288" s="35">
        <v>4</v>
      </c>
      <c r="F288" s="35"/>
      <c r="G288" s="35" t="s">
        <v>151</v>
      </c>
      <c r="H288" s="35" t="s">
        <v>54</v>
      </c>
      <c r="I288" s="34" t="s">
        <v>475</v>
      </c>
      <c r="Q288" s="43"/>
      <c r="T288" s="43">
        <v>10000</v>
      </c>
    </row>
    <row r="289" spans="2:20" x14ac:dyDescent="0.3">
      <c r="B289" s="35" t="s">
        <v>635</v>
      </c>
      <c r="C289" s="35" t="s">
        <v>16</v>
      </c>
      <c r="D289" s="36">
        <f xml:space="preserve"> 800+800</f>
        <v>1600</v>
      </c>
      <c r="E289" s="35">
        <f>2+1</f>
        <v>3</v>
      </c>
      <c r="F289" s="35"/>
      <c r="G289" s="35" t="s">
        <v>203</v>
      </c>
      <c r="H289" s="35" t="s">
        <v>54</v>
      </c>
      <c r="I289" s="34" t="s">
        <v>226</v>
      </c>
      <c r="Q289" s="43"/>
      <c r="T289" s="43">
        <v>800</v>
      </c>
    </row>
    <row r="290" spans="2:20" x14ac:dyDescent="0.3">
      <c r="B290" s="35" t="s">
        <v>851</v>
      </c>
      <c r="C290" s="35" t="s">
        <v>152</v>
      </c>
      <c r="D290" s="36">
        <v>9000</v>
      </c>
      <c r="E290" s="35">
        <v>3</v>
      </c>
      <c r="F290" s="35">
        <v>100</v>
      </c>
      <c r="G290" s="35" t="s">
        <v>192</v>
      </c>
      <c r="H290" s="35" t="s">
        <v>54</v>
      </c>
      <c r="I290" s="34" t="s">
        <v>375</v>
      </c>
      <c r="Q290" s="43"/>
      <c r="T290" s="43">
        <v>800</v>
      </c>
    </row>
    <row r="291" spans="2:20" x14ac:dyDescent="0.3">
      <c r="B291" s="35" t="s">
        <v>850</v>
      </c>
      <c r="C291" s="35" t="s">
        <v>16</v>
      </c>
      <c r="D291" s="35">
        <v>225</v>
      </c>
      <c r="E291" s="35">
        <v>1</v>
      </c>
      <c r="F291" s="35"/>
      <c r="G291" s="35" t="s">
        <v>203</v>
      </c>
      <c r="H291" s="35" t="s">
        <v>54</v>
      </c>
      <c r="I291" s="34" t="s">
        <v>437</v>
      </c>
      <c r="Q291" s="43"/>
      <c r="T291" s="43">
        <v>850</v>
      </c>
    </row>
    <row r="292" spans="2:20" x14ac:dyDescent="0.3">
      <c r="B292" s="35" t="s">
        <v>849</v>
      </c>
      <c r="C292" s="35" t="s">
        <v>93</v>
      </c>
      <c r="D292" s="35">
        <v>850</v>
      </c>
      <c r="E292" s="35">
        <v>1</v>
      </c>
      <c r="F292" s="35"/>
      <c r="G292" s="35" t="s">
        <v>151</v>
      </c>
      <c r="H292" s="35" t="s">
        <v>54</v>
      </c>
      <c r="I292" s="34" t="s">
        <v>444</v>
      </c>
      <c r="Q292" s="43"/>
      <c r="T292" s="43">
        <v>4500</v>
      </c>
    </row>
    <row r="293" spans="2:20" x14ac:dyDescent="0.3">
      <c r="B293" s="35" t="s">
        <v>848</v>
      </c>
      <c r="C293" s="35" t="s">
        <v>16</v>
      </c>
      <c r="D293" s="35">
        <v>750</v>
      </c>
      <c r="E293" s="35">
        <v>1</v>
      </c>
      <c r="F293" s="35"/>
      <c r="G293" s="35" t="s">
        <v>167</v>
      </c>
      <c r="H293" s="35" t="s">
        <v>54</v>
      </c>
      <c r="I293" s="34" t="s">
        <v>336</v>
      </c>
      <c r="Q293" s="43"/>
      <c r="T293" s="43">
        <v>10500</v>
      </c>
    </row>
    <row r="294" spans="2:20" x14ac:dyDescent="0.3">
      <c r="B294" s="35" t="s">
        <v>847</v>
      </c>
      <c r="C294" s="35" t="s">
        <v>88</v>
      </c>
      <c r="D294" s="36">
        <v>9000</v>
      </c>
      <c r="E294" s="35">
        <v>2</v>
      </c>
      <c r="F294" s="35">
        <v>125</v>
      </c>
      <c r="G294" s="35" t="s">
        <v>232</v>
      </c>
      <c r="H294" s="35" t="s">
        <v>54</v>
      </c>
      <c r="I294" s="34" t="s">
        <v>846</v>
      </c>
      <c r="Q294" s="43"/>
      <c r="T294" s="43">
        <v>1000</v>
      </c>
    </row>
    <row r="295" spans="2:20" x14ac:dyDescent="0.3">
      <c r="B295" s="35" t="s">
        <v>845</v>
      </c>
      <c r="C295" s="35" t="s">
        <v>16</v>
      </c>
      <c r="D295" s="36">
        <v>600</v>
      </c>
      <c r="E295" s="35">
        <v>1</v>
      </c>
      <c r="F295" s="35"/>
      <c r="G295" s="35" t="s">
        <v>167</v>
      </c>
      <c r="H295" s="35" t="s">
        <v>166</v>
      </c>
      <c r="I295" s="34" t="s">
        <v>222</v>
      </c>
      <c r="Q295" s="43"/>
      <c r="T295" s="43">
        <v>18000</v>
      </c>
    </row>
    <row r="296" spans="2:20" x14ac:dyDescent="0.3">
      <c r="B296" s="35" t="s">
        <v>845</v>
      </c>
      <c r="C296" s="35" t="s">
        <v>16</v>
      </c>
      <c r="D296" s="36">
        <v>900</v>
      </c>
      <c r="E296" s="35">
        <v>1</v>
      </c>
      <c r="F296" s="35"/>
      <c r="G296" s="35" t="s">
        <v>167</v>
      </c>
      <c r="H296" s="35" t="s">
        <v>166</v>
      </c>
      <c r="I296" s="34" t="s">
        <v>478</v>
      </c>
      <c r="Q296" s="43"/>
      <c r="T296" s="43">
        <v>9200</v>
      </c>
    </row>
    <row r="297" spans="2:20" x14ac:dyDescent="0.3">
      <c r="B297" s="35" t="s">
        <v>633</v>
      </c>
      <c r="C297" s="35" t="s">
        <v>16</v>
      </c>
      <c r="D297" s="36">
        <f>900+850+850</f>
        <v>2600</v>
      </c>
      <c r="E297" s="35">
        <f>1+1+1</f>
        <v>3</v>
      </c>
      <c r="F297" s="35"/>
      <c r="G297" s="35" t="s">
        <v>844</v>
      </c>
      <c r="H297" s="35" t="s">
        <v>54</v>
      </c>
      <c r="I297" s="34">
        <v>2003</v>
      </c>
      <c r="Q297" s="43"/>
      <c r="T297" s="43">
        <v>850</v>
      </c>
    </row>
    <row r="298" spans="2:20" x14ac:dyDescent="0.3">
      <c r="B298" s="35" t="s">
        <v>843</v>
      </c>
      <c r="C298" s="35" t="s">
        <v>87</v>
      </c>
      <c r="D298" s="36">
        <v>6000</v>
      </c>
      <c r="E298" s="35">
        <v>3</v>
      </c>
      <c r="F298" s="35"/>
      <c r="G298" s="35" t="s">
        <v>147</v>
      </c>
      <c r="H298" s="35" t="s">
        <v>54</v>
      </c>
      <c r="I298" s="34" t="s">
        <v>242</v>
      </c>
      <c r="Q298" s="43"/>
      <c r="T298" s="43">
        <v>850</v>
      </c>
    </row>
    <row r="299" spans="2:20" x14ac:dyDescent="0.3">
      <c r="B299" s="35" t="s">
        <v>842</v>
      </c>
      <c r="C299" s="35" t="s">
        <v>163</v>
      </c>
      <c r="D299" s="36">
        <v>12000</v>
      </c>
      <c r="E299" s="35">
        <v>4</v>
      </c>
      <c r="F299" s="35">
        <v>90</v>
      </c>
      <c r="G299" s="35" t="s">
        <v>841</v>
      </c>
      <c r="H299" s="35" t="s">
        <v>54</v>
      </c>
      <c r="I299" s="34" t="s">
        <v>393</v>
      </c>
      <c r="Q299" s="43"/>
      <c r="T299" s="43">
        <v>850</v>
      </c>
    </row>
    <row r="300" spans="2:20" x14ac:dyDescent="0.3">
      <c r="B300" s="35" t="s">
        <v>840</v>
      </c>
      <c r="C300" s="35" t="s">
        <v>16</v>
      </c>
      <c r="D300" s="35">
        <v>850</v>
      </c>
      <c r="E300" s="35">
        <v>1</v>
      </c>
      <c r="F300" s="35"/>
      <c r="G300" s="35" t="s">
        <v>151</v>
      </c>
      <c r="H300" s="35" t="s">
        <v>54</v>
      </c>
      <c r="I300" s="34">
        <v>2003</v>
      </c>
      <c r="Q300" s="43"/>
      <c r="T300" s="43">
        <v>950</v>
      </c>
    </row>
    <row r="301" spans="2:20" x14ac:dyDescent="0.3">
      <c r="B301" s="35" t="s">
        <v>839</v>
      </c>
      <c r="C301" s="35" t="s">
        <v>16</v>
      </c>
      <c r="D301" s="36">
        <v>225</v>
      </c>
      <c r="E301" s="35">
        <v>1</v>
      </c>
      <c r="F301" s="35"/>
      <c r="G301" s="35" t="s">
        <v>203</v>
      </c>
      <c r="H301" s="35" t="s">
        <v>54</v>
      </c>
      <c r="I301" s="34" t="s">
        <v>155</v>
      </c>
      <c r="Q301" s="43"/>
      <c r="T301" s="43">
        <v>300</v>
      </c>
    </row>
    <row r="302" spans="2:20" x14ac:dyDescent="0.3">
      <c r="B302" s="35" t="s">
        <v>838</v>
      </c>
      <c r="C302" s="35" t="s">
        <v>148</v>
      </c>
      <c r="D302" s="36">
        <v>3300</v>
      </c>
      <c r="E302" s="35">
        <v>5</v>
      </c>
      <c r="F302" s="35">
        <v>65</v>
      </c>
      <c r="G302" s="35" t="s">
        <v>151</v>
      </c>
      <c r="H302" s="35" t="s">
        <v>166</v>
      </c>
      <c r="I302" s="34">
        <v>2001</v>
      </c>
      <c r="Q302" s="43"/>
      <c r="T302" s="43">
        <v>1700</v>
      </c>
    </row>
    <row r="303" spans="2:20" x14ac:dyDescent="0.3">
      <c r="B303" s="35" t="s">
        <v>838</v>
      </c>
      <c r="C303" s="35" t="s">
        <v>148</v>
      </c>
      <c r="D303" s="36">
        <v>1980</v>
      </c>
      <c r="E303" s="35">
        <v>3</v>
      </c>
      <c r="F303" s="35">
        <v>65</v>
      </c>
      <c r="G303" s="35" t="s">
        <v>151</v>
      </c>
      <c r="H303" s="35" t="s">
        <v>166</v>
      </c>
      <c r="I303" s="34">
        <v>2002</v>
      </c>
      <c r="Q303" s="43"/>
      <c r="T303" s="43">
        <v>600</v>
      </c>
    </row>
    <row r="304" spans="2:20" x14ac:dyDescent="0.3">
      <c r="B304" s="35" t="s">
        <v>837</v>
      </c>
      <c r="C304" s="35" t="s">
        <v>16</v>
      </c>
      <c r="D304" s="36">
        <v>600</v>
      </c>
      <c r="E304" s="35">
        <v>1</v>
      </c>
      <c r="F304" s="35"/>
      <c r="G304" s="35" t="s">
        <v>167</v>
      </c>
      <c r="H304" s="35" t="s">
        <v>54</v>
      </c>
      <c r="I304" s="34"/>
      <c r="Q304" s="43"/>
      <c r="T304" s="43">
        <v>5000</v>
      </c>
    </row>
    <row r="305" spans="2:20" x14ac:dyDescent="0.3">
      <c r="B305" s="35" t="s">
        <v>836</v>
      </c>
      <c r="C305" s="35" t="s">
        <v>16</v>
      </c>
      <c r="D305" s="36">
        <v>3400</v>
      </c>
      <c r="E305" s="35">
        <v>4</v>
      </c>
      <c r="F305" s="35"/>
      <c r="G305" s="35" t="s">
        <v>519</v>
      </c>
      <c r="H305" s="35" t="s">
        <v>54</v>
      </c>
      <c r="I305" s="34" t="s">
        <v>159</v>
      </c>
      <c r="Q305" s="43"/>
      <c r="T305" s="43">
        <v>900</v>
      </c>
    </row>
    <row r="306" spans="2:20" x14ac:dyDescent="0.3">
      <c r="B306" s="35" t="s">
        <v>835</v>
      </c>
      <c r="C306" s="35" t="s">
        <v>16</v>
      </c>
      <c r="D306" s="36">
        <v>2500</v>
      </c>
      <c r="E306" s="35">
        <v>10</v>
      </c>
      <c r="F306" s="35">
        <v>30</v>
      </c>
      <c r="G306" s="35" t="s">
        <v>281</v>
      </c>
      <c r="H306" s="35" t="s">
        <v>166</v>
      </c>
      <c r="I306" s="34">
        <v>1995</v>
      </c>
      <c r="Q306" s="43"/>
      <c r="T306" s="43">
        <v>6900</v>
      </c>
    </row>
    <row r="307" spans="2:20" x14ac:dyDescent="0.3">
      <c r="B307" s="35" t="s">
        <v>834</v>
      </c>
      <c r="C307" s="35" t="s">
        <v>163</v>
      </c>
      <c r="D307" s="36">
        <v>8250</v>
      </c>
      <c r="E307" s="35">
        <v>3</v>
      </c>
      <c r="F307" s="35">
        <v>80</v>
      </c>
      <c r="G307" s="35" t="s">
        <v>151</v>
      </c>
      <c r="H307" s="35" t="s">
        <v>54</v>
      </c>
      <c r="I307" s="34" t="s">
        <v>450</v>
      </c>
      <c r="Q307" s="43"/>
      <c r="T307" s="43">
        <v>900</v>
      </c>
    </row>
    <row r="308" spans="2:20" x14ac:dyDescent="0.3">
      <c r="B308" s="35" t="s">
        <v>833</v>
      </c>
      <c r="C308" s="35" t="s">
        <v>16</v>
      </c>
      <c r="D308" s="36">
        <v>600</v>
      </c>
      <c r="E308" s="35">
        <v>1</v>
      </c>
      <c r="F308" s="35"/>
      <c r="G308" s="35" t="s">
        <v>176</v>
      </c>
      <c r="H308" s="35" t="s">
        <v>54</v>
      </c>
      <c r="I308" s="34" t="s">
        <v>226</v>
      </c>
      <c r="Q308" s="43"/>
      <c r="T308" s="43">
        <v>13800</v>
      </c>
    </row>
    <row r="309" spans="2:20" x14ac:dyDescent="0.3">
      <c r="B309" s="35" t="s">
        <v>832</v>
      </c>
      <c r="C309" s="35" t="s">
        <v>148</v>
      </c>
      <c r="D309" s="36">
        <v>225</v>
      </c>
      <c r="E309" s="35">
        <v>1</v>
      </c>
      <c r="F309" s="35"/>
      <c r="G309" s="35" t="s">
        <v>151</v>
      </c>
      <c r="H309" s="35" t="s">
        <v>54</v>
      </c>
      <c r="I309" s="34" t="s">
        <v>362</v>
      </c>
      <c r="Q309" s="43"/>
      <c r="T309" s="43">
        <v>900</v>
      </c>
    </row>
    <row r="310" spans="2:20" x14ac:dyDescent="0.3">
      <c r="B310" s="35" t="s">
        <v>831</v>
      </c>
      <c r="C310" s="35" t="s">
        <v>16</v>
      </c>
      <c r="D310" s="36">
        <v>850</v>
      </c>
      <c r="E310" s="35">
        <v>1</v>
      </c>
      <c r="F310" s="35"/>
      <c r="G310" s="35" t="s">
        <v>151</v>
      </c>
      <c r="H310" s="35" t="s">
        <v>54</v>
      </c>
      <c r="I310" s="34"/>
      <c r="Q310" s="43"/>
      <c r="T310" s="43">
        <v>14200</v>
      </c>
    </row>
    <row r="311" spans="2:20" x14ac:dyDescent="0.3">
      <c r="B311" s="35" t="s">
        <v>830</v>
      </c>
      <c r="C311" s="35" t="s">
        <v>16</v>
      </c>
      <c r="D311" s="36">
        <v>3500</v>
      </c>
      <c r="E311" s="35">
        <v>7</v>
      </c>
      <c r="F311" s="35">
        <v>40</v>
      </c>
      <c r="G311" s="35" t="s">
        <v>151</v>
      </c>
      <c r="H311" s="35" t="s">
        <v>166</v>
      </c>
      <c r="I311" s="34" t="s">
        <v>240</v>
      </c>
      <c r="Q311" s="43"/>
      <c r="T311" s="43">
        <v>6000</v>
      </c>
    </row>
    <row r="312" spans="2:20" x14ac:dyDescent="0.3">
      <c r="B312" s="35" t="s">
        <v>829</v>
      </c>
      <c r="C312" s="35" t="s">
        <v>16</v>
      </c>
      <c r="D312" s="35">
        <v>250</v>
      </c>
      <c r="E312" s="35">
        <v>1</v>
      </c>
      <c r="F312" s="35"/>
      <c r="G312" s="35" t="s">
        <v>176</v>
      </c>
      <c r="H312" s="35" t="s">
        <v>54</v>
      </c>
      <c r="I312" s="34">
        <v>1995</v>
      </c>
      <c r="Q312" s="43"/>
      <c r="T312" s="43">
        <v>225</v>
      </c>
    </row>
    <row r="313" spans="2:20" x14ac:dyDescent="0.3">
      <c r="B313" s="35" t="s">
        <v>829</v>
      </c>
      <c r="C313" s="35" t="s">
        <v>16</v>
      </c>
      <c r="D313" s="36">
        <v>250</v>
      </c>
      <c r="E313" s="35">
        <v>1</v>
      </c>
      <c r="F313" s="35"/>
      <c r="G313" s="35" t="s">
        <v>176</v>
      </c>
      <c r="H313" s="35" t="s">
        <v>54</v>
      </c>
      <c r="I313" s="34">
        <v>1995</v>
      </c>
      <c r="Q313" s="43"/>
      <c r="T313" s="43">
        <v>850</v>
      </c>
    </row>
    <row r="314" spans="2:20" x14ac:dyDescent="0.3">
      <c r="B314" s="35" t="s">
        <v>828</v>
      </c>
      <c r="C314" s="35" t="s">
        <v>16</v>
      </c>
      <c r="D314" s="36">
        <v>225</v>
      </c>
      <c r="E314" s="35">
        <v>1</v>
      </c>
      <c r="F314" s="35"/>
      <c r="G314" s="35" t="s">
        <v>203</v>
      </c>
      <c r="H314" s="35" t="s">
        <v>54</v>
      </c>
      <c r="I314" s="34" t="s">
        <v>240</v>
      </c>
      <c r="Q314" s="43"/>
      <c r="T314" s="43">
        <v>900</v>
      </c>
    </row>
    <row r="315" spans="2:20" x14ac:dyDescent="0.3">
      <c r="B315" s="35" t="s">
        <v>827</v>
      </c>
      <c r="C315" s="35" t="s">
        <v>152</v>
      </c>
      <c r="D315" s="36">
        <v>15000</v>
      </c>
      <c r="E315" s="35">
        <v>5</v>
      </c>
      <c r="F315" s="35">
        <v>108</v>
      </c>
      <c r="G315" s="35" t="s">
        <v>151</v>
      </c>
      <c r="H315" s="35" t="s">
        <v>54</v>
      </c>
      <c r="I315" s="34" t="s">
        <v>353</v>
      </c>
      <c r="Q315" s="43"/>
      <c r="T315" s="43">
        <v>1700</v>
      </c>
    </row>
    <row r="316" spans="2:20" x14ac:dyDescent="0.3">
      <c r="B316" s="35" t="s">
        <v>826</v>
      </c>
      <c r="C316" s="35" t="s">
        <v>163</v>
      </c>
      <c r="D316" s="36">
        <v>30600</v>
      </c>
      <c r="E316" s="35">
        <v>9</v>
      </c>
      <c r="F316" s="35"/>
      <c r="G316" s="35" t="s">
        <v>189</v>
      </c>
      <c r="H316" s="35" t="s">
        <v>54</v>
      </c>
      <c r="I316" s="34" t="s">
        <v>742</v>
      </c>
      <c r="Q316" s="43"/>
      <c r="T316" s="43">
        <v>800</v>
      </c>
    </row>
    <row r="317" spans="2:20" x14ac:dyDescent="0.3">
      <c r="B317" s="35" t="s">
        <v>825</v>
      </c>
      <c r="C317" s="35" t="s">
        <v>236</v>
      </c>
      <c r="D317" s="36">
        <v>700000</v>
      </c>
      <c r="E317" s="35">
        <v>126</v>
      </c>
      <c r="F317" s="35"/>
      <c r="G317" s="35"/>
      <c r="H317" s="35" t="s">
        <v>235</v>
      </c>
      <c r="I317" s="34"/>
      <c r="Q317" s="43"/>
      <c r="T317" s="43">
        <v>900</v>
      </c>
    </row>
    <row r="318" spans="2:20" x14ac:dyDescent="0.3">
      <c r="B318" s="35" t="s">
        <v>824</v>
      </c>
      <c r="C318" s="35" t="s">
        <v>236</v>
      </c>
      <c r="D318" s="36">
        <v>700000</v>
      </c>
      <c r="E318" s="35">
        <v>70</v>
      </c>
      <c r="F318" s="35"/>
      <c r="G318" s="35" t="s">
        <v>238</v>
      </c>
      <c r="H318" s="35" t="s">
        <v>51</v>
      </c>
      <c r="I318" s="34"/>
      <c r="Q318" s="43"/>
      <c r="T318" s="43">
        <v>32000</v>
      </c>
    </row>
    <row r="319" spans="2:20" x14ac:dyDescent="0.3">
      <c r="B319" s="35" t="s">
        <v>823</v>
      </c>
      <c r="C319" s="35" t="s">
        <v>236</v>
      </c>
      <c r="D319" s="36">
        <v>700000</v>
      </c>
      <c r="E319" s="35">
        <v>70</v>
      </c>
      <c r="F319" s="35"/>
      <c r="G319" s="35" t="s">
        <v>238</v>
      </c>
      <c r="H319" s="35" t="s">
        <v>51</v>
      </c>
      <c r="I319" s="34"/>
      <c r="Q319" s="43"/>
      <c r="T319" s="43">
        <v>660</v>
      </c>
    </row>
    <row r="320" spans="2:20" x14ac:dyDescent="0.3">
      <c r="B320" s="35" t="s">
        <v>822</v>
      </c>
      <c r="C320" s="35" t="s">
        <v>87</v>
      </c>
      <c r="D320" s="36">
        <v>13800</v>
      </c>
      <c r="E320" s="35">
        <v>6</v>
      </c>
      <c r="F320" s="35">
        <v>70</v>
      </c>
      <c r="G320" s="35" t="s">
        <v>147</v>
      </c>
      <c r="H320" s="35" t="s">
        <v>54</v>
      </c>
      <c r="I320" s="34" t="s">
        <v>821</v>
      </c>
      <c r="Q320" s="43"/>
      <c r="T320" s="43">
        <v>18000</v>
      </c>
    </row>
    <row r="321" spans="2:20" x14ac:dyDescent="0.3">
      <c r="B321" s="35" t="s">
        <v>820</v>
      </c>
      <c r="C321" s="35" t="s">
        <v>87</v>
      </c>
      <c r="D321" s="36">
        <v>14000</v>
      </c>
      <c r="E321" s="35">
        <v>8</v>
      </c>
      <c r="F321" s="35"/>
      <c r="G321" s="35" t="s">
        <v>151</v>
      </c>
      <c r="H321" s="35" t="s">
        <v>166</v>
      </c>
      <c r="I321" s="34" t="s">
        <v>717</v>
      </c>
      <c r="Q321" s="43"/>
      <c r="T321" s="43">
        <v>5850</v>
      </c>
    </row>
    <row r="322" spans="2:20" x14ac:dyDescent="0.3">
      <c r="B322" s="35" t="s">
        <v>819</v>
      </c>
      <c r="C322" s="35" t="s">
        <v>90</v>
      </c>
      <c r="D322" s="36">
        <v>10000</v>
      </c>
      <c r="E322" s="35">
        <v>5</v>
      </c>
      <c r="F322" s="35">
        <v>78</v>
      </c>
      <c r="G322" s="35" t="s">
        <v>151</v>
      </c>
      <c r="H322" s="35" t="s">
        <v>54</v>
      </c>
      <c r="I322" s="34" t="s">
        <v>410</v>
      </c>
      <c r="Q322" s="43"/>
      <c r="T322" s="43">
        <v>600</v>
      </c>
    </row>
    <row r="323" spans="2:20" x14ac:dyDescent="0.3">
      <c r="B323" s="35" t="s">
        <v>818</v>
      </c>
      <c r="C323" s="35" t="s">
        <v>148</v>
      </c>
      <c r="D323" s="35">
        <v>225</v>
      </c>
      <c r="E323" s="35">
        <v>1</v>
      </c>
      <c r="F323" s="35">
        <v>36</v>
      </c>
      <c r="G323" s="35" t="s">
        <v>151</v>
      </c>
      <c r="H323" s="35" t="s">
        <v>166</v>
      </c>
      <c r="I323" s="34" t="s">
        <v>415</v>
      </c>
      <c r="Q323" s="43"/>
      <c r="T323" s="43">
        <v>16000</v>
      </c>
    </row>
    <row r="324" spans="2:20" x14ac:dyDescent="0.3">
      <c r="B324" s="35" t="s">
        <v>818</v>
      </c>
      <c r="C324" s="35" t="s">
        <v>148</v>
      </c>
      <c r="D324" s="35">
        <v>225</v>
      </c>
      <c r="E324" s="35">
        <v>1</v>
      </c>
      <c r="F324" s="35">
        <v>36</v>
      </c>
      <c r="G324" s="35" t="s">
        <v>151</v>
      </c>
      <c r="H324" s="35" t="s">
        <v>166</v>
      </c>
      <c r="I324" s="34" t="s">
        <v>415</v>
      </c>
      <c r="Q324" s="43"/>
      <c r="T324" s="43">
        <v>225</v>
      </c>
    </row>
    <row r="325" spans="2:20" x14ac:dyDescent="0.3">
      <c r="B325" s="35" t="s">
        <v>818</v>
      </c>
      <c r="C325" s="35" t="s">
        <v>148</v>
      </c>
      <c r="D325" s="35">
        <v>225</v>
      </c>
      <c r="E325" s="35">
        <v>1</v>
      </c>
      <c r="F325" s="35">
        <v>36</v>
      </c>
      <c r="G325" s="35" t="s">
        <v>151</v>
      </c>
      <c r="H325" s="35" t="s">
        <v>166</v>
      </c>
      <c r="I325" s="34" t="s">
        <v>415</v>
      </c>
      <c r="Q325" s="43"/>
      <c r="T325" s="43">
        <v>900</v>
      </c>
    </row>
    <row r="326" spans="2:20" x14ac:dyDescent="0.3">
      <c r="B326" s="35" t="s">
        <v>817</v>
      </c>
      <c r="C326" s="35" t="s">
        <v>148</v>
      </c>
      <c r="D326" s="35">
        <v>850</v>
      </c>
      <c r="E326" s="35">
        <v>1</v>
      </c>
      <c r="F326" s="35"/>
      <c r="G326" s="35" t="s">
        <v>151</v>
      </c>
      <c r="H326" s="35" t="s">
        <v>166</v>
      </c>
      <c r="I326" s="34" t="s">
        <v>521</v>
      </c>
      <c r="Q326" s="43"/>
      <c r="T326" s="43">
        <v>900</v>
      </c>
    </row>
    <row r="327" spans="2:20" x14ac:dyDescent="0.3">
      <c r="B327" s="35" t="s">
        <v>816</v>
      </c>
      <c r="C327" s="35" t="s">
        <v>148</v>
      </c>
      <c r="D327" s="35">
        <v>800</v>
      </c>
      <c r="E327" s="35">
        <v>1</v>
      </c>
      <c r="F327" s="35">
        <v>50</v>
      </c>
      <c r="G327" s="35" t="s">
        <v>147</v>
      </c>
      <c r="H327" s="35" t="s">
        <v>54</v>
      </c>
      <c r="I327" s="34" t="s">
        <v>257</v>
      </c>
      <c r="Q327" s="43"/>
      <c r="T327" s="43">
        <v>2400</v>
      </c>
    </row>
    <row r="328" spans="2:20" x14ac:dyDescent="0.3">
      <c r="B328" s="35" t="s">
        <v>815</v>
      </c>
      <c r="C328" s="35" t="s">
        <v>87</v>
      </c>
      <c r="D328" s="35">
        <v>660</v>
      </c>
      <c r="E328" s="35">
        <v>1</v>
      </c>
      <c r="F328" s="35"/>
      <c r="G328" s="35" t="s">
        <v>151</v>
      </c>
      <c r="H328" s="35" t="s">
        <v>54</v>
      </c>
      <c r="I328" s="34" t="s">
        <v>336</v>
      </c>
      <c r="Q328" s="43"/>
      <c r="T328" s="43">
        <v>900</v>
      </c>
    </row>
    <row r="329" spans="2:20" x14ac:dyDescent="0.3">
      <c r="B329" s="35" t="s">
        <v>814</v>
      </c>
      <c r="C329" s="35" t="s">
        <v>654</v>
      </c>
      <c r="D329" s="36">
        <v>6000</v>
      </c>
      <c r="E329" s="35">
        <v>3</v>
      </c>
      <c r="F329" s="35">
        <v>105</v>
      </c>
      <c r="G329" s="35" t="s">
        <v>151</v>
      </c>
      <c r="H329" s="35" t="s">
        <v>54</v>
      </c>
      <c r="I329" s="34" t="s">
        <v>813</v>
      </c>
      <c r="Q329" s="43"/>
      <c r="T329" s="43">
        <v>4800</v>
      </c>
    </row>
    <row r="330" spans="2:20" x14ac:dyDescent="0.3">
      <c r="B330" s="35" t="s">
        <v>812</v>
      </c>
      <c r="C330" s="35" t="s">
        <v>16</v>
      </c>
      <c r="D330" s="36">
        <v>225</v>
      </c>
      <c r="E330" s="35">
        <v>1</v>
      </c>
      <c r="F330" s="35"/>
      <c r="G330" s="35" t="s">
        <v>151</v>
      </c>
      <c r="H330" s="35" t="s">
        <v>54</v>
      </c>
      <c r="I330" s="34" t="s">
        <v>517</v>
      </c>
      <c r="Q330" s="43"/>
      <c r="T330" s="43">
        <v>10000</v>
      </c>
    </row>
    <row r="331" spans="2:20" x14ac:dyDescent="0.3">
      <c r="B331" s="35" t="s">
        <v>811</v>
      </c>
      <c r="C331" s="35" t="s">
        <v>92</v>
      </c>
      <c r="D331" s="36">
        <v>6400</v>
      </c>
      <c r="E331" s="35">
        <v>2</v>
      </c>
      <c r="F331" s="35"/>
      <c r="G331" s="35" t="s">
        <v>234</v>
      </c>
      <c r="H331" s="35" t="s">
        <v>54</v>
      </c>
      <c r="I331" s="34" t="s">
        <v>555</v>
      </c>
      <c r="Q331" s="43"/>
      <c r="T331" s="43">
        <v>300</v>
      </c>
    </row>
    <row r="332" spans="2:20" x14ac:dyDescent="0.3">
      <c r="B332" s="35" t="s">
        <v>810</v>
      </c>
      <c r="C332" s="35" t="s">
        <v>87</v>
      </c>
      <c r="D332" s="36">
        <v>4250</v>
      </c>
      <c r="E332" s="35">
        <v>5</v>
      </c>
      <c r="F332" s="35"/>
      <c r="G332" s="35" t="s">
        <v>151</v>
      </c>
      <c r="H332" s="35" t="s">
        <v>54</v>
      </c>
      <c r="I332" s="34" t="s">
        <v>809</v>
      </c>
      <c r="Q332" s="43"/>
      <c r="T332" s="43">
        <v>14000</v>
      </c>
    </row>
    <row r="333" spans="2:20" x14ac:dyDescent="0.3">
      <c r="B333" s="35" t="s">
        <v>808</v>
      </c>
      <c r="C333" s="35" t="s">
        <v>16</v>
      </c>
      <c r="D333" s="35">
        <v>600</v>
      </c>
      <c r="E333" s="35">
        <v>1</v>
      </c>
      <c r="F333" s="35"/>
      <c r="G333" s="35" t="s">
        <v>167</v>
      </c>
      <c r="H333" s="35" t="s">
        <v>54</v>
      </c>
      <c r="I333" s="34">
        <v>1999</v>
      </c>
      <c r="Q333" s="43"/>
      <c r="T333" s="43">
        <v>6000</v>
      </c>
    </row>
    <row r="334" spans="2:20" x14ac:dyDescent="0.3">
      <c r="B334" s="35" t="s">
        <v>807</v>
      </c>
      <c r="C334" s="35" t="s">
        <v>152</v>
      </c>
      <c r="D334" s="36">
        <v>2400</v>
      </c>
      <c r="E334" s="35">
        <v>1</v>
      </c>
      <c r="F334" s="35"/>
      <c r="G334" s="35" t="s">
        <v>232</v>
      </c>
      <c r="H334" s="35" t="s">
        <v>54</v>
      </c>
      <c r="I334" s="34" t="s">
        <v>178</v>
      </c>
      <c r="Q334" s="43"/>
      <c r="T334" s="43">
        <v>800</v>
      </c>
    </row>
    <row r="335" spans="2:20" x14ac:dyDescent="0.3">
      <c r="B335" s="35" t="s">
        <v>806</v>
      </c>
      <c r="C335" s="35" t="s">
        <v>90</v>
      </c>
      <c r="D335" s="36">
        <v>2300</v>
      </c>
      <c r="E335" s="35">
        <v>1</v>
      </c>
      <c r="F335" s="35">
        <v>64</v>
      </c>
      <c r="G335" s="35" t="s">
        <v>147</v>
      </c>
      <c r="H335" s="35" t="s">
        <v>54</v>
      </c>
      <c r="I335" s="34" t="s">
        <v>298</v>
      </c>
      <c r="Q335" s="43"/>
      <c r="T335" s="43">
        <v>900</v>
      </c>
    </row>
    <row r="336" spans="2:20" x14ac:dyDescent="0.3">
      <c r="B336" s="35" t="s">
        <v>805</v>
      </c>
      <c r="C336" s="35" t="s">
        <v>87</v>
      </c>
      <c r="D336" s="36">
        <v>600</v>
      </c>
      <c r="E336" s="35">
        <v>1</v>
      </c>
      <c r="F336" s="35"/>
      <c r="G336" s="35" t="s">
        <v>151</v>
      </c>
      <c r="H336" s="35" t="s">
        <v>54</v>
      </c>
      <c r="I336" s="34" t="s">
        <v>283</v>
      </c>
      <c r="Q336" s="43"/>
      <c r="T336" s="43">
        <v>250</v>
      </c>
    </row>
    <row r="337" spans="2:20" x14ac:dyDescent="0.3">
      <c r="B337" s="35" t="s">
        <v>804</v>
      </c>
      <c r="C337" s="35" t="s">
        <v>90</v>
      </c>
      <c r="D337" s="36">
        <v>2250</v>
      </c>
      <c r="E337" s="35">
        <v>9</v>
      </c>
      <c r="F337" s="35"/>
      <c r="G337" s="35" t="s">
        <v>203</v>
      </c>
      <c r="H337" s="35" t="s">
        <v>166</v>
      </c>
      <c r="I337" s="34" t="s">
        <v>803</v>
      </c>
      <c r="Q337" s="43"/>
      <c r="T337" s="43">
        <v>33600</v>
      </c>
    </row>
    <row r="338" spans="2:20" x14ac:dyDescent="0.3">
      <c r="B338" s="35" t="s">
        <v>804</v>
      </c>
      <c r="C338" s="35" t="s">
        <v>90</v>
      </c>
      <c r="D338" s="36">
        <v>1000</v>
      </c>
      <c r="E338" s="35">
        <v>4</v>
      </c>
      <c r="F338" s="35"/>
      <c r="G338" s="35" t="s">
        <v>203</v>
      </c>
      <c r="H338" s="35" t="s">
        <v>166</v>
      </c>
      <c r="I338" s="34" t="s">
        <v>803</v>
      </c>
      <c r="Q338" s="43"/>
      <c r="T338" s="43">
        <v>18000</v>
      </c>
    </row>
    <row r="339" spans="2:20" x14ac:dyDescent="0.3">
      <c r="B339" s="35" t="s">
        <v>802</v>
      </c>
      <c r="C339" s="35" t="s">
        <v>236</v>
      </c>
      <c r="D339" s="36">
        <v>11400</v>
      </c>
      <c r="E339" s="35">
        <v>19</v>
      </c>
      <c r="F339" s="35">
        <v>50</v>
      </c>
      <c r="G339" s="35" t="s">
        <v>157</v>
      </c>
      <c r="H339" s="35" t="s">
        <v>54</v>
      </c>
      <c r="I339" s="34" t="s">
        <v>801</v>
      </c>
      <c r="Q339" s="43"/>
      <c r="T339" s="43">
        <v>4850</v>
      </c>
    </row>
    <row r="340" spans="2:20" x14ac:dyDescent="0.3">
      <c r="B340" s="35" t="s">
        <v>800</v>
      </c>
      <c r="C340" s="35" t="s">
        <v>236</v>
      </c>
      <c r="D340" s="36">
        <v>5400</v>
      </c>
      <c r="E340" s="35">
        <v>9</v>
      </c>
      <c r="F340" s="35">
        <v>50</v>
      </c>
      <c r="G340" s="35" t="s">
        <v>157</v>
      </c>
      <c r="H340" s="35" t="s">
        <v>54</v>
      </c>
      <c r="I340" s="34" t="s">
        <v>737</v>
      </c>
      <c r="Q340" s="43"/>
      <c r="T340" s="43">
        <v>600</v>
      </c>
    </row>
    <row r="341" spans="2:20" x14ac:dyDescent="0.3">
      <c r="B341" s="35" t="s">
        <v>799</v>
      </c>
      <c r="C341" s="35" t="s">
        <v>87</v>
      </c>
      <c r="D341" s="36">
        <v>16500</v>
      </c>
      <c r="E341" s="35">
        <v>10</v>
      </c>
      <c r="F341" s="35">
        <v>67</v>
      </c>
      <c r="G341" s="35" t="s">
        <v>151</v>
      </c>
      <c r="H341" s="35" t="s">
        <v>166</v>
      </c>
      <c r="I341" s="34" t="s">
        <v>606</v>
      </c>
      <c r="Q341" s="43"/>
      <c r="T341" s="43">
        <v>600</v>
      </c>
    </row>
    <row r="342" spans="2:20" x14ac:dyDescent="0.3">
      <c r="B342" s="35" t="s">
        <v>798</v>
      </c>
      <c r="C342" s="35" t="s">
        <v>90</v>
      </c>
      <c r="D342" s="36">
        <v>9000</v>
      </c>
      <c r="E342" s="35">
        <v>3</v>
      </c>
      <c r="F342" s="35">
        <v>78</v>
      </c>
      <c r="G342" s="35" t="s">
        <v>151</v>
      </c>
      <c r="H342" s="35" t="s">
        <v>54</v>
      </c>
      <c r="I342" s="34" t="s">
        <v>334</v>
      </c>
      <c r="Q342" s="43"/>
      <c r="T342" s="43">
        <v>2300</v>
      </c>
    </row>
    <row r="343" spans="2:20" x14ac:dyDescent="0.3">
      <c r="B343" s="35" t="s">
        <v>797</v>
      </c>
      <c r="C343" s="35" t="s">
        <v>16</v>
      </c>
      <c r="D343" s="35">
        <v>900</v>
      </c>
      <c r="E343" s="35">
        <v>1</v>
      </c>
      <c r="F343" s="35"/>
      <c r="G343" s="35" t="s">
        <v>301</v>
      </c>
      <c r="H343" s="35" t="s">
        <v>54</v>
      </c>
      <c r="I343" s="34" t="s">
        <v>194</v>
      </c>
      <c r="Q343" s="43"/>
      <c r="T343" s="43">
        <v>122400</v>
      </c>
    </row>
    <row r="344" spans="2:20" x14ac:dyDescent="0.3">
      <c r="B344" s="35" t="s">
        <v>796</v>
      </c>
      <c r="C344" s="35" t="s">
        <v>16</v>
      </c>
      <c r="D344" s="35">
        <v>300</v>
      </c>
      <c r="E344" s="35">
        <v>1</v>
      </c>
      <c r="F344" s="35"/>
      <c r="G344" s="35" t="s">
        <v>176</v>
      </c>
      <c r="H344" s="35" t="s">
        <v>54</v>
      </c>
      <c r="I344" s="34">
        <v>1996</v>
      </c>
      <c r="Q344" s="43"/>
      <c r="T344" s="43">
        <v>2050</v>
      </c>
    </row>
    <row r="345" spans="2:20" x14ac:dyDescent="0.3">
      <c r="B345" s="35" t="s">
        <v>795</v>
      </c>
      <c r="C345" s="35" t="s">
        <v>16</v>
      </c>
      <c r="D345" s="36">
        <v>1500</v>
      </c>
      <c r="E345" s="35">
        <v>2</v>
      </c>
      <c r="F345" s="35"/>
      <c r="G345" s="35" t="s">
        <v>167</v>
      </c>
      <c r="H345" s="35" t="s">
        <v>54</v>
      </c>
      <c r="I345" s="34" t="s">
        <v>450</v>
      </c>
      <c r="Q345" s="43"/>
      <c r="T345" s="43">
        <v>225</v>
      </c>
    </row>
    <row r="346" spans="2:20" x14ac:dyDescent="0.3">
      <c r="B346" s="35" t="s">
        <v>794</v>
      </c>
      <c r="C346" s="35" t="s">
        <v>654</v>
      </c>
      <c r="D346" s="36">
        <v>3000</v>
      </c>
      <c r="E346" s="35">
        <v>1</v>
      </c>
      <c r="F346" s="35"/>
      <c r="G346" s="35" t="s">
        <v>151</v>
      </c>
      <c r="H346" s="35" t="s">
        <v>54</v>
      </c>
      <c r="I346" s="34" t="s">
        <v>269</v>
      </c>
      <c r="Q346" s="43"/>
      <c r="T346" s="43">
        <v>2600</v>
      </c>
    </row>
    <row r="347" spans="2:20" x14ac:dyDescent="0.3">
      <c r="B347" s="35" t="s">
        <v>793</v>
      </c>
      <c r="C347" s="35" t="s">
        <v>16</v>
      </c>
      <c r="D347" s="35">
        <v>300</v>
      </c>
      <c r="E347" s="35">
        <v>1</v>
      </c>
      <c r="F347" s="35"/>
      <c r="G347" s="35" t="s">
        <v>176</v>
      </c>
      <c r="H347" s="35" t="s">
        <v>54</v>
      </c>
      <c r="I347" s="34">
        <v>1996</v>
      </c>
      <c r="Q347" s="43"/>
      <c r="T347" s="43">
        <v>17000</v>
      </c>
    </row>
    <row r="348" spans="2:20" x14ac:dyDescent="0.3">
      <c r="B348" s="35" t="s">
        <v>792</v>
      </c>
      <c r="C348" s="35" t="s">
        <v>90</v>
      </c>
      <c r="D348" s="36">
        <v>18000</v>
      </c>
      <c r="E348" s="35">
        <v>5</v>
      </c>
      <c r="F348" s="35">
        <v>120</v>
      </c>
      <c r="G348" s="35" t="s">
        <v>232</v>
      </c>
      <c r="H348" s="35" t="s">
        <v>51</v>
      </c>
      <c r="I348" s="34"/>
      <c r="Q348" s="43"/>
      <c r="T348" s="43">
        <v>12410</v>
      </c>
    </row>
    <row r="349" spans="2:20" x14ac:dyDescent="0.3">
      <c r="B349" s="35" t="s">
        <v>791</v>
      </c>
      <c r="C349" s="35" t="s">
        <v>16</v>
      </c>
      <c r="D349" s="36">
        <v>300</v>
      </c>
      <c r="E349" s="35">
        <v>1</v>
      </c>
      <c r="F349" s="35"/>
      <c r="G349" s="35" t="s">
        <v>176</v>
      </c>
      <c r="H349" s="35" t="s">
        <v>54</v>
      </c>
      <c r="I349" s="34">
        <v>1997</v>
      </c>
      <c r="Q349" s="43"/>
      <c r="T349" s="43">
        <v>2300</v>
      </c>
    </row>
    <row r="350" spans="2:20" x14ac:dyDescent="0.3">
      <c r="B350" s="35" t="s">
        <v>790</v>
      </c>
      <c r="C350" s="35" t="s">
        <v>16</v>
      </c>
      <c r="D350" s="35">
        <v>300</v>
      </c>
      <c r="E350" s="35">
        <v>1</v>
      </c>
      <c r="F350" s="35"/>
      <c r="G350" s="35" t="s">
        <v>176</v>
      </c>
      <c r="H350" s="35" t="s">
        <v>54</v>
      </c>
      <c r="I350" s="34" t="s">
        <v>226</v>
      </c>
      <c r="Q350" s="43"/>
      <c r="T350" s="43">
        <v>600</v>
      </c>
    </row>
    <row r="351" spans="2:20" x14ac:dyDescent="0.3">
      <c r="B351" s="35" t="s">
        <v>789</v>
      </c>
      <c r="C351" s="35" t="s">
        <v>148</v>
      </c>
      <c r="D351" s="35">
        <v>250</v>
      </c>
      <c r="E351" s="35">
        <v>1</v>
      </c>
      <c r="F351" s="35"/>
      <c r="G351" s="35" t="s">
        <v>281</v>
      </c>
      <c r="H351" s="35" t="s">
        <v>54</v>
      </c>
      <c r="I351" s="34">
        <v>1995</v>
      </c>
      <c r="Q351" s="43"/>
      <c r="T351" s="43">
        <v>225</v>
      </c>
    </row>
    <row r="352" spans="2:20" x14ac:dyDescent="0.3">
      <c r="B352" s="35" t="s">
        <v>788</v>
      </c>
      <c r="C352" s="35" t="s">
        <v>90</v>
      </c>
      <c r="D352" s="35">
        <v>450</v>
      </c>
      <c r="E352" s="35">
        <v>2</v>
      </c>
      <c r="F352" s="35">
        <v>31</v>
      </c>
      <c r="G352" s="35" t="s">
        <v>151</v>
      </c>
      <c r="H352" s="35" t="s">
        <v>54</v>
      </c>
      <c r="I352" s="34" t="s">
        <v>787</v>
      </c>
      <c r="Q352" s="43"/>
      <c r="T352" s="43">
        <v>850</v>
      </c>
    </row>
    <row r="353" spans="2:20" x14ac:dyDescent="0.3">
      <c r="B353" s="35" t="s">
        <v>786</v>
      </c>
      <c r="C353" s="35" t="s">
        <v>90</v>
      </c>
      <c r="D353" s="36">
        <v>1000</v>
      </c>
      <c r="E353" s="35">
        <v>4</v>
      </c>
      <c r="F353" s="35">
        <v>30</v>
      </c>
      <c r="G353" s="35"/>
      <c r="H353" s="35" t="s">
        <v>166</v>
      </c>
      <c r="I353" s="34" t="s">
        <v>785</v>
      </c>
      <c r="Q353" s="43"/>
      <c r="T353" s="43">
        <v>850</v>
      </c>
    </row>
    <row r="354" spans="2:20" x14ac:dyDescent="0.3">
      <c r="B354" s="35" t="s">
        <v>784</v>
      </c>
      <c r="C354" s="35" t="s">
        <v>90</v>
      </c>
      <c r="D354" s="36">
        <v>9000</v>
      </c>
      <c r="E354" s="35">
        <v>3</v>
      </c>
      <c r="F354" s="35">
        <v>80</v>
      </c>
      <c r="G354" s="35" t="s">
        <v>151</v>
      </c>
      <c r="H354" s="35" t="s">
        <v>54</v>
      </c>
      <c r="I354" s="34" t="s">
        <v>515</v>
      </c>
      <c r="Q354" s="43"/>
      <c r="T354" s="43">
        <v>12000</v>
      </c>
    </row>
    <row r="355" spans="2:20" x14ac:dyDescent="0.3">
      <c r="B355" s="35" t="s">
        <v>783</v>
      </c>
      <c r="C355" s="35" t="s">
        <v>152</v>
      </c>
      <c r="D355" s="36">
        <v>9600</v>
      </c>
      <c r="E355" s="35">
        <v>4</v>
      </c>
      <c r="F355" s="35">
        <v>91</v>
      </c>
      <c r="G355" s="35" t="s">
        <v>232</v>
      </c>
      <c r="H355" s="35" t="s">
        <v>54</v>
      </c>
      <c r="I355" s="34" t="s">
        <v>433</v>
      </c>
      <c r="Q355" s="43"/>
      <c r="T355" s="43">
        <v>12500</v>
      </c>
    </row>
    <row r="356" spans="2:20" x14ac:dyDescent="0.3">
      <c r="B356" s="35" t="s">
        <v>782</v>
      </c>
      <c r="C356" s="35" t="s">
        <v>148</v>
      </c>
      <c r="D356" s="36">
        <v>2550</v>
      </c>
      <c r="E356" s="35">
        <v>3</v>
      </c>
      <c r="F356" s="35"/>
      <c r="G356" s="35" t="s">
        <v>151</v>
      </c>
      <c r="H356" s="35" t="s">
        <v>54</v>
      </c>
      <c r="I356" s="34">
        <v>2011</v>
      </c>
      <c r="Q356" s="43"/>
      <c r="T356" s="43">
        <v>2350</v>
      </c>
    </row>
    <row r="357" spans="2:20" x14ac:dyDescent="0.3">
      <c r="B357" s="35" t="s">
        <v>781</v>
      </c>
      <c r="C357" s="35" t="s">
        <v>152</v>
      </c>
      <c r="D357" s="36">
        <v>750</v>
      </c>
      <c r="E357" s="35">
        <v>1</v>
      </c>
      <c r="F357" s="35"/>
      <c r="G357" s="35" t="s">
        <v>167</v>
      </c>
      <c r="H357" s="35" t="s">
        <v>54</v>
      </c>
      <c r="I357" s="34" t="s">
        <v>215</v>
      </c>
      <c r="Q357" s="43"/>
      <c r="T357" s="43">
        <v>21150</v>
      </c>
    </row>
    <row r="358" spans="2:20" x14ac:dyDescent="0.3">
      <c r="B358" s="35" t="s">
        <v>780</v>
      </c>
      <c r="C358" s="35" t="s">
        <v>163</v>
      </c>
      <c r="D358" s="36">
        <v>9200</v>
      </c>
      <c r="E358" s="35">
        <v>4</v>
      </c>
      <c r="F358" s="35"/>
      <c r="G358" s="35" t="s">
        <v>147</v>
      </c>
      <c r="H358" s="35" t="s">
        <v>54</v>
      </c>
      <c r="I358" s="34" t="s">
        <v>619</v>
      </c>
      <c r="Q358" s="43"/>
      <c r="T358" s="43">
        <v>11550</v>
      </c>
    </row>
    <row r="359" spans="2:20" x14ac:dyDescent="0.3">
      <c r="B359" s="35" t="s">
        <v>779</v>
      </c>
      <c r="C359" s="35" t="s">
        <v>93</v>
      </c>
      <c r="D359" s="36">
        <v>600</v>
      </c>
      <c r="E359" s="35">
        <v>1</v>
      </c>
      <c r="F359" s="35"/>
      <c r="G359" s="35" t="s">
        <v>176</v>
      </c>
      <c r="H359" s="35" t="s">
        <v>54</v>
      </c>
      <c r="I359" s="34">
        <v>1998</v>
      </c>
      <c r="Q359" s="43"/>
      <c r="T359" s="43">
        <v>800</v>
      </c>
    </row>
    <row r="360" spans="2:20" x14ac:dyDescent="0.3">
      <c r="B360" s="35" t="s">
        <v>778</v>
      </c>
      <c r="C360" s="35" t="s">
        <v>16</v>
      </c>
      <c r="D360" s="36">
        <v>600</v>
      </c>
      <c r="E360" s="35">
        <v>1</v>
      </c>
      <c r="F360" s="35"/>
      <c r="G360" s="35" t="s">
        <v>176</v>
      </c>
      <c r="H360" s="35" t="s">
        <v>54</v>
      </c>
      <c r="I360" s="34">
        <v>1997</v>
      </c>
      <c r="Q360" s="43"/>
      <c r="T360" s="43">
        <v>9200</v>
      </c>
    </row>
    <row r="361" spans="2:20" x14ac:dyDescent="0.3">
      <c r="B361" s="35" t="s">
        <v>777</v>
      </c>
      <c r="C361" s="35" t="s">
        <v>16</v>
      </c>
      <c r="D361" s="35">
        <v>850</v>
      </c>
      <c r="E361" s="35">
        <v>1</v>
      </c>
      <c r="F361" s="35"/>
      <c r="G361" s="35" t="s">
        <v>151</v>
      </c>
      <c r="H361" s="35" t="s">
        <v>54</v>
      </c>
      <c r="I361" s="34" t="s">
        <v>255</v>
      </c>
      <c r="Q361" s="43"/>
      <c r="T361" s="43">
        <v>900</v>
      </c>
    </row>
    <row r="362" spans="2:20" x14ac:dyDescent="0.3">
      <c r="B362" s="35" t="s">
        <v>776</v>
      </c>
      <c r="C362" s="35" t="s">
        <v>148</v>
      </c>
      <c r="D362" s="36">
        <v>600</v>
      </c>
      <c r="E362" s="35">
        <v>1</v>
      </c>
      <c r="F362" s="35"/>
      <c r="G362" s="35" t="s">
        <v>176</v>
      </c>
      <c r="H362" s="35" t="s">
        <v>54</v>
      </c>
      <c r="I362" s="34">
        <v>1998</v>
      </c>
      <c r="Q362" s="43"/>
      <c r="T362" s="43">
        <v>12000</v>
      </c>
    </row>
    <row r="363" spans="2:20" x14ac:dyDescent="0.3">
      <c r="B363" s="35" t="s">
        <v>775</v>
      </c>
      <c r="C363" s="35" t="s">
        <v>87</v>
      </c>
      <c r="D363" s="36">
        <v>9900</v>
      </c>
      <c r="E363" s="35">
        <v>6</v>
      </c>
      <c r="F363" s="35"/>
      <c r="G363" s="35" t="s">
        <v>151</v>
      </c>
      <c r="H363" s="35" t="s">
        <v>166</v>
      </c>
      <c r="I363" s="34" t="s">
        <v>171</v>
      </c>
      <c r="Q363" s="43"/>
      <c r="T363" s="43">
        <v>9000</v>
      </c>
    </row>
    <row r="364" spans="2:20" x14ac:dyDescent="0.3">
      <c r="B364" s="35" t="s">
        <v>772</v>
      </c>
      <c r="C364" s="35" t="s">
        <v>87</v>
      </c>
      <c r="D364" s="36">
        <v>660</v>
      </c>
      <c r="E364" s="35">
        <v>1</v>
      </c>
      <c r="F364" s="35"/>
      <c r="G364" s="35" t="s">
        <v>151</v>
      </c>
      <c r="H364" s="35" t="s">
        <v>54</v>
      </c>
      <c r="I364" s="34" t="s">
        <v>774</v>
      </c>
      <c r="Q364" s="43"/>
      <c r="T364" s="43">
        <v>2600</v>
      </c>
    </row>
    <row r="365" spans="2:20" x14ac:dyDescent="0.3">
      <c r="B365" s="35" t="s">
        <v>773</v>
      </c>
      <c r="C365" s="35" t="s">
        <v>87</v>
      </c>
      <c r="D365" s="35">
        <v>600</v>
      </c>
      <c r="E365" s="35">
        <v>1</v>
      </c>
      <c r="F365" s="35"/>
      <c r="G365" s="35" t="s">
        <v>167</v>
      </c>
      <c r="H365" s="35" t="s">
        <v>166</v>
      </c>
      <c r="I365" s="34" t="s">
        <v>343</v>
      </c>
      <c r="Q365" s="43"/>
      <c r="T365" s="43">
        <v>14950</v>
      </c>
    </row>
    <row r="366" spans="2:20" x14ac:dyDescent="0.3">
      <c r="B366" s="35" t="s">
        <v>773</v>
      </c>
      <c r="C366" s="35" t="s">
        <v>87</v>
      </c>
      <c r="D366" s="36">
        <v>600</v>
      </c>
      <c r="E366" s="35">
        <v>1</v>
      </c>
      <c r="F366" s="35"/>
      <c r="G366" s="35" t="s">
        <v>167</v>
      </c>
      <c r="H366" s="35" t="s">
        <v>166</v>
      </c>
      <c r="I366" s="34" t="s">
        <v>343</v>
      </c>
      <c r="Q366" s="43"/>
      <c r="T366" s="43">
        <v>6900</v>
      </c>
    </row>
    <row r="367" spans="2:20" x14ac:dyDescent="0.3">
      <c r="B367" s="35" t="s">
        <v>772</v>
      </c>
      <c r="C367" s="35" t="s">
        <v>87</v>
      </c>
      <c r="D367" s="35">
        <v>500</v>
      </c>
      <c r="E367" s="35">
        <v>1</v>
      </c>
      <c r="F367" s="35"/>
      <c r="G367" s="35" t="s">
        <v>147</v>
      </c>
      <c r="H367" s="35" t="s">
        <v>54</v>
      </c>
      <c r="I367" s="34" t="s">
        <v>771</v>
      </c>
      <c r="Q367" s="43"/>
      <c r="T367" s="43">
        <v>16450</v>
      </c>
    </row>
    <row r="368" spans="2:20" x14ac:dyDescent="0.3">
      <c r="B368" s="35" t="s">
        <v>630</v>
      </c>
      <c r="C368" s="35" t="s">
        <v>90</v>
      </c>
      <c r="D368" s="36">
        <f>2300+6900</f>
        <v>9200</v>
      </c>
      <c r="E368" s="35">
        <f>1+3</f>
        <v>4</v>
      </c>
      <c r="F368" s="35"/>
      <c r="G368" s="35" t="s">
        <v>147</v>
      </c>
      <c r="H368" s="35" t="s">
        <v>54</v>
      </c>
      <c r="I368" s="34" t="s">
        <v>496</v>
      </c>
      <c r="Q368" s="43"/>
      <c r="T368" s="43">
        <v>660</v>
      </c>
    </row>
    <row r="369" spans="2:20" x14ac:dyDescent="0.3">
      <c r="B369" s="35" t="s">
        <v>770</v>
      </c>
      <c r="C369" s="35" t="s">
        <v>93</v>
      </c>
      <c r="D369" s="36">
        <v>250</v>
      </c>
      <c r="E369" s="35">
        <v>1</v>
      </c>
      <c r="F369" s="35"/>
      <c r="G369" s="35" t="s">
        <v>176</v>
      </c>
      <c r="H369" s="35" t="s">
        <v>54</v>
      </c>
      <c r="I369" s="34" t="s">
        <v>240</v>
      </c>
      <c r="Q369" s="43"/>
      <c r="T369" s="43">
        <v>6400</v>
      </c>
    </row>
    <row r="370" spans="2:20" x14ac:dyDescent="0.3">
      <c r="B370" s="35" t="s">
        <v>769</v>
      </c>
      <c r="C370" s="35" t="s">
        <v>89</v>
      </c>
      <c r="D370" s="36">
        <v>4700</v>
      </c>
      <c r="E370" s="35">
        <v>2</v>
      </c>
      <c r="F370" s="35">
        <v>85</v>
      </c>
      <c r="G370" s="35" t="s">
        <v>147</v>
      </c>
      <c r="H370" s="35" t="s">
        <v>54</v>
      </c>
      <c r="I370" s="34" t="s">
        <v>378</v>
      </c>
      <c r="Q370" s="43"/>
      <c r="T370" s="43">
        <v>850</v>
      </c>
    </row>
    <row r="371" spans="2:20" x14ac:dyDescent="0.3">
      <c r="B371" s="35" t="s">
        <v>768</v>
      </c>
      <c r="C371" s="35" t="s">
        <v>16</v>
      </c>
      <c r="D371" s="36">
        <v>850</v>
      </c>
      <c r="E371" s="35">
        <v>1</v>
      </c>
      <c r="F371" s="35"/>
      <c r="G371" s="35" t="s">
        <v>151</v>
      </c>
      <c r="H371" s="35" t="s">
        <v>54</v>
      </c>
      <c r="I371" s="34">
        <v>2002</v>
      </c>
      <c r="Q371" s="43"/>
      <c r="T371" s="43">
        <v>2500</v>
      </c>
    </row>
    <row r="372" spans="2:20" x14ac:dyDescent="0.3">
      <c r="B372" s="35" t="s">
        <v>767</v>
      </c>
      <c r="C372" s="35" t="s">
        <v>87</v>
      </c>
      <c r="D372" s="36">
        <v>1200</v>
      </c>
      <c r="E372" s="35">
        <v>2</v>
      </c>
      <c r="F372" s="35"/>
      <c r="G372" s="35" t="s">
        <v>542</v>
      </c>
      <c r="H372" s="35" t="s">
        <v>54</v>
      </c>
      <c r="I372" s="34">
        <v>1995</v>
      </c>
      <c r="Q372" s="43"/>
      <c r="T372" s="43">
        <v>15350</v>
      </c>
    </row>
    <row r="373" spans="2:20" x14ac:dyDescent="0.3">
      <c r="B373" s="35" t="s">
        <v>766</v>
      </c>
      <c r="C373" s="35" t="s">
        <v>87</v>
      </c>
      <c r="D373" s="36">
        <v>20000</v>
      </c>
      <c r="E373" s="35">
        <v>10</v>
      </c>
      <c r="F373" s="35">
        <v>68</v>
      </c>
      <c r="G373" s="35" t="s">
        <v>151</v>
      </c>
      <c r="H373" s="35" t="s">
        <v>166</v>
      </c>
      <c r="I373" s="34" t="s">
        <v>765</v>
      </c>
      <c r="Q373" s="43"/>
      <c r="T373" s="43">
        <v>250</v>
      </c>
    </row>
    <row r="374" spans="2:20" x14ac:dyDescent="0.3">
      <c r="B374" s="35" t="s">
        <v>628</v>
      </c>
      <c r="C374" s="35" t="s">
        <v>87</v>
      </c>
      <c r="D374" s="36">
        <f>1700+850</f>
        <v>2550</v>
      </c>
      <c r="E374" s="35">
        <f>2+1</f>
        <v>3</v>
      </c>
      <c r="F374" s="35"/>
      <c r="G374" s="35" t="s">
        <v>151</v>
      </c>
      <c r="H374" s="35" t="s">
        <v>54</v>
      </c>
      <c r="I374" s="34">
        <v>2003</v>
      </c>
      <c r="Q374" s="43"/>
      <c r="T374" s="43">
        <v>300</v>
      </c>
    </row>
    <row r="375" spans="2:20" x14ac:dyDescent="0.3">
      <c r="B375" s="35" t="s">
        <v>627</v>
      </c>
      <c r="C375" s="35" t="s">
        <v>87</v>
      </c>
      <c r="D375" s="36">
        <f>1000+1800+2700+9000+2000</f>
        <v>16500</v>
      </c>
      <c r="E375" s="35">
        <f>1+2+3+9+1</f>
        <v>16</v>
      </c>
      <c r="F375" s="35"/>
      <c r="G375" s="35" t="s">
        <v>764</v>
      </c>
      <c r="H375" s="35" t="s">
        <v>54</v>
      </c>
      <c r="I375" s="34">
        <v>2000</v>
      </c>
      <c r="Q375" s="43"/>
      <c r="T375" s="43">
        <v>300</v>
      </c>
    </row>
    <row r="376" spans="2:20" x14ac:dyDescent="0.3">
      <c r="B376" s="35" t="s">
        <v>763</v>
      </c>
      <c r="C376" s="35" t="s">
        <v>148</v>
      </c>
      <c r="D376" s="36">
        <v>4800</v>
      </c>
      <c r="E376" s="35">
        <v>8</v>
      </c>
      <c r="F376" s="35">
        <v>46</v>
      </c>
      <c r="G376" s="35" t="s">
        <v>167</v>
      </c>
      <c r="H376" s="35" t="s">
        <v>166</v>
      </c>
      <c r="I376" s="34" t="s">
        <v>613</v>
      </c>
      <c r="Q376" s="43"/>
      <c r="T376" s="43">
        <v>850</v>
      </c>
    </row>
    <row r="377" spans="2:20" x14ac:dyDescent="0.3">
      <c r="B377" s="35" t="s">
        <v>762</v>
      </c>
      <c r="C377" s="35" t="s">
        <v>148</v>
      </c>
      <c r="D377" s="36">
        <v>6400</v>
      </c>
      <c r="E377" s="35">
        <v>8</v>
      </c>
      <c r="F377" s="35"/>
      <c r="G377" s="35" t="s">
        <v>147</v>
      </c>
      <c r="H377" s="35" t="s">
        <v>54</v>
      </c>
      <c r="I377" s="34" t="s">
        <v>161</v>
      </c>
      <c r="Q377" s="43"/>
      <c r="T377" s="43">
        <v>2000</v>
      </c>
    </row>
    <row r="378" spans="2:20" x14ac:dyDescent="0.3">
      <c r="B378" s="35" t="s">
        <v>761</v>
      </c>
      <c r="C378" s="35" t="s">
        <v>90</v>
      </c>
      <c r="D378" s="36">
        <v>42000</v>
      </c>
      <c r="E378" s="35">
        <v>21</v>
      </c>
      <c r="F378" s="35">
        <v>78</v>
      </c>
      <c r="G378" s="35" t="s">
        <v>151</v>
      </c>
      <c r="H378" s="35" t="s">
        <v>54</v>
      </c>
      <c r="I378" s="34" t="s">
        <v>562</v>
      </c>
      <c r="Q378" s="43"/>
      <c r="T378" s="43">
        <v>750</v>
      </c>
    </row>
    <row r="379" spans="2:20" x14ac:dyDescent="0.3">
      <c r="B379" s="35" t="s">
        <v>760</v>
      </c>
      <c r="C379" s="35" t="s">
        <v>16</v>
      </c>
      <c r="D379" s="36">
        <v>250</v>
      </c>
      <c r="E379" s="35">
        <v>1</v>
      </c>
      <c r="F379" s="35"/>
      <c r="G379" s="35" t="s">
        <v>176</v>
      </c>
      <c r="H379" s="35" t="s">
        <v>54</v>
      </c>
      <c r="I379" s="34">
        <v>1995</v>
      </c>
      <c r="Q379" s="43"/>
      <c r="T379" s="43">
        <v>750</v>
      </c>
    </row>
    <row r="380" spans="2:20" x14ac:dyDescent="0.3">
      <c r="B380" s="35" t="s">
        <v>759</v>
      </c>
      <c r="C380" s="35" t="s">
        <v>163</v>
      </c>
      <c r="D380" s="36">
        <v>3000</v>
      </c>
      <c r="E380" s="35">
        <v>1</v>
      </c>
      <c r="F380" s="35">
        <v>99</v>
      </c>
      <c r="G380" s="35" t="s">
        <v>147</v>
      </c>
      <c r="H380" s="35" t="s">
        <v>54</v>
      </c>
      <c r="I380" s="34" t="s">
        <v>664</v>
      </c>
      <c r="Q380" s="43"/>
      <c r="T380" s="43">
        <v>750</v>
      </c>
    </row>
    <row r="381" spans="2:20" x14ac:dyDescent="0.3">
      <c r="B381" s="35" t="s">
        <v>758</v>
      </c>
      <c r="C381" s="35" t="s">
        <v>90</v>
      </c>
      <c r="D381" s="36">
        <v>102000</v>
      </c>
      <c r="E381" s="35">
        <v>34</v>
      </c>
      <c r="F381" s="35">
        <v>122</v>
      </c>
      <c r="G381" s="35" t="s">
        <v>147</v>
      </c>
      <c r="H381" s="35" t="s">
        <v>54</v>
      </c>
      <c r="I381" s="34">
        <v>2019</v>
      </c>
      <c r="Q381" s="43"/>
      <c r="T381" s="43">
        <v>800</v>
      </c>
    </row>
    <row r="382" spans="2:20" x14ac:dyDescent="0.3">
      <c r="B382" s="35" t="s">
        <v>757</v>
      </c>
      <c r="C382" s="35" t="s">
        <v>90</v>
      </c>
      <c r="D382" s="36">
        <v>13000</v>
      </c>
      <c r="E382" s="35">
        <v>26</v>
      </c>
      <c r="F382" s="35">
        <v>40</v>
      </c>
      <c r="G382" s="35" t="s">
        <v>281</v>
      </c>
      <c r="H382" s="35" t="s">
        <v>166</v>
      </c>
      <c r="I382" s="34">
        <v>1995</v>
      </c>
      <c r="Q382" s="43"/>
      <c r="T382" s="43">
        <v>50400</v>
      </c>
    </row>
    <row r="383" spans="2:20" x14ac:dyDescent="0.3">
      <c r="B383" s="35" t="s">
        <v>756</v>
      </c>
      <c r="C383" s="35" t="s">
        <v>90</v>
      </c>
      <c r="D383" s="36">
        <v>77500</v>
      </c>
      <c r="E383" s="35">
        <v>31</v>
      </c>
      <c r="F383" s="35">
        <v>80</v>
      </c>
      <c r="G383" s="35" t="s">
        <v>232</v>
      </c>
      <c r="H383" s="35" t="s">
        <v>54</v>
      </c>
      <c r="I383" s="34" t="s">
        <v>194</v>
      </c>
      <c r="Q383" s="43"/>
      <c r="T383" s="43">
        <v>4600</v>
      </c>
    </row>
    <row r="384" spans="2:20" x14ac:dyDescent="0.3">
      <c r="B384" s="35" t="s">
        <v>755</v>
      </c>
      <c r="C384" s="35" t="s">
        <v>16</v>
      </c>
      <c r="D384" s="36">
        <v>600</v>
      </c>
      <c r="E384" s="35">
        <v>1</v>
      </c>
      <c r="F384" s="35"/>
      <c r="G384" s="35" t="s">
        <v>176</v>
      </c>
      <c r="H384" s="35" t="s">
        <v>54</v>
      </c>
      <c r="I384" s="34">
        <v>1998</v>
      </c>
      <c r="Q384" s="43"/>
      <c r="T384" s="43">
        <v>900</v>
      </c>
    </row>
    <row r="385" spans="2:20" x14ac:dyDescent="0.3">
      <c r="B385" s="35" t="s">
        <v>754</v>
      </c>
      <c r="C385" s="35" t="s">
        <v>148</v>
      </c>
      <c r="D385" s="35">
        <v>800</v>
      </c>
      <c r="E385" s="35">
        <v>1</v>
      </c>
      <c r="F385" s="35"/>
      <c r="G385" s="35" t="s">
        <v>147</v>
      </c>
      <c r="H385" s="35" t="s">
        <v>166</v>
      </c>
      <c r="I385" s="34" t="s">
        <v>535</v>
      </c>
      <c r="Q385" s="43"/>
      <c r="T385" s="43">
        <v>6900</v>
      </c>
    </row>
    <row r="386" spans="2:20" x14ac:dyDescent="0.3">
      <c r="B386" s="35" t="s">
        <v>753</v>
      </c>
      <c r="C386" s="35" t="s">
        <v>87</v>
      </c>
      <c r="D386" s="36">
        <v>34000</v>
      </c>
      <c r="E386" s="35">
        <v>17</v>
      </c>
      <c r="F386" s="35"/>
      <c r="G386" s="35" t="s">
        <v>151</v>
      </c>
      <c r="H386" s="35" t="s">
        <v>54</v>
      </c>
      <c r="I386" s="34" t="s">
        <v>752</v>
      </c>
      <c r="Q386" s="43"/>
      <c r="T386" s="43">
        <v>21000</v>
      </c>
    </row>
    <row r="387" spans="2:20" x14ac:dyDescent="0.3">
      <c r="B387" s="35" t="s">
        <v>751</v>
      </c>
      <c r="C387" s="35" t="s">
        <v>152</v>
      </c>
      <c r="D387" s="36">
        <v>10000</v>
      </c>
      <c r="E387" s="35">
        <v>5</v>
      </c>
      <c r="F387" s="35">
        <v>105</v>
      </c>
      <c r="G387" s="35" t="s">
        <v>151</v>
      </c>
      <c r="H387" s="35" t="s">
        <v>54</v>
      </c>
      <c r="I387" s="34" t="s">
        <v>750</v>
      </c>
      <c r="Q387" s="43"/>
      <c r="T387" s="43">
        <v>10000</v>
      </c>
    </row>
    <row r="388" spans="2:20" x14ac:dyDescent="0.3">
      <c r="B388" s="35" t="s">
        <v>749</v>
      </c>
      <c r="C388" s="35" t="s">
        <v>152</v>
      </c>
      <c r="D388" s="36">
        <v>10000</v>
      </c>
      <c r="E388" s="35">
        <v>5</v>
      </c>
      <c r="F388" s="35">
        <v>100</v>
      </c>
      <c r="G388" s="35" t="s">
        <v>189</v>
      </c>
      <c r="H388" s="35" t="s">
        <v>54</v>
      </c>
      <c r="I388" s="34" t="s">
        <v>748</v>
      </c>
      <c r="Q388" s="43"/>
      <c r="T388" s="43">
        <v>600</v>
      </c>
    </row>
    <row r="389" spans="2:20" x14ac:dyDescent="0.3">
      <c r="B389" s="35" t="s">
        <v>747</v>
      </c>
      <c r="C389" s="35" t="s">
        <v>163</v>
      </c>
      <c r="D389" s="35">
        <v>600</v>
      </c>
      <c r="E389" s="35">
        <v>1</v>
      </c>
      <c r="F389" s="35"/>
      <c r="G389" s="35" t="s">
        <v>147</v>
      </c>
      <c r="H389" s="35" t="s">
        <v>54</v>
      </c>
      <c r="I389" s="34">
        <v>2001</v>
      </c>
      <c r="Q389" s="43"/>
      <c r="T389" s="43">
        <v>850</v>
      </c>
    </row>
    <row r="390" spans="2:20" x14ac:dyDescent="0.3">
      <c r="B390" s="35" t="s">
        <v>746</v>
      </c>
      <c r="C390" s="35" t="s">
        <v>163</v>
      </c>
      <c r="D390" s="36">
        <v>6000</v>
      </c>
      <c r="E390" s="35">
        <v>2</v>
      </c>
      <c r="F390" s="35"/>
      <c r="G390" s="35" t="s">
        <v>151</v>
      </c>
      <c r="H390" s="35" t="s">
        <v>54</v>
      </c>
      <c r="I390" s="34" t="s">
        <v>393</v>
      </c>
      <c r="Q390" s="43"/>
      <c r="T390" s="43">
        <v>750</v>
      </c>
    </row>
    <row r="391" spans="2:20" x14ac:dyDescent="0.3">
      <c r="B391" s="35" t="s">
        <v>745</v>
      </c>
      <c r="C391" s="35" t="s">
        <v>16</v>
      </c>
      <c r="D391" s="35">
        <v>850</v>
      </c>
      <c r="E391" s="35">
        <v>1</v>
      </c>
      <c r="F391" s="35"/>
      <c r="G391" s="35" t="s">
        <v>151</v>
      </c>
      <c r="H391" s="35" t="s">
        <v>54</v>
      </c>
      <c r="I391" s="34" t="s">
        <v>194</v>
      </c>
      <c r="Q391" s="43"/>
      <c r="T391" s="43">
        <v>9200</v>
      </c>
    </row>
    <row r="392" spans="2:20" x14ac:dyDescent="0.3">
      <c r="B392" s="35" t="s">
        <v>744</v>
      </c>
      <c r="C392" s="35" t="s">
        <v>16</v>
      </c>
      <c r="D392" s="36">
        <v>600</v>
      </c>
      <c r="E392" s="35">
        <v>1</v>
      </c>
      <c r="F392" s="35"/>
      <c r="G392" s="35" t="s">
        <v>167</v>
      </c>
      <c r="H392" s="35" t="s">
        <v>166</v>
      </c>
      <c r="I392" s="34" t="s">
        <v>213</v>
      </c>
      <c r="Q392" s="43"/>
      <c r="T392" s="43">
        <v>27000</v>
      </c>
    </row>
    <row r="393" spans="2:20" x14ac:dyDescent="0.3">
      <c r="B393" s="35" t="s">
        <v>743</v>
      </c>
      <c r="C393" s="35" t="s">
        <v>148</v>
      </c>
      <c r="D393" s="36">
        <v>1200</v>
      </c>
      <c r="E393" s="35">
        <v>2</v>
      </c>
      <c r="F393" s="35"/>
      <c r="G393" s="35" t="s">
        <v>176</v>
      </c>
      <c r="H393" s="35" t="s">
        <v>54</v>
      </c>
      <c r="I393" s="34">
        <v>1998</v>
      </c>
      <c r="Q393" s="43"/>
      <c r="T393" s="43">
        <v>300</v>
      </c>
    </row>
    <row r="394" spans="2:20" x14ac:dyDescent="0.3">
      <c r="B394" s="35" t="s">
        <v>743</v>
      </c>
      <c r="C394" s="35" t="s">
        <v>148</v>
      </c>
      <c r="D394" s="36">
        <v>900</v>
      </c>
      <c r="E394" s="35">
        <v>1</v>
      </c>
      <c r="F394" s="35"/>
      <c r="G394" s="35" t="s">
        <v>147</v>
      </c>
      <c r="H394" s="35" t="s">
        <v>54</v>
      </c>
      <c r="I394" s="34" t="s">
        <v>742</v>
      </c>
      <c r="Q394" s="43"/>
      <c r="T394" s="43">
        <v>660</v>
      </c>
    </row>
    <row r="395" spans="2:20" x14ac:dyDescent="0.3">
      <c r="B395" s="35" t="s">
        <v>741</v>
      </c>
      <c r="C395" s="35" t="s">
        <v>163</v>
      </c>
      <c r="D395" s="36">
        <v>9000</v>
      </c>
      <c r="E395" s="35">
        <v>3</v>
      </c>
      <c r="F395" s="35">
        <v>80</v>
      </c>
      <c r="G395" s="35" t="s">
        <v>151</v>
      </c>
      <c r="H395" s="35" t="s">
        <v>54</v>
      </c>
      <c r="I395" s="34" t="s">
        <v>740</v>
      </c>
      <c r="Q395" s="43"/>
      <c r="T395" s="43">
        <v>12000</v>
      </c>
    </row>
    <row r="396" spans="2:20" x14ac:dyDescent="0.3">
      <c r="B396" s="35" t="s">
        <v>739</v>
      </c>
      <c r="C396" s="35" t="s">
        <v>16</v>
      </c>
      <c r="D396" s="36">
        <v>900</v>
      </c>
      <c r="E396" s="35">
        <v>1</v>
      </c>
      <c r="F396" s="35"/>
      <c r="G396" s="35" t="s">
        <v>301</v>
      </c>
      <c r="H396" s="35" t="s">
        <v>54</v>
      </c>
      <c r="I396" s="34" t="s">
        <v>608</v>
      </c>
      <c r="Q396" s="43"/>
      <c r="T396" s="43">
        <v>10800</v>
      </c>
    </row>
    <row r="397" spans="2:20" x14ac:dyDescent="0.3">
      <c r="B397" s="35" t="s">
        <v>738</v>
      </c>
      <c r="C397" s="35" t="s">
        <v>16</v>
      </c>
      <c r="D397" s="35">
        <v>600</v>
      </c>
      <c r="E397" s="35">
        <v>1</v>
      </c>
      <c r="F397" s="35"/>
      <c r="G397" s="35" t="s">
        <v>157</v>
      </c>
      <c r="H397" s="35" t="s">
        <v>166</v>
      </c>
      <c r="I397" s="34" t="s">
        <v>737</v>
      </c>
      <c r="Q397" s="43"/>
      <c r="T397" s="43">
        <v>600</v>
      </c>
    </row>
    <row r="398" spans="2:20" x14ac:dyDescent="0.3">
      <c r="B398" s="35" t="s">
        <v>735</v>
      </c>
      <c r="C398" s="35" t="s">
        <v>16</v>
      </c>
      <c r="D398" s="36">
        <v>1075</v>
      </c>
      <c r="E398" s="35">
        <v>1</v>
      </c>
      <c r="F398" s="35"/>
      <c r="G398" s="35" t="s">
        <v>192</v>
      </c>
      <c r="H398" s="35" t="s">
        <v>54</v>
      </c>
      <c r="I398" s="34" t="s">
        <v>736</v>
      </c>
      <c r="Q398" s="43"/>
      <c r="T398" s="43">
        <v>750</v>
      </c>
    </row>
    <row r="399" spans="2:20" x14ac:dyDescent="0.3">
      <c r="B399" s="35" t="s">
        <v>735</v>
      </c>
      <c r="C399" s="35" t="s">
        <v>16</v>
      </c>
      <c r="D399" s="36">
        <v>1000</v>
      </c>
      <c r="E399" s="35">
        <v>1</v>
      </c>
      <c r="F399" s="35"/>
      <c r="G399" s="35" t="s">
        <v>167</v>
      </c>
      <c r="H399" s="35" t="s">
        <v>54</v>
      </c>
      <c r="I399" s="34">
        <v>2006</v>
      </c>
      <c r="Q399" s="43"/>
      <c r="T399" s="43">
        <v>900</v>
      </c>
    </row>
    <row r="400" spans="2:20" x14ac:dyDescent="0.3">
      <c r="B400" s="35" t="s">
        <v>735</v>
      </c>
      <c r="C400" s="35" t="s">
        <v>16</v>
      </c>
      <c r="D400" s="36">
        <v>1000</v>
      </c>
      <c r="E400" s="35">
        <v>1</v>
      </c>
      <c r="F400" s="35"/>
      <c r="G400" s="35" t="s">
        <v>167</v>
      </c>
      <c r="H400" s="35" t="s">
        <v>54</v>
      </c>
      <c r="I400" s="34" t="s">
        <v>412</v>
      </c>
      <c r="Q400" s="43"/>
      <c r="T400" s="43">
        <v>3450</v>
      </c>
    </row>
    <row r="401" spans="2:20" x14ac:dyDescent="0.3">
      <c r="B401" s="35" t="s">
        <v>735</v>
      </c>
      <c r="C401" s="35" t="s">
        <v>16</v>
      </c>
      <c r="D401" s="36">
        <v>1000</v>
      </c>
      <c r="E401" s="35">
        <v>1</v>
      </c>
      <c r="F401" s="35"/>
      <c r="G401" s="35" t="s">
        <v>167</v>
      </c>
      <c r="H401" s="35" t="s">
        <v>54</v>
      </c>
      <c r="I401" s="34" t="s">
        <v>412</v>
      </c>
      <c r="Q401" s="43"/>
      <c r="T401" s="43">
        <v>900</v>
      </c>
    </row>
    <row r="402" spans="2:20" x14ac:dyDescent="0.3">
      <c r="B402" s="35" t="s">
        <v>735</v>
      </c>
      <c r="C402" s="35" t="s">
        <v>16</v>
      </c>
      <c r="D402" s="36">
        <v>1800</v>
      </c>
      <c r="E402" s="35">
        <v>2</v>
      </c>
      <c r="F402" s="35">
        <v>45</v>
      </c>
      <c r="G402" s="35" t="s">
        <v>147</v>
      </c>
      <c r="H402" s="35" t="s">
        <v>54</v>
      </c>
      <c r="I402" s="34" t="s">
        <v>734</v>
      </c>
      <c r="Q402" s="43"/>
      <c r="T402" s="43">
        <v>900</v>
      </c>
    </row>
    <row r="403" spans="2:20" x14ac:dyDescent="0.3">
      <c r="B403" s="35" t="s">
        <v>733</v>
      </c>
      <c r="C403" s="35" t="s">
        <v>16</v>
      </c>
      <c r="D403" s="35">
        <v>600</v>
      </c>
      <c r="E403" s="35">
        <v>1</v>
      </c>
      <c r="F403" s="35"/>
      <c r="G403" s="35" t="s">
        <v>176</v>
      </c>
      <c r="H403" s="35" t="s">
        <v>54</v>
      </c>
      <c r="I403" s="34">
        <v>1998</v>
      </c>
      <c r="Q403" s="43"/>
      <c r="T403" s="43">
        <v>2050</v>
      </c>
    </row>
    <row r="404" spans="2:20" x14ac:dyDescent="0.3">
      <c r="B404" s="35" t="s">
        <v>732</v>
      </c>
      <c r="C404" s="35" t="s">
        <v>236</v>
      </c>
      <c r="D404" s="36">
        <v>2000</v>
      </c>
      <c r="E404" s="35">
        <v>4</v>
      </c>
      <c r="F404" s="35">
        <v>39</v>
      </c>
      <c r="G404" s="35" t="s">
        <v>281</v>
      </c>
      <c r="H404" s="35" t="s">
        <v>166</v>
      </c>
      <c r="I404" s="34">
        <v>1997</v>
      </c>
      <c r="Q404" s="43"/>
      <c r="T404" s="43">
        <v>600</v>
      </c>
    </row>
    <row r="405" spans="2:20" x14ac:dyDescent="0.3">
      <c r="B405" s="35" t="s">
        <v>731</v>
      </c>
      <c r="C405" s="35" t="s">
        <v>87</v>
      </c>
      <c r="D405" s="36">
        <v>5200</v>
      </c>
      <c r="E405" s="35">
        <v>2</v>
      </c>
      <c r="F405" s="35"/>
      <c r="G405" s="35" t="s">
        <v>192</v>
      </c>
      <c r="H405" s="35" t="s">
        <v>54</v>
      </c>
      <c r="I405" s="34" t="s">
        <v>730</v>
      </c>
      <c r="Q405" s="43"/>
      <c r="T405" s="43">
        <v>13600</v>
      </c>
    </row>
    <row r="406" spans="2:20" x14ac:dyDescent="0.3">
      <c r="B406" s="35" t="s">
        <v>729</v>
      </c>
      <c r="C406" s="35" t="s">
        <v>87</v>
      </c>
      <c r="D406" s="36">
        <v>18000</v>
      </c>
      <c r="E406" s="35">
        <v>10</v>
      </c>
      <c r="F406" s="35">
        <v>58</v>
      </c>
      <c r="G406" s="35" t="s">
        <v>147</v>
      </c>
      <c r="H406" s="35" t="s">
        <v>54</v>
      </c>
      <c r="I406" s="34" t="s">
        <v>461</v>
      </c>
      <c r="Q406" s="43"/>
      <c r="T406" s="43">
        <v>3000</v>
      </c>
    </row>
    <row r="407" spans="2:20" x14ac:dyDescent="0.3">
      <c r="B407" s="35" t="s">
        <v>728</v>
      </c>
      <c r="C407" s="35" t="s">
        <v>87</v>
      </c>
      <c r="D407" s="36">
        <v>6000</v>
      </c>
      <c r="E407" s="35">
        <v>2</v>
      </c>
      <c r="F407" s="35"/>
      <c r="G407" s="35" t="s">
        <v>147</v>
      </c>
      <c r="H407" s="35" t="s">
        <v>54</v>
      </c>
      <c r="I407" s="34" t="s">
        <v>727</v>
      </c>
      <c r="Q407" s="43"/>
      <c r="T407" s="43">
        <v>900</v>
      </c>
    </row>
    <row r="408" spans="2:20" x14ac:dyDescent="0.3">
      <c r="B408" s="35" t="s">
        <v>726</v>
      </c>
      <c r="C408" s="35" t="s">
        <v>16</v>
      </c>
      <c r="D408" s="36">
        <v>1000</v>
      </c>
      <c r="E408" s="35">
        <v>2</v>
      </c>
      <c r="F408" s="35"/>
      <c r="G408" s="35" t="s">
        <v>192</v>
      </c>
      <c r="H408" s="35" t="s">
        <v>54</v>
      </c>
      <c r="I408" s="34">
        <v>1997</v>
      </c>
      <c r="Q408" s="43"/>
      <c r="T408" s="43">
        <v>3600</v>
      </c>
    </row>
    <row r="409" spans="2:20" x14ac:dyDescent="0.3">
      <c r="B409" s="35" t="s">
        <v>725</v>
      </c>
      <c r="C409" s="35" t="s">
        <v>87</v>
      </c>
      <c r="D409" s="36">
        <v>2850</v>
      </c>
      <c r="E409" s="35">
        <v>3</v>
      </c>
      <c r="F409" s="35"/>
      <c r="G409" s="35" t="s">
        <v>167</v>
      </c>
      <c r="H409" s="35" t="s">
        <v>54</v>
      </c>
      <c r="I409" s="34" t="s">
        <v>320</v>
      </c>
      <c r="Q409" s="43"/>
      <c r="T409" s="43">
        <v>5500</v>
      </c>
    </row>
    <row r="410" spans="2:20" x14ac:dyDescent="0.3">
      <c r="B410" s="35" t="s">
        <v>725</v>
      </c>
      <c r="C410" s="35" t="s">
        <v>87</v>
      </c>
      <c r="D410" s="36">
        <v>1000</v>
      </c>
      <c r="E410" s="35">
        <v>1</v>
      </c>
      <c r="F410" s="35"/>
      <c r="G410" s="35" t="s">
        <v>167</v>
      </c>
      <c r="H410" s="35" t="s">
        <v>54</v>
      </c>
      <c r="I410" s="34" t="s">
        <v>450</v>
      </c>
      <c r="Q410" s="43"/>
      <c r="T410" s="43">
        <v>9900</v>
      </c>
    </row>
    <row r="411" spans="2:20" x14ac:dyDescent="0.3">
      <c r="B411" s="35" t="s">
        <v>724</v>
      </c>
      <c r="C411" s="35" t="s">
        <v>87</v>
      </c>
      <c r="D411" s="36">
        <v>3000</v>
      </c>
      <c r="E411" s="35">
        <v>3</v>
      </c>
      <c r="F411" s="35"/>
      <c r="G411" s="35" t="s">
        <v>167</v>
      </c>
      <c r="H411" s="35" t="s">
        <v>54</v>
      </c>
      <c r="I411" s="34" t="s">
        <v>450</v>
      </c>
      <c r="Q411" s="43"/>
      <c r="T411" s="43">
        <v>300</v>
      </c>
    </row>
    <row r="412" spans="2:20" x14ac:dyDescent="0.3">
      <c r="B412" s="35" t="s">
        <v>724</v>
      </c>
      <c r="C412" s="35" t="s">
        <v>87</v>
      </c>
      <c r="D412" s="36">
        <v>1700</v>
      </c>
      <c r="E412" s="35">
        <v>2</v>
      </c>
      <c r="F412" s="35"/>
      <c r="G412" s="35" t="s">
        <v>151</v>
      </c>
      <c r="H412" s="35" t="s">
        <v>54</v>
      </c>
      <c r="I412" s="34" t="s">
        <v>521</v>
      </c>
      <c r="Q412" s="43"/>
      <c r="T412" s="43">
        <v>950</v>
      </c>
    </row>
    <row r="413" spans="2:20" x14ac:dyDescent="0.3">
      <c r="B413" s="35" t="s">
        <v>724</v>
      </c>
      <c r="C413" s="35" t="s">
        <v>87</v>
      </c>
      <c r="D413" s="36">
        <v>900</v>
      </c>
      <c r="E413" s="35">
        <v>1</v>
      </c>
      <c r="F413" s="35"/>
      <c r="G413" s="35" t="s">
        <v>167</v>
      </c>
      <c r="H413" s="35" t="s">
        <v>54</v>
      </c>
      <c r="I413" s="34" t="s">
        <v>529</v>
      </c>
      <c r="Q413" s="43"/>
      <c r="T413" s="43">
        <v>2300</v>
      </c>
    </row>
    <row r="414" spans="2:20" x14ac:dyDescent="0.3">
      <c r="B414" s="35" t="s">
        <v>724</v>
      </c>
      <c r="C414" s="35" t="s">
        <v>87</v>
      </c>
      <c r="D414" s="36">
        <v>3800</v>
      </c>
      <c r="E414" s="35">
        <v>4</v>
      </c>
      <c r="F414" s="35"/>
      <c r="G414" s="35" t="s">
        <v>167</v>
      </c>
      <c r="H414" s="35" t="s">
        <v>54</v>
      </c>
      <c r="I414" s="34" t="s">
        <v>320</v>
      </c>
      <c r="Q414" s="43"/>
      <c r="T414" s="43">
        <v>1700</v>
      </c>
    </row>
    <row r="415" spans="2:20" x14ac:dyDescent="0.3">
      <c r="B415" s="35" t="s">
        <v>724</v>
      </c>
      <c r="C415" s="35" t="s">
        <v>87</v>
      </c>
      <c r="D415" s="36">
        <v>1000</v>
      </c>
      <c r="E415" s="35">
        <v>1</v>
      </c>
      <c r="F415" s="35"/>
      <c r="G415" s="35" t="s">
        <v>167</v>
      </c>
      <c r="H415" s="35" t="s">
        <v>54</v>
      </c>
      <c r="I415" s="34" t="s">
        <v>391</v>
      </c>
      <c r="Q415" s="43"/>
      <c r="T415" s="43">
        <v>160</v>
      </c>
    </row>
    <row r="416" spans="2:20" x14ac:dyDescent="0.3">
      <c r="B416" s="35" t="s">
        <v>724</v>
      </c>
      <c r="C416" s="35" t="s">
        <v>87</v>
      </c>
      <c r="D416" s="36">
        <v>4750</v>
      </c>
      <c r="E416" s="35">
        <v>5</v>
      </c>
      <c r="F416" s="35"/>
      <c r="G416" s="35" t="s">
        <v>167</v>
      </c>
      <c r="H416" s="35" t="s">
        <v>54</v>
      </c>
      <c r="I416" s="34" t="s">
        <v>528</v>
      </c>
      <c r="Q416" s="43"/>
      <c r="T416" s="43">
        <v>950</v>
      </c>
    </row>
    <row r="417" spans="2:20" x14ac:dyDescent="0.3">
      <c r="B417" s="35" t="s">
        <v>723</v>
      </c>
      <c r="C417" s="35" t="s">
        <v>16</v>
      </c>
      <c r="D417" s="36">
        <v>850</v>
      </c>
      <c r="E417" s="35">
        <v>1</v>
      </c>
      <c r="F417" s="35"/>
      <c r="G417" s="35" t="s">
        <v>519</v>
      </c>
      <c r="H417" s="35" t="s">
        <v>54</v>
      </c>
      <c r="I417" s="34" t="s">
        <v>159</v>
      </c>
      <c r="Q417" s="43"/>
      <c r="T417" s="43">
        <v>225</v>
      </c>
    </row>
    <row r="418" spans="2:20" x14ac:dyDescent="0.3">
      <c r="B418" s="35" t="s">
        <v>722</v>
      </c>
      <c r="C418" s="35" t="s">
        <v>16</v>
      </c>
      <c r="D418" s="36">
        <v>300</v>
      </c>
      <c r="E418" s="35">
        <v>1</v>
      </c>
      <c r="F418" s="35"/>
      <c r="G418" s="35" t="s">
        <v>176</v>
      </c>
      <c r="H418" s="35" t="s">
        <v>166</v>
      </c>
      <c r="I418" s="34" t="s">
        <v>226</v>
      </c>
      <c r="Q418" s="43"/>
      <c r="T418" s="43">
        <v>11500</v>
      </c>
    </row>
    <row r="419" spans="2:20" x14ac:dyDescent="0.3">
      <c r="B419" s="35" t="s">
        <v>721</v>
      </c>
      <c r="C419" s="35" t="s">
        <v>148</v>
      </c>
      <c r="D419" s="36">
        <v>2300</v>
      </c>
      <c r="E419" s="35">
        <v>1</v>
      </c>
      <c r="F419" s="35"/>
      <c r="G419" s="35" t="s">
        <v>147</v>
      </c>
      <c r="H419" s="35" t="s">
        <v>54</v>
      </c>
      <c r="I419" s="34" t="s">
        <v>257</v>
      </c>
      <c r="Q419" s="43"/>
      <c r="T419" s="43">
        <v>6900</v>
      </c>
    </row>
    <row r="420" spans="2:20" x14ac:dyDescent="0.3">
      <c r="B420" s="35" t="s">
        <v>720</v>
      </c>
      <c r="C420" s="35" t="s">
        <v>148</v>
      </c>
      <c r="D420" s="36">
        <v>5950</v>
      </c>
      <c r="E420" s="35">
        <v>7</v>
      </c>
      <c r="F420" s="35"/>
      <c r="G420" s="35" t="s">
        <v>151</v>
      </c>
      <c r="H420" s="35" t="s">
        <v>166</v>
      </c>
      <c r="I420" s="34" t="s">
        <v>717</v>
      </c>
      <c r="Q420" s="43"/>
      <c r="T420" s="43">
        <v>1100</v>
      </c>
    </row>
    <row r="421" spans="2:20" x14ac:dyDescent="0.3">
      <c r="B421" s="35" t="s">
        <v>719</v>
      </c>
      <c r="C421" s="35" t="s">
        <v>148</v>
      </c>
      <c r="D421" s="36">
        <v>5100</v>
      </c>
      <c r="E421" s="35">
        <v>6</v>
      </c>
      <c r="F421" s="35">
        <v>49</v>
      </c>
      <c r="G421" s="35" t="s">
        <v>519</v>
      </c>
      <c r="H421" s="35" t="s">
        <v>166</v>
      </c>
      <c r="I421" s="34" t="s">
        <v>717</v>
      </c>
      <c r="Q421" s="43"/>
      <c r="T421" s="43">
        <v>9000</v>
      </c>
    </row>
    <row r="422" spans="2:20" x14ac:dyDescent="0.3">
      <c r="B422" s="35" t="s">
        <v>718</v>
      </c>
      <c r="C422" s="35" t="s">
        <v>148</v>
      </c>
      <c r="D422" s="36">
        <v>850</v>
      </c>
      <c r="E422" s="35">
        <v>1</v>
      </c>
      <c r="F422" s="35"/>
      <c r="G422" s="35" t="s">
        <v>151</v>
      </c>
      <c r="H422" s="35" t="s">
        <v>54</v>
      </c>
      <c r="I422" s="34" t="s">
        <v>717</v>
      </c>
      <c r="Q422" s="43"/>
      <c r="T422" s="43">
        <v>8400</v>
      </c>
    </row>
    <row r="423" spans="2:20" x14ac:dyDescent="0.3">
      <c r="B423" s="35" t="s">
        <v>715</v>
      </c>
      <c r="C423" s="35" t="s">
        <v>87</v>
      </c>
      <c r="D423" s="36">
        <v>660</v>
      </c>
      <c r="E423" s="35">
        <v>1</v>
      </c>
      <c r="F423" s="35"/>
      <c r="G423" s="35" t="s">
        <v>151</v>
      </c>
      <c r="H423" s="35" t="s">
        <v>54</v>
      </c>
      <c r="I423" s="34" t="s">
        <v>716</v>
      </c>
      <c r="Q423" s="43"/>
      <c r="T423" s="43">
        <v>3700</v>
      </c>
    </row>
    <row r="424" spans="2:20" x14ac:dyDescent="0.3">
      <c r="B424" s="35" t="s">
        <v>715</v>
      </c>
      <c r="C424" s="35" t="s">
        <v>87</v>
      </c>
      <c r="D424" s="36">
        <v>600</v>
      </c>
      <c r="E424" s="35">
        <v>1</v>
      </c>
      <c r="F424" s="35"/>
      <c r="G424" s="35" t="s">
        <v>151</v>
      </c>
      <c r="H424" s="35" t="s">
        <v>54</v>
      </c>
      <c r="I424" s="34" t="s">
        <v>283</v>
      </c>
      <c r="Q424" s="43"/>
      <c r="T424" s="43">
        <v>6000</v>
      </c>
    </row>
    <row r="425" spans="2:20" x14ac:dyDescent="0.3">
      <c r="B425" s="35" t="s">
        <v>715</v>
      </c>
      <c r="C425" s="35" t="s">
        <v>87</v>
      </c>
      <c r="D425" s="35">
        <v>225</v>
      </c>
      <c r="E425" s="35">
        <v>1</v>
      </c>
      <c r="F425" s="35"/>
      <c r="G425" s="35" t="s">
        <v>203</v>
      </c>
      <c r="H425" s="35" t="s">
        <v>54</v>
      </c>
      <c r="I425" s="34" t="s">
        <v>714</v>
      </c>
      <c r="Q425" s="43"/>
      <c r="T425" s="43">
        <v>660</v>
      </c>
    </row>
    <row r="426" spans="2:20" x14ac:dyDescent="0.3">
      <c r="B426" s="35" t="s">
        <v>713</v>
      </c>
      <c r="C426" s="35" t="s">
        <v>16</v>
      </c>
      <c r="D426" s="36">
        <v>750</v>
      </c>
      <c r="E426" s="35">
        <v>1</v>
      </c>
      <c r="F426" s="35"/>
      <c r="G426" s="35" t="s">
        <v>167</v>
      </c>
      <c r="H426" s="35" t="s">
        <v>54</v>
      </c>
      <c r="I426" s="34" t="s">
        <v>205</v>
      </c>
      <c r="Q426" s="43"/>
      <c r="T426" s="43">
        <v>7575</v>
      </c>
    </row>
    <row r="427" spans="2:20" x14ac:dyDescent="0.3">
      <c r="B427" s="35" t="s">
        <v>712</v>
      </c>
      <c r="C427" s="35" t="s">
        <v>654</v>
      </c>
      <c r="D427" s="36">
        <v>6000</v>
      </c>
      <c r="E427" s="35">
        <v>3</v>
      </c>
      <c r="F427" s="35">
        <v>80</v>
      </c>
      <c r="G427" s="35" t="s">
        <v>151</v>
      </c>
      <c r="H427" s="35" t="s">
        <v>54</v>
      </c>
      <c r="I427" s="34" t="s">
        <v>244</v>
      </c>
      <c r="Q427" s="43"/>
      <c r="T427" s="43">
        <v>9350</v>
      </c>
    </row>
    <row r="428" spans="2:20" x14ac:dyDescent="0.3">
      <c r="B428" s="35" t="s">
        <v>711</v>
      </c>
      <c r="C428" s="35" t="s">
        <v>148</v>
      </c>
      <c r="D428" s="35">
        <v>300</v>
      </c>
      <c r="E428" s="35">
        <v>1</v>
      </c>
      <c r="F428" s="35"/>
      <c r="G428" s="35" t="s">
        <v>176</v>
      </c>
      <c r="H428" s="35" t="s">
        <v>54</v>
      </c>
      <c r="I428" s="34">
        <v>1996</v>
      </c>
      <c r="Q428" s="43"/>
      <c r="T428" s="43">
        <v>900</v>
      </c>
    </row>
    <row r="429" spans="2:20" x14ac:dyDescent="0.3">
      <c r="B429" s="35" t="s">
        <v>710</v>
      </c>
      <c r="C429" s="35" t="s">
        <v>148</v>
      </c>
      <c r="D429" s="35">
        <v>300</v>
      </c>
      <c r="E429" s="35">
        <v>1</v>
      </c>
      <c r="F429" s="35"/>
      <c r="G429" s="35" t="s">
        <v>176</v>
      </c>
      <c r="H429" s="35" t="s">
        <v>54</v>
      </c>
      <c r="I429" s="34">
        <v>1996</v>
      </c>
      <c r="Q429" s="43"/>
      <c r="T429" s="43">
        <v>8000</v>
      </c>
    </row>
    <row r="430" spans="2:20" x14ac:dyDescent="0.3">
      <c r="B430" s="35" t="s">
        <v>709</v>
      </c>
      <c r="C430" s="35" t="s">
        <v>91</v>
      </c>
      <c r="D430" s="36">
        <v>6400</v>
      </c>
      <c r="E430" s="35">
        <v>2</v>
      </c>
      <c r="F430" s="35">
        <v>100</v>
      </c>
      <c r="G430" s="35" t="s">
        <v>234</v>
      </c>
      <c r="H430" s="35" t="s">
        <v>54</v>
      </c>
      <c r="I430" s="34" t="s">
        <v>257</v>
      </c>
      <c r="Q430" s="43"/>
      <c r="T430" s="43">
        <v>1600</v>
      </c>
    </row>
    <row r="431" spans="2:20" x14ac:dyDescent="0.3">
      <c r="B431" s="35" t="s">
        <v>708</v>
      </c>
      <c r="C431" s="35" t="s">
        <v>163</v>
      </c>
      <c r="D431" s="36">
        <v>9000</v>
      </c>
      <c r="E431" s="35">
        <v>3</v>
      </c>
      <c r="F431" s="35">
        <v>80</v>
      </c>
      <c r="G431" s="35" t="s">
        <v>151</v>
      </c>
      <c r="H431" s="35" t="s">
        <v>54</v>
      </c>
      <c r="I431" s="34" t="s">
        <v>611</v>
      </c>
      <c r="Q431" s="43"/>
      <c r="T431" s="43">
        <v>7500</v>
      </c>
    </row>
    <row r="432" spans="2:20" x14ac:dyDescent="0.3">
      <c r="B432" s="35" t="s">
        <v>707</v>
      </c>
      <c r="C432" s="35" t="s">
        <v>16</v>
      </c>
      <c r="D432" s="35">
        <v>900</v>
      </c>
      <c r="E432" s="35">
        <v>1</v>
      </c>
      <c r="F432" s="35"/>
      <c r="G432" s="35" t="s">
        <v>301</v>
      </c>
      <c r="H432" s="35" t="s">
        <v>54</v>
      </c>
      <c r="I432" s="34" t="s">
        <v>159</v>
      </c>
      <c r="Q432" s="43"/>
      <c r="T432" s="43">
        <v>21600</v>
      </c>
    </row>
    <row r="433" spans="2:20" x14ac:dyDescent="0.3">
      <c r="B433" s="35" t="s">
        <v>706</v>
      </c>
      <c r="C433" s="35" t="s">
        <v>87</v>
      </c>
      <c r="D433" s="36">
        <v>23000</v>
      </c>
      <c r="E433" s="35">
        <v>10</v>
      </c>
      <c r="F433" s="35"/>
      <c r="G433" s="35" t="s">
        <v>147</v>
      </c>
      <c r="H433" s="35" t="s">
        <v>54</v>
      </c>
      <c r="I433" s="34" t="s">
        <v>705</v>
      </c>
      <c r="Q433" s="43"/>
      <c r="T433" s="43">
        <v>600</v>
      </c>
    </row>
    <row r="434" spans="2:20" x14ac:dyDescent="0.3">
      <c r="B434" s="35" t="s">
        <v>704</v>
      </c>
      <c r="C434" s="35" t="s">
        <v>16</v>
      </c>
      <c r="D434" s="36">
        <v>2300</v>
      </c>
      <c r="E434" s="35">
        <v>1</v>
      </c>
      <c r="F434" s="35"/>
      <c r="G434" s="35" t="s">
        <v>147</v>
      </c>
      <c r="H434" s="35" t="s">
        <v>166</v>
      </c>
      <c r="I434" s="34" t="s">
        <v>327</v>
      </c>
      <c r="Q434" s="43"/>
      <c r="T434" s="43">
        <v>12000</v>
      </c>
    </row>
    <row r="435" spans="2:20" x14ac:dyDescent="0.3">
      <c r="B435" s="35" t="s">
        <v>703</v>
      </c>
      <c r="C435" s="35" t="s">
        <v>16</v>
      </c>
      <c r="D435" s="36">
        <v>6300</v>
      </c>
      <c r="E435" s="35">
        <v>7</v>
      </c>
      <c r="F435" s="35">
        <v>40</v>
      </c>
      <c r="G435" s="35" t="s">
        <v>167</v>
      </c>
      <c r="H435" s="35" t="s">
        <v>54</v>
      </c>
      <c r="I435" s="34" t="s">
        <v>513</v>
      </c>
      <c r="Q435" s="43"/>
      <c r="T435" s="43">
        <v>13200</v>
      </c>
    </row>
    <row r="436" spans="2:20" x14ac:dyDescent="0.3">
      <c r="B436" s="35" t="s">
        <v>702</v>
      </c>
      <c r="C436" s="35" t="s">
        <v>163</v>
      </c>
      <c r="D436" s="36">
        <v>10000</v>
      </c>
      <c r="E436" s="35">
        <v>4</v>
      </c>
      <c r="F436" s="35">
        <v>80</v>
      </c>
      <c r="G436" s="35" t="s">
        <v>232</v>
      </c>
      <c r="H436" s="35" t="s">
        <v>54</v>
      </c>
      <c r="I436" s="34" t="s">
        <v>621</v>
      </c>
      <c r="Q436" s="43"/>
      <c r="T436" s="43">
        <v>850</v>
      </c>
    </row>
    <row r="437" spans="2:20" x14ac:dyDescent="0.3">
      <c r="B437" s="35" t="s">
        <v>701</v>
      </c>
      <c r="C437" s="35" t="s">
        <v>148</v>
      </c>
      <c r="D437" s="35">
        <v>900</v>
      </c>
      <c r="E437" s="35">
        <v>1</v>
      </c>
      <c r="F437" s="35"/>
      <c r="G437" s="35" t="s">
        <v>167</v>
      </c>
      <c r="H437" s="35" t="s">
        <v>166</v>
      </c>
      <c r="I437" s="34" t="s">
        <v>461</v>
      </c>
      <c r="Q437" s="43"/>
      <c r="T437" s="43">
        <v>900</v>
      </c>
    </row>
    <row r="438" spans="2:20" x14ac:dyDescent="0.3">
      <c r="B438" s="35" t="s">
        <v>701</v>
      </c>
      <c r="C438" s="35" t="s">
        <v>148</v>
      </c>
      <c r="D438" s="35">
        <v>850</v>
      </c>
      <c r="E438" s="35">
        <v>1</v>
      </c>
      <c r="F438" s="35"/>
      <c r="G438" s="35" t="s">
        <v>151</v>
      </c>
      <c r="H438" s="35" t="s">
        <v>166</v>
      </c>
      <c r="I438" s="34" t="s">
        <v>255</v>
      </c>
      <c r="Q438" s="43"/>
      <c r="T438" s="43">
        <v>5250</v>
      </c>
    </row>
    <row r="439" spans="2:20" x14ac:dyDescent="0.3">
      <c r="B439" s="35" t="s">
        <v>700</v>
      </c>
      <c r="C439" s="35" t="s">
        <v>148</v>
      </c>
      <c r="D439" s="35">
        <v>800</v>
      </c>
      <c r="E439" s="35">
        <v>1</v>
      </c>
      <c r="F439" s="35">
        <v>50</v>
      </c>
      <c r="G439" s="35" t="s">
        <v>147</v>
      </c>
      <c r="H439" s="35" t="s">
        <v>54</v>
      </c>
      <c r="I439" s="34" t="s">
        <v>257</v>
      </c>
      <c r="Q439" s="43"/>
      <c r="T439" s="43">
        <v>600</v>
      </c>
    </row>
    <row r="440" spans="2:20" x14ac:dyDescent="0.3">
      <c r="B440" s="35" t="s">
        <v>700</v>
      </c>
      <c r="C440" s="35" t="s">
        <v>148</v>
      </c>
      <c r="D440" s="35">
        <v>800</v>
      </c>
      <c r="E440" s="35">
        <v>1</v>
      </c>
      <c r="F440" s="35">
        <v>50</v>
      </c>
      <c r="G440" s="35" t="s">
        <v>147</v>
      </c>
      <c r="H440" s="35" t="s">
        <v>54</v>
      </c>
      <c r="I440" s="34" t="s">
        <v>257</v>
      </c>
      <c r="Q440" s="43"/>
      <c r="T440" s="43">
        <v>21000</v>
      </c>
    </row>
    <row r="441" spans="2:20" x14ac:dyDescent="0.3">
      <c r="B441" s="35" t="s">
        <v>699</v>
      </c>
      <c r="C441" s="35" t="s">
        <v>93</v>
      </c>
      <c r="D441" s="36">
        <v>3000</v>
      </c>
      <c r="E441" s="35">
        <v>5</v>
      </c>
      <c r="F441" s="35"/>
      <c r="G441" s="35" t="s">
        <v>232</v>
      </c>
      <c r="H441" s="35" t="s">
        <v>54</v>
      </c>
      <c r="I441" s="34" t="s">
        <v>530</v>
      </c>
      <c r="Q441" s="43"/>
      <c r="T441" s="43">
        <v>6300</v>
      </c>
    </row>
    <row r="442" spans="2:20" x14ac:dyDescent="0.3">
      <c r="B442" s="35" t="s">
        <v>698</v>
      </c>
      <c r="C442" s="35" t="s">
        <v>16</v>
      </c>
      <c r="D442" s="35">
        <v>850</v>
      </c>
      <c r="E442" s="35">
        <v>1</v>
      </c>
      <c r="F442" s="35"/>
      <c r="G442" s="35" t="s">
        <v>151</v>
      </c>
      <c r="H442" s="35" t="s">
        <v>54</v>
      </c>
      <c r="I442" s="34" t="s">
        <v>210</v>
      </c>
      <c r="Q442" s="43"/>
      <c r="T442" s="43">
        <v>9900</v>
      </c>
    </row>
    <row r="443" spans="2:20" x14ac:dyDescent="0.3">
      <c r="B443" s="35" t="s">
        <v>625</v>
      </c>
      <c r="C443" s="35" t="s">
        <v>16</v>
      </c>
      <c r="D443" s="35">
        <f>850+225</f>
        <v>1075</v>
      </c>
      <c r="E443" s="35">
        <f>1+1</f>
        <v>2</v>
      </c>
      <c r="F443" s="35"/>
      <c r="G443" s="35" t="s">
        <v>697</v>
      </c>
      <c r="H443" s="35" t="s">
        <v>54</v>
      </c>
      <c r="I443" s="34" t="s">
        <v>283</v>
      </c>
      <c r="Q443" s="43"/>
      <c r="T443" s="43">
        <v>234600</v>
      </c>
    </row>
    <row r="444" spans="2:20" x14ac:dyDescent="0.3">
      <c r="B444" s="35"/>
      <c r="C444" s="35"/>
      <c r="D444" s="35"/>
      <c r="E444" s="35"/>
      <c r="F444" s="35"/>
      <c r="G444" s="35"/>
      <c r="H444" s="35"/>
      <c r="I444" s="34"/>
      <c r="Q444" s="43"/>
      <c r="T444" s="43">
        <v>225</v>
      </c>
    </row>
    <row r="445" spans="2:20" x14ac:dyDescent="0.3">
      <c r="B445" s="35" t="s">
        <v>696</v>
      </c>
      <c r="C445" s="35" t="s">
        <v>148</v>
      </c>
      <c r="D445" s="36">
        <v>2050</v>
      </c>
      <c r="E445" s="35">
        <v>1</v>
      </c>
      <c r="F445" s="35"/>
      <c r="G445" s="35" t="s">
        <v>147</v>
      </c>
      <c r="H445" s="35" t="s">
        <v>54</v>
      </c>
      <c r="I445" s="34" t="s">
        <v>150</v>
      </c>
      <c r="Q445" s="43"/>
      <c r="T445" s="43">
        <v>750</v>
      </c>
    </row>
    <row r="446" spans="2:20" x14ac:dyDescent="0.3">
      <c r="B446" s="35" t="s">
        <v>696</v>
      </c>
      <c r="C446" s="35" t="s">
        <v>148</v>
      </c>
      <c r="D446" s="36">
        <v>2300</v>
      </c>
      <c r="E446" s="35">
        <v>1</v>
      </c>
      <c r="F446" s="35"/>
      <c r="G446" s="35" t="s">
        <v>147</v>
      </c>
      <c r="H446" s="35" t="s">
        <v>54</v>
      </c>
      <c r="I446" s="34" t="s">
        <v>150</v>
      </c>
      <c r="Q446" s="43"/>
      <c r="T446" s="43">
        <v>600</v>
      </c>
    </row>
    <row r="447" spans="2:20" x14ac:dyDescent="0.3">
      <c r="B447" s="35" t="s">
        <v>695</v>
      </c>
      <c r="C447" s="35" t="s">
        <v>148</v>
      </c>
      <c r="D447" s="35">
        <v>250</v>
      </c>
      <c r="E447" s="35">
        <v>1</v>
      </c>
      <c r="F447" s="35"/>
      <c r="G447" s="35" t="s">
        <v>203</v>
      </c>
      <c r="H447" s="35" t="s">
        <v>166</v>
      </c>
      <c r="I447" s="34" t="s">
        <v>694</v>
      </c>
      <c r="Q447" s="43"/>
      <c r="T447" s="43">
        <v>20000</v>
      </c>
    </row>
    <row r="448" spans="2:20" x14ac:dyDescent="0.3">
      <c r="B448" s="35" t="s">
        <v>693</v>
      </c>
      <c r="C448" s="35" t="s">
        <v>93</v>
      </c>
      <c r="D448" s="36">
        <v>1300</v>
      </c>
      <c r="E448" s="35">
        <v>1</v>
      </c>
      <c r="F448" s="35"/>
      <c r="G448" s="35" t="s">
        <v>176</v>
      </c>
      <c r="H448" s="35" t="s">
        <v>54</v>
      </c>
      <c r="I448" s="34">
        <v>2000</v>
      </c>
      <c r="Q448" s="43"/>
      <c r="T448" s="43">
        <v>800</v>
      </c>
    </row>
    <row r="449" spans="2:20" x14ac:dyDescent="0.3">
      <c r="B449" s="35" t="s">
        <v>692</v>
      </c>
      <c r="C449" s="35" t="s">
        <v>148</v>
      </c>
      <c r="D449" s="35">
        <v>600</v>
      </c>
      <c r="E449" s="35">
        <v>2</v>
      </c>
      <c r="F449" s="35"/>
      <c r="G449" s="35" t="s">
        <v>176</v>
      </c>
      <c r="H449" s="35" t="s">
        <v>54</v>
      </c>
      <c r="I449" s="34">
        <v>1996</v>
      </c>
      <c r="Q449" s="43"/>
      <c r="T449" s="43">
        <v>250</v>
      </c>
    </row>
    <row r="450" spans="2:20" x14ac:dyDescent="0.3">
      <c r="B450" s="35" t="s">
        <v>691</v>
      </c>
      <c r="C450" s="35" t="s">
        <v>152</v>
      </c>
      <c r="D450" s="36">
        <v>3500</v>
      </c>
      <c r="E450" s="35">
        <v>2</v>
      </c>
      <c r="F450" s="35"/>
      <c r="G450" s="35" t="s">
        <v>151</v>
      </c>
      <c r="H450" s="35" t="s">
        <v>54</v>
      </c>
      <c r="I450" s="34" t="s">
        <v>362</v>
      </c>
      <c r="Q450" s="43"/>
      <c r="T450" s="43">
        <v>11750</v>
      </c>
    </row>
    <row r="451" spans="2:20" x14ac:dyDescent="0.3">
      <c r="B451" s="35" t="s">
        <v>690</v>
      </c>
      <c r="C451" s="35" t="s">
        <v>16</v>
      </c>
      <c r="D451" s="36">
        <v>5100</v>
      </c>
      <c r="E451" s="35">
        <v>6</v>
      </c>
      <c r="F451" s="35">
        <v>60</v>
      </c>
      <c r="G451" s="35" t="s">
        <v>151</v>
      </c>
      <c r="H451" s="35" t="s">
        <v>166</v>
      </c>
      <c r="I451" s="34" t="s">
        <v>473</v>
      </c>
      <c r="Q451" s="43"/>
      <c r="T451" s="43">
        <v>660</v>
      </c>
    </row>
    <row r="452" spans="2:20" x14ac:dyDescent="0.3">
      <c r="B452" s="35" t="s">
        <v>689</v>
      </c>
      <c r="C452" s="35" t="s">
        <v>16</v>
      </c>
      <c r="D452" s="36">
        <v>13800</v>
      </c>
      <c r="E452" s="35">
        <v>6</v>
      </c>
      <c r="F452" s="35">
        <v>64</v>
      </c>
      <c r="G452" s="35" t="s">
        <v>147</v>
      </c>
      <c r="H452" s="35" t="s">
        <v>54</v>
      </c>
      <c r="I452" s="34" t="s">
        <v>619</v>
      </c>
      <c r="Q452" s="43"/>
      <c r="T452" s="43">
        <v>15000</v>
      </c>
    </row>
    <row r="453" spans="2:20" x14ac:dyDescent="0.3">
      <c r="B453" s="35" t="s">
        <v>688</v>
      </c>
      <c r="C453" s="35" t="s">
        <v>16</v>
      </c>
      <c r="D453" s="35">
        <v>850</v>
      </c>
      <c r="E453" s="35">
        <v>1</v>
      </c>
      <c r="F453" s="35"/>
      <c r="G453" s="35" t="s">
        <v>151</v>
      </c>
      <c r="H453" s="35" t="s">
        <v>54</v>
      </c>
      <c r="I453" s="34">
        <v>1999</v>
      </c>
      <c r="Q453" s="43"/>
      <c r="T453" s="43">
        <v>4000</v>
      </c>
    </row>
    <row r="454" spans="2:20" x14ac:dyDescent="0.3">
      <c r="B454" s="35" t="s">
        <v>687</v>
      </c>
      <c r="C454" s="35" t="s">
        <v>16</v>
      </c>
      <c r="D454" s="35">
        <v>600</v>
      </c>
      <c r="E454" s="35">
        <v>1</v>
      </c>
      <c r="F454" s="35"/>
      <c r="G454" s="35" t="s">
        <v>203</v>
      </c>
      <c r="H454" s="35" t="s">
        <v>54</v>
      </c>
      <c r="I454" s="34" t="s">
        <v>686</v>
      </c>
      <c r="Q454" s="43"/>
      <c r="T454" s="43">
        <v>5350</v>
      </c>
    </row>
    <row r="455" spans="2:20" x14ac:dyDescent="0.3">
      <c r="B455" s="35" t="s">
        <v>685</v>
      </c>
      <c r="C455" s="35" t="s">
        <v>152</v>
      </c>
      <c r="D455" s="35"/>
      <c r="E455" s="35"/>
      <c r="F455" s="35">
        <v>70</v>
      </c>
      <c r="G455" s="35" t="s">
        <v>281</v>
      </c>
      <c r="H455" s="35" t="s">
        <v>166</v>
      </c>
      <c r="I455" s="34" t="s">
        <v>670</v>
      </c>
      <c r="Q455" s="43"/>
      <c r="T455" s="43">
        <v>136800</v>
      </c>
    </row>
    <row r="456" spans="2:20" x14ac:dyDescent="0.3">
      <c r="B456" s="35" t="s">
        <v>684</v>
      </c>
      <c r="C456" s="35" t="s">
        <v>152</v>
      </c>
      <c r="D456" s="36">
        <v>18000</v>
      </c>
      <c r="E456" s="35">
        <v>5</v>
      </c>
      <c r="F456" s="35"/>
      <c r="G456" s="35" t="s">
        <v>232</v>
      </c>
      <c r="H456" s="35" t="s">
        <v>51</v>
      </c>
      <c r="I456" s="34"/>
      <c r="Q456" s="43"/>
      <c r="T456" s="43">
        <v>18000</v>
      </c>
    </row>
    <row r="457" spans="2:20" x14ac:dyDescent="0.3">
      <c r="B457" s="35" t="s">
        <v>684</v>
      </c>
      <c r="C457" s="35" t="s">
        <v>152</v>
      </c>
      <c r="D457" s="36">
        <v>7200</v>
      </c>
      <c r="E457" s="35">
        <v>2</v>
      </c>
      <c r="F457" s="35"/>
      <c r="G457" s="35" t="s">
        <v>232</v>
      </c>
      <c r="H457" s="35" t="s">
        <v>51</v>
      </c>
      <c r="I457" s="34"/>
      <c r="Q457" s="43"/>
      <c r="T457" s="43">
        <v>158400</v>
      </c>
    </row>
    <row r="458" spans="2:20" x14ac:dyDescent="0.3">
      <c r="B458" s="35" t="s">
        <v>683</v>
      </c>
      <c r="C458" s="35" t="s">
        <v>148</v>
      </c>
      <c r="D458" s="35">
        <v>850</v>
      </c>
      <c r="E458" s="35">
        <v>1</v>
      </c>
      <c r="F458" s="35"/>
      <c r="G458" s="35" t="s">
        <v>151</v>
      </c>
      <c r="H458" s="35" t="s">
        <v>54</v>
      </c>
      <c r="I458" s="34" t="s">
        <v>255</v>
      </c>
      <c r="Q458" s="43"/>
      <c r="T458" s="43">
        <v>800</v>
      </c>
    </row>
    <row r="459" spans="2:20" x14ac:dyDescent="0.3">
      <c r="B459" s="35" t="s">
        <v>682</v>
      </c>
      <c r="C459" s="35" t="s">
        <v>93</v>
      </c>
      <c r="D459" s="36">
        <v>38700</v>
      </c>
      <c r="E459" s="35">
        <v>9</v>
      </c>
      <c r="F459" s="35"/>
      <c r="G459" s="35" t="s">
        <v>151</v>
      </c>
      <c r="H459" s="35" t="s">
        <v>54</v>
      </c>
      <c r="I459" s="34" t="s">
        <v>681</v>
      </c>
      <c r="Q459" s="43"/>
      <c r="T459" s="43">
        <v>9000</v>
      </c>
    </row>
    <row r="460" spans="2:20" x14ac:dyDescent="0.3">
      <c r="B460" s="35" t="s">
        <v>680</v>
      </c>
      <c r="C460" s="35" t="s">
        <v>16</v>
      </c>
      <c r="D460" s="35">
        <v>850</v>
      </c>
      <c r="E460" s="35">
        <v>1</v>
      </c>
      <c r="F460" s="35"/>
      <c r="G460" s="35" t="s">
        <v>151</v>
      </c>
      <c r="H460" s="35" t="s">
        <v>54</v>
      </c>
      <c r="I460" s="34" t="s">
        <v>229</v>
      </c>
      <c r="Q460" s="43"/>
      <c r="T460" s="43">
        <v>300</v>
      </c>
    </row>
    <row r="461" spans="2:20" x14ac:dyDescent="0.3">
      <c r="B461" s="35" t="s">
        <v>679</v>
      </c>
      <c r="C461" s="35" t="s">
        <v>16</v>
      </c>
      <c r="D461" s="35">
        <v>600</v>
      </c>
      <c r="E461" s="35">
        <v>1</v>
      </c>
      <c r="F461" s="35"/>
      <c r="G461" s="35" t="s">
        <v>167</v>
      </c>
      <c r="H461" s="35" t="s">
        <v>54</v>
      </c>
      <c r="I461" s="34" t="s">
        <v>385</v>
      </c>
      <c r="Q461" s="43"/>
      <c r="T461" s="43">
        <v>850</v>
      </c>
    </row>
    <row r="462" spans="2:20" x14ac:dyDescent="0.3">
      <c r="B462" s="35" t="s">
        <v>678</v>
      </c>
      <c r="C462" s="35" t="s">
        <v>93</v>
      </c>
      <c r="D462" s="36">
        <v>64500</v>
      </c>
      <c r="E462" s="35">
        <v>15</v>
      </c>
      <c r="F462" s="35">
        <v>135</v>
      </c>
      <c r="G462" s="35" t="s">
        <v>238</v>
      </c>
      <c r="H462" s="35" t="s">
        <v>54</v>
      </c>
      <c r="I462" s="34" t="s">
        <v>677</v>
      </c>
      <c r="Q462" s="43"/>
      <c r="T462" s="43">
        <v>2050</v>
      </c>
    </row>
    <row r="463" spans="2:20" x14ac:dyDescent="0.3">
      <c r="B463" s="35" t="s">
        <v>678</v>
      </c>
      <c r="C463" s="35" t="s">
        <v>93</v>
      </c>
      <c r="D463" s="36">
        <v>51600</v>
      </c>
      <c r="E463" s="35">
        <v>12</v>
      </c>
      <c r="F463" s="35">
        <v>135</v>
      </c>
      <c r="G463" s="35" t="s">
        <v>238</v>
      </c>
      <c r="H463" s="35" t="s">
        <v>54</v>
      </c>
      <c r="I463" s="34" t="s">
        <v>677</v>
      </c>
      <c r="Q463" s="43"/>
      <c r="T463" s="43">
        <v>2000</v>
      </c>
    </row>
    <row r="464" spans="2:20" x14ac:dyDescent="0.3">
      <c r="B464" s="35" t="s">
        <v>678</v>
      </c>
      <c r="C464" s="35" t="s">
        <v>93</v>
      </c>
      <c r="D464" s="36">
        <v>17200</v>
      </c>
      <c r="E464" s="35">
        <v>4</v>
      </c>
      <c r="F464" s="35">
        <v>135</v>
      </c>
      <c r="G464" s="35" t="s">
        <v>238</v>
      </c>
      <c r="H464" s="35" t="s">
        <v>54</v>
      </c>
      <c r="I464" s="34" t="s">
        <v>677</v>
      </c>
      <c r="Q464" s="43"/>
      <c r="T464" s="43">
        <v>800</v>
      </c>
    </row>
    <row r="465" spans="2:20" x14ac:dyDescent="0.3">
      <c r="B465" s="35" t="s">
        <v>678</v>
      </c>
      <c r="C465" s="35" t="s">
        <v>93</v>
      </c>
      <c r="D465" s="36">
        <v>17200</v>
      </c>
      <c r="E465" s="35">
        <v>4</v>
      </c>
      <c r="F465" s="35">
        <v>135</v>
      </c>
      <c r="G465" s="35" t="s">
        <v>238</v>
      </c>
      <c r="H465" s="35" t="s">
        <v>54</v>
      </c>
      <c r="I465" s="34" t="s">
        <v>677</v>
      </c>
      <c r="Q465" s="43"/>
      <c r="T465" s="43">
        <v>150</v>
      </c>
    </row>
    <row r="466" spans="2:20" x14ac:dyDescent="0.3">
      <c r="B466" s="35" t="s">
        <v>676</v>
      </c>
      <c r="C466" s="35" t="s">
        <v>87</v>
      </c>
      <c r="D466" s="35">
        <v>750</v>
      </c>
      <c r="E466" s="35">
        <v>1</v>
      </c>
      <c r="F466" s="35"/>
      <c r="G466" s="35" t="s">
        <v>167</v>
      </c>
      <c r="H466" s="35" t="s">
        <v>54</v>
      </c>
      <c r="I466" s="34" t="s">
        <v>675</v>
      </c>
      <c r="Q466" s="43"/>
      <c r="T466" s="43">
        <v>4750</v>
      </c>
    </row>
    <row r="467" spans="2:20" x14ac:dyDescent="0.3">
      <c r="B467" s="35" t="s">
        <v>674</v>
      </c>
      <c r="C467" s="35" t="s">
        <v>148</v>
      </c>
      <c r="D467" s="36">
        <v>2050</v>
      </c>
      <c r="E467" s="35">
        <v>1</v>
      </c>
      <c r="F467" s="35">
        <v>98</v>
      </c>
      <c r="G467" s="35" t="s">
        <v>147</v>
      </c>
      <c r="H467" s="35" t="s">
        <v>54</v>
      </c>
      <c r="I467" s="34">
        <v>2007</v>
      </c>
      <c r="Q467" s="43"/>
      <c r="T467" s="43">
        <v>10800</v>
      </c>
    </row>
    <row r="468" spans="2:20" x14ac:dyDescent="0.3">
      <c r="B468" s="35" t="s">
        <v>674</v>
      </c>
      <c r="C468" s="35" t="s">
        <v>148</v>
      </c>
      <c r="D468" s="36">
        <v>2050</v>
      </c>
      <c r="E468" s="35">
        <v>1</v>
      </c>
      <c r="F468" s="35">
        <v>98</v>
      </c>
      <c r="G468" s="35" t="s">
        <v>147</v>
      </c>
      <c r="H468" s="35" t="s">
        <v>54</v>
      </c>
      <c r="I468" s="34">
        <v>2007</v>
      </c>
      <c r="Q468" s="43"/>
      <c r="T468" s="43">
        <v>300</v>
      </c>
    </row>
    <row r="469" spans="2:20" x14ac:dyDescent="0.3">
      <c r="B469" s="35" t="s">
        <v>672</v>
      </c>
      <c r="C469" s="35" t="s">
        <v>163</v>
      </c>
      <c r="D469" s="35"/>
      <c r="E469" s="35"/>
      <c r="F469" s="35">
        <v>39</v>
      </c>
      <c r="G469" s="35" t="s">
        <v>281</v>
      </c>
      <c r="H469" s="35" t="s">
        <v>166</v>
      </c>
      <c r="I469" s="34" t="s">
        <v>673</v>
      </c>
      <c r="Q469" s="43"/>
      <c r="T469" s="43">
        <v>300</v>
      </c>
    </row>
    <row r="470" spans="2:20" x14ac:dyDescent="0.3">
      <c r="B470" s="35" t="s">
        <v>672</v>
      </c>
      <c r="C470" s="35" t="s">
        <v>163</v>
      </c>
      <c r="D470" s="35"/>
      <c r="E470" s="35"/>
      <c r="F470" s="35">
        <v>39</v>
      </c>
      <c r="G470" s="35" t="s">
        <v>281</v>
      </c>
      <c r="H470" s="35" t="s">
        <v>166</v>
      </c>
      <c r="I470" s="34" t="s">
        <v>523</v>
      </c>
      <c r="Q470" s="43"/>
      <c r="T470" s="43">
        <v>225</v>
      </c>
    </row>
    <row r="471" spans="2:20" x14ac:dyDescent="0.3">
      <c r="B471" s="35" t="s">
        <v>671</v>
      </c>
      <c r="C471" s="35" t="s">
        <v>163</v>
      </c>
      <c r="D471" s="35">
        <v>250</v>
      </c>
      <c r="E471" s="35">
        <v>1</v>
      </c>
      <c r="F471" s="35"/>
      <c r="G471" s="35" t="s">
        <v>192</v>
      </c>
      <c r="H471" s="35" t="s">
        <v>166</v>
      </c>
      <c r="I471" s="34" t="s">
        <v>670</v>
      </c>
      <c r="Q471" s="43"/>
      <c r="T471" s="43">
        <v>850</v>
      </c>
    </row>
    <row r="472" spans="2:20" x14ac:dyDescent="0.3">
      <c r="B472" s="35" t="s">
        <v>669</v>
      </c>
      <c r="C472" s="35" t="s">
        <v>90</v>
      </c>
      <c r="D472" s="35"/>
      <c r="E472" s="35"/>
      <c r="F472" s="35">
        <v>30</v>
      </c>
      <c r="G472" s="35" t="s">
        <v>281</v>
      </c>
      <c r="H472" s="35" t="s">
        <v>166</v>
      </c>
      <c r="I472" s="34">
        <v>1993</v>
      </c>
      <c r="Q472" s="43"/>
      <c r="T472" s="43">
        <v>11500</v>
      </c>
    </row>
    <row r="473" spans="2:20" x14ac:dyDescent="0.3">
      <c r="B473" s="35" t="s">
        <v>668</v>
      </c>
      <c r="C473" s="35" t="s">
        <v>90</v>
      </c>
      <c r="D473" s="36">
        <v>9000</v>
      </c>
      <c r="E473" s="35">
        <v>3</v>
      </c>
      <c r="F473" s="35">
        <v>78</v>
      </c>
      <c r="G473" s="35" t="s">
        <v>151</v>
      </c>
      <c r="H473" s="35" t="s">
        <v>54</v>
      </c>
      <c r="I473" s="34" t="s">
        <v>334</v>
      </c>
      <c r="Q473" s="43"/>
      <c r="T473" s="43">
        <v>8000</v>
      </c>
    </row>
    <row r="474" spans="2:20" x14ac:dyDescent="0.3">
      <c r="B474" s="35" t="s">
        <v>668</v>
      </c>
      <c r="C474" s="35" t="s">
        <v>90</v>
      </c>
      <c r="D474" s="36">
        <v>3000</v>
      </c>
      <c r="E474" s="35">
        <v>1</v>
      </c>
      <c r="F474" s="35">
        <v>78</v>
      </c>
      <c r="G474" s="35" t="s">
        <v>151</v>
      </c>
      <c r="H474" s="35" t="s">
        <v>54</v>
      </c>
      <c r="I474" s="34">
        <v>2012</v>
      </c>
      <c r="Q474" s="43"/>
      <c r="T474" s="43">
        <v>750</v>
      </c>
    </row>
    <row r="475" spans="2:20" x14ac:dyDescent="0.3">
      <c r="B475" s="35" t="s">
        <v>667</v>
      </c>
      <c r="C475" s="35" t="s">
        <v>88</v>
      </c>
      <c r="D475" s="36">
        <v>9200</v>
      </c>
      <c r="E475" s="35">
        <v>4</v>
      </c>
      <c r="F475" s="35">
        <v>98</v>
      </c>
      <c r="G475" s="35" t="s">
        <v>147</v>
      </c>
      <c r="H475" s="35" t="s">
        <v>54</v>
      </c>
      <c r="I475" s="34" t="s">
        <v>439</v>
      </c>
      <c r="Q475" s="43"/>
      <c r="T475" s="43">
        <v>900</v>
      </c>
    </row>
    <row r="476" spans="2:20" x14ac:dyDescent="0.3">
      <c r="B476" s="35" t="s">
        <v>667</v>
      </c>
      <c r="C476" s="35" t="s">
        <v>88</v>
      </c>
      <c r="D476" s="36">
        <v>2300</v>
      </c>
      <c r="E476" s="35">
        <v>1</v>
      </c>
      <c r="F476" s="35">
        <v>98</v>
      </c>
      <c r="G476" s="35" t="s">
        <v>147</v>
      </c>
      <c r="H476" s="35" t="s">
        <v>54</v>
      </c>
      <c r="I476" s="34" t="s">
        <v>393</v>
      </c>
      <c r="Q476" s="43"/>
      <c r="T476" s="43">
        <v>300</v>
      </c>
    </row>
    <row r="477" spans="2:20" x14ac:dyDescent="0.3">
      <c r="B477" s="35" t="s">
        <v>666</v>
      </c>
      <c r="C477" s="35" t="s">
        <v>16</v>
      </c>
      <c r="D477" s="35">
        <v>850</v>
      </c>
      <c r="E477" s="35">
        <v>1</v>
      </c>
      <c r="F477" s="35"/>
      <c r="G477" s="35" t="s">
        <v>151</v>
      </c>
      <c r="H477" s="35" t="s">
        <v>54</v>
      </c>
      <c r="I477" s="34">
        <v>2003</v>
      </c>
      <c r="Q477" s="43"/>
      <c r="T477" s="43">
        <v>850</v>
      </c>
    </row>
    <row r="478" spans="2:20" x14ac:dyDescent="0.3">
      <c r="B478" s="35" t="s">
        <v>665</v>
      </c>
      <c r="C478" s="35" t="s">
        <v>91</v>
      </c>
      <c r="D478" s="36">
        <v>12000</v>
      </c>
      <c r="E478" s="35">
        <v>6</v>
      </c>
      <c r="F478" s="35">
        <v>98</v>
      </c>
      <c r="G478" s="35" t="s">
        <v>192</v>
      </c>
      <c r="H478" s="35" t="s">
        <v>54</v>
      </c>
      <c r="I478" s="34" t="s">
        <v>664</v>
      </c>
      <c r="Q478" s="43"/>
      <c r="T478" s="43">
        <v>1000</v>
      </c>
    </row>
    <row r="479" spans="2:20" x14ac:dyDescent="0.3">
      <c r="B479" s="35" t="s">
        <v>663</v>
      </c>
      <c r="C479" s="35" t="s">
        <v>87</v>
      </c>
      <c r="D479" s="36">
        <v>23000</v>
      </c>
      <c r="E479" s="35">
        <v>10</v>
      </c>
      <c r="F479" s="35"/>
      <c r="G479" s="35" t="s">
        <v>147</v>
      </c>
      <c r="H479" s="35" t="s">
        <v>54</v>
      </c>
      <c r="I479" s="34" t="s">
        <v>319</v>
      </c>
      <c r="Q479" s="43"/>
      <c r="T479" s="43">
        <v>6000</v>
      </c>
    </row>
    <row r="480" spans="2:20" x14ac:dyDescent="0.3">
      <c r="B480" s="35" t="s">
        <v>661</v>
      </c>
      <c r="C480" s="35" t="s">
        <v>148</v>
      </c>
      <c r="D480" s="35">
        <v>850</v>
      </c>
      <c r="E480" s="35">
        <v>1</v>
      </c>
      <c r="F480" s="35">
        <v>49</v>
      </c>
      <c r="G480" s="35" t="s">
        <v>151</v>
      </c>
      <c r="H480" s="35" t="s">
        <v>54</v>
      </c>
      <c r="I480" s="34" t="s">
        <v>662</v>
      </c>
      <c r="Q480" s="43"/>
      <c r="T480" s="43">
        <v>225</v>
      </c>
    </row>
    <row r="481" spans="2:20" x14ac:dyDescent="0.3">
      <c r="B481" s="35" t="s">
        <v>661</v>
      </c>
      <c r="C481" s="35" t="s">
        <v>148</v>
      </c>
      <c r="D481" s="35">
        <v>850</v>
      </c>
      <c r="E481" s="35">
        <v>1</v>
      </c>
      <c r="F481" s="35">
        <v>49</v>
      </c>
      <c r="G481" s="35" t="s">
        <v>151</v>
      </c>
      <c r="H481" s="35" t="s">
        <v>54</v>
      </c>
      <c r="I481" s="34" t="s">
        <v>255</v>
      </c>
      <c r="Q481" s="43"/>
      <c r="T481" s="43">
        <v>23000</v>
      </c>
    </row>
    <row r="482" spans="2:20" x14ac:dyDescent="0.3">
      <c r="B482" s="35" t="s">
        <v>661</v>
      </c>
      <c r="C482" s="35" t="s">
        <v>148</v>
      </c>
      <c r="D482" s="35">
        <v>850</v>
      </c>
      <c r="E482" s="35">
        <v>1</v>
      </c>
      <c r="F482" s="35">
        <v>49</v>
      </c>
      <c r="G482" s="35" t="s">
        <v>151</v>
      </c>
      <c r="H482" s="35" t="s">
        <v>54</v>
      </c>
      <c r="I482" s="34" t="s">
        <v>351</v>
      </c>
      <c r="Q482" s="43"/>
      <c r="T482" s="43">
        <v>660</v>
      </c>
    </row>
    <row r="483" spans="2:20" x14ac:dyDescent="0.3">
      <c r="B483" s="35" t="s">
        <v>660</v>
      </c>
      <c r="C483" s="35" t="s">
        <v>152</v>
      </c>
      <c r="D483" s="36">
        <v>12800</v>
      </c>
      <c r="E483" s="35">
        <v>4</v>
      </c>
      <c r="F483" s="35">
        <v>90</v>
      </c>
      <c r="G483" s="35" t="s">
        <v>234</v>
      </c>
      <c r="H483" s="35" t="s">
        <v>54</v>
      </c>
      <c r="I483" s="34" t="s">
        <v>378</v>
      </c>
      <c r="Q483" s="43"/>
      <c r="T483" s="43">
        <v>2350</v>
      </c>
    </row>
    <row r="484" spans="2:20" x14ac:dyDescent="0.3">
      <c r="B484" s="35" t="s">
        <v>659</v>
      </c>
      <c r="C484" s="35" t="s">
        <v>90</v>
      </c>
      <c r="D484" s="36">
        <v>2000</v>
      </c>
      <c r="E484" s="35">
        <v>1</v>
      </c>
      <c r="F484" s="35">
        <v>64</v>
      </c>
      <c r="G484" s="35" t="s">
        <v>147</v>
      </c>
      <c r="H484" s="35" t="s">
        <v>54</v>
      </c>
      <c r="I484" s="34" t="s">
        <v>375</v>
      </c>
      <c r="Q484" s="43"/>
      <c r="T484" s="43">
        <v>6000</v>
      </c>
    </row>
    <row r="485" spans="2:20" x14ac:dyDescent="0.3">
      <c r="B485" s="35" t="s">
        <v>658</v>
      </c>
      <c r="C485" s="35" t="s">
        <v>148</v>
      </c>
      <c r="D485" s="36">
        <v>13200</v>
      </c>
      <c r="E485" s="35">
        <v>6</v>
      </c>
      <c r="F485" s="35">
        <v>100</v>
      </c>
      <c r="G485" s="35" t="s">
        <v>151</v>
      </c>
      <c r="H485" s="35" t="s">
        <v>54</v>
      </c>
      <c r="I485" s="34" t="s">
        <v>657</v>
      </c>
      <c r="Q485" s="43"/>
      <c r="T485" s="43">
        <v>10200</v>
      </c>
    </row>
    <row r="486" spans="2:20" x14ac:dyDescent="0.3">
      <c r="B486" s="35" t="s">
        <v>656</v>
      </c>
      <c r="C486" s="35" t="s">
        <v>163</v>
      </c>
      <c r="D486" s="36">
        <v>20700</v>
      </c>
      <c r="E486" s="35">
        <v>6</v>
      </c>
      <c r="F486" s="35">
        <v>119</v>
      </c>
      <c r="G486" s="35" t="s">
        <v>151</v>
      </c>
      <c r="H486" s="35" t="s">
        <v>54</v>
      </c>
      <c r="I486" s="34" t="s">
        <v>429</v>
      </c>
      <c r="Q486" s="43"/>
      <c r="T486" s="43">
        <v>4000</v>
      </c>
    </row>
    <row r="487" spans="2:20" x14ac:dyDescent="0.3">
      <c r="B487" s="35" t="s">
        <v>655</v>
      </c>
      <c r="C487" s="35" t="s">
        <v>654</v>
      </c>
      <c r="D487" s="36">
        <v>10000</v>
      </c>
      <c r="E487" s="35">
        <v>5</v>
      </c>
      <c r="F487" s="35">
        <v>105</v>
      </c>
      <c r="G487" s="35" t="s">
        <v>151</v>
      </c>
      <c r="H487" s="35" t="s">
        <v>54</v>
      </c>
      <c r="I487" s="34" t="s">
        <v>188</v>
      </c>
      <c r="Q487" s="43"/>
      <c r="T487" s="43">
        <v>4100</v>
      </c>
    </row>
    <row r="488" spans="2:20" x14ac:dyDescent="0.3">
      <c r="B488" s="35" t="s">
        <v>653</v>
      </c>
      <c r="C488" s="35" t="s">
        <v>148</v>
      </c>
      <c r="D488" s="35">
        <v>850</v>
      </c>
      <c r="E488" s="35">
        <v>1</v>
      </c>
      <c r="F488" s="35"/>
      <c r="G488" s="35" t="s">
        <v>151</v>
      </c>
      <c r="H488" s="35" t="s">
        <v>54</v>
      </c>
      <c r="I488" s="34" t="s">
        <v>465</v>
      </c>
      <c r="Q488" s="43"/>
      <c r="T488" s="43">
        <v>850</v>
      </c>
    </row>
    <row r="489" spans="2:20" x14ac:dyDescent="0.3">
      <c r="B489" s="35" t="s">
        <v>652</v>
      </c>
      <c r="C489" s="35" t="s">
        <v>16</v>
      </c>
      <c r="D489" s="35">
        <v>950</v>
      </c>
      <c r="E489" s="35">
        <v>1</v>
      </c>
      <c r="F489" s="35"/>
      <c r="G489" s="35" t="s">
        <v>167</v>
      </c>
      <c r="H489" s="35" t="s">
        <v>54</v>
      </c>
      <c r="I489" s="34">
        <v>2003</v>
      </c>
      <c r="Q489" s="43"/>
      <c r="T489" s="43">
        <v>800</v>
      </c>
    </row>
    <row r="490" spans="2:20" x14ac:dyDescent="0.3">
      <c r="B490" s="35" t="s">
        <v>651</v>
      </c>
      <c r="C490" s="35" t="s">
        <v>16</v>
      </c>
      <c r="D490" s="35">
        <v>850</v>
      </c>
      <c r="E490" s="35">
        <v>1</v>
      </c>
      <c r="F490" s="35"/>
      <c r="G490" s="35" t="s">
        <v>151</v>
      </c>
      <c r="H490" s="35" t="s">
        <v>54</v>
      </c>
      <c r="I490" s="34">
        <v>2011</v>
      </c>
      <c r="Q490" s="43"/>
      <c r="T490" s="43">
        <v>750</v>
      </c>
    </row>
    <row r="491" spans="2:20" x14ac:dyDescent="0.3">
      <c r="B491" s="35" t="s">
        <v>650</v>
      </c>
      <c r="C491" s="35" t="s">
        <v>91</v>
      </c>
      <c r="D491" s="36">
        <v>10000</v>
      </c>
      <c r="E491" s="35">
        <v>4</v>
      </c>
      <c r="F491" s="35">
        <v>99</v>
      </c>
      <c r="G491" s="35" t="s">
        <v>192</v>
      </c>
      <c r="H491" s="35" t="s">
        <v>54</v>
      </c>
      <c r="I491" s="34" t="s">
        <v>619</v>
      </c>
      <c r="Q491" s="43"/>
      <c r="T491" s="43">
        <v>850</v>
      </c>
    </row>
    <row r="492" spans="2:20" x14ac:dyDescent="0.3">
      <c r="B492" s="35" t="s">
        <v>649</v>
      </c>
      <c r="C492" s="35" t="s">
        <v>148</v>
      </c>
      <c r="D492" s="35">
        <v>900</v>
      </c>
      <c r="E492" s="35">
        <v>1</v>
      </c>
      <c r="F492" s="35"/>
      <c r="G492" s="35" t="s">
        <v>167</v>
      </c>
      <c r="H492" s="35" t="s">
        <v>166</v>
      </c>
      <c r="I492" s="34" t="s">
        <v>210</v>
      </c>
      <c r="Q492" s="43"/>
      <c r="T492" s="43">
        <v>12000</v>
      </c>
    </row>
    <row r="493" spans="2:20" x14ac:dyDescent="0.3">
      <c r="B493" s="35" t="s">
        <v>648</v>
      </c>
      <c r="C493" s="35" t="s">
        <v>148</v>
      </c>
      <c r="D493" s="35">
        <v>800</v>
      </c>
      <c r="E493" s="35">
        <v>1</v>
      </c>
      <c r="F493" s="35">
        <v>50</v>
      </c>
      <c r="G493" s="35" t="s">
        <v>147</v>
      </c>
      <c r="H493" s="35" t="s">
        <v>54</v>
      </c>
      <c r="I493" s="34" t="s">
        <v>257</v>
      </c>
      <c r="Q493" s="43"/>
      <c r="T493" s="43">
        <v>15000</v>
      </c>
    </row>
    <row r="494" spans="2:20" x14ac:dyDescent="0.3">
      <c r="B494" s="35" t="s">
        <v>647</v>
      </c>
      <c r="C494" s="35" t="s">
        <v>148</v>
      </c>
      <c r="D494" s="35">
        <v>800</v>
      </c>
      <c r="E494" s="35">
        <v>1</v>
      </c>
      <c r="F494" s="35">
        <v>50</v>
      </c>
      <c r="G494" s="35" t="s">
        <v>147</v>
      </c>
      <c r="H494" s="35" t="s">
        <v>54</v>
      </c>
      <c r="I494" s="34" t="s">
        <v>257</v>
      </c>
      <c r="Q494" s="43"/>
      <c r="T494" s="43">
        <v>6900</v>
      </c>
    </row>
    <row r="495" spans="2:20" x14ac:dyDescent="0.3">
      <c r="B495" s="35" t="s">
        <v>646</v>
      </c>
      <c r="C495" s="35" t="s">
        <v>16</v>
      </c>
      <c r="D495" s="35">
        <v>850</v>
      </c>
      <c r="E495" s="35">
        <v>1</v>
      </c>
      <c r="F495" s="35"/>
      <c r="G495" s="35" t="s">
        <v>151</v>
      </c>
      <c r="H495" s="35" t="s">
        <v>54</v>
      </c>
      <c r="I495" s="34" t="s">
        <v>502</v>
      </c>
      <c r="Q495" s="43"/>
      <c r="T495" s="43">
        <v>90000</v>
      </c>
    </row>
    <row r="496" spans="2:20" x14ac:dyDescent="0.3">
      <c r="B496" s="35" t="s">
        <v>623</v>
      </c>
      <c r="C496" s="35" t="s">
        <v>87</v>
      </c>
      <c r="D496" s="35">
        <f>600+600</f>
        <v>1200</v>
      </c>
      <c r="E496" s="35">
        <f>1+1</f>
        <v>2</v>
      </c>
      <c r="F496" s="35"/>
      <c r="G496" s="35" t="s">
        <v>645</v>
      </c>
      <c r="H496" s="35" t="s">
        <v>54</v>
      </c>
      <c r="I496" s="34">
        <v>1995</v>
      </c>
      <c r="Q496" s="43"/>
      <c r="T496" s="43">
        <v>500</v>
      </c>
    </row>
    <row r="497" spans="2:20" x14ac:dyDescent="0.3">
      <c r="B497" s="35" t="s">
        <v>644</v>
      </c>
      <c r="C497" s="35" t="s">
        <v>16</v>
      </c>
      <c r="D497" s="36">
        <v>4500</v>
      </c>
      <c r="E497" s="35">
        <v>5</v>
      </c>
      <c r="F497" s="35"/>
      <c r="G497" s="35" t="s">
        <v>301</v>
      </c>
      <c r="H497" s="35" t="s">
        <v>54</v>
      </c>
      <c r="I497" s="34" t="s">
        <v>159</v>
      </c>
      <c r="Q497" s="43"/>
      <c r="T497" s="43">
        <v>600</v>
      </c>
    </row>
    <row r="498" spans="2:20" x14ac:dyDescent="0.3">
      <c r="B498" s="35" t="s">
        <v>643</v>
      </c>
      <c r="C498" s="35" t="s">
        <v>87</v>
      </c>
      <c r="D498" s="36">
        <v>10500</v>
      </c>
      <c r="E498" s="35">
        <v>6</v>
      </c>
      <c r="F498" s="35"/>
      <c r="G498" s="35" t="s">
        <v>151</v>
      </c>
      <c r="H498" s="35" t="s">
        <v>54</v>
      </c>
      <c r="I498" s="34" t="s">
        <v>252</v>
      </c>
      <c r="Q498" s="43"/>
      <c r="T498" s="43">
        <v>850</v>
      </c>
    </row>
    <row r="499" spans="2:20" x14ac:dyDescent="0.3">
      <c r="B499" s="35" t="s">
        <v>641</v>
      </c>
      <c r="C499" s="35" t="s">
        <v>87</v>
      </c>
      <c r="D499" s="36">
        <v>8000</v>
      </c>
      <c r="E499" s="35">
        <v>4</v>
      </c>
      <c r="F499" s="35"/>
      <c r="G499" s="35" t="s">
        <v>151</v>
      </c>
      <c r="H499" s="35" t="s">
        <v>166</v>
      </c>
      <c r="I499" s="34" t="s">
        <v>229</v>
      </c>
      <c r="Q499" s="43"/>
      <c r="T499" s="43">
        <v>10000</v>
      </c>
    </row>
    <row r="500" spans="2:20" x14ac:dyDescent="0.3">
      <c r="B500" s="35" t="s">
        <v>637</v>
      </c>
      <c r="C500" s="35" t="s">
        <v>87</v>
      </c>
      <c r="D500" s="35">
        <v>750</v>
      </c>
      <c r="E500" s="35">
        <v>1</v>
      </c>
      <c r="F500" s="35"/>
      <c r="G500" s="35" t="s">
        <v>192</v>
      </c>
      <c r="H500" s="35" t="s">
        <v>54</v>
      </c>
      <c r="I500" s="34" t="s">
        <v>639</v>
      </c>
      <c r="Q500" s="43"/>
      <c r="T500" s="43">
        <v>800</v>
      </c>
    </row>
    <row r="501" spans="2:20" x14ac:dyDescent="0.3">
      <c r="B501" s="35" t="s">
        <v>637</v>
      </c>
      <c r="C501" s="35" t="s">
        <v>87</v>
      </c>
      <c r="D501" s="35">
        <v>250</v>
      </c>
      <c r="E501" s="35">
        <v>1</v>
      </c>
      <c r="F501" s="35"/>
      <c r="G501" s="35" t="s">
        <v>192</v>
      </c>
      <c r="H501" s="35" t="s">
        <v>54</v>
      </c>
      <c r="I501" s="34">
        <v>1995</v>
      </c>
      <c r="Q501" s="43"/>
      <c r="T501" s="43">
        <v>1320</v>
      </c>
    </row>
    <row r="502" spans="2:20" x14ac:dyDescent="0.3">
      <c r="B502" s="35" t="s">
        <v>634</v>
      </c>
      <c r="C502" s="35" t="s">
        <v>16</v>
      </c>
      <c r="D502" s="36">
        <v>3000</v>
      </c>
      <c r="E502" s="35">
        <v>1</v>
      </c>
      <c r="F502" s="35"/>
      <c r="G502" s="35" t="s">
        <v>234</v>
      </c>
      <c r="H502" s="35" t="s">
        <v>54</v>
      </c>
      <c r="I502" s="34">
        <v>2015</v>
      </c>
      <c r="Q502" s="43"/>
      <c r="T502" s="43">
        <v>1700</v>
      </c>
    </row>
    <row r="503" spans="2:20" x14ac:dyDescent="0.3">
      <c r="B503" s="35" t="s">
        <v>634</v>
      </c>
      <c r="C503" s="35" t="s">
        <v>16</v>
      </c>
      <c r="D503" s="36">
        <v>15000</v>
      </c>
      <c r="E503" s="35">
        <v>5</v>
      </c>
      <c r="F503" s="35"/>
      <c r="G503" s="35" t="s">
        <v>234</v>
      </c>
      <c r="H503" s="35" t="s">
        <v>54</v>
      </c>
      <c r="I503" s="34">
        <v>2016</v>
      </c>
      <c r="Q503" s="43"/>
      <c r="T503" s="43">
        <v>1700</v>
      </c>
    </row>
    <row r="504" spans="2:20" x14ac:dyDescent="0.3">
      <c r="B504" s="35" t="s">
        <v>632</v>
      </c>
      <c r="C504" s="35" t="s">
        <v>16</v>
      </c>
      <c r="D504" s="36">
        <v>3000</v>
      </c>
      <c r="E504" s="35">
        <v>5</v>
      </c>
      <c r="F504" s="35"/>
      <c r="G504" s="35" t="s">
        <v>157</v>
      </c>
      <c r="H504" s="35" t="s">
        <v>166</v>
      </c>
      <c r="I504" s="34" t="s">
        <v>631</v>
      </c>
      <c r="Q504" s="43"/>
      <c r="T504" s="43">
        <v>1800</v>
      </c>
    </row>
    <row r="505" spans="2:20" x14ac:dyDescent="0.3">
      <c r="B505" s="35" t="s">
        <v>629</v>
      </c>
      <c r="C505" s="35" t="s">
        <v>90</v>
      </c>
      <c r="D505" s="36">
        <v>9200</v>
      </c>
      <c r="E505" s="35">
        <v>4</v>
      </c>
      <c r="F505" s="35">
        <v>78</v>
      </c>
      <c r="G505" s="35" t="s">
        <v>147</v>
      </c>
      <c r="H505" s="35" t="s">
        <v>54</v>
      </c>
      <c r="I505" s="34" t="s">
        <v>220</v>
      </c>
      <c r="Q505" s="43"/>
      <c r="T505" s="43">
        <v>1600</v>
      </c>
    </row>
    <row r="506" spans="2:20" x14ac:dyDescent="0.3">
      <c r="B506" s="35" t="s">
        <v>626</v>
      </c>
      <c r="C506" s="35" t="s">
        <v>93</v>
      </c>
      <c r="D506" s="35">
        <v>660</v>
      </c>
      <c r="E506" s="35">
        <v>1</v>
      </c>
      <c r="F506" s="35"/>
      <c r="G506" s="35" t="s">
        <v>151</v>
      </c>
      <c r="H506" s="35" t="s">
        <v>166</v>
      </c>
      <c r="I506" s="34" t="s">
        <v>580</v>
      </c>
      <c r="Q506" s="43"/>
      <c r="T506" s="43">
        <v>2600</v>
      </c>
    </row>
    <row r="507" spans="2:20" x14ac:dyDescent="0.3">
      <c r="B507" s="35" t="s">
        <v>626</v>
      </c>
      <c r="C507" s="35" t="s">
        <v>93</v>
      </c>
      <c r="D507" s="35">
        <v>660</v>
      </c>
      <c r="E507" s="35">
        <v>1</v>
      </c>
      <c r="F507" s="35"/>
      <c r="G507" s="35" t="s">
        <v>151</v>
      </c>
      <c r="H507" s="35" t="s">
        <v>166</v>
      </c>
      <c r="I507" s="34" t="s">
        <v>580</v>
      </c>
      <c r="Q507" s="43"/>
      <c r="T507" s="43">
        <v>9200</v>
      </c>
    </row>
    <row r="508" spans="2:20" x14ac:dyDescent="0.3">
      <c r="B508" s="35" t="s">
        <v>624</v>
      </c>
      <c r="C508" s="35" t="s">
        <v>93</v>
      </c>
      <c r="D508" s="35">
        <v>850</v>
      </c>
      <c r="E508" s="35">
        <v>1</v>
      </c>
      <c r="F508" s="35"/>
      <c r="G508" s="35" t="s">
        <v>151</v>
      </c>
      <c r="H508" s="35" t="s">
        <v>54</v>
      </c>
      <c r="I508" s="34" t="s">
        <v>351</v>
      </c>
      <c r="Q508" s="43"/>
      <c r="T508" s="43">
        <v>2550</v>
      </c>
    </row>
    <row r="509" spans="2:20" x14ac:dyDescent="0.3">
      <c r="B509" s="35" t="s">
        <v>622</v>
      </c>
      <c r="C509" s="35" t="s">
        <v>93</v>
      </c>
      <c r="D509" s="35">
        <v>850</v>
      </c>
      <c r="E509" s="35">
        <v>1</v>
      </c>
      <c r="F509" s="35"/>
      <c r="G509" s="35" t="s">
        <v>151</v>
      </c>
      <c r="H509" s="35" t="s">
        <v>54</v>
      </c>
      <c r="I509" s="34" t="s">
        <v>621</v>
      </c>
      <c r="Q509" s="43"/>
      <c r="T509" s="43">
        <v>16500</v>
      </c>
    </row>
    <row r="510" spans="2:20" x14ac:dyDescent="0.3">
      <c r="B510" s="35" t="s">
        <v>620</v>
      </c>
      <c r="C510" s="35" t="s">
        <v>93</v>
      </c>
      <c r="D510" s="35">
        <v>850</v>
      </c>
      <c r="E510" s="35">
        <v>1</v>
      </c>
      <c r="F510" s="35"/>
      <c r="G510" s="35" t="s">
        <v>151</v>
      </c>
      <c r="H510" s="35" t="s">
        <v>54</v>
      </c>
      <c r="I510" s="34" t="s">
        <v>619</v>
      </c>
      <c r="Q510" s="43"/>
      <c r="T510" s="43">
        <v>1075</v>
      </c>
    </row>
    <row r="511" spans="2:20" x14ac:dyDescent="0.3">
      <c r="B511" s="35" t="s">
        <v>618</v>
      </c>
      <c r="C511" s="35" t="s">
        <v>148</v>
      </c>
      <c r="D511" s="35">
        <v>850</v>
      </c>
      <c r="E511" s="35">
        <v>1</v>
      </c>
      <c r="F511" s="35"/>
      <c r="G511" s="35" t="s">
        <v>151</v>
      </c>
      <c r="H511" s="35" t="s">
        <v>166</v>
      </c>
      <c r="I511" s="34" t="s">
        <v>255</v>
      </c>
      <c r="Q511" s="43"/>
      <c r="T511" s="43">
        <v>1200</v>
      </c>
    </row>
    <row r="512" spans="2:20" x14ac:dyDescent="0.3">
      <c r="B512" s="35" t="s">
        <v>617</v>
      </c>
      <c r="C512" s="35" t="s">
        <v>16</v>
      </c>
      <c r="D512" s="35">
        <v>300</v>
      </c>
      <c r="E512" s="35">
        <v>1</v>
      </c>
      <c r="F512" s="35"/>
      <c r="G512" s="35" t="s">
        <v>176</v>
      </c>
      <c r="H512" s="35" t="s">
        <v>54</v>
      </c>
      <c r="I512" s="34" t="s">
        <v>226</v>
      </c>
      <c r="Q512" s="43"/>
      <c r="T512" s="43">
        <v>1700</v>
      </c>
    </row>
    <row r="513" spans="2:20" x14ac:dyDescent="0.3">
      <c r="B513" s="35" t="s">
        <v>616</v>
      </c>
      <c r="C513" s="35" t="s">
        <v>16</v>
      </c>
      <c r="D513" s="35">
        <v>950</v>
      </c>
      <c r="E513" s="35">
        <v>1</v>
      </c>
      <c r="F513" s="35"/>
      <c r="G513" s="35" t="s">
        <v>167</v>
      </c>
      <c r="H513" s="35" t="s">
        <v>54</v>
      </c>
      <c r="I513" s="34">
        <v>2003</v>
      </c>
      <c r="Q513" s="43"/>
      <c r="T513" s="43">
        <v>3350</v>
      </c>
    </row>
    <row r="514" spans="2:20" x14ac:dyDescent="0.3">
      <c r="B514" s="35" t="s">
        <v>615</v>
      </c>
      <c r="C514" s="35" t="s">
        <v>16</v>
      </c>
      <c r="D514" s="35">
        <v>850</v>
      </c>
      <c r="E514" s="35">
        <v>1</v>
      </c>
      <c r="F514" s="35"/>
      <c r="G514" s="35" t="s">
        <v>151</v>
      </c>
      <c r="H514" s="35" t="s">
        <v>54</v>
      </c>
      <c r="I514" s="34" t="s">
        <v>444</v>
      </c>
      <c r="Q514" s="43"/>
      <c r="T514" s="43">
        <v>1320</v>
      </c>
    </row>
    <row r="515" spans="2:20" x14ac:dyDescent="0.3">
      <c r="B515" s="35" t="s">
        <v>615</v>
      </c>
      <c r="C515" s="35" t="s">
        <v>16</v>
      </c>
      <c r="D515" s="35">
        <v>850</v>
      </c>
      <c r="E515" s="35">
        <v>1</v>
      </c>
      <c r="F515" s="35"/>
      <c r="G515" s="35" t="s">
        <v>151</v>
      </c>
      <c r="H515" s="35" t="s">
        <v>54</v>
      </c>
      <c r="I515" s="34" t="s">
        <v>444</v>
      </c>
      <c r="Q515" s="43"/>
      <c r="T515" s="43">
        <v>1200</v>
      </c>
    </row>
    <row r="516" spans="2:20" x14ac:dyDescent="0.3">
      <c r="B516" s="35" t="s">
        <v>614</v>
      </c>
      <c r="C516" s="35" t="s">
        <v>16</v>
      </c>
      <c r="D516" s="35">
        <v>600</v>
      </c>
      <c r="E516" s="35">
        <v>1</v>
      </c>
      <c r="F516" s="35"/>
      <c r="G516" s="35" t="s">
        <v>167</v>
      </c>
      <c r="H516" s="35" t="s">
        <v>54</v>
      </c>
      <c r="I516" s="34" t="s">
        <v>613</v>
      </c>
      <c r="Q516" s="43"/>
      <c r="T516" s="43">
        <v>2600</v>
      </c>
    </row>
    <row r="517" spans="2:20" x14ac:dyDescent="0.3">
      <c r="B517" s="35" t="s">
        <v>612</v>
      </c>
      <c r="C517" s="35" t="s">
        <v>90</v>
      </c>
      <c r="D517" s="36">
        <v>5000</v>
      </c>
      <c r="E517" s="35">
        <v>2</v>
      </c>
      <c r="F517" s="35"/>
      <c r="G517" s="35" t="s">
        <v>232</v>
      </c>
      <c r="H517" s="35" t="s">
        <v>54</v>
      </c>
      <c r="I517" s="34" t="s">
        <v>611</v>
      </c>
      <c r="Q517" s="43"/>
      <c r="T517" s="43">
        <v>1700</v>
      </c>
    </row>
    <row r="518" spans="2:20" x14ac:dyDescent="0.3">
      <c r="B518" s="35" t="s">
        <v>610</v>
      </c>
      <c r="C518" s="35" t="s">
        <v>16</v>
      </c>
      <c r="D518" s="35">
        <v>900</v>
      </c>
      <c r="E518" s="35">
        <v>1</v>
      </c>
      <c r="F518" s="35"/>
      <c r="G518" s="35" t="s">
        <v>167</v>
      </c>
      <c r="H518" s="35" t="s">
        <v>54</v>
      </c>
      <c r="I518" s="34">
        <v>2005</v>
      </c>
      <c r="Q518" s="43"/>
      <c r="T518" s="43">
        <v>1600</v>
      </c>
    </row>
    <row r="519" spans="2:20" x14ac:dyDescent="0.3">
      <c r="B519" s="35" t="s">
        <v>609</v>
      </c>
      <c r="C519" s="35" t="s">
        <v>90</v>
      </c>
      <c r="D519" s="36">
        <v>6900</v>
      </c>
      <c r="E519" s="35">
        <v>3</v>
      </c>
      <c r="F519" s="35"/>
      <c r="G519" s="35" t="s">
        <v>147</v>
      </c>
      <c r="H519" s="35" t="s">
        <v>54</v>
      </c>
      <c r="I519" s="34" t="s">
        <v>608</v>
      </c>
      <c r="Q519" s="43"/>
      <c r="T519" s="43">
        <v>1350</v>
      </c>
    </row>
    <row r="520" spans="2:20" x14ac:dyDescent="0.3">
      <c r="B520" s="35" t="s">
        <v>607</v>
      </c>
      <c r="C520" s="35" t="s">
        <v>90</v>
      </c>
      <c r="D520" s="36">
        <v>1320</v>
      </c>
      <c r="E520" s="35">
        <v>2</v>
      </c>
      <c r="F520" s="35">
        <v>65</v>
      </c>
      <c r="G520" s="35" t="s">
        <v>151</v>
      </c>
      <c r="H520" s="35" t="s">
        <v>166</v>
      </c>
      <c r="I520" s="34" t="s">
        <v>606</v>
      </c>
      <c r="Q520" s="43"/>
      <c r="T520" s="43">
        <v>1050</v>
      </c>
    </row>
    <row r="521" spans="2:20" x14ac:dyDescent="0.3">
      <c r="B521" s="35" t="s">
        <v>605</v>
      </c>
      <c r="C521" s="35" t="s">
        <v>90</v>
      </c>
      <c r="D521" s="35">
        <v>900</v>
      </c>
      <c r="E521" s="35">
        <v>1</v>
      </c>
      <c r="F521" s="35">
        <v>70</v>
      </c>
      <c r="G521" s="35" t="s">
        <v>167</v>
      </c>
      <c r="H521" s="35" t="s">
        <v>54</v>
      </c>
      <c r="I521" s="34" t="s">
        <v>249</v>
      </c>
      <c r="Q521" s="43"/>
      <c r="T521" s="43">
        <v>2110</v>
      </c>
    </row>
    <row r="522" spans="2:20" x14ac:dyDescent="0.3">
      <c r="B522" s="35" t="s">
        <v>604</v>
      </c>
      <c r="C522" s="35" t="s">
        <v>87</v>
      </c>
      <c r="D522" s="36">
        <v>13800</v>
      </c>
      <c r="E522" s="35">
        <v>6</v>
      </c>
      <c r="F522" s="35">
        <v>70</v>
      </c>
      <c r="G522" s="35" t="s">
        <v>147</v>
      </c>
      <c r="H522" s="35" t="s">
        <v>54</v>
      </c>
      <c r="I522" s="34" t="s">
        <v>603</v>
      </c>
    </row>
    <row r="523" spans="2:20" x14ac:dyDescent="0.3">
      <c r="B523" s="35" t="s">
        <v>602</v>
      </c>
      <c r="C523" s="35" t="s">
        <v>87</v>
      </c>
      <c r="D523" s="36">
        <v>12000</v>
      </c>
      <c r="E523" s="35">
        <v>6</v>
      </c>
      <c r="F523" s="35">
        <v>68</v>
      </c>
      <c r="G523" s="35" t="s">
        <v>151</v>
      </c>
      <c r="H523" s="35" t="s">
        <v>166</v>
      </c>
      <c r="I523" s="34" t="s">
        <v>601</v>
      </c>
    </row>
    <row r="524" spans="2:20" x14ac:dyDescent="0.3">
      <c r="B524" s="35" t="s">
        <v>600</v>
      </c>
      <c r="C524" s="35" t="s">
        <v>93</v>
      </c>
      <c r="D524" s="35">
        <v>600</v>
      </c>
      <c r="E524" s="35">
        <v>1</v>
      </c>
      <c r="F524" s="35"/>
      <c r="G524" s="35" t="s">
        <v>176</v>
      </c>
      <c r="H524" s="35" t="s">
        <v>166</v>
      </c>
      <c r="I524" s="34" t="s">
        <v>226</v>
      </c>
    </row>
    <row r="525" spans="2:20" x14ac:dyDescent="0.3">
      <c r="B525" s="35" t="s">
        <v>599</v>
      </c>
      <c r="C525" s="35" t="s">
        <v>93</v>
      </c>
      <c r="D525" s="35">
        <f>850+850</f>
        <v>1700</v>
      </c>
      <c r="E525" s="35">
        <f>1+1</f>
        <v>2</v>
      </c>
      <c r="F525" s="35"/>
      <c r="G525" s="35" t="s">
        <v>151</v>
      </c>
      <c r="H525" s="35" t="s">
        <v>54</v>
      </c>
      <c r="I525" s="34" t="s">
        <v>249</v>
      </c>
    </row>
    <row r="526" spans="2:20" x14ac:dyDescent="0.3">
      <c r="B526" s="35" t="s">
        <v>598</v>
      </c>
      <c r="C526" s="35" t="s">
        <v>93</v>
      </c>
      <c r="D526" s="35">
        <v>900</v>
      </c>
      <c r="E526" s="35">
        <v>1</v>
      </c>
      <c r="F526" s="35">
        <v>40</v>
      </c>
      <c r="G526" s="35" t="s">
        <v>301</v>
      </c>
      <c r="H526" s="35" t="s">
        <v>54</v>
      </c>
      <c r="I526" s="34" t="s">
        <v>433</v>
      </c>
    </row>
    <row r="527" spans="2:20" x14ac:dyDescent="0.3">
      <c r="B527" s="35" t="s">
        <v>597</v>
      </c>
      <c r="C527" s="35" t="s">
        <v>87</v>
      </c>
      <c r="D527" s="35">
        <v>900</v>
      </c>
      <c r="E527" s="35">
        <v>1</v>
      </c>
      <c r="F527" s="35"/>
      <c r="G527" s="35" t="s">
        <v>167</v>
      </c>
      <c r="H527" s="35" t="s">
        <v>54</v>
      </c>
      <c r="I527" s="34" t="s">
        <v>210</v>
      </c>
    </row>
    <row r="528" spans="2:20" x14ac:dyDescent="0.3">
      <c r="B528" s="35" t="s">
        <v>597</v>
      </c>
      <c r="C528" s="35" t="s">
        <v>87</v>
      </c>
      <c r="D528" s="36">
        <v>13300</v>
      </c>
      <c r="E528" s="35">
        <v>14</v>
      </c>
      <c r="F528" s="35"/>
      <c r="G528" s="35" t="s">
        <v>167</v>
      </c>
      <c r="H528" s="35" t="s">
        <v>54</v>
      </c>
      <c r="I528" s="34">
        <v>2003</v>
      </c>
    </row>
    <row r="529" spans="2:9" x14ac:dyDescent="0.3">
      <c r="B529" s="35" t="s">
        <v>596</v>
      </c>
      <c r="C529" s="35" t="s">
        <v>148</v>
      </c>
      <c r="D529" s="36">
        <v>6000</v>
      </c>
      <c r="E529" s="35">
        <v>2</v>
      </c>
      <c r="F529" s="35">
        <v>80</v>
      </c>
      <c r="G529" s="35" t="s">
        <v>151</v>
      </c>
      <c r="H529" s="35" t="s">
        <v>54</v>
      </c>
      <c r="I529" s="34">
        <v>2010</v>
      </c>
    </row>
    <row r="530" spans="2:9" x14ac:dyDescent="0.3">
      <c r="B530" s="35" t="s">
        <v>595</v>
      </c>
      <c r="C530" s="35" t="s">
        <v>16</v>
      </c>
      <c r="D530" s="35">
        <v>225</v>
      </c>
      <c r="E530" s="35">
        <v>1</v>
      </c>
      <c r="F530" s="35"/>
      <c r="G530" s="35" t="s">
        <v>203</v>
      </c>
      <c r="H530" s="35" t="s">
        <v>54</v>
      </c>
      <c r="I530" s="34">
        <v>1995</v>
      </c>
    </row>
    <row r="531" spans="2:9" x14ac:dyDescent="0.3">
      <c r="B531" s="35" t="s">
        <v>594</v>
      </c>
      <c r="C531" s="35" t="s">
        <v>16</v>
      </c>
      <c r="D531" s="35">
        <v>900</v>
      </c>
      <c r="E531" s="35">
        <v>1</v>
      </c>
      <c r="F531" s="35"/>
      <c r="G531" s="35" t="s">
        <v>167</v>
      </c>
      <c r="H531" s="35" t="s">
        <v>166</v>
      </c>
      <c r="I531" s="34" t="s">
        <v>362</v>
      </c>
    </row>
    <row r="532" spans="2:9" x14ac:dyDescent="0.3">
      <c r="B532" s="35" t="s">
        <v>593</v>
      </c>
      <c r="C532" s="35" t="s">
        <v>16</v>
      </c>
      <c r="D532" s="35">
        <v>850</v>
      </c>
      <c r="E532" s="35">
        <v>1</v>
      </c>
      <c r="F532" s="35"/>
      <c r="G532" s="35" t="s">
        <v>151</v>
      </c>
      <c r="H532" s="35" t="s">
        <v>54</v>
      </c>
      <c r="I532" s="34" t="s">
        <v>178</v>
      </c>
    </row>
    <row r="533" spans="2:9" x14ac:dyDescent="0.3">
      <c r="B533" s="35" t="s">
        <v>592</v>
      </c>
      <c r="C533" s="35" t="s">
        <v>16</v>
      </c>
      <c r="D533" s="35">
        <v>900</v>
      </c>
      <c r="E533" s="35">
        <v>1</v>
      </c>
      <c r="F533" s="35"/>
      <c r="G533" s="35" t="s">
        <v>167</v>
      </c>
      <c r="H533" s="35" t="s">
        <v>54</v>
      </c>
      <c r="I533" s="34" t="s">
        <v>269</v>
      </c>
    </row>
    <row r="534" spans="2:9" x14ac:dyDescent="0.3">
      <c r="B534" s="35" t="s">
        <v>591</v>
      </c>
      <c r="C534" s="35" t="s">
        <v>16</v>
      </c>
      <c r="D534" s="35"/>
      <c r="E534" s="35"/>
      <c r="F534" s="35"/>
      <c r="G534" s="35" t="s">
        <v>157</v>
      </c>
      <c r="H534" s="35" t="s">
        <v>166</v>
      </c>
      <c r="I534" s="34">
        <v>1985</v>
      </c>
    </row>
    <row r="535" spans="2:9" x14ac:dyDescent="0.3">
      <c r="B535" s="35" t="s">
        <v>590</v>
      </c>
      <c r="C535" s="35" t="s">
        <v>148</v>
      </c>
      <c r="D535" s="35">
        <v>850</v>
      </c>
      <c r="E535" s="35">
        <v>1</v>
      </c>
      <c r="F535" s="35"/>
      <c r="G535" s="35" t="s">
        <v>151</v>
      </c>
      <c r="H535" s="35" t="s">
        <v>54</v>
      </c>
      <c r="I535" s="34" t="s">
        <v>521</v>
      </c>
    </row>
    <row r="536" spans="2:9" x14ac:dyDescent="0.3">
      <c r="B536" s="35" t="s">
        <v>590</v>
      </c>
      <c r="C536" s="35" t="s">
        <v>148</v>
      </c>
      <c r="D536" s="35">
        <v>850</v>
      </c>
      <c r="E536" s="35">
        <v>1</v>
      </c>
      <c r="F536" s="35"/>
      <c r="G536" s="35" t="s">
        <v>151</v>
      </c>
      <c r="H536" s="35" t="s">
        <v>54</v>
      </c>
      <c r="I536" s="34" t="s">
        <v>257</v>
      </c>
    </row>
    <row r="537" spans="2:9" x14ac:dyDescent="0.3">
      <c r="B537" s="35" t="s">
        <v>589</v>
      </c>
      <c r="C537" s="35" t="s">
        <v>148</v>
      </c>
      <c r="D537" s="35">
        <v>800</v>
      </c>
      <c r="E537" s="35">
        <v>1</v>
      </c>
      <c r="F537" s="35"/>
      <c r="G537" s="35" t="s">
        <v>147</v>
      </c>
      <c r="H537" s="35" t="s">
        <v>54</v>
      </c>
      <c r="I537" s="34" t="s">
        <v>257</v>
      </c>
    </row>
    <row r="538" spans="2:9" x14ac:dyDescent="0.3">
      <c r="B538" s="35" t="s">
        <v>588</v>
      </c>
      <c r="C538" s="35" t="s">
        <v>148</v>
      </c>
      <c r="D538" s="35">
        <v>850</v>
      </c>
      <c r="E538" s="35">
        <v>1</v>
      </c>
      <c r="F538" s="35"/>
      <c r="G538" s="35" t="s">
        <v>151</v>
      </c>
      <c r="H538" s="35" t="s">
        <v>166</v>
      </c>
      <c r="I538" s="34" t="s">
        <v>255</v>
      </c>
    </row>
    <row r="539" spans="2:9" x14ac:dyDescent="0.3">
      <c r="B539" s="35" t="s">
        <v>587</v>
      </c>
      <c r="C539" s="35" t="s">
        <v>16</v>
      </c>
      <c r="D539" s="35">
        <v>900</v>
      </c>
      <c r="E539" s="35">
        <v>1</v>
      </c>
      <c r="F539" s="35"/>
      <c r="G539" s="35" t="s">
        <v>301</v>
      </c>
      <c r="H539" s="35" t="s">
        <v>54</v>
      </c>
      <c r="I539" s="34" t="s">
        <v>178</v>
      </c>
    </row>
    <row r="540" spans="2:9" x14ac:dyDescent="0.3">
      <c r="B540" s="35" t="s">
        <v>586</v>
      </c>
      <c r="C540" s="35" t="s">
        <v>148</v>
      </c>
      <c r="D540" s="35">
        <v>900</v>
      </c>
      <c r="E540" s="35">
        <v>1</v>
      </c>
      <c r="F540" s="35"/>
      <c r="G540" s="35" t="s">
        <v>167</v>
      </c>
      <c r="H540" s="35" t="s">
        <v>166</v>
      </c>
      <c r="I540" s="34">
        <v>2004</v>
      </c>
    </row>
    <row r="541" spans="2:9" x14ac:dyDescent="0.3">
      <c r="B541" s="35" t="s">
        <v>585</v>
      </c>
      <c r="C541" s="35" t="s">
        <v>148</v>
      </c>
      <c r="D541" s="35">
        <f>800+850+800+900</f>
        <v>3350</v>
      </c>
      <c r="E541" s="35">
        <f>1+1+1+1</f>
        <v>4</v>
      </c>
      <c r="F541" s="35"/>
      <c r="G541" s="35" t="s">
        <v>584</v>
      </c>
      <c r="H541" s="35" t="s">
        <v>54</v>
      </c>
      <c r="I541" s="34">
        <v>2004</v>
      </c>
    </row>
    <row r="542" spans="2:9" x14ac:dyDescent="0.3">
      <c r="B542" s="35"/>
      <c r="C542" s="35"/>
      <c r="D542" s="35"/>
      <c r="E542" s="35"/>
      <c r="F542" s="35"/>
      <c r="G542" s="35"/>
      <c r="H542" s="35"/>
      <c r="I542" s="34"/>
    </row>
    <row r="543" spans="2:9" x14ac:dyDescent="0.3">
      <c r="B543" s="35"/>
      <c r="C543" s="35"/>
      <c r="D543" s="35"/>
      <c r="E543" s="35"/>
      <c r="F543" s="35"/>
      <c r="G543" s="35"/>
      <c r="H543" s="35"/>
      <c r="I543" s="34"/>
    </row>
    <row r="544" spans="2:9" x14ac:dyDescent="0.3">
      <c r="B544" s="35"/>
      <c r="C544" s="35"/>
      <c r="D544" s="35"/>
      <c r="E544" s="35"/>
      <c r="F544" s="35"/>
      <c r="G544" s="35"/>
      <c r="H544" s="35"/>
      <c r="I544" s="34"/>
    </row>
    <row r="545" spans="2:9" x14ac:dyDescent="0.3">
      <c r="B545" s="35"/>
      <c r="C545" s="35"/>
      <c r="D545" s="35"/>
      <c r="E545" s="35"/>
      <c r="F545" s="35"/>
      <c r="G545" s="35"/>
      <c r="H545" s="35"/>
      <c r="I545" s="34"/>
    </row>
    <row r="546" spans="2:9" x14ac:dyDescent="0.3">
      <c r="B546" s="35"/>
      <c r="C546" s="35"/>
      <c r="D546" s="35"/>
      <c r="E546" s="35"/>
      <c r="F546" s="35"/>
      <c r="G546" s="35"/>
      <c r="H546" s="35"/>
      <c r="I546" s="34"/>
    </row>
    <row r="547" spans="2:9" x14ac:dyDescent="0.3">
      <c r="B547" s="35" t="s">
        <v>583</v>
      </c>
      <c r="C547" s="35" t="s">
        <v>163</v>
      </c>
      <c r="D547" s="36">
        <v>32000</v>
      </c>
      <c r="E547" s="35">
        <v>8</v>
      </c>
      <c r="F547" s="35"/>
      <c r="G547" s="35" t="s">
        <v>147</v>
      </c>
      <c r="H547" s="35" t="s">
        <v>54</v>
      </c>
      <c r="I547" s="34">
        <v>2021</v>
      </c>
    </row>
    <row r="548" spans="2:9" x14ac:dyDescent="0.3">
      <c r="B548" s="35" t="s">
        <v>582</v>
      </c>
      <c r="C548" s="35" t="s">
        <v>148</v>
      </c>
      <c r="D548" s="35">
        <v>660</v>
      </c>
      <c r="E548" s="35">
        <v>1</v>
      </c>
      <c r="F548" s="35"/>
      <c r="G548" s="35" t="s">
        <v>151</v>
      </c>
      <c r="H548" s="35" t="s">
        <v>54</v>
      </c>
      <c r="I548" s="34">
        <v>2006</v>
      </c>
    </row>
    <row r="549" spans="2:9" x14ac:dyDescent="0.3">
      <c r="B549" s="35" t="s">
        <v>581</v>
      </c>
      <c r="C549" s="35" t="s">
        <v>93</v>
      </c>
      <c r="D549" s="35">
        <f>660*2</f>
        <v>1320</v>
      </c>
      <c r="E549" s="35">
        <f>1+1</f>
        <v>2</v>
      </c>
      <c r="F549" s="35"/>
      <c r="G549" s="35" t="s">
        <v>151</v>
      </c>
      <c r="H549" s="35" t="s">
        <v>54</v>
      </c>
      <c r="I549" s="34" t="s">
        <v>580</v>
      </c>
    </row>
    <row r="550" spans="2:9" x14ac:dyDescent="0.3">
      <c r="B550" s="35"/>
      <c r="C550" s="35"/>
      <c r="D550" s="35"/>
      <c r="E550" s="35"/>
      <c r="F550" s="35"/>
      <c r="G550" s="35"/>
      <c r="H550" s="35"/>
      <c r="I550" s="34"/>
    </row>
    <row r="551" spans="2:9" x14ac:dyDescent="0.3">
      <c r="B551" s="35" t="s">
        <v>579</v>
      </c>
      <c r="C551" s="35" t="s">
        <v>148</v>
      </c>
      <c r="D551" s="35">
        <f>600*2</f>
        <v>1200</v>
      </c>
      <c r="E551" s="35">
        <f>1+1</f>
        <v>2</v>
      </c>
      <c r="F551" s="35"/>
      <c r="G551" s="35" t="s">
        <v>147</v>
      </c>
      <c r="H551" s="35" t="s">
        <v>54</v>
      </c>
      <c r="I551" s="34" t="s">
        <v>521</v>
      </c>
    </row>
    <row r="552" spans="2:9" x14ac:dyDescent="0.3">
      <c r="B552" s="35"/>
      <c r="C552" s="35"/>
      <c r="D552" s="35"/>
      <c r="E552" s="35"/>
      <c r="F552" s="35"/>
      <c r="G552" s="35"/>
      <c r="H552" s="35"/>
      <c r="I552" s="34"/>
    </row>
    <row r="553" spans="2:9" x14ac:dyDescent="0.3">
      <c r="B553" s="35" t="s">
        <v>578</v>
      </c>
      <c r="C553" s="35" t="s">
        <v>88</v>
      </c>
      <c r="D553" s="36">
        <v>9000</v>
      </c>
      <c r="E553" s="35">
        <v>2</v>
      </c>
      <c r="F553" s="35">
        <v>135</v>
      </c>
      <c r="G553" s="35" t="s">
        <v>232</v>
      </c>
      <c r="H553" s="35" t="s">
        <v>51</v>
      </c>
      <c r="I553" s="34"/>
    </row>
    <row r="554" spans="2:9" x14ac:dyDescent="0.3">
      <c r="B554" s="35" t="s">
        <v>578</v>
      </c>
      <c r="C554" s="35" t="s">
        <v>88</v>
      </c>
      <c r="D554" s="36">
        <v>9000</v>
      </c>
      <c r="E554" s="35">
        <v>2</v>
      </c>
      <c r="F554" s="35">
        <v>135</v>
      </c>
      <c r="G554" s="35" t="s">
        <v>232</v>
      </c>
      <c r="H554" s="35" t="s">
        <v>51</v>
      </c>
      <c r="I554" s="34"/>
    </row>
    <row r="555" spans="2:9" x14ac:dyDescent="0.3">
      <c r="B555" s="35" t="s">
        <v>576</v>
      </c>
      <c r="C555" s="35" t="s">
        <v>87</v>
      </c>
      <c r="D555" s="35">
        <v>900</v>
      </c>
      <c r="E555" s="35">
        <v>1</v>
      </c>
      <c r="F555" s="35"/>
      <c r="G555" s="35" t="s">
        <v>167</v>
      </c>
      <c r="H555" s="35" t="s">
        <v>54</v>
      </c>
      <c r="I555" s="34" t="s">
        <v>385</v>
      </c>
    </row>
    <row r="556" spans="2:9" x14ac:dyDescent="0.3">
      <c r="B556" s="35" t="s">
        <v>576</v>
      </c>
      <c r="C556" s="35" t="s">
        <v>87</v>
      </c>
      <c r="D556" s="35">
        <v>500</v>
      </c>
      <c r="E556" s="35">
        <v>1</v>
      </c>
      <c r="F556" s="35"/>
      <c r="G556" s="35" t="s">
        <v>157</v>
      </c>
      <c r="H556" s="35" t="s">
        <v>54</v>
      </c>
      <c r="I556" s="34" t="s">
        <v>577</v>
      </c>
    </row>
    <row r="557" spans="2:9" x14ac:dyDescent="0.3">
      <c r="B557" s="35" t="s">
        <v>576</v>
      </c>
      <c r="C557" s="35" t="s">
        <v>87</v>
      </c>
      <c r="D557" s="35">
        <v>850</v>
      </c>
      <c r="E557" s="35">
        <v>1</v>
      </c>
      <c r="F557" s="35"/>
      <c r="G557" s="35" t="s">
        <v>151</v>
      </c>
      <c r="H557" s="35" t="s">
        <v>54</v>
      </c>
      <c r="I557" s="34" t="s">
        <v>208</v>
      </c>
    </row>
    <row r="558" spans="2:9" x14ac:dyDescent="0.3">
      <c r="B558" s="35" t="s">
        <v>576</v>
      </c>
      <c r="C558" s="35" t="s">
        <v>87</v>
      </c>
      <c r="D558" s="35">
        <v>950</v>
      </c>
      <c r="E558" s="35">
        <v>1</v>
      </c>
      <c r="F558" s="35"/>
      <c r="G558" s="35" t="s">
        <v>167</v>
      </c>
      <c r="H558" s="35" t="s">
        <v>54</v>
      </c>
      <c r="I558" s="34" t="s">
        <v>528</v>
      </c>
    </row>
    <row r="559" spans="2:9" x14ac:dyDescent="0.3">
      <c r="B559" s="35" t="s">
        <v>576</v>
      </c>
      <c r="C559" s="35" t="s">
        <v>87</v>
      </c>
      <c r="D559" s="35">
        <v>900</v>
      </c>
      <c r="E559" s="35">
        <v>1</v>
      </c>
      <c r="F559" s="35"/>
      <c r="G559" s="35" t="s">
        <v>167</v>
      </c>
      <c r="H559" s="35" t="s">
        <v>54</v>
      </c>
      <c r="I559" s="34" t="s">
        <v>385</v>
      </c>
    </row>
    <row r="560" spans="2:9" x14ac:dyDescent="0.3">
      <c r="B560" s="35" t="s">
        <v>576</v>
      </c>
      <c r="C560" s="35" t="s">
        <v>87</v>
      </c>
      <c r="D560" s="35">
        <v>900</v>
      </c>
      <c r="E560" s="35">
        <v>1</v>
      </c>
      <c r="F560" s="35"/>
      <c r="G560" s="35" t="s">
        <v>167</v>
      </c>
      <c r="H560" s="35" t="s">
        <v>54</v>
      </c>
      <c r="I560" s="34" t="s">
        <v>385</v>
      </c>
    </row>
    <row r="561" spans="2:9" x14ac:dyDescent="0.3">
      <c r="B561" s="35" t="s">
        <v>576</v>
      </c>
      <c r="C561" s="35" t="s">
        <v>87</v>
      </c>
      <c r="D561" s="35">
        <v>850</v>
      </c>
      <c r="E561" s="35">
        <v>1</v>
      </c>
      <c r="F561" s="35"/>
      <c r="G561" s="35" t="s">
        <v>151</v>
      </c>
      <c r="H561" s="35" t="s">
        <v>54</v>
      </c>
      <c r="I561" s="34" t="s">
        <v>385</v>
      </c>
    </row>
    <row r="562" spans="2:9" x14ac:dyDescent="0.3">
      <c r="B562" s="35" t="s">
        <v>575</v>
      </c>
      <c r="C562" s="35" t="s">
        <v>16</v>
      </c>
      <c r="D562" s="35">
        <v>600</v>
      </c>
      <c r="E562" s="35">
        <v>1</v>
      </c>
      <c r="F562" s="35"/>
      <c r="G562" s="35" t="s">
        <v>151</v>
      </c>
      <c r="H562" s="35" t="s">
        <v>54</v>
      </c>
      <c r="I562" s="34" t="s">
        <v>283</v>
      </c>
    </row>
    <row r="563" spans="2:9" x14ac:dyDescent="0.3">
      <c r="B563" s="35" t="s">
        <v>574</v>
      </c>
      <c r="C563" s="35" t="s">
        <v>152</v>
      </c>
      <c r="D563" s="36">
        <v>16000</v>
      </c>
      <c r="E563" s="35">
        <v>5</v>
      </c>
      <c r="F563" s="35">
        <v>90</v>
      </c>
      <c r="G563" s="35" t="s">
        <v>234</v>
      </c>
      <c r="H563" s="35" t="s">
        <v>54</v>
      </c>
      <c r="I563" s="34" t="s">
        <v>569</v>
      </c>
    </row>
    <row r="564" spans="2:9" x14ac:dyDescent="0.3">
      <c r="B564" s="35" t="s">
        <v>573</v>
      </c>
      <c r="C564" s="35" t="s">
        <v>16</v>
      </c>
      <c r="D564" s="35">
        <v>950</v>
      </c>
      <c r="E564" s="35">
        <v>1</v>
      </c>
      <c r="F564" s="35">
        <v>45</v>
      </c>
      <c r="G564" s="35" t="s">
        <v>167</v>
      </c>
      <c r="H564" s="35" t="s">
        <v>166</v>
      </c>
      <c r="I564" s="34" t="s">
        <v>465</v>
      </c>
    </row>
    <row r="565" spans="2:9" x14ac:dyDescent="0.3">
      <c r="B565" s="35" t="s">
        <v>572</v>
      </c>
      <c r="C565" s="35" t="s">
        <v>16</v>
      </c>
      <c r="D565" s="35">
        <v>950</v>
      </c>
      <c r="E565" s="35">
        <v>1</v>
      </c>
      <c r="F565" s="35">
        <v>45</v>
      </c>
      <c r="G565" s="35" t="s">
        <v>167</v>
      </c>
      <c r="H565" s="35" t="s">
        <v>166</v>
      </c>
      <c r="I565" s="34" t="s">
        <v>465</v>
      </c>
    </row>
    <row r="566" spans="2:9" x14ac:dyDescent="0.3">
      <c r="B566" s="35" t="s">
        <v>571</v>
      </c>
      <c r="C566" s="35" t="s">
        <v>16</v>
      </c>
      <c r="D566" s="35">
        <v>225</v>
      </c>
      <c r="E566" s="35">
        <v>1</v>
      </c>
      <c r="F566" s="35"/>
      <c r="G566" s="35" t="s">
        <v>203</v>
      </c>
      <c r="H566" s="35" t="s">
        <v>54</v>
      </c>
      <c r="I566" s="34" t="s">
        <v>240</v>
      </c>
    </row>
    <row r="567" spans="2:9" x14ac:dyDescent="0.3">
      <c r="B567" s="35" t="s">
        <v>570</v>
      </c>
      <c r="C567" s="35" t="s">
        <v>148</v>
      </c>
      <c r="D567" s="35">
        <v>900</v>
      </c>
      <c r="E567" s="35">
        <v>1</v>
      </c>
      <c r="F567" s="35">
        <v>35</v>
      </c>
      <c r="G567" s="35" t="s">
        <v>301</v>
      </c>
      <c r="H567" s="35" t="s">
        <v>54</v>
      </c>
      <c r="I567" s="34" t="s">
        <v>569</v>
      </c>
    </row>
    <row r="568" spans="2:9" x14ac:dyDescent="0.3">
      <c r="B568" s="35" t="s">
        <v>568</v>
      </c>
      <c r="C568" s="35" t="s">
        <v>16</v>
      </c>
      <c r="D568" s="35">
        <v>900</v>
      </c>
      <c r="E568" s="35">
        <v>1</v>
      </c>
      <c r="F568" s="35">
        <v>35</v>
      </c>
      <c r="G568" s="35" t="s">
        <v>301</v>
      </c>
      <c r="H568" s="35" t="s">
        <v>54</v>
      </c>
      <c r="I568" s="34" t="s">
        <v>389</v>
      </c>
    </row>
    <row r="569" spans="2:9" x14ac:dyDescent="0.3">
      <c r="B569" s="35" t="s">
        <v>567</v>
      </c>
      <c r="C569" s="35" t="s">
        <v>148</v>
      </c>
      <c r="D569" s="36">
        <v>19800</v>
      </c>
      <c r="E569" s="35">
        <v>12</v>
      </c>
      <c r="F569" s="35">
        <v>78</v>
      </c>
      <c r="G569" s="35" t="s">
        <v>151</v>
      </c>
      <c r="H569" s="35" t="s">
        <v>166</v>
      </c>
      <c r="I569" s="34" t="s">
        <v>385</v>
      </c>
    </row>
    <row r="570" spans="2:9" x14ac:dyDescent="0.3">
      <c r="B570" s="35" t="s">
        <v>566</v>
      </c>
      <c r="C570" s="35" t="s">
        <v>148</v>
      </c>
      <c r="D570" s="35">
        <v>850</v>
      </c>
      <c r="E570" s="35">
        <v>1</v>
      </c>
      <c r="F570" s="35">
        <v>49</v>
      </c>
      <c r="G570" s="35" t="s">
        <v>151</v>
      </c>
      <c r="H570" s="35" t="s">
        <v>166</v>
      </c>
      <c r="I570" s="34" t="s">
        <v>255</v>
      </c>
    </row>
    <row r="571" spans="2:9" x14ac:dyDescent="0.3">
      <c r="B571" s="35" t="s">
        <v>566</v>
      </c>
      <c r="C571" s="35" t="s">
        <v>148</v>
      </c>
      <c r="D571" s="35">
        <v>850</v>
      </c>
      <c r="E571" s="35">
        <v>1</v>
      </c>
      <c r="F571" s="35">
        <v>49</v>
      </c>
      <c r="G571" s="35" t="s">
        <v>151</v>
      </c>
      <c r="H571" s="35" t="s">
        <v>166</v>
      </c>
      <c r="I571" s="34" t="s">
        <v>255</v>
      </c>
    </row>
    <row r="572" spans="2:9" x14ac:dyDescent="0.3">
      <c r="B572" s="35" t="s">
        <v>566</v>
      </c>
      <c r="C572" s="35" t="s">
        <v>148</v>
      </c>
      <c r="D572" s="35">
        <v>850</v>
      </c>
      <c r="E572" s="35">
        <v>1</v>
      </c>
      <c r="F572" s="35">
        <v>49</v>
      </c>
      <c r="G572" s="35" t="s">
        <v>151</v>
      </c>
      <c r="H572" s="35" t="s">
        <v>166</v>
      </c>
      <c r="I572" s="34" t="s">
        <v>255</v>
      </c>
    </row>
    <row r="573" spans="2:9" x14ac:dyDescent="0.3">
      <c r="B573" s="35" t="s">
        <v>565</v>
      </c>
      <c r="C573" s="35" t="s">
        <v>148</v>
      </c>
      <c r="D573" s="35">
        <v>800</v>
      </c>
      <c r="E573" s="35">
        <v>1</v>
      </c>
      <c r="F573" s="35">
        <v>50</v>
      </c>
      <c r="G573" s="35" t="s">
        <v>147</v>
      </c>
      <c r="H573" s="35" t="s">
        <v>54</v>
      </c>
      <c r="I573" s="34" t="s">
        <v>257</v>
      </c>
    </row>
    <row r="574" spans="2:9" x14ac:dyDescent="0.3">
      <c r="B574" s="35" t="s">
        <v>565</v>
      </c>
      <c r="C574" s="35" t="s">
        <v>148</v>
      </c>
      <c r="D574" s="35">
        <v>800</v>
      </c>
      <c r="E574" s="35">
        <v>1</v>
      </c>
      <c r="F574" s="35">
        <v>50</v>
      </c>
      <c r="G574" s="35" t="s">
        <v>147</v>
      </c>
      <c r="H574" s="35" t="s">
        <v>54</v>
      </c>
      <c r="I574" s="34" t="s">
        <v>257</v>
      </c>
    </row>
    <row r="575" spans="2:9" x14ac:dyDescent="0.3">
      <c r="B575" s="35" t="s">
        <v>565</v>
      </c>
      <c r="C575" s="35" t="s">
        <v>148</v>
      </c>
      <c r="D575" s="35">
        <v>800</v>
      </c>
      <c r="E575" s="35">
        <v>1</v>
      </c>
      <c r="F575" s="35">
        <v>50</v>
      </c>
      <c r="G575" s="35" t="s">
        <v>147</v>
      </c>
      <c r="H575" s="35" t="s">
        <v>54</v>
      </c>
      <c r="I575" s="34" t="s">
        <v>257</v>
      </c>
    </row>
    <row r="576" spans="2:9" x14ac:dyDescent="0.3">
      <c r="B576" s="35" t="s">
        <v>564</v>
      </c>
      <c r="C576" s="35" t="s">
        <v>16</v>
      </c>
      <c r="D576" s="35">
        <v>900</v>
      </c>
      <c r="E576" s="35">
        <v>1</v>
      </c>
      <c r="F576" s="35">
        <v>35</v>
      </c>
      <c r="G576" s="35" t="s">
        <v>301</v>
      </c>
      <c r="H576" s="35" t="s">
        <v>54</v>
      </c>
      <c r="I576" s="34" t="s">
        <v>389</v>
      </c>
    </row>
    <row r="577" spans="2:9" x14ac:dyDescent="0.3">
      <c r="B577" s="35" t="s">
        <v>563</v>
      </c>
      <c r="C577" s="35" t="s">
        <v>148</v>
      </c>
      <c r="D577" s="36">
        <v>4800</v>
      </c>
      <c r="E577" s="35">
        <v>6</v>
      </c>
      <c r="F577" s="35">
        <v>56</v>
      </c>
      <c r="G577" s="35" t="s">
        <v>147</v>
      </c>
      <c r="H577" s="35" t="s">
        <v>54</v>
      </c>
      <c r="I577" s="34" t="s">
        <v>562</v>
      </c>
    </row>
    <row r="578" spans="2:9" x14ac:dyDescent="0.3">
      <c r="B578" s="35" t="s">
        <v>561</v>
      </c>
      <c r="C578" s="35" t="s">
        <v>152</v>
      </c>
      <c r="D578" s="36">
        <v>6000</v>
      </c>
      <c r="E578" s="35">
        <v>3</v>
      </c>
      <c r="F578" s="35">
        <v>98</v>
      </c>
      <c r="G578" s="35" t="s">
        <v>151</v>
      </c>
      <c r="H578" s="35" t="s">
        <v>54</v>
      </c>
      <c r="I578" s="34" t="s">
        <v>560</v>
      </c>
    </row>
    <row r="579" spans="2:9" x14ac:dyDescent="0.3">
      <c r="B579" s="35" t="s">
        <v>561</v>
      </c>
      <c r="C579" s="35" t="s">
        <v>152</v>
      </c>
      <c r="D579" s="36">
        <v>4000</v>
      </c>
      <c r="E579" s="35">
        <v>2</v>
      </c>
      <c r="F579" s="35">
        <v>80</v>
      </c>
      <c r="G579" s="35" t="s">
        <v>151</v>
      </c>
      <c r="H579" s="35" t="s">
        <v>54</v>
      </c>
      <c r="I579" s="34" t="s">
        <v>560</v>
      </c>
    </row>
    <row r="580" spans="2:9" x14ac:dyDescent="0.3">
      <c r="B580" s="35" t="s">
        <v>559</v>
      </c>
      <c r="C580" s="35" t="s">
        <v>148</v>
      </c>
      <c r="D580" s="35">
        <v>300</v>
      </c>
      <c r="E580" s="35">
        <v>1</v>
      </c>
      <c r="F580" s="35"/>
      <c r="G580" s="35" t="s">
        <v>176</v>
      </c>
      <c r="H580" s="35" t="s">
        <v>54</v>
      </c>
      <c r="I580" s="34">
        <v>1996</v>
      </c>
    </row>
    <row r="581" spans="2:9" x14ac:dyDescent="0.3">
      <c r="B581" s="35" t="s">
        <v>558</v>
      </c>
      <c r="C581" s="35" t="s">
        <v>163</v>
      </c>
      <c r="D581" s="36">
        <v>14000</v>
      </c>
      <c r="E581" s="35">
        <v>7</v>
      </c>
      <c r="F581" s="35">
        <v>60</v>
      </c>
      <c r="G581" s="35" t="s">
        <v>151</v>
      </c>
      <c r="H581" s="35" t="s">
        <v>54</v>
      </c>
      <c r="I581" s="34" t="s">
        <v>458</v>
      </c>
    </row>
    <row r="582" spans="2:9" x14ac:dyDescent="0.3">
      <c r="B582" s="35" t="s">
        <v>557</v>
      </c>
      <c r="C582" s="35" t="s">
        <v>163</v>
      </c>
      <c r="D582" s="36">
        <v>4100</v>
      </c>
      <c r="E582" s="35">
        <v>2</v>
      </c>
      <c r="F582" s="35"/>
      <c r="G582" s="35" t="s">
        <v>147</v>
      </c>
      <c r="H582" s="35" t="s">
        <v>166</v>
      </c>
      <c r="I582" s="34" t="s">
        <v>181</v>
      </c>
    </row>
    <row r="583" spans="2:9" x14ac:dyDescent="0.3">
      <c r="B583" s="35" t="s">
        <v>556</v>
      </c>
      <c r="C583" s="35" t="s">
        <v>163</v>
      </c>
      <c r="D583" s="36">
        <v>6000</v>
      </c>
      <c r="E583" s="35">
        <v>2</v>
      </c>
      <c r="F583" s="35"/>
      <c r="G583" s="35" t="s">
        <v>147</v>
      </c>
      <c r="H583" s="35" t="s">
        <v>54</v>
      </c>
      <c r="I583" s="34" t="s">
        <v>555</v>
      </c>
    </row>
    <row r="584" spans="2:9" x14ac:dyDescent="0.3">
      <c r="B584" s="35" t="s">
        <v>554</v>
      </c>
      <c r="C584" s="35" t="s">
        <v>148</v>
      </c>
      <c r="D584" s="35">
        <v>800</v>
      </c>
      <c r="E584" s="35">
        <v>1</v>
      </c>
      <c r="F584" s="35"/>
      <c r="G584" s="35" t="s">
        <v>147</v>
      </c>
      <c r="H584" s="35" t="s">
        <v>54</v>
      </c>
      <c r="I584" s="34" t="s">
        <v>553</v>
      </c>
    </row>
    <row r="585" spans="2:9" x14ac:dyDescent="0.3">
      <c r="B585" s="35" t="s">
        <v>552</v>
      </c>
      <c r="C585" s="35" t="s">
        <v>93</v>
      </c>
      <c r="D585" s="35">
        <v>900</v>
      </c>
      <c r="E585" s="35">
        <v>1</v>
      </c>
      <c r="F585" s="35">
        <v>40</v>
      </c>
      <c r="G585" s="35" t="s">
        <v>301</v>
      </c>
      <c r="H585" s="35" t="s">
        <v>54</v>
      </c>
      <c r="I585" s="34" t="s">
        <v>195</v>
      </c>
    </row>
    <row r="586" spans="2:9" x14ac:dyDescent="0.3">
      <c r="B586" s="35" t="s">
        <v>551</v>
      </c>
      <c r="C586" s="35" t="s">
        <v>148</v>
      </c>
      <c r="D586" s="35">
        <v>250</v>
      </c>
      <c r="E586" s="35">
        <v>1</v>
      </c>
      <c r="F586" s="35"/>
      <c r="G586" s="35" t="s">
        <v>281</v>
      </c>
      <c r="H586" s="35" t="s">
        <v>54</v>
      </c>
      <c r="I586" s="34" t="s">
        <v>240</v>
      </c>
    </row>
    <row r="587" spans="2:9" x14ac:dyDescent="0.3">
      <c r="B587" s="35" t="s">
        <v>550</v>
      </c>
      <c r="C587" s="35" t="s">
        <v>163</v>
      </c>
      <c r="D587" s="36">
        <v>19250</v>
      </c>
      <c r="E587" s="35">
        <v>11</v>
      </c>
      <c r="F587" s="35">
        <v>67</v>
      </c>
      <c r="G587" s="35" t="s">
        <v>151</v>
      </c>
      <c r="H587" s="35" t="s">
        <v>166</v>
      </c>
      <c r="I587" s="34" t="s">
        <v>528</v>
      </c>
    </row>
    <row r="588" spans="2:9" x14ac:dyDescent="0.3">
      <c r="B588" s="35" t="s">
        <v>550</v>
      </c>
      <c r="C588" s="35" t="s">
        <v>163</v>
      </c>
      <c r="D588" s="36">
        <v>1750</v>
      </c>
      <c r="E588" s="35">
        <v>1</v>
      </c>
      <c r="F588" s="35">
        <v>67</v>
      </c>
      <c r="G588" s="35" t="s">
        <v>151</v>
      </c>
      <c r="H588" s="35" t="s">
        <v>166</v>
      </c>
      <c r="I588" s="34" t="s">
        <v>528</v>
      </c>
    </row>
    <row r="589" spans="2:9" x14ac:dyDescent="0.3">
      <c r="B589" s="35" t="s">
        <v>549</v>
      </c>
      <c r="C589" s="35" t="s">
        <v>163</v>
      </c>
      <c r="D589" s="36">
        <v>33600</v>
      </c>
      <c r="E589" s="35">
        <v>7</v>
      </c>
      <c r="F589" s="35">
        <v>83</v>
      </c>
      <c r="G589" s="35" t="s">
        <v>232</v>
      </c>
      <c r="H589" s="35" t="s">
        <v>51</v>
      </c>
      <c r="I589" s="34"/>
    </row>
    <row r="590" spans="2:9" x14ac:dyDescent="0.3">
      <c r="B590" s="35" t="s">
        <v>548</v>
      </c>
      <c r="C590" s="35" t="s">
        <v>87</v>
      </c>
      <c r="D590" s="36">
        <v>3000</v>
      </c>
      <c r="E590" s="35">
        <v>3</v>
      </c>
      <c r="F590" s="35"/>
      <c r="G590" s="35" t="s">
        <v>167</v>
      </c>
      <c r="H590" s="35" t="s">
        <v>54</v>
      </c>
      <c r="I590" s="34">
        <v>2006</v>
      </c>
    </row>
    <row r="591" spans="2:9" x14ac:dyDescent="0.3">
      <c r="B591" s="35" t="s">
        <v>548</v>
      </c>
      <c r="C591" s="35" t="s">
        <v>87</v>
      </c>
      <c r="D591" s="36">
        <v>12000</v>
      </c>
      <c r="E591" s="35">
        <v>6</v>
      </c>
      <c r="F591" s="35"/>
      <c r="G591" s="35" t="s">
        <v>147</v>
      </c>
      <c r="H591" s="35" t="s">
        <v>54</v>
      </c>
      <c r="I591" s="34" t="s">
        <v>521</v>
      </c>
    </row>
    <row r="592" spans="2:9" x14ac:dyDescent="0.3">
      <c r="B592" s="35" t="s">
        <v>548</v>
      </c>
      <c r="C592" s="35" t="s">
        <v>87</v>
      </c>
      <c r="D592" s="36">
        <v>3000</v>
      </c>
      <c r="E592" s="35">
        <v>3</v>
      </c>
      <c r="F592" s="35"/>
      <c r="G592" s="35" t="s">
        <v>167</v>
      </c>
      <c r="H592" s="35" t="s">
        <v>54</v>
      </c>
      <c r="I592" s="34">
        <v>2005</v>
      </c>
    </row>
    <row r="593" spans="2:9" x14ac:dyDescent="0.3">
      <c r="B593" s="35" t="s">
        <v>547</v>
      </c>
      <c r="C593" s="35" t="s">
        <v>87</v>
      </c>
      <c r="D593" s="35">
        <v>600</v>
      </c>
      <c r="E593" s="35">
        <v>1</v>
      </c>
      <c r="F593" s="35"/>
      <c r="G593" s="35" t="s">
        <v>167</v>
      </c>
      <c r="H593" s="35" t="s">
        <v>54</v>
      </c>
      <c r="I593" s="34" t="s">
        <v>373</v>
      </c>
    </row>
    <row r="594" spans="2:9" x14ac:dyDescent="0.3">
      <c r="B594" s="35" t="s">
        <v>547</v>
      </c>
      <c r="C594" s="35" t="s">
        <v>87</v>
      </c>
      <c r="D594" s="35">
        <v>750</v>
      </c>
      <c r="E594" s="35">
        <v>1</v>
      </c>
      <c r="F594" s="35"/>
      <c r="G594" s="35" t="s">
        <v>167</v>
      </c>
      <c r="H594" s="35" t="s">
        <v>54</v>
      </c>
      <c r="I594" s="34" t="s">
        <v>462</v>
      </c>
    </row>
    <row r="595" spans="2:9" x14ac:dyDescent="0.3">
      <c r="B595" s="35" t="s">
        <v>547</v>
      </c>
      <c r="C595" s="35" t="s">
        <v>87</v>
      </c>
      <c r="D595" s="36">
        <v>3500</v>
      </c>
      <c r="E595" s="35">
        <v>2</v>
      </c>
      <c r="F595" s="35"/>
      <c r="G595" s="35" t="s">
        <v>167</v>
      </c>
      <c r="H595" s="35" t="s">
        <v>54</v>
      </c>
      <c r="I595" s="34" t="s">
        <v>546</v>
      </c>
    </row>
    <row r="596" spans="2:9" x14ac:dyDescent="0.3">
      <c r="B596" s="35" t="s">
        <v>545</v>
      </c>
      <c r="C596" s="35" t="s">
        <v>148</v>
      </c>
      <c r="D596" s="35">
        <v>600</v>
      </c>
      <c r="E596" s="35">
        <v>1</v>
      </c>
      <c r="F596" s="35"/>
      <c r="G596" s="35" t="s">
        <v>203</v>
      </c>
      <c r="H596" s="35" t="s">
        <v>54</v>
      </c>
      <c r="I596" s="34" t="s">
        <v>291</v>
      </c>
    </row>
    <row r="597" spans="2:9" x14ac:dyDescent="0.3">
      <c r="B597" s="35" t="s">
        <v>544</v>
      </c>
      <c r="C597" s="35" t="s">
        <v>148</v>
      </c>
      <c r="D597" s="35">
        <v>225</v>
      </c>
      <c r="E597" s="35">
        <v>1</v>
      </c>
      <c r="F597" s="35"/>
      <c r="G597" s="35"/>
      <c r="H597" s="35" t="s">
        <v>166</v>
      </c>
      <c r="I597" s="34">
        <v>1996</v>
      </c>
    </row>
    <row r="598" spans="2:9" x14ac:dyDescent="0.3">
      <c r="B598" s="35" t="s">
        <v>543</v>
      </c>
      <c r="C598" s="35" t="s">
        <v>87</v>
      </c>
      <c r="D598" s="35">
        <v>600</v>
      </c>
      <c r="E598" s="35">
        <v>1</v>
      </c>
      <c r="F598" s="35"/>
      <c r="G598" s="35" t="s">
        <v>542</v>
      </c>
      <c r="H598" s="35" t="s">
        <v>54</v>
      </c>
      <c r="I598" s="34">
        <v>1995</v>
      </c>
    </row>
    <row r="599" spans="2:9" x14ac:dyDescent="0.3">
      <c r="B599" s="35" t="s">
        <v>541</v>
      </c>
      <c r="C599" s="35" t="s">
        <v>90</v>
      </c>
      <c r="D599" s="36">
        <v>2300</v>
      </c>
      <c r="E599" s="35">
        <v>1</v>
      </c>
      <c r="F599" s="35">
        <v>64</v>
      </c>
      <c r="G599" s="35" t="s">
        <v>147</v>
      </c>
      <c r="H599" s="35" t="s">
        <v>54</v>
      </c>
      <c r="I599" s="34">
        <v>2018</v>
      </c>
    </row>
    <row r="600" spans="2:9" x14ac:dyDescent="0.3">
      <c r="B600" s="35" t="s">
        <v>540</v>
      </c>
      <c r="C600" s="35" t="s">
        <v>87</v>
      </c>
      <c r="D600" s="36">
        <v>122400</v>
      </c>
      <c r="E600" s="35">
        <v>36</v>
      </c>
      <c r="F600" s="35">
        <v>100</v>
      </c>
      <c r="G600" s="35" t="s">
        <v>189</v>
      </c>
      <c r="H600" s="35" t="s">
        <v>54</v>
      </c>
      <c r="I600" s="34" t="s">
        <v>539</v>
      </c>
    </row>
    <row r="601" spans="2:9" x14ac:dyDescent="0.3">
      <c r="B601" s="35" t="s">
        <v>538</v>
      </c>
      <c r="C601" s="35" t="s">
        <v>236</v>
      </c>
      <c r="D601" s="36">
        <v>120000</v>
      </c>
      <c r="E601" s="35">
        <v>60</v>
      </c>
      <c r="F601" s="35">
        <v>59</v>
      </c>
      <c r="G601" s="35" t="s">
        <v>151</v>
      </c>
      <c r="H601" s="35" t="s">
        <v>54</v>
      </c>
      <c r="I601" s="34" t="s">
        <v>537</v>
      </c>
    </row>
    <row r="602" spans="2:9" x14ac:dyDescent="0.3">
      <c r="B602" s="35" t="s">
        <v>536</v>
      </c>
      <c r="C602" s="35" t="s">
        <v>92</v>
      </c>
      <c r="D602" s="36">
        <v>2050</v>
      </c>
      <c r="E602" s="35">
        <v>1</v>
      </c>
      <c r="F602" s="35"/>
      <c r="G602" s="35" t="s">
        <v>189</v>
      </c>
      <c r="H602" s="35" t="s">
        <v>54</v>
      </c>
      <c r="I602" s="34" t="s">
        <v>535</v>
      </c>
    </row>
    <row r="603" spans="2:9" x14ac:dyDescent="0.3">
      <c r="B603" s="35" t="s">
        <v>534</v>
      </c>
      <c r="C603" s="35" t="s">
        <v>87</v>
      </c>
      <c r="D603" s="35">
        <v>225</v>
      </c>
      <c r="E603" s="35">
        <v>1</v>
      </c>
      <c r="F603" s="35"/>
      <c r="G603" s="35" t="s">
        <v>151</v>
      </c>
      <c r="H603" s="35" t="s">
        <v>54</v>
      </c>
      <c r="I603" s="34" t="s">
        <v>398</v>
      </c>
    </row>
    <row r="604" spans="2:9" x14ac:dyDescent="0.3">
      <c r="B604" s="35" t="s">
        <v>533</v>
      </c>
      <c r="C604" s="35" t="s">
        <v>148</v>
      </c>
      <c r="D604" s="36">
        <v>2300</v>
      </c>
      <c r="E604" s="35">
        <v>1</v>
      </c>
      <c r="F604" s="35"/>
      <c r="G604" s="35" t="s">
        <v>147</v>
      </c>
      <c r="H604" s="35" t="s">
        <v>54</v>
      </c>
      <c r="I604" s="34" t="s">
        <v>351</v>
      </c>
    </row>
    <row r="605" spans="2:9" x14ac:dyDescent="0.3">
      <c r="B605" s="35" t="s">
        <v>533</v>
      </c>
      <c r="C605" s="35" t="s">
        <v>148</v>
      </c>
      <c r="D605" s="35">
        <v>300</v>
      </c>
      <c r="E605" s="35">
        <v>1</v>
      </c>
      <c r="F605" s="35"/>
      <c r="G605" s="35" t="s">
        <v>176</v>
      </c>
      <c r="H605" s="35" t="s">
        <v>54</v>
      </c>
      <c r="I605" s="34" t="s">
        <v>226</v>
      </c>
    </row>
    <row r="606" spans="2:9" x14ac:dyDescent="0.3">
      <c r="B606" s="35" t="s">
        <v>532</v>
      </c>
      <c r="C606" s="35" t="s">
        <v>87</v>
      </c>
      <c r="D606" s="36">
        <v>1000</v>
      </c>
      <c r="E606" s="35">
        <v>1</v>
      </c>
      <c r="F606" s="35">
        <v>60</v>
      </c>
      <c r="G606" s="35" t="s">
        <v>281</v>
      </c>
      <c r="H606" s="35" t="s">
        <v>166</v>
      </c>
      <c r="I606" s="34" t="s">
        <v>530</v>
      </c>
    </row>
    <row r="607" spans="2:9" x14ac:dyDescent="0.3">
      <c r="B607" s="35" t="s">
        <v>531</v>
      </c>
      <c r="C607" s="35" t="s">
        <v>87</v>
      </c>
      <c r="D607" s="36">
        <v>17000</v>
      </c>
      <c r="E607" s="35">
        <v>17</v>
      </c>
      <c r="F607" s="35">
        <v>60</v>
      </c>
      <c r="G607" s="35" t="s">
        <v>281</v>
      </c>
      <c r="H607" s="35" t="s">
        <v>54</v>
      </c>
      <c r="I607" s="34" t="s">
        <v>530</v>
      </c>
    </row>
    <row r="608" spans="2:9" x14ac:dyDescent="0.3">
      <c r="B608" s="35" t="s">
        <v>527</v>
      </c>
      <c r="C608" s="35" t="s">
        <v>87</v>
      </c>
      <c r="D608" s="36">
        <v>1900</v>
      </c>
      <c r="E608" s="35">
        <v>2</v>
      </c>
      <c r="F608" s="35"/>
      <c r="G608" s="35" t="s">
        <v>167</v>
      </c>
      <c r="H608" s="35" t="s">
        <v>54</v>
      </c>
      <c r="I608" s="34" t="s">
        <v>502</v>
      </c>
    </row>
    <row r="609" spans="2:9" x14ac:dyDescent="0.3">
      <c r="B609" s="35" t="s">
        <v>527</v>
      </c>
      <c r="C609" s="35" t="s">
        <v>87</v>
      </c>
      <c r="D609" s="36">
        <v>3600</v>
      </c>
      <c r="E609" s="35">
        <v>4</v>
      </c>
      <c r="F609" s="35"/>
      <c r="G609" s="35" t="s">
        <v>167</v>
      </c>
      <c r="H609" s="35" t="s">
        <v>54</v>
      </c>
      <c r="I609" s="34" t="s">
        <v>529</v>
      </c>
    </row>
    <row r="610" spans="2:9" x14ac:dyDescent="0.3">
      <c r="B610" s="35" t="s">
        <v>527</v>
      </c>
      <c r="C610" s="35" t="s">
        <v>87</v>
      </c>
      <c r="D610" s="36">
        <v>1800</v>
      </c>
      <c r="E610" s="35">
        <v>2</v>
      </c>
      <c r="F610" s="35"/>
      <c r="G610" s="35" t="s">
        <v>167</v>
      </c>
      <c r="H610" s="35" t="s">
        <v>54</v>
      </c>
      <c r="I610" s="34" t="s">
        <v>320</v>
      </c>
    </row>
    <row r="611" spans="2:9" x14ac:dyDescent="0.3">
      <c r="B611" s="35" t="s">
        <v>527</v>
      </c>
      <c r="C611" s="35" t="s">
        <v>87</v>
      </c>
      <c r="D611" s="35">
        <v>950</v>
      </c>
      <c r="E611" s="35">
        <v>1</v>
      </c>
      <c r="F611" s="35"/>
      <c r="G611" s="35" t="s">
        <v>167</v>
      </c>
      <c r="H611" s="35" t="s">
        <v>54</v>
      </c>
      <c r="I611" s="34" t="s">
        <v>528</v>
      </c>
    </row>
    <row r="612" spans="2:9" x14ac:dyDescent="0.3">
      <c r="B612" s="35" t="s">
        <v>527</v>
      </c>
      <c r="C612" s="35" t="s">
        <v>87</v>
      </c>
      <c r="D612" s="35">
        <v>950</v>
      </c>
      <c r="E612" s="35">
        <v>1</v>
      </c>
      <c r="F612" s="35"/>
      <c r="G612" s="35" t="s">
        <v>167</v>
      </c>
      <c r="H612" s="35" t="s">
        <v>54</v>
      </c>
      <c r="I612" s="34" t="s">
        <v>478</v>
      </c>
    </row>
    <row r="613" spans="2:9" x14ac:dyDescent="0.3">
      <c r="B613" s="35" t="s">
        <v>527</v>
      </c>
      <c r="C613" s="35" t="s">
        <v>87</v>
      </c>
      <c r="D613" s="36">
        <v>2550</v>
      </c>
      <c r="E613" s="35">
        <v>3</v>
      </c>
      <c r="F613" s="35"/>
      <c r="G613" s="35" t="s">
        <v>151</v>
      </c>
      <c r="H613" s="35" t="s">
        <v>54</v>
      </c>
      <c r="I613" s="34" t="s">
        <v>307</v>
      </c>
    </row>
    <row r="614" spans="2:9" x14ac:dyDescent="0.3">
      <c r="B614" s="35" t="s">
        <v>527</v>
      </c>
      <c r="C614" s="35" t="s">
        <v>87</v>
      </c>
      <c r="D614" s="35">
        <v>660</v>
      </c>
      <c r="E614" s="35">
        <v>1</v>
      </c>
      <c r="F614" s="35"/>
      <c r="G614" s="35" t="s">
        <v>151</v>
      </c>
      <c r="H614" s="35" t="s">
        <v>54</v>
      </c>
      <c r="I614" s="34" t="s">
        <v>373</v>
      </c>
    </row>
    <row r="615" spans="2:9" x14ac:dyDescent="0.3">
      <c r="B615" s="35" t="s">
        <v>526</v>
      </c>
      <c r="C615" s="35" t="s">
        <v>90</v>
      </c>
      <c r="D615" s="36">
        <v>2300</v>
      </c>
      <c r="E615" s="35">
        <v>1</v>
      </c>
      <c r="F615" s="35">
        <v>85</v>
      </c>
      <c r="G615" s="35" t="s">
        <v>147</v>
      </c>
      <c r="H615" s="35" t="s">
        <v>54</v>
      </c>
      <c r="I615" s="34" t="s">
        <v>257</v>
      </c>
    </row>
    <row r="616" spans="2:9" x14ac:dyDescent="0.3">
      <c r="B616" s="35" t="s">
        <v>525</v>
      </c>
      <c r="C616" s="35" t="s">
        <v>87</v>
      </c>
      <c r="D616" s="35">
        <v>600</v>
      </c>
      <c r="E616" s="35">
        <v>1</v>
      </c>
      <c r="F616" s="35"/>
      <c r="G616" s="35" t="s">
        <v>151</v>
      </c>
      <c r="H616" s="35" t="s">
        <v>54</v>
      </c>
      <c r="I616" s="34" t="s">
        <v>200</v>
      </c>
    </row>
    <row r="617" spans="2:9" x14ac:dyDescent="0.3">
      <c r="B617" s="35" t="s">
        <v>524</v>
      </c>
      <c r="C617" s="35" t="s">
        <v>16</v>
      </c>
      <c r="D617" s="35">
        <v>225</v>
      </c>
      <c r="E617" s="35">
        <v>1</v>
      </c>
      <c r="F617" s="35"/>
      <c r="G617" s="35" t="s">
        <v>203</v>
      </c>
      <c r="H617" s="35" t="s">
        <v>54</v>
      </c>
      <c r="I617" s="34" t="s">
        <v>523</v>
      </c>
    </row>
    <row r="618" spans="2:9" x14ac:dyDescent="0.3">
      <c r="B618" s="35" t="s">
        <v>522</v>
      </c>
      <c r="C618" s="35" t="s">
        <v>16</v>
      </c>
      <c r="D618" s="35">
        <v>850</v>
      </c>
      <c r="E618" s="35">
        <v>1</v>
      </c>
      <c r="F618" s="35"/>
      <c r="G618" s="35" t="s">
        <v>151</v>
      </c>
      <c r="H618" s="35" t="s">
        <v>54</v>
      </c>
      <c r="I618" s="34" t="s">
        <v>521</v>
      </c>
    </row>
    <row r="619" spans="2:9" x14ac:dyDescent="0.3">
      <c r="B619" s="35" t="s">
        <v>520</v>
      </c>
      <c r="C619" s="35" t="s">
        <v>16</v>
      </c>
      <c r="D619" s="35">
        <v>850</v>
      </c>
      <c r="E619" s="35">
        <v>1</v>
      </c>
      <c r="F619" s="35"/>
      <c r="G619" s="35" t="s">
        <v>519</v>
      </c>
      <c r="H619" s="35" t="s">
        <v>54</v>
      </c>
      <c r="I619" s="34" t="s">
        <v>159</v>
      </c>
    </row>
    <row r="620" spans="2:9" x14ac:dyDescent="0.3">
      <c r="B620" s="35" t="s">
        <v>518</v>
      </c>
      <c r="C620" s="35" t="s">
        <v>16</v>
      </c>
      <c r="D620" s="35">
        <v>600</v>
      </c>
      <c r="E620" s="35">
        <v>1</v>
      </c>
      <c r="F620" s="35"/>
      <c r="G620" s="35" t="s">
        <v>157</v>
      </c>
      <c r="H620" s="35" t="s">
        <v>166</v>
      </c>
      <c r="I620" s="34" t="s">
        <v>517</v>
      </c>
    </row>
    <row r="621" spans="2:9" x14ac:dyDescent="0.3">
      <c r="B621" s="35" t="s">
        <v>516</v>
      </c>
      <c r="C621" s="35" t="s">
        <v>163</v>
      </c>
      <c r="D621" s="36">
        <v>12000</v>
      </c>
      <c r="E621" s="35">
        <v>4</v>
      </c>
      <c r="F621" s="35">
        <v>80</v>
      </c>
      <c r="G621" s="35" t="s">
        <v>151</v>
      </c>
      <c r="H621" s="35" t="s">
        <v>54</v>
      </c>
      <c r="I621" s="34" t="s">
        <v>515</v>
      </c>
    </row>
    <row r="622" spans="2:9" x14ac:dyDescent="0.3">
      <c r="B622" s="35" t="s">
        <v>514</v>
      </c>
      <c r="C622" s="35" t="s">
        <v>90</v>
      </c>
      <c r="D622" s="36">
        <v>12500</v>
      </c>
      <c r="E622" s="35">
        <v>5</v>
      </c>
      <c r="F622" s="35">
        <v>80</v>
      </c>
      <c r="G622" s="35" t="s">
        <v>232</v>
      </c>
      <c r="H622" s="35" t="s">
        <v>54</v>
      </c>
      <c r="I622" s="34" t="s">
        <v>513</v>
      </c>
    </row>
    <row r="623" spans="2:9" x14ac:dyDescent="0.3">
      <c r="B623" s="35" t="s">
        <v>512</v>
      </c>
      <c r="C623" s="35" t="s">
        <v>89</v>
      </c>
      <c r="D623" s="36">
        <v>2350</v>
      </c>
      <c r="E623" s="35">
        <v>1</v>
      </c>
      <c r="F623" s="35"/>
      <c r="G623" s="35" t="s">
        <v>147</v>
      </c>
      <c r="H623" s="35" t="s">
        <v>54</v>
      </c>
      <c r="I623" s="34" t="s">
        <v>509</v>
      </c>
    </row>
    <row r="624" spans="2:9" x14ac:dyDescent="0.3">
      <c r="B624" s="35" t="s">
        <v>510</v>
      </c>
      <c r="C624" s="35" t="s">
        <v>89</v>
      </c>
      <c r="D624" s="36">
        <v>14100</v>
      </c>
      <c r="E624" s="35">
        <v>6</v>
      </c>
      <c r="F624" s="35"/>
      <c r="G624" s="35" t="s">
        <v>147</v>
      </c>
      <c r="H624" s="35" t="s">
        <v>54</v>
      </c>
      <c r="I624" s="34" t="s">
        <v>511</v>
      </c>
    </row>
    <row r="625" spans="2:9" x14ac:dyDescent="0.3">
      <c r="B625" s="35" t="s">
        <v>510</v>
      </c>
      <c r="C625" s="35" t="s">
        <v>89</v>
      </c>
      <c r="D625" s="36">
        <v>7050</v>
      </c>
      <c r="E625" s="35">
        <v>3</v>
      </c>
      <c r="F625" s="35"/>
      <c r="G625" s="35" t="s">
        <v>147</v>
      </c>
      <c r="H625" s="35" t="s">
        <v>54</v>
      </c>
      <c r="I625" s="34" t="s">
        <v>509</v>
      </c>
    </row>
    <row r="626" spans="2:9" x14ac:dyDescent="0.3">
      <c r="B626" s="35" t="s">
        <v>508</v>
      </c>
      <c r="C626" s="35" t="s">
        <v>90</v>
      </c>
      <c r="D626" s="35">
        <v>500</v>
      </c>
      <c r="E626" s="35">
        <v>1</v>
      </c>
      <c r="F626" s="35"/>
      <c r="G626" s="35" t="s">
        <v>281</v>
      </c>
      <c r="H626" s="35" t="s">
        <v>166</v>
      </c>
      <c r="I626" s="34">
        <v>1997</v>
      </c>
    </row>
    <row r="627" spans="2:9" x14ac:dyDescent="0.3">
      <c r="B627" s="35" t="s">
        <v>507</v>
      </c>
      <c r="C627" s="35" t="s">
        <v>87</v>
      </c>
      <c r="D627" s="36">
        <v>11550</v>
      </c>
      <c r="E627" s="35">
        <v>7</v>
      </c>
      <c r="F627" s="35">
        <v>67</v>
      </c>
      <c r="G627" s="35" t="s">
        <v>151</v>
      </c>
      <c r="H627" s="35" t="s">
        <v>54</v>
      </c>
      <c r="I627" s="34" t="s">
        <v>506</v>
      </c>
    </row>
    <row r="628" spans="2:9" x14ac:dyDescent="0.3">
      <c r="B628" s="35" t="s">
        <v>505</v>
      </c>
      <c r="C628" s="35" t="s">
        <v>87</v>
      </c>
      <c r="D628" s="35">
        <v>225</v>
      </c>
      <c r="E628" s="35">
        <v>1</v>
      </c>
      <c r="F628" s="35"/>
      <c r="G628" s="35" t="s">
        <v>151</v>
      </c>
      <c r="H628" s="35" t="s">
        <v>166</v>
      </c>
      <c r="I628" s="34" t="s">
        <v>504</v>
      </c>
    </row>
    <row r="629" spans="2:9" x14ac:dyDescent="0.3">
      <c r="B629" s="35" t="s">
        <v>503</v>
      </c>
      <c r="C629" s="35" t="s">
        <v>148</v>
      </c>
      <c r="D629" s="35">
        <v>850</v>
      </c>
      <c r="E629" s="35">
        <v>1</v>
      </c>
      <c r="F629" s="35"/>
      <c r="G629" s="35" t="s">
        <v>151</v>
      </c>
      <c r="H629" s="35" t="s">
        <v>166</v>
      </c>
      <c r="I629" s="34" t="s">
        <v>502</v>
      </c>
    </row>
    <row r="630" spans="2:9" x14ac:dyDescent="0.3">
      <c r="B630" s="35" t="s">
        <v>501</v>
      </c>
      <c r="C630" s="35" t="s">
        <v>148</v>
      </c>
      <c r="D630" s="35">
        <v>800</v>
      </c>
      <c r="E630" s="35">
        <v>1</v>
      </c>
      <c r="F630" s="35">
        <v>50</v>
      </c>
      <c r="G630" s="35" t="s">
        <v>147</v>
      </c>
      <c r="H630" s="35" t="s">
        <v>54</v>
      </c>
      <c r="I630" s="34" t="s">
        <v>257</v>
      </c>
    </row>
    <row r="631" spans="2:9" x14ac:dyDescent="0.3">
      <c r="B631" s="35" t="s">
        <v>500</v>
      </c>
      <c r="C631" s="35" t="s">
        <v>90</v>
      </c>
      <c r="D631" s="36">
        <v>3960</v>
      </c>
      <c r="E631" s="35">
        <v>12</v>
      </c>
      <c r="F631" s="35">
        <v>35</v>
      </c>
      <c r="G631" s="35" t="s">
        <v>147</v>
      </c>
      <c r="H631" s="35" t="s">
        <v>166</v>
      </c>
      <c r="I631" s="34">
        <v>1992</v>
      </c>
    </row>
    <row r="632" spans="2:9" x14ac:dyDescent="0.3">
      <c r="B632" s="35" t="s">
        <v>499</v>
      </c>
      <c r="C632" s="35" t="s">
        <v>90</v>
      </c>
      <c r="D632" s="36">
        <v>9200</v>
      </c>
      <c r="E632" s="35">
        <v>4</v>
      </c>
      <c r="F632" s="35">
        <v>85</v>
      </c>
      <c r="G632" s="35" t="s">
        <v>147</v>
      </c>
      <c r="H632" s="35" t="s">
        <v>54</v>
      </c>
      <c r="I632" s="34" t="s">
        <v>498</v>
      </c>
    </row>
    <row r="633" spans="2:9" x14ac:dyDescent="0.3">
      <c r="B633" s="35" t="s">
        <v>497</v>
      </c>
      <c r="C633" s="35" t="s">
        <v>93</v>
      </c>
      <c r="D633" s="35">
        <v>900</v>
      </c>
      <c r="E633" s="35">
        <v>1</v>
      </c>
      <c r="F633" s="35"/>
      <c r="G633" s="35" t="s">
        <v>301</v>
      </c>
      <c r="H633" s="35" t="s">
        <v>54</v>
      </c>
      <c r="I633" s="34" t="s">
        <v>496</v>
      </c>
    </row>
    <row r="634" spans="2:9" x14ac:dyDescent="0.3">
      <c r="B634" s="35" t="s">
        <v>495</v>
      </c>
      <c r="C634" s="35" t="s">
        <v>90</v>
      </c>
      <c r="D634" s="36">
        <v>6000</v>
      </c>
      <c r="E634" s="35">
        <v>2</v>
      </c>
      <c r="F634" s="35">
        <v>78</v>
      </c>
      <c r="G634" s="35" t="s">
        <v>151</v>
      </c>
      <c r="H634" s="35" t="s">
        <v>54</v>
      </c>
      <c r="I634" s="34" t="s">
        <v>334</v>
      </c>
    </row>
    <row r="635" spans="2:9" x14ac:dyDescent="0.3">
      <c r="B635" s="35" t="s">
        <v>495</v>
      </c>
      <c r="C635" s="35" t="s">
        <v>90</v>
      </c>
      <c r="D635" s="36">
        <v>6000</v>
      </c>
      <c r="E635" s="35">
        <v>2</v>
      </c>
      <c r="F635" s="35">
        <v>78</v>
      </c>
      <c r="G635" s="35" t="s">
        <v>151</v>
      </c>
      <c r="H635" s="35" t="s">
        <v>54</v>
      </c>
      <c r="I635" s="34">
        <v>2012</v>
      </c>
    </row>
    <row r="636" spans="2:9" x14ac:dyDescent="0.3">
      <c r="B636" s="35" t="s">
        <v>494</v>
      </c>
      <c r="C636" s="35" t="s">
        <v>152</v>
      </c>
      <c r="D636" s="36">
        <v>9000</v>
      </c>
      <c r="E636" s="35">
        <v>3</v>
      </c>
      <c r="F636" s="35">
        <v>105</v>
      </c>
      <c r="G636" s="35" t="s">
        <v>151</v>
      </c>
      <c r="H636" s="35" t="s">
        <v>54</v>
      </c>
      <c r="I636" s="34" t="s">
        <v>493</v>
      </c>
    </row>
    <row r="637" spans="2:9" x14ac:dyDescent="0.3">
      <c r="B637" s="35" t="s">
        <v>490</v>
      </c>
      <c r="C637" s="35" t="s">
        <v>163</v>
      </c>
      <c r="D637" s="35"/>
      <c r="E637" s="35"/>
      <c r="F637" s="35"/>
      <c r="G637" s="35" t="s">
        <v>281</v>
      </c>
      <c r="H637" s="35" t="s">
        <v>166</v>
      </c>
      <c r="I637" s="34" t="s">
        <v>492</v>
      </c>
    </row>
    <row r="638" spans="2:9" x14ac:dyDescent="0.3">
      <c r="B638" s="35" t="s">
        <v>490</v>
      </c>
      <c r="C638" s="35" t="s">
        <v>163</v>
      </c>
      <c r="D638" s="35"/>
      <c r="E638" s="35"/>
      <c r="F638" s="35"/>
      <c r="G638" s="35" t="s">
        <v>281</v>
      </c>
      <c r="H638" s="35" t="s">
        <v>166</v>
      </c>
      <c r="I638" s="34">
        <v>1991</v>
      </c>
    </row>
    <row r="639" spans="2:9" x14ac:dyDescent="0.3">
      <c r="B639" s="35" t="s">
        <v>490</v>
      </c>
      <c r="C639" s="35" t="s">
        <v>163</v>
      </c>
      <c r="D639" s="35"/>
      <c r="E639" s="35"/>
      <c r="F639" s="35"/>
      <c r="G639" s="35" t="s">
        <v>281</v>
      </c>
      <c r="H639" s="35" t="s">
        <v>166</v>
      </c>
      <c r="I639" s="34" t="s">
        <v>491</v>
      </c>
    </row>
    <row r="640" spans="2:9" x14ac:dyDescent="0.3">
      <c r="B640" s="35" t="s">
        <v>490</v>
      </c>
      <c r="C640" s="35" t="s">
        <v>163</v>
      </c>
      <c r="D640" s="35"/>
      <c r="E640" s="35"/>
      <c r="F640" s="35">
        <v>40</v>
      </c>
      <c r="G640" s="35" t="s">
        <v>281</v>
      </c>
      <c r="H640" s="35" t="s">
        <v>166</v>
      </c>
      <c r="I640" s="34" t="s">
        <v>174</v>
      </c>
    </row>
    <row r="641" spans="2:9" x14ac:dyDescent="0.3">
      <c r="B641" s="35" t="s">
        <v>489</v>
      </c>
      <c r="C641" s="35" t="s">
        <v>163</v>
      </c>
      <c r="D641" s="36">
        <v>22500</v>
      </c>
      <c r="E641" s="35">
        <v>9</v>
      </c>
      <c r="F641" s="35">
        <v>80</v>
      </c>
      <c r="G641" s="35" t="s">
        <v>232</v>
      </c>
      <c r="H641" s="35" t="s">
        <v>166</v>
      </c>
      <c r="I641" s="34" t="s">
        <v>488</v>
      </c>
    </row>
    <row r="642" spans="2:9" x14ac:dyDescent="0.3">
      <c r="B642" s="35" t="s">
        <v>487</v>
      </c>
      <c r="C642" s="35" t="s">
        <v>163</v>
      </c>
      <c r="D642" s="36">
        <v>10000</v>
      </c>
      <c r="E642" s="35">
        <v>5</v>
      </c>
      <c r="F642" s="35">
        <v>78</v>
      </c>
      <c r="G642" s="35" t="s">
        <v>151</v>
      </c>
      <c r="H642" s="35" t="s">
        <v>166</v>
      </c>
      <c r="I642" s="34" t="s">
        <v>242</v>
      </c>
    </row>
    <row r="643" spans="2:9" x14ac:dyDescent="0.3">
      <c r="B643" s="35" t="s">
        <v>487</v>
      </c>
      <c r="C643" s="35" t="s">
        <v>163</v>
      </c>
      <c r="D643" s="36">
        <v>5000</v>
      </c>
      <c r="E643" s="35">
        <v>2</v>
      </c>
      <c r="F643" s="35">
        <v>80</v>
      </c>
      <c r="G643" s="35" t="s">
        <v>232</v>
      </c>
      <c r="H643" s="35" t="s">
        <v>166</v>
      </c>
      <c r="I643" s="34" t="s">
        <v>244</v>
      </c>
    </row>
    <row r="644" spans="2:9" x14ac:dyDescent="0.3">
      <c r="B644" s="35" t="s">
        <v>486</v>
      </c>
      <c r="C644" s="35" t="s">
        <v>163</v>
      </c>
      <c r="D644" s="36">
        <v>15000</v>
      </c>
      <c r="E644" s="35">
        <v>10</v>
      </c>
      <c r="F644" s="35">
        <v>70</v>
      </c>
      <c r="G644" s="35" t="s">
        <v>167</v>
      </c>
      <c r="H644" s="35" t="s">
        <v>166</v>
      </c>
      <c r="I644" s="34" t="s">
        <v>468</v>
      </c>
    </row>
    <row r="645" spans="2:9" x14ac:dyDescent="0.3">
      <c r="B645" s="35" t="s">
        <v>485</v>
      </c>
      <c r="C645" s="35" t="s">
        <v>87</v>
      </c>
      <c r="D645" s="36">
        <v>1000</v>
      </c>
      <c r="E645" s="35">
        <v>1</v>
      </c>
      <c r="F645" s="35"/>
      <c r="G645" s="35" t="s">
        <v>167</v>
      </c>
      <c r="H645" s="35" t="s">
        <v>54</v>
      </c>
      <c r="I645" s="34" t="s">
        <v>205</v>
      </c>
    </row>
    <row r="646" spans="2:9" x14ac:dyDescent="0.3">
      <c r="B646" s="35" t="s">
        <v>485</v>
      </c>
      <c r="C646" s="35" t="s">
        <v>87</v>
      </c>
      <c r="D646" s="36">
        <v>1000</v>
      </c>
      <c r="E646" s="35">
        <v>1</v>
      </c>
      <c r="F646" s="35"/>
      <c r="G646" s="35" t="s">
        <v>167</v>
      </c>
      <c r="H646" s="35" t="s">
        <v>54</v>
      </c>
      <c r="I646" s="34" t="s">
        <v>205</v>
      </c>
    </row>
    <row r="647" spans="2:9" x14ac:dyDescent="0.3">
      <c r="B647" s="35" t="s">
        <v>485</v>
      </c>
      <c r="C647" s="35" t="s">
        <v>87</v>
      </c>
      <c r="D647" s="35">
        <v>600</v>
      </c>
      <c r="E647" s="35">
        <v>1</v>
      </c>
      <c r="F647" s="35"/>
      <c r="G647" s="35" t="s">
        <v>167</v>
      </c>
      <c r="H647" s="35" t="s">
        <v>54</v>
      </c>
      <c r="I647" s="34" t="s">
        <v>484</v>
      </c>
    </row>
    <row r="648" spans="2:9" x14ac:dyDescent="0.3">
      <c r="B648" s="35" t="s">
        <v>483</v>
      </c>
      <c r="C648" s="35" t="s">
        <v>152</v>
      </c>
      <c r="D648" s="36">
        <v>5250</v>
      </c>
      <c r="E648" s="35">
        <v>7</v>
      </c>
      <c r="F648" s="35">
        <v>48</v>
      </c>
      <c r="G648" s="35" t="s">
        <v>286</v>
      </c>
      <c r="H648" s="35" t="s">
        <v>166</v>
      </c>
      <c r="I648" s="34" t="s">
        <v>316</v>
      </c>
    </row>
    <row r="649" spans="2:9" x14ac:dyDescent="0.3">
      <c r="B649" s="35" t="s">
        <v>482</v>
      </c>
      <c r="C649" s="35" t="s">
        <v>152</v>
      </c>
      <c r="D649" s="36">
        <v>5950</v>
      </c>
      <c r="E649" s="35">
        <v>7</v>
      </c>
      <c r="F649" s="35">
        <v>70</v>
      </c>
      <c r="G649" s="35" t="s">
        <v>151</v>
      </c>
      <c r="H649" s="35" t="s">
        <v>54</v>
      </c>
      <c r="I649" s="34" t="s">
        <v>269</v>
      </c>
    </row>
    <row r="650" spans="2:9" x14ac:dyDescent="0.3">
      <c r="B650" s="35" t="s">
        <v>482</v>
      </c>
      <c r="C650" s="35" t="s">
        <v>152</v>
      </c>
      <c r="D650" s="36">
        <v>9000</v>
      </c>
      <c r="E650" s="35">
        <v>3</v>
      </c>
      <c r="F650" s="35"/>
      <c r="G650" s="35" t="s">
        <v>151</v>
      </c>
      <c r="H650" s="35" t="s">
        <v>54</v>
      </c>
      <c r="I650" s="34" t="s">
        <v>188</v>
      </c>
    </row>
    <row r="651" spans="2:9" x14ac:dyDescent="0.3">
      <c r="B651" s="35" t="s">
        <v>481</v>
      </c>
      <c r="C651" s="35" t="s">
        <v>90</v>
      </c>
      <c r="D651" s="36">
        <v>6900</v>
      </c>
      <c r="E651" s="35">
        <v>3</v>
      </c>
      <c r="F651" s="35"/>
      <c r="G651" s="35" t="s">
        <v>147</v>
      </c>
      <c r="H651" s="35" t="s">
        <v>54</v>
      </c>
      <c r="I651" s="34" t="s">
        <v>480</v>
      </c>
    </row>
    <row r="652" spans="2:9" x14ac:dyDescent="0.3">
      <c r="B652" s="35" t="s">
        <v>479</v>
      </c>
      <c r="C652" s="35" t="s">
        <v>87</v>
      </c>
      <c r="D652" s="36">
        <v>12600</v>
      </c>
      <c r="E652" s="35">
        <v>7</v>
      </c>
      <c r="F652" s="35"/>
      <c r="G652" s="35" t="s">
        <v>147</v>
      </c>
      <c r="H652" s="35" t="s">
        <v>166</v>
      </c>
      <c r="I652" s="34" t="s">
        <v>478</v>
      </c>
    </row>
    <row r="653" spans="2:9" x14ac:dyDescent="0.3">
      <c r="B653" s="35" t="s">
        <v>477</v>
      </c>
      <c r="C653" s="35" t="s">
        <v>87</v>
      </c>
      <c r="D653" s="36">
        <v>16450</v>
      </c>
      <c r="E653" s="35">
        <v>7</v>
      </c>
      <c r="F653" s="35">
        <v>69</v>
      </c>
      <c r="G653" s="35" t="s">
        <v>147</v>
      </c>
      <c r="H653" s="35" t="s">
        <v>54</v>
      </c>
      <c r="I653" s="34" t="s">
        <v>325</v>
      </c>
    </row>
    <row r="654" spans="2:9" x14ac:dyDescent="0.3">
      <c r="B654" s="35" t="s">
        <v>476</v>
      </c>
      <c r="C654" s="35" t="s">
        <v>16</v>
      </c>
      <c r="D654" s="35">
        <v>660</v>
      </c>
      <c r="E654" s="35">
        <v>1</v>
      </c>
      <c r="F654" s="35"/>
      <c r="G654" s="35" t="s">
        <v>151</v>
      </c>
      <c r="H654" s="35" t="s">
        <v>54</v>
      </c>
      <c r="I654" s="34" t="s">
        <v>475</v>
      </c>
    </row>
    <row r="655" spans="2:9" x14ac:dyDescent="0.3">
      <c r="B655" s="35" t="s">
        <v>474</v>
      </c>
      <c r="C655" s="35" t="s">
        <v>148</v>
      </c>
      <c r="D655" s="36">
        <v>6400</v>
      </c>
      <c r="E655" s="35">
        <v>8</v>
      </c>
      <c r="F655" s="35"/>
      <c r="G655" s="35" t="s">
        <v>147</v>
      </c>
      <c r="H655" s="35" t="s">
        <v>54</v>
      </c>
      <c r="I655" s="34" t="s">
        <v>473</v>
      </c>
    </row>
    <row r="656" spans="2:9" x14ac:dyDescent="0.3">
      <c r="B656" s="35" t="s">
        <v>472</v>
      </c>
      <c r="C656" s="35" t="s">
        <v>16</v>
      </c>
      <c r="D656" s="35">
        <v>850</v>
      </c>
      <c r="E656" s="35">
        <v>1</v>
      </c>
      <c r="F656" s="35"/>
      <c r="G656" s="35" t="s">
        <v>151</v>
      </c>
      <c r="H656" s="35" t="s">
        <v>54</v>
      </c>
      <c r="I656" s="34" t="s">
        <v>465</v>
      </c>
    </row>
    <row r="657" spans="2:9" x14ac:dyDescent="0.3">
      <c r="B657" s="35" t="s">
        <v>471</v>
      </c>
      <c r="C657" s="35" t="s">
        <v>148</v>
      </c>
      <c r="D657" s="35">
        <v>850</v>
      </c>
      <c r="E657" s="35">
        <v>1</v>
      </c>
      <c r="F657" s="35"/>
      <c r="G657" s="35" t="s">
        <v>151</v>
      </c>
      <c r="H657" s="35" t="s">
        <v>166</v>
      </c>
      <c r="I657" s="34" t="s">
        <v>444</v>
      </c>
    </row>
    <row r="658" spans="2:9" x14ac:dyDescent="0.3">
      <c r="B658" s="35" t="s">
        <v>470</v>
      </c>
      <c r="C658" s="35" t="s">
        <v>148</v>
      </c>
      <c r="D658" s="35">
        <v>900</v>
      </c>
      <c r="E658" s="35">
        <v>1</v>
      </c>
      <c r="F658" s="35"/>
      <c r="G658" s="35" t="s">
        <v>167</v>
      </c>
      <c r="H658" s="35" t="s">
        <v>54</v>
      </c>
      <c r="I658" s="34">
        <v>2004</v>
      </c>
    </row>
    <row r="659" spans="2:9" x14ac:dyDescent="0.3">
      <c r="B659" s="35" t="s">
        <v>471</v>
      </c>
      <c r="C659" s="35" t="s">
        <v>148</v>
      </c>
      <c r="D659" s="35">
        <v>900</v>
      </c>
      <c r="E659" s="35">
        <v>1</v>
      </c>
      <c r="F659" s="35"/>
      <c r="G659" s="35" t="s">
        <v>167</v>
      </c>
      <c r="H659" s="35" t="s">
        <v>166</v>
      </c>
      <c r="I659" s="34" t="s">
        <v>444</v>
      </c>
    </row>
    <row r="660" spans="2:9" x14ac:dyDescent="0.3">
      <c r="B660" s="35" t="s">
        <v>470</v>
      </c>
      <c r="C660" s="35" t="s">
        <v>148</v>
      </c>
      <c r="D660" s="35">
        <v>800</v>
      </c>
      <c r="E660" s="35">
        <v>1</v>
      </c>
      <c r="F660" s="35">
        <v>50</v>
      </c>
      <c r="G660" s="35" t="s">
        <v>147</v>
      </c>
      <c r="H660" s="35" t="s">
        <v>54</v>
      </c>
      <c r="I660" s="34" t="s">
        <v>257</v>
      </c>
    </row>
    <row r="661" spans="2:9" x14ac:dyDescent="0.3">
      <c r="B661" s="35" t="s">
        <v>470</v>
      </c>
      <c r="C661" s="35" t="s">
        <v>148</v>
      </c>
      <c r="D661" s="35">
        <v>800</v>
      </c>
      <c r="E661" s="35">
        <v>1</v>
      </c>
      <c r="F661" s="35">
        <v>50</v>
      </c>
      <c r="G661" s="35" t="s">
        <v>147</v>
      </c>
      <c r="H661" s="35" t="s">
        <v>54</v>
      </c>
      <c r="I661" s="34" t="s">
        <v>257</v>
      </c>
    </row>
    <row r="662" spans="2:9" x14ac:dyDescent="0.3">
      <c r="B662" s="35" t="s">
        <v>469</v>
      </c>
      <c r="C662" s="35" t="s">
        <v>148</v>
      </c>
      <c r="D662" s="35">
        <v>850</v>
      </c>
      <c r="E662" s="35">
        <v>1</v>
      </c>
      <c r="F662" s="35"/>
      <c r="G662" s="35" t="s">
        <v>151</v>
      </c>
      <c r="H662" s="35" t="s">
        <v>166</v>
      </c>
      <c r="I662" s="34" t="s">
        <v>468</v>
      </c>
    </row>
    <row r="663" spans="2:9" x14ac:dyDescent="0.3">
      <c r="B663" s="35" t="s">
        <v>467</v>
      </c>
      <c r="C663" s="35" t="s">
        <v>148</v>
      </c>
      <c r="D663" s="35">
        <f>800+900+900</f>
        <v>2600</v>
      </c>
      <c r="E663" s="35">
        <f>1+1+1</f>
        <v>3</v>
      </c>
      <c r="F663" s="35"/>
      <c r="G663" s="35" t="s">
        <v>466</v>
      </c>
      <c r="H663" s="35" t="s">
        <v>54</v>
      </c>
      <c r="I663" s="34" t="s">
        <v>465</v>
      </c>
    </row>
    <row r="664" spans="2:9" x14ac:dyDescent="0.3">
      <c r="B664" s="35" t="s">
        <v>464</v>
      </c>
      <c r="C664" s="35" t="s">
        <v>163</v>
      </c>
      <c r="D664" s="35">
        <v>750</v>
      </c>
      <c r="E664" s="35">
        <v>1</v>
      </c>
      <c r="F664" s="35"/>
      <c r="G664" s="35" t="s">
        <v>286</v>
      </c>
      <c r="H664" s="35" t="s">
        <v>166</v>
      </c>
      <c r="I664" s="34">
        <v>1999</v>
      </c>
    </row>
    <row r="665" spans="2:9" x14ac:dyDescent="0.3">
      <c r="B665" s="35" t="s">
        <v>459</v>
      </c>
      <c r="C665" s="35" t="s">
        <v>87</v>
      </c>
      <c r="D665" s="35">
        <v>850</v>
      </c>
      <c r="E665" s="35">
        <v>1</v>
      </c>
      <c r="F665" s="35"/>
      <c r="G665" s="35" t="s">
        <v>151</v>
      </c>
      <c r="H665" s="35" t="s">
        <v>54</v>
      </c>
      <c r="I665" s="34" t="s">
        <v>463</v>
      </c>
    </row>
    <row r="666" spans="2:9" x14ac:dyDescent="0.3">
      <c r="B666" s="35" t="s">
        <v>459</v>
      </c>
      <c r="C666" s="35" t="s">
        <v>87</v>
      </c>
      <c r="D666" s="35">
        <v>750</v>
      </c>
      <c r="E666" s="35">
        <v>1</v>
      </c>
      <c r="F666" s="35"/>
      <c r="G666" s="35" t="s">
        <v>167</v>
      </c>
      <c r="H666" s="35" t="s">
        <v>54</v>
      </c>
      <c r="I666" s="34" t="s">
        <v>462</v>
      </c>
    </row>
    <row r="667" spans="2:9" x14ac:dyDescent="0.3">
      <c r="B667" s="35" t="s">
        <v>459</v>
      </c>
      <c r="C667" s="35" t="s">
        <v>87</v>
      </c>
      <c r="D667" s="35">
        <v>950</v>
      </c>
      <c r="E667" s="35">
        <v>1</v>
      </c>
      <c r="F667" s="35"/>
      <c r="G667" s="35" t="s">
        <v>167</v>
      </c>
      <c r="H667" s="35" t="s">
        <v>54</v>
      </c>
      <c r="I667" s="34" t="s">
        <v>165</v>
      </c>
    </row>
    <row r="668" spans="2:9" x14ac:dyDescent="0.3">
      <c r="B668" s="35" t="s">
        <v>459</v>
      </c>
      <c r="C668" s="35" t="s">
        <v>87</v>
      </c>
      <c r="D668" s="36">
        <v>3800</v>
      </c>
      <c r="E668" s="35">
        <v>4</v>
      </c>
      <c r="F668" s="35"/>
      <c r="G668" s="35" t="s">
        <v>167</v>
      </c>
      <c r="H668" s="35" t="s">
        <v>54</v>
      </c>
      <c r="I668" s="34">
        <v>2003</v>
      </c>
    </row>
    <row r="669" spans="2:9" x14ac:dyDescent="0.3">
      <c r="B669" s="35" t="s">
        <v>459</v>
      </c>
      <c r="C669" s="35" t="s">
        <v>87</v>
      </c>
      <c r="D669" s="35">
        <v>600</v>
      </c>
      <c r="E669" s="35">
        <v>1</v>
      </c>
      <c r="F669" s="35"/>
      <c r="G669" s="35" t="s">
        <v>167</v>
      </c>
      <c r="H669" s="35" t="s">
        <v>54</v>
      </c>
      <c r="I669" s="34" t="s">
        <v>373</v>
      </c>
    </row>
    <row r="670" spans="2:9" x14ac:dyDescent="0.3">
      <c r="B670" s="35" t="s">
        <v>459</v>
      </c>
      <c r="C670" s="35" t="s">
        <v>87</v>
      </c>
      <c r="D670" s="36">
        <v>2000</v>
      </c>
      <c r="E670" s="35">
        <v>2</v>
      </c>
      <c r="F670" s="35"/>
      <c r="G670" s="35" t="s">
        <v>167</v>
      </c>
      <c r="H670" s="35" t="s">
        <v>54</v>
      </c>
      <c r="I670" s="34" t="s">
        <v>205</v>
      </c>
    </row>
    <row r="671" spans="2:9" x14ac:dyDescent="0.3">
      <c r="B671" s="35" t="s">
        <v>459</v>
      </c>
      <c r="C671" s="35" t="s">
        <v>87</v>
      </c>
      <c r="D671" s="35">
        <v>850</v>
      </c>
      <c r="E671" s="35">
        <v>1</v>
      </c>
      <c r="F671" s="35"/>
      <c r="G671" s="35" t="s">
        <v>151</v>
      </c>
      <c r="H671" s="35" t="s">
        <v>54</v>
      </c>
      <c r="I671" s="34" t="s">
        <v>461</v>
      </c>
    </row>
    <row r="672" spans="2:9" x14ac:dyDescent="0.3">
      <c r="B672" s="35" t="s">
        <v>459</v>
      </c>
      <c r="C672" s="35" t="s">
        <v>87</v>
      </c>
      <c r="D672" s="35">
        <v>850</v>
      </c>
      <c r="E672" s="35">
        <v>1</v>
      </c>
      <c r="F672" s="35"/>
      <c r="G672" s="35" t="s">
        <v>151</v>
      </c>
      <c r="H672" s="35" t="s">
        <v>54</v>
      </c>
      <c r="I672" s="34" t="s">
        <v>391</v>
      </c>
    </row>
    <row r="673" spans="2:9" x14ac:dyDescent="0.3">
      <c r="B673" s="35" t="s">
        <v>459</v>
      </c>
      <c r="C673" s="35" t="s">
        <v>87</v>
      </c>
      <c r="D673" s="35">
        <v>850</v>
      </c>
      <c r="E673" s="35">
        <v>1</v>
      </c>
      <c r="F673" s="35"/>
      <c r="G673" s="35" t="s">
        <v>151</v>
      </c>
      <c r="H673" s="35" t="s">
        <v>54</v>
      </c>
      <c r="I673" s="34" t="s">
        <v>413</v>
      </c>
    </row>
    <row r="674" spans="2:9" x14ac:dyDescent="0.3">
      <c r="B674" s="35" t="s">
        <v>459</v>
      </c>
      <c r="C674" s="35" t="s">
        <v>87</v>
      </c>
      <c r="D674" s="36">
        <v>2000</v>
      </c>
      <c r="E674" s="35">
        <v>2</v>
      </c>
      <c r="F674" s="35"/>
      <c r="G674" s="35" t="s">
        <v>167</v>
      </c>
      <c r="H674" s="35" t="s">
        <v>54</v>
      </c>
      <c r="I674" s="34" t="s">
        <v>460</v>
      </c>
    </row>
    <row r="675" spans="2:9" x14ac:dyDescent="0.3">
      <c r="B675" s="35" t="s">
        <v>459</v>
      </c>
      <c r="C675" s="35" t="s">
        <v>87</v>
      </c>
      <c r="D675" s="35">
        <v>950</v>
      </c>
      <c r="E675" s="35">
        <v>1</v>
      </c>
      <c r="F675" s="35"/>
      <c r="G675" s="35" t="s">
        <v>167</v>
      </c>
      <c r="H675" s="35" t="s">
        <v>54</v>
      </c>
      <c r="I675" s="34" t="s">
        <v>332</v>
      </c>
    </row>
    <row r="676" spans="2:9" x14ac:dyDescent="0.3">
      <c r="B676" s="35" t="s">
        <v>459</v>
      </c>
      <c r="C676" s="35" t="s">
        <v>87</v>
      </c>
      <c r="D676" s="35">
        <v>900</v>
      </c>
      <c r="E676" s="35">
        <v>1</v>
      </c>
      <c r="F676" s="35"/>
      <c r="G676" s="35" t="s">
        <v>167</v>
      </c>
      <c r="H676" s="35" t="s">
        <v>54</v>
      </c>
      <c r="I676" s="34" t="s">
        <v>458</v>
      </c>
    </row>
    <row r="677" spans="2:9" x14ac:dyDescent="0.3">
      <c r="B677" s="35" t="s">
        <v>457</v>
      </c>
      <c r="C677" s="35" t="s">
        <v>148</v>
      </c>
      <c r="D677" s="35">
        <v>250</v>
      </c>
      <c r="E677" s="35">
        <v>1</v>
      </c>
      <c r="F677" s="35"/>
      <c r="G677" s="35" t="s">
        <v>192</v>
      </c>
      <c r="H677" s="35" t="s">
        <v>54</v>
      </c>
      <c r="I677" s="34" t="s">
        <v>226</v>
      </c>
    </row>
    <row r="678" spans="2:9" x14ac:dyDescent="0.3">
      <c r="B678" s="35" t="s">
        <v>456</v>
      </c>
      <c r="C678" s="35" t="s">
        <v>16</v>
      </c>
      <c r="D678" s="35">
        <v>300</v>
      </c>
      <c r="E678" s="35">
        <v>1</v>
      </c>
      <c r="F678" s="35"/>
      <c r="G678" s="35" t="s">
        <v>157</v>
      </c>
      <c r="H678" s="35" t="s">
        <v>54</v>
      </c>
      <c r="I678" s="34" t="s">
        <v>226</v>
      </c>
    </row>
    <row r="679" spans="2:9" x14ac:dyDescent="0.3">
      <c r="B679" s="35" t="s">
        <v>455</v>
      </c>
      <c r="C679" s="35" t="s">
        <v>16</v>
      </c>
      <c r="D679" s="35">
        <v>300</v>
      </c>
      <c r="E679" s="35">
        <v>1</v>
      </c>
      <c r="F679" s="35"/>
      <c r="G679" s="35" t="s">
        <v>176</v>
      </c>
      <c r="H679" s="35" t="s">
        <v>54</v>
      </c>
      <c r="I679" s="34">
        <v>1995</v>
      </c>
    </row>
    <row r="680" spans="2:9" x14ac:dyDescent="0.3">
      <c r="B680" s="35" t="s">
        <v>454</v>
      </c>
      <c r="C680" s="35" t="s">
        <v>16</v>
      </c>
      <c r="D680" s="35">
        <v>850</v>
      </c>
      <c r="E680" s="35">
        <v>1</v>
      </c>
      <c r="F680" s="35"/>
      <c r="G680" s="35" t="s">
        <v>151</v>
      </c>
      <c r="H680" s="35" t="s">
        <v>54</v>
      </c>
      <c r="I680" s="34">
        <v>2002</v>
      </c>
    </row>
    <row r="681" spans="2:9" x14ac:dyDescent="0.3">
      <c r="B681" s="35" t="s">
        <v>453</v>
      </c>
      <c r="C681" s="35" t="s">
        <v>90</v>
      </c>
      <c r="D681" s="36">
        <v>2000</v>
      </c>
      <c r="E681" s="35">
        <v>1</v>
      </c>
      <c r="F681" s="35">
        <v>78</v>
      </c>
      <c r="G681" s="35" t="s">
        <v>147</v>
      </c>
      <c r="H681" s="35" t="s">
        <v>54</v>
      </c>
      <c r="I681" s="34" t="s">
        <v>378</v>
      </c>
    </row>
    <row r="682" spans="2:9" x14ac:dyDescent="0.3">
      <c r="B682" s="35" t="s">
        <v>452</v>
      </c>
      <c r="C682" s="35" t="s">
        <v>16</v>
      </c>
      <c r="D682" s="35">
        <v>750</v>
      </c>
      <c r="E682" s="35">
        <v>1</v>
      </c>
      <c r="F682" s="35"/>
      <c r="G682" s="35" t="s">
        <v>167</v>
      </c>
      <c r="H682" s="35" t="s">
        <v>54</v>
      </c>
      <c r="I682" s="34" t="s">
        <v>205</v>
      </c>
    </row>
    <row r="683" spans="2:9" x14ac:dyDescent="0.3">
      <c r="B683" s="35" t="s">
        <v>451</v>
      </c>
      <c r="C683" s="35" t="s">
        <v>16</v>
      </c>
      <c r="D683" s="35">
        <v>750</v>
      </c>
      <c r="E683" s="35">
        <v>1</v>
      </c>
      <c r="F683" s="35"/>
      <c r="G683" s="35" t="s">
        <v>167</v>
      </c>
      <c r="H683" s="35" t="s">
        <v>54</v>
      </c>
      <c r="I683" s="34" t="s">
        <v>450</v>
      </c>
    </row>
    <row r="684" spans="2:9" x14ac:dyDescent="0.3">
      <c r="B684" s="35" t="s">
        <v>449</v>
      </c>
      <c r="C684" s="35" t="s">
        <v>16</v>
      </c>
      <c r="D684" s="35">
        <v>750</v>
      </c>
      <c r="E684" s="35">
        <v>1</v>
      </c>
      <c r="F684" s="35"/>
      <c r="G684" s="35" t="s">
        <v>167</v>
      </c>
      <c r="H684" s="35" t="s">
        <v>54</v>
      </c>
      <c r="I684" s="34" t="s">
        <v>205</v>
      </c>
    </row>
    <row r="685" spans="2:9" x14ac:dyDescent="0.3">
      <c r="B685" s="35" t="s">
        <v>448</v>
      </c>
      <c r="C685" s="35" t="s">
        <v>16</v>
      </c>
      <c r="D685" s="35">
        <v>225</v>
      </c>
      <c r="E685" s="35">
        <v>1</v>
      </c>
      <c r="F685" s="35"/>
      <c r="G685" s="35" t="s">
        <v>203</v>
      </c>
      <c r="H685" s="35" t="s">
        <v>166</v>
      </c>
      <c r="I685" s="34" t="s">
        <v>437</v>
      </c>
    </row>
    <row r="686" spans="2:9" x14ac:dyDescent="0.3">
      <c r="B686" s="35" t="s">
        <v>447</v>
      </c>
      <c r="C686" s="35" t="s">
        <v>16</v>
      </c>
      <c r="D686" s="35">
        <f>850*2</f>
        <v>1700</v>
      </c>
      <c r="E686" s="35">
        <f>1+1</f>
        <v>2</v>
      </c>
      <c r="F686" s="35"/>
      <c r="G686" s="35" t="s">
        <v>151</v>
      </c>
      <c r="H686" s="35" t="s">
        <v>54</v>
      </c>
      <c r="I686" s="34" t="s">
        <v>320</v>
      </c>
    </row>
    <row r="687" spans="2:9" x14ac:dyDescent="0.3">
      <c r="B687" s="35" t="s">
        <v>446</v>
      </c>
      <c r="C687" s="35" t="s">
        <v>148</v>
      </c>
      <c r="D687" s="35">
        <v>800</v>
      </c>
      <c r="E687" s="35">
        <v>1</v>
      </c>
      <c r="F687" s="35">
        <v>80</v>
      </c>
      <c r="G687" s="35" t="s">
        <v>147</v>
      </c>
      <c r="H687" s="35" t="s">
        <v>54</v>
      </c>
      <c r="I687" s="34" t="s">
        <v>257</v>
      </c>
    </row>
    <row r="688" spans="2:9" x14ac:dyDescent="0.3">
      <c r="B688" s="35" t="s">
        <v>445</v>
      </c>
      <c r="C688" s="35" t="s">
        <v>148</v>
      </c>
      <c r="D688" s="35">
        <v>900</v>
      </c>
      <c r="E688" s="35">
        <v>1</v>
      </c>
      <c r="F688" s="35"/>
      <c r="G688" s="35" t="s">
        <v>167</v>
      </c>
      <c r="H688" s="35" t="s">
        <v>166</v>
      </c>
      <c r="I688" s="34" t="s">
        <v>444</v>
      </c>
    </row>
    <row r="689" spans="2:9" x14ac:dyDescent="0.3">
      <c r="B689" s="35" t="s">
        <v>443</v>
      </c>
      <c r="C689" s="35" t="s">
        <v>163</v>
      </c>
      <c r="D689" s="36">
        <v>50400</v>
      </c>
      <c r="E689" s="35">
        <v>14</v>
      </c>
      <c r="F689" s="35"/>
      <c r="G689" s="35" t="s">
        <v>151</v>
      </c>
      <c r="H689" s="35" t="s">
        <v>54</v>
      </c>
      <c r="I689" s="34" t="s">
        <v>274</v>
      </c>
    </row>
    <row r="690" spans="2:9" x14ac:dyDescent="0.3">
      <c r="B690" s="35" t="s">
        <v>442</v>
      </c>
      <c r="C690" s="35" t="s">
        <v>163</v>
      </c>
      <c r="D690" s="36">
        <v>12000</v>
      </c>
      <c r="E690" s="35">
        <v>8</v>
      </c>
      <c r="F690" s="35">
        <v>67</v>
      </c>
      <c r="G690" s="35" t="s">
        <v>328</v>
      </c>
      <c r="H690" s="35" t="s">
        <v>166</v>
      </c>
      <c r="I690" s="34" t="s">
        <v>385</v>
      </c>
    </row>
    <row r="691" spans="2:9" x14ac:dyDescent="0.3">
      <c r="B691" s="35" t="s">
        <v>441</v>
      </c>
      <c r="C691" s="35" t="s">
        <v>163</v>
      </c>
      <c r="D691" s="36">
        <v>13500</v>
      </c>
      <c r="E691" s="35">
        <v>9</v>
      </c>
      <c r="F691" s="35">
        <v>65</v>
      </c>
      <c r="G691" s="35" t="s">
        <v>328</v>
      </c>
      <c r="H691" s="35" t="s">
        <v>166</v>
      </c>
      <c r="I691" s="34" t="s">
        <v>255</v>
      </c>
    </row>
    <row r="692" spans="2:9" x14ac:dyDescent="0.3">
      <c r="B692" s="35" t="s">
        <v>440</v>
      </c>
      <c r="C692" s="35" t="s">
        <v>148</v>
      </c>
      <c r="D692" s="36">
        <v>2300</v>
      </c>
      <c r="E692" s="35">
        <v>1</v>
      </c>
      <c r="F692" s="35"/>
      <c r="G692" s="35" t="s">
        <v>147</v>
      </c>
      <c r="H692" s="35" t="s">
        <v>54</v>
      </c>
      <c r="I692" s="34" t="s">
        <v>439</v>
      </c>
    </row>
    <row r="693" spans="2:9" x14ac:dyDescent="0.3">
      <c r="B693" s="35" t="s">
        <v>440</v>
      </c>
      <c r="C693" s="35" t="s">
        <v>148</v>
      </c>
      <c r="D693" s="36">
        <v>2300</v>
      </c>
      <c r="E693" s="35">
        <v>1</v>
      </c>
      <c r="F693" s="35"/>
      <c r="G693" s="35" t="s">
        <v>147</v>
      </c>
      <c r="H693" s="35" t="s">
        <v>54</v>
      </c>
      <c r="I693" s="34" t="s">
        <v>439</v>
      </c>
    </row>
    <row r="694" spans="2:9" x14ac:dyDescent="0.3">
      <c r="B694" s="35" t="s">
        <v>438</v>
      </c>
      <c r="C694" s="35" t="s">
        <v>16</v>
      </c>
      <c r="D694" s="36">
        <v>1350</v>
      </c>
      <c r="E694" s="35">
        <v>6</v>
      </c>
      <c r="F694" s="35"/>
      <c r="G694" s="35" t="s">
        <v>151</v>
      </c>
      <c r="H694" s="35" t="s">
        <v>166</v>
      </c>
      <c r="I694" s="34" t="s">
        <v>437</v>
      </c>
    </row>
    <row r="695" spans="2:9" x14ac:dyDescent="0.3">
      <c r="B695" s="35" t="s">
        <v>436</v>
      </c>
      <c r="C695" s="35" t="s">
        <v>93</v>
      </c>
      <c r="D695" s="35">
        <v>600</v>
      </c>
      <c r="E695" s="35">
        <v>1</v>
      </c>
      <c r="F695" s="35"/>
      <c r="G695" s="35" t="s">
        <v>151</v>
      </c>
      <c r="H695" s="35" t="s">
        <v>166</v>
      </c>
      <c r="I695" s="34" t="s">
        <v>435</v>
      </c>
    </row>
    <row r="696" spans="2:9" x14ac:dyDescent="0.3">
      <c r="B696" s="35" t="s">
        <v>434</v>
      </c>
      <c r="C696" s="35" t="s">
        <v>93</v>
      </c>
      <c r="D696" s="35">
        <v>900</v>
      </c>
      <c r="E696" s="35">
        <v>1</v>
      </c>
      <c r="F696" s="35">
        <v>40</v>
      </c>
      <c r="G696" s="35" t="s">
        <v>301</v>
      </c>
      <c r="H696" s="35" t="s">
        <v>54</v>
      </c>
      <c r="I696" s="34" t="s">
        <v>433</v>
      </c>
    </row>
    <row r="697" spans="2:9" x14ac:dyDescent="0.3">
      <c r="B697" s="35" t="s">
        <v>432</v>
      </c>
      <c r="C697" s="35" t="s">
        <v>89</v>
      </c>
      <c r="D697" s="36">
        <v>6000</v>
      </c>
      <c r="E697" s="35">
        <v>3</v>
      </c>
      <c r="F697" s="35">
        <v>85</v>
      </c>
      <c r="G697" s="35" t="s">
        <v>147</v>
      </c>
      <c r="H697" s="35" t="s">
        <v>166</v>
      </c>
      <c r="I697" s="34" t="s">
        <v>431</v>
      </c>
    </row>
    <row r="698" spans="2:9" x14ac:dyDescent="0.3">
      <c r="B698" s="35" t="s">
        <v>430</v>
      </c>
      <c r="C698" s="35" t="s">
        <v>89</v>
      </c>
      <c r="D698" s="36">
        <v>6900</v>
      </c>
      <c r="E698" s="35">
        <v>3</v>
      </c>
      <c r="F698" s="35"/>
      <c r="G698" s="35" t="s">
        <v>192</v>
      </c>
      <c r="H698" s="35" t="s">
        <v>54</v>
      </c>
      <c r="I698" s="34" t="s">
        <v>429</v>
      </c>
    </row>
    <row r="699" spans="2:9" x14ac:dyDescent="0.3">
      <c r="B699" s="35" t="s">
        <v>428</v>
      </c>
      <c r="C699" s="35" t="s">
        <v>163</v>
      </c>
      <c r="D699" s="36">
        <v>21000</v>
      </c>
      <c r="E699" s="35">
        <v>5</v>
      </c>
      <c r="F699" s="35">
        <v>135</v>
      </c>
      <c r="G699" s="35" t="s">
        <v>147</v>
      </c>
      <c r="H699" s="35" t="s">
        <v>54</v>
      </c>
      <c r="I699" s="34" t="s">
        <v>427</v>
      </c>
    </row>
    <row r="700" spans="2:9" x14ac:dyDescent="0.3">
      <c r="B700" s="35" t="s">
        <v>426</v>
      </c>
      <c r="C700" s="35" t="s">
        <v>152</v>
      </c>
      <c r="D700" s="36">
        <v>10000</v>
      </c>
      <c r="E700" s="35">
        <v>5</v>
      </c>
      <c r="F700" s="35">
        <v>80</v>
      </c>
      <c r="G700" s="35" t="s">
        <v>151</v>
      </c>
      <c r="H700" s="35" t="s">
        <v>54</v>
      </c>
      <c r="I700" s="34" t="s">
        <v>425</v>
      </c>
    </row>
    <row r="701" spans="2:9" x14ac:dyDescent="0.3">
      <c r="B701" s="35" t="s">
        <v>424</v>
      </c>
      <c r="C701" s="35" t="s">
        <v>90</v>
      </c>
      <c r="D701" s="35">
        <v>225</v>
      </c>
      <c r="E701" s="35">
        <v>1</v>
      </c>
      <c r="F701" s="35">
        <v>31</v>
      </c>
      <c r="G701" s="35" t="s">
        <v>151</v>
      </c>
      <c r="H701" s="35" t="s">
        <v>166</v>
      </c>
      <c r="I701" s="34">
        <v>1999</v>
      </c>
    </row>
    <row r="702" spans="2:9" x14ac:dyDescent="0.3">
      <c r="B702" s="35" t="s">
        <v>424</v>
      </c>
      <c r="C702" s="35" t="s">
        <v>90</v>
      </c>
      <c r="D702" s="35">
        <v>675</v>
      </c>
      <c r="E702" s="35">
        <v>3</v>
      </c>
      <c r="F702" s="35">
        <v>35</v>
      </c>
      <c r="G702" s="35" t="s">
        <v>151</v>
      </c>
      <c r="H702" s="35" t="s">
        <v>166</v>
      </c>
      <c r="I702" s="34">
        <v>1999</v>
      </c>
    </row>
    <row r="703" spans="2:9" x14ac:dyDescent="0.3">
      <c r="B703" s="35" t="s">
        <v>423</v>
      </c>
      <c r="C703" s="35" t="s">
        <v>16</v>
      </c>
      <c r="D703" s="35">
        <v>600</v>
      </c>
      <c r="E703" s="35">
        <v>1</v>
      </c>
      <c r="F703" s="35"/>
      <c r="G703" s="35" t="s">
        <v>176</v>
      </c>
      <c r="H703" s="35" t="s">
        <v>54</v>
      </c>
      <c r="I703" s="34">
        <v>1998</v>
      </c>
    </row>
    <row r="704" spans="2:9" x14ac:dyDescent="0.3">
      <c r="B704" s="35" t="s">
        <v>422</v>
      </c>
      <c r="C704" s="35" t="s">
        <v>93</v>
      </c>
      <c r="D704" s="35">
        <v>300</v>
      </c>
      <c r="E704" s="35">
        <v>1</v>
      </c>
      <c r="F704" s="35"/>
      <c r="G704" s="35" t="s">
        <v>176</v>
      </c>
      <c r="H704" s="35" t="s">
        <v>166</v>
      </c>
      <c r="I704" s="34" t="s">
        <v>226</v>
      </c>
    </row>
    <row r="705" spans="2:9" x14ac:dyDescent="0.3">
      <c r="B705" s="35" t="s">
        <v>421</v>
      </c>
      <c r="C705" s="35" t="s">
        <v>16</v>
      </c>
      <c r="D705" s="35">
        <v>600</v>
      </c>
      <c r="E705" s="35">
        <v>1</v>
      </c>
      <c r="F705" s="35"/>
      <c r="G705" s="35" t="s">
        <v>167</v>
      </c>
      <c r="H705" s="35" t="s">
        <v>166</v>
      </c>
      <c r="I705" s="34" t="s">
        <v>420</v>
      </c>
    </row>
    <row r="706" spans="2:9" x14ac:dyDescent="0.3">
      <c r="B706" s="35" t="s">
        <v>419</v>
      </c>
      <c r="C706" s="35" t="s">
        <v>16</v>
      </c>
      <c r="D706" s="35">
        <v>850</v>
      </c>
      <c r="E706" s="35">
        <v>1</v>
      </c>
      <c r="F706" s="35"/>
      <c r="G706" s="35" t="s">
        <v>151</v>
      </c>
      <c r="H706" s="35" t="s">
        <v>54</v>
      </c>
      <c r="I706" s="34" t="s">
        <v>194</v>
      </c>
    </row>
    <row r="707" spans="2:9" x14ac:dyDescent="0.3">
      <c r="B707" s="35" t="s">
        <v>418</v>
      </c>
      <c r="C707" s="35" t="s">
        <v>90</v>
      </c>
      <c r="D707" s="35">
        <v>675</v>
      </c>
      <c r="E707" s="35">
        <v>3</v>
      </c>
      <c r="F707" s="35">
        <v>35</v>
      </c>
      <c r="G707" s="35" t="s">
        <v>151</v>
      </c>
      <c r="H707" s="35" t="s">
        <v>166</v>
      </c>
      <c r="I707" s="34" t="s">
        <v>417</v>
      </c>
    </row>
    <row r="708" spans="2:9" x14ac:dyDescent="0.3">
      <c r="B708" s="35" t="s">
        <v>416</v>
      </c>
      <c r="C708" s="35" t="s">
        <v>152</v>
      </c>
      <c r="D708" s="35">
        <v>750</v>
      </c>
      <c r="E708" s="35">
        <v>1</v>
      </c>
      <c r="F708" s="35"/>
      <c r="G708" s="35" t="s">
        <v>192</v>
      </c>
      <c r="H708" s="35" t="s">
        <v>54</v>
      </c>
      <c r="I708" s="34" t="s">
        <v>415</v>
      </c>
    </row>
    <row r="709" spans="2:9" x14ac:dyDescent="0.3">
      <c r="B709" s="35" t="s">
        <v>411</v>
      </c>
      <c r="C709" s="35" t="s">
        <v>87</v>
      </c>
      <c r="D709" s="35">
        <v>850</v>
      </c>
      <c r="E709" s="35">
        <v>1</v>
      </c>
      <c r="F709" s="35"/>
      <c r="G709" s="35" t="s">
        <v>151</v>
      </c>
      <c r="H709" s="35" t="s">
        <v>54</v>
      </c>
      <c r="I709" s="34" t="s">
        <v>414</v>
      </c>
    </row>
    <row r="710" spans="2:9" x14ac:dyDescent="0.3">
      <c r="B710" s="35" t="s">
        <v>411</v>
      </c>
      <c r="C710" s="35" t="s">
        <v>87</v>
      </c>
      <c r="D710" s="36">
        <v>4750</v>
      </c>
      <c r="E710" s="35">
        <v>5</v>
      </c>
      <c r="F710" s="35"/>
      <c r="G710" s="35" t="s">
        <v>167</v>
      </c>
      <c r="H710" s="35" t="s">
        <v>54</v>
      </c>
      <c r="I710" s="34" t="s">
        <v>391</v>
      </c>
    </row>
    <row r="711" spans="2:9" x14ac:dyDescent="0.3">
      <c r="B711" s="35" t="s">
        <v>411</v>
      </c>
      <c r="C711" s="35" t="s">
        <v>87</v>
      </c>
      <c r="D711" s="35">
        <v>850</v>
      </c>
      <c r="E711" s="35">
        <v>1</v>
      </c>
      <c r="F711" s="35"/>
      <c r="G711" s="35" t="s">
        <v>151</v>
      </c>
      <c r="H711" s="35" t="s">
        <v>54</v>
      </c>
      <c r="I711" s="34" t="s">
        <v>413</v>
      </c>
    </row>
    <row r="712" spans="2:9" x14ac:dyDescent="0.3">
      <c r="B712" s="35" t="s">
        <v>411</v>
      </c>
      <c r="C712" s="35" t="s">
        <v>87</v>
      </c>
      <c r="D712" s="35">
        <v>850</v>
      </c>
      <c r="E712" s="35">
        <v>1</v>
      </c>
      <c r="F712" s="35"/>
      <c r="G712" s="35" t="s">
        <v>151</v>
      </c>
      <c r="H712" s="35" t="s">
        <v>54</v>
      </c>
      <c r="I712" s="34" t="s">
        <v>413</v>
      </c>
    </row>
    <row r="713" spans="2:9" x14ac:dyDescent="0.3">
      <c r="B713" s="35" t="s">
        <v>411</v>
      </c>
      <c r="C713" s="35" t="s">
        <v>87</v>
      </c>
      <c r="D713" s="35">
        <v>900</v>
      </c>
      <c r="E713" s="35">
        <v>1</v>
      </c>
      <c r="F713" s="35"/>
      <c r="G713" s="35" t="s">
        <v>167</v>
      </c>
      <c r="H713" s="35" t="s">
        <v>54</v>
      </c>
      <c r="I713" s="34" t="s">
        <v>412</v>
      </c>
    </row>
    <row r="714" spans="2:9" x14ac:dyDescent="0.3">
      <c r="B714" s="35" t="s">
        <v>411</v>
      </c>
      <c r="C714" s="35" t="s">
        <v>87</v>
      </c>
      <c r="D714" s="36">
        <v>1000</v>
      </c>
      <c r="E714" s="35">
        <v>1</v>
      </c>
      <c r="F714" s="35"/>
      <c r="G714" s="35" t="s">
        <v>167</v>
      </c>
      <c r="H714" s="35" t="s">
        <v>54</v>
      </c>
      <c r="I714" s="34" t="s">
        <v>410</v>
      </c>
    </row>
    <row r="715" spans="2:9" x14ac:dyDescent="0.3">
      <c r="B715" s="35" t="s">
        <v>409</v>
      </c>
      <c r="C715" s="35" t="s">
        <v>87</v>
      </c>
      <c r="D715" s="36">
        <v>27000</v>
      </c>
      <c r="E715" s="35">
        <v>9</v>
      </c>
      <c r="F715" s="35">
        <v>108</v>
      </c>
      <c r="G715" s="35" t="s">
        <v>147</v>
      </c>
      <c r="H715" s="35" t="s">
        <v>54</v>
      </c>
      <c r="I715" s="34" t="s">
        <v>408</v>
      </c>
    </row>
    <row r="716" spans="2:9" x14ac:dyDescent="0.3">
      <c r="B716" s="35" t="s">
        <v>407</v>
      </c>
      <c r="C716" s="35" t="s">
        <v>16</v>
      </c>
      <c r="D716" s="35">
        <v>300</v>
      </c>
      <c r="E716" s="35">
        <v>1</v>
      </c>
      <c r="F716" s="35"/>
      <c r="G716" s="35" t="s">
        <v>176</v>
      </c>
      <c r="H716" s="35" t="s">
        <v>54</v>
      </c>
      <c r="I716" s="34">
        <v>1995</v>
      </c>
    </row>
    <row r="717" spans="2:9" x14ac:dyDescent="0.3">
      <c r="B717" s="35" t="s">
        <v>406</v>
      </c>
      <c r="C717" s="35" t="s">
        <v>16</v>
      </c>
      <c r="D717" s="35">
        <v>660</v>
      </c>
      <c r="E717" s="35">
        <v>1</v>
      </c>
      <c r="F717" s="35"/>
      <c r="G717" s="35" t="s">
        <v>151</v>
      </c>
      <c r="H717" s="35" t="s">
        <v>54</v>
      </c>
      <c r="I717" s="34">
        <v>2000</v>
      </c>
    </row>
    <row r="718" spans="2:9" x14ac:dyDescent="0.3">
      <c r="B718" s="35" t="s">
        <v>405</v>
      </c>
      <c r="C718" s="35" t="s">
        <v>16</v>
      </c>
      <c r="D718" s="35">
        <f>750+850</f>
        <v>1600</v>
      </c>
      <c r="E718" s="35">
        <f>1+1</f>
        <v>2</v>
      </c>
      <c r="F718" s="35"/>
      <c r="G718" s="35" t="s">
        <v>404</v>
      </c>
      <c r="H718" s="35" t="s">
        <v>54</v>
      </c>
      <c r="I718" s="34" t="s">
        <v>391</v>
      </c>
    </row>
    <row r="719" spans="2:9" x14ac:dyDescent="0.3">
      <c r="B719" s="35"/>
      <c r="C719" s="35"/>
      <c r="D719" s="35"/>
      <c r="E719" s="35"/>
      <c r="F719" s="35"/>
      <c r="G719" s="35"/>
      <c r="H719" s="35"/>
      <c r="I719" s="34"/>
    </row>
    <row r="720" spans="2:9" x14ac:dyDescent="0.3">
      <c r="B720" s="35" t="s">
        <v>403</v>
      </c>
      <c r="C720" s="35" t="s">
        <v>16</v>
      </c>
      <c r="D720" s="35">
        <v>600</v>
      </c>
      <c r="E720" s="35">
        <v>1</v>
      </c>
      <c r="F720" s="35"/>
      <c r="G720" s="35" t="s">
        <v>167</v>
      </c>
      <c r="H720" s="35" t="s">
        <v>166</v>
      </c>
      <c r="I720" s="34" t="s">
        <v>402</v>
      </c>
    </row>
    <row r="721" spans="2:9" x14ac:dyDescent="0.3">
      <c r="B721" s="35" t="s">
        <v>401</v>
      </c>
      <c r="C721" s="35" t="s">
        <v>163</v>
      </c>
      <c r="D721" s="36">
        <v>12000</v>
      </c>
      <c r="E721" s="35">
        <v>4</v>
      </c>
      <c r="F721" s="35">
        <v>98</v>
      </c>
      <c r="G721" s="35" t="s">
        <v>147</v>
      </c>
      <c r="H721" s="35" t="s">
        <v>54</v>
      </c>
      <c r="I721" s="34" t="s">
        <v>381</v>
      </c>
    </row>
    <row r="722" spans="2:9" x14ac:dyDescent="0.3">
      <c r="B722" s="35" t="s">
        <v>400</v>
      </c>
      <c r="C722" s="35" t="s">
        <v>163</v>
      </c>
      <c r="D722" s="36">
        <v>10800</v>
      </c>
      <c r="E722" s="35">
        <v>3</v>
      </c>
      <c r="F722" s="35"/>
      <c r="G722" s="35" t="s">
        <v>232</v>
      </c>
      <c r="H722" s="35" t="s">
        <v>51</v>
      </c>
      <c r="I722" s="34"/>
    </row>
    <row r="723" spans="2:9" x14ac:dyDescent="0.3">
      <c r="B723" s="35" t="s">
        <v>399</v>
      </c>
      <c r="C723" s="35" t="s">
        <v>87</v>
      </c>
      <c r="D723" s="35">
        <v>600</v>
      </c>
      <c r="E723" s="35">
        <v>1</v>
      </c>
      <c r="F723" s="35"/>
      <c r="G723" s="35" t="s">
        <v>157</v>
      </c>
      <c r="H723" s="35" t="s">
        <v>54</v>
      </c>
      <c r="I723" s="34" t="s">
        <v>398</v>
      </c>
    </row>
    <row r="724" spans="2:9" x14ac:dyDescent="0.3">
      <c r="B724" s="35" t="s">
        <v>397</v>
      </c>
      <c r="C724" s="35" t="s">
        <v>87</v>
      </c>
      <c r="D724" s="35">
        <v>750</v>
      </c>
      <c r="E724" s="35">
        <v>1</v>
      </c>
      <c r="F724" s="35"/>
      <c r="G724" s="35" t="s">
        <v>167</v>
      </c>
      <c r="H724" s="35" t="s">
        <v>54</v>
      </c>
      <c r="I724" s="34">
        <v>2000</v>
      </c>
    </row>
    <row r="725" spans="2:9" x14ac:dyDescent="0.3">
      <c r="B725" s="35" t="s">
        <v>396</v>
      </c>
      <c r="C725" s="35" t="s">
        <v>16</v>
      </c>
      <c r="D725" s="35">
        <v>900</v>
      </c>
      <c r="E725" s="35">
        <v>1</v>
      </c>
      <c r="F725" s="35"/>
      <c r="G725" s="35" t="s">
        <v>147</v>
      </c>
      <c r="H725" s="35" t="s">
        <v>54</v>
      </c>
      <c r="I725" s="34" t="s">
        <v>395</v>
      </c>
    </row>
    <row r="726" spans="2:9" x14ac:dyDescent="0.3">
      <c r="B726" s="35" t="s">
        <v>394</v>
      </c>
      <c r="C726" s="35" t="s">
        <v>93</v>
      </c>
      <c r="D726" s="36">
        <v>3450</v>
      </c>
      <c r="E726" s="35">
        <v>1</v>
      </c>
      <c r="F726" s="35"/>
      <c r="G726" s="35" t="s">
        <v>151</v>
      </c>
      <c r="H726" s="35" t="s">
        <v>54</v>
      </c>
      <c r="I726" s="34" t="s">
        <v>393</v>
      </c>
    </row>
    <row r="727" spans="2:9" x14ac:dyDescent="0.3">
      <c r="B727" s="35" t="s">
        <v>392</v>
      </c>
      <c r="C727" s="35" t="s">
        <v>16</v>
      </c>
      <c r="D727" s="35">
        <v>900</v>
      </c>
      <c r="E727" s="35">
        <v>1</v>
      </c>
      <c r="F727" s="35"/>
      <c r="G727" s="35" t="s">
        <v>167</v>
      </c>
      <c r="H727" s="35" t="s">
        <v>54</v>
      </c>
      <c r="I727" s="34" t="s">
        <v>391</v>
      </c>
    </row>
    <row r="728" spans="2:9" x14ac:dyDescent="0.3">
      <c r="B728" s="35" t="s">
        <v>390</v>
      </c>
      <c r="C728" s="35" t="s">
        <v>16</v>
      </c>
      <c r="D728" s="35">
        <v>900</v>
      </c>
      <c r="E728" s="35">
        <v>1</v>
      </c>
      <c r="F728" s="35">
        <v>35</v>
      </c>
      <c r="G728" s="35" t="s">
        <v>301</v>
      </c>
      <c r="H728" s="35" t="s">
        <v>54</v>
      </c>
      <c r="I728" s="34" t="s">
        <v>389</v>
      </c>
    </row>
    <row r="729" spans="2:9" x14ac:dyDescent="0.3">
      <c r="B729" s="35" t="s">
        <v>388</v>
      </c>
      <c r="C729" s="35" t="s">
        <v>148</v>
      </c>
      <c r="D729" s="36">
        <v>2050</v>
      </c>
      <c r="E729" s="35">
        <v>1</v>
      </c>
      <c r="F729" s="35"/>
      <c r="G729" s="35" t="s">
        <v>147</v>
      </c>
      <c r="H729" s="35" t="s">
        <v>54</v>
      </c>
      <c r="I729" s="34">
        <v>2012</v>
      </c>
    </row>
    <row r="730" spans="2:9" x14ac:dyDescent="0.3">
      <c r="B730" s="35" t="s">
        <v>387</v>
      </c>
      <c r="C730" s="35" t="s">
        <v>148</v>
      </c>
      <c r="D730" s="35">
        <v>300</v>
      </c>
      <c r="E730" s="35">
        <v>1</v>
      </c>
      <c r="F730" s="35"/>
      <c r="G730" s="35" t="s">
        <v>176</v>
      </c>
      <c r="H730" s="35" t="s">
        <v>166</v>
      </c>
      <c r="I730" s="34" t="s">
        <v>226</v>
      </c>
    </row>
    <row r="731" spans="2:9" x14ac:dyDescent="0.3">
      <c r="B731" s="35" t="s">
        <v>386</v>
      </c>
      <c r="C731" s="35" t="s">
        <v>148</v>
      </c>
      <c r="D731" s="35">
        <v>600</v>
      </c>
      <c r="E731" s="35">
        <v>1</v>
      </c>
      <c r="F731" s="35"/>
      <c r="G731" s="35" t="s">
        <v>176</v>
      </c>
      <c r="H731" s="35" t="s">
        <v>54</v>
      </c>
      <c r="I731" s="34" t="s">
        <v>385</v>
      </c>
    </row>
    <row r="732" spans="2:9" x14ac:dyDescent="0.3">
      <c r="B732" s="35" t="s">
        <v>379</v>
      </c>
      <c r="C732" s="35" t="s">
        <v>87</v>
      </c>
      <c r="D732" s="36">
        <v>2300</v>
      </c>
      <c r="E732" s="35">
        <v>1</v>
      </c>
      <c r="F732" s="35"/>
      <c r="G732" s="35" t="s">
        <v>234</v>
      </c>
      <c r="H732" s="35" t="s">
        <v>54</v>
      </c>
      <c r="I732" s="34" t="s">
        <v>384</v>
      </c>
    </row>
    <row r="733" spans="2:9" x14ac:dyDescent="0.3">
      <c r="B733" s="35" t="s">
        <v>379</v>
      </c>
      <c r="C733" s="35" t="s">
        <v>87</v>
      </c>
      <c r="D733" s="36">
        <v>4200</v>
      </c>
      <c r="E733" s="35">
        <v>1</v>
      </c>
      <c r="F733" s="35"/>
      <c r="G733" s="35" t="s">
        <v>147</v>
      </c>
      <c r="H733" s="35" t="s">
        <v>54</v>
      </c>
      <c r="I733" s="34" t="s">
        <v>383</v>
      </c>
    </row>
    <row r="734" spans="2:9" x14ac:dyDescent="0.3">
      <c r="B734" s="35" t="s">
        <v>379</v>
      </c>
      <c r="C734" s="35" t="s">
        <v>87</v>
      </c>
      <c r="D734" s="36">
        <v>3000</v>
      </c>
      <c r="E734" s="35">
        <v>1</v>
      </c>
      <c r="F734" s="35"/>
      <c r="G734" s="35" t="s">
        <v>382</v>
      </c>
      <c r="H734" s="35" t="s">
        <v>54</v>
      </c>
      <c r="I734" s="34" t="s">
        <v>381</v>
      </c>
    </row>
    <row r="735" spans="2:9" x14ac:dyDescent="0.3">
      <c r="B735" s="35" t="s">
        <v>379</v>
      </c>
      <c r="C735" s="35" t="s">
        <v>87</v>
      </c>
      <c r="D735" s="36">
        <v>3200</v>
      </c>
      <c r="E735" s="35">
        <v>1</v>
      </c>
      <c r="F735" s="35"/>
      <c r="G735" s="35" t="s">
        <v>147</v>
      </c>
      <c r="H735" s="35" t="s">
        <v>54</v>
      </c>
      <c r="I735" s="34" t="s">
        <v>380</v>
      </c>
    </row>
    <row r="736" spans="2:9" x14ac:dyDescent="0.3">
      <c r="B736" s="35" t="s">
        <v>379</v>
      </c>
      <c r="C736" s="35" t="s">
        <v>87</v>
      </c>
      <c r="D736" s="35">
        <v>900</v>
      </c>
      <c r="E736" s="35">
        <v>1</v>
      </c>
      <c r="F736" s="35"/>
      <c r="G736" s="35" t="s">
        <v>301</v>
      </c>
      <c r="H736" s="35" t="s">
        <v>54</v>
      </c>
      <c r="I736" s="34" t="s">
        <v>378</v>
      </c>
    </row>
    <row r="737" spans="2:9" x14ac:dyDescent="0.3">
      <c r="B737" s="35" t="s">
        <v>377</v>
      </c>
      <c r="C737" s="35" t="s">
        <v>87</v>
      </c>
      <c r="D737" s="36">
        <v>3000</v>
      </c>
      <c r="E737" s="35">
        <v>1</v>
      </c>
      <c r="F737" s="35"/>
      <c r="G737" s="35" t="s">
        <v>147</v>
      </c>
      <c r="H737" s="35" t="s">
        <v>54</v>
      </c>
      <c r="I737" s="34" t="s">
        <v>257</v>
      </c>
    </row>
    <row r="738" spans="2:9" x14ac:dyDescent="0.3">
      <c r="B738" s="35" t="s">
        <v>376</v>
      </c>
      <c r="C738" s="35" t="s">
        <v>16</v>
      </c>
      <c r="D738" s="35">
        <v>900</v>
      </c>
      <c r="E738" s="35">
        <v>1</v>
      </c>
      <c r="F738" s="35"/>
      <c r="G738" s="35" t="s">
        <v>301</v>
      </c>
      <c r="H738" s="35" t="s">
        <v>54</v>
      </c>
      <c r="I738" s="34" t="s">
        <v>375</v>
      </c>
    </row>
    <row r="739" spans="2:9" x14ac:dyDescent="0.3">
      <c r="B739" s="35" t="s">
        <v>374</v>
      </c>
      <c r="C739" s="35" t="s">
        <v>16</v>
      </c>
      <c r="D739" s="35">
        <v>600</v>
      </c>
      <c r="E739" s="35">
        <v>1</v>
      </c>
      <c r="F739" s="35"/>
      <c r="G739" s="35" t="s">
        <v>157</v>
      </c>
      <c r="H739" s="35" t="s">
        <v>166</v>
      </c>
      <c r="I739" s="34" t="s">
        <v>373</v>
      </c>
    </row>
    <row r="740" spans="2:9" x14ac:dyDescent="0.3">
      <c r="B740" s="35" t="s">
        <v>372</v>
      </c>
      <c r="C740" s="35" t="s">
        <v>93</v>
      </c>
      <c r="D740" s="36">
        <v>3600</v>
      </c>
      <c r="E740" s="35">
        <v>1</v>
      </c>
      <c r="F740" s="35"/>
      <c r="G740" s="35" t="s">
        <v>232</v>
      </c>
      <c r="H740" s="35" t="s">
        <v>54</v>
      </c>
      <c r="I740" s="34" t="s">
        <v>371</v>
      </c>
    </row>
    <row r="741" spans="2:9" x14ac:dyDescent="0.3">
      <c r="B741" s="35" t="s">
        <v>370</v>
      </c>
      <c r="C741" s="35" t="s">
        <v>16</v>
      </c>
      <c r="D741" s="36">
        <v>5500</v>
      </c>
      <c r="E741" s="35">
        <v>11</v>
      </c>
      <c r="F741" s="35"/>
      <c r="G741" s="35" t="s">
        <v>157</v>
      </c>
      <c r="H741" s="35" t="s">
        <v>54</v>
      </c>
      <c r="I741" s="34" t="s">
        <v>291</v>
      </c>
    </row>
    <row r="742" spans="2:9" x14ac:dyDescent="0.3">
      <c r="B742" s="35" t="s">
        <v>369</v>
      </c>
      <c r="C742" s="35" t="s">
        <v>89</v>
      </c>
      <c r="D742" s="36">
        <v>3000</v>
      </c>
      <c r="E742" s="35">
        <v>1</v>
      </c>
      <c r="F742" s="35"/>
      <c r="G742" s="35" t="s">
        <v>147</v>
      </c>
      <c r="H742" s="35" t="s">
        <v>54</v>
      </c>
      <c r="I742" s="34" t="s">
        <v>368</v>
      </c>
    </row>
    <row r="743" spans="2:9" x14ac:dyDescent="0.3">
      <c r="B743" s="35" t="s">
        <v>369</v>
      </c>
      <c r="C743" s="35" t="s">
        <v>89</v>
      </c>
      <c r="D743" s="36">
        <v>6900</v>
      </c>
      <c r="E743" s="35">
        <v>3</v>
      </c>
      <c r="F743" s="35"/>
      <c r="G743" s="35" t="s">
        <v>147</v>
      </c>
      <c r="H743" s="35" t="s">
        <v>54</v>
      </c>
      <c r="I743" s="34" t="s">
        <v>368</v>
      </c>
    </row>
    <row r="744" spans="2:9" x14ac:dyDescent="0.3">
      <c r="B744" s="35" t="s">
        <v>367</v>
      </c>
      <c r="C744" s="35" t="s">
        <v>87</v>
      </c>
      <c r="D744" s="35">
        <v>300</v>
      </c>
      <c r="E744" s="35">
        <v>1</v>
      </c>
      <c r="F744" s="35"/>
      <c r="G744" s="35" t="s">
        <v>176</v>
      </c>
      <c r="H744" s="35" t="s">
        <v>54</v>
      </c>
      <c r="I744" s="34" t="s">
        <v>226</v>
      </c>
    </row>
    <row r="745" spans="2:9" x14ac:dyDescent="0.3">
      <c r="B745" s="35" t="s">
        <v>366</v>
      </c>
      <c r="C745" s="35" t="s">
        <v>16</v>
      </c>
      <c r="D745" s="35">
        <v>950</v>
      </c>
      <c r="E745" s="35">
        <v>1</v>
      </c>
      <c r="F745" s="35"/>
      <c r="G745" s="35" t="s">
        <v>167</v>
      </c>
      <c r="H745" s="35" t="s">
        <v>54</v>
      </c>
      <c r="I745" s="34">
        <v>2003</v>
      </c>
    </row>
    <row r="746" spans="2:9" x14ac:dyDescent="0.3">
      <c r="B746" s="35" t="s">
        <v>365</v>
      </c>
      <c r="C746" s="35" t="s">
        <v>152</v>
      </c>
      <c r="D746" s="36">
        <v>2300</v>
      </c>
      <c r="E746" s="35">
        <v>1</v>
      </c>
      <c r="F746" s="35">
        <v>98</v>
      </c>
      <c r="G746" s="35" t="s">
        <v>147</v>
      </c>
      <c r="H746" s="35" t="s">
        <v>54</v>
      </c>
      <c r="I746" s="34" t="s">
        <v>364</v>
      </c>
    </row>
    <row r="747" spans="2:9" x14ac:dyDescent="0.3">
      <c r="B747" s="35" t="s">
        <v>363</v>
      </c>
      <c r="C747" s="35" t="s">
        <v>87</v>
      </c>
      <c r="D747" s="36">
        <v>1700</v>
      </c>
      <c r="E747" s="35">
        <v>2</v>
      </c>
      <c r="F747" s="35"/>
      <c r="G747" s="35" t="s">
        <v>151</v>
      </c>
      <c r="H747" s="35" t="s">
        <v>54</v>
      </c>
      <c r="I747" s="34" t="s">
        <v>362</v>
      </c>
    </row>
    <row r="748" spans="2:9" x14ac:dyDescent="0.3">
      <c r="B748" s="35" t="s">
        <v>361</v>
      </c>
      <c r="C748" s="35" t="s">
        <v>93</v>
      </c>
      <c r="D748" s="35">
        <v>850</v>
      </c>
      <c r="E748" s="35">
        <v>1</v>
      </c>
      <c r="F748" s="35"/>
      <c r="G748" s="35" t="s">
        <v>151</v>
      </c>
      <c r="H748" s="35" t="s">
        <v>166</v>
      </c>
      <c r="I748" s="34" t="s">
        <v>171</v>
      </c>
    </row>
    <row r="749" spans="2:9" x14ac:dyDescent="0.3">
      <c r="B749" s="35" t="s">
        <v>360</v>
      </c>
      <c r="C749" s="35" t="s">
        <v>16</v>
      </c>
      <c r="D749" s="35">
        <v>225</v>
      </c>
      <c r="E749" s="35">
        <v>1</v>
      </c>
      <c r="F749" s="35"/>
      <c r="G749" s="35" t="s">
        <v>203</v>
      </c>
      <c r="H749" s="35" t="s">
        <v>166</v>
      </c>
      <c r="I749" s="34" t="s">
        <v>240</v>
      </c>
    </row>
    <row r="750" spans="2:9" x14ac:dyDescent="0.3">
      <c r="B750" s="35" t="s">
        <v>359</v>
      </c>
      <c r="C750" s="35" t="s">
        <v>148</v>
      </c>
      <c r="D750" s="35">
        <v>160</v>
      </c>
      <c r="E750" s="35">
        <v>1</v>
      </c>
      <c r="F750" s="35"/>
      <c r="G750" s="35"/>
      <c r="H750" s="35" t="s">
        <v>54</v>
      </c>
      <c r="I750" s="34" t="s">
        <v>358</v>
      </c>
    </row>
    <row r="751" spans="2:9" x14ac:dyDescent="0.3">
      <c r="B751" s="35" t="s">
        <v>357</v>
      </c>
      <c r="C751" s="35" t="s">
        <v>148</v>
      </c>
      <c r="D751" s="36">
        <v>6000</v>
      </c>
      <c r="E751" s="35">
        <v>8</v>
      </c>
      <c r="F751" s="35">
        <v>55</v>
      </c>
      <c r="G751" s="35" t="s">
        <v>192</v>
      </c>
      <c r="H751" s="35" t="s">
        <v>166</v>
      </c>
      <c r="I751" s="34" t="s">
        <v>307</v>
      </c>
    </row>
    <row r="752" spans="2:9" x14ac:dyDescent="0.3">
      <c r="B752" s="35" t="s">
        <v>356</v>
      </c>
      <c r="C752" s="35" t="s">
        <v>16</v>
      </c>
      <c r="D752" s="35">
        <v>950</v>
      </c>
      <c r="E752" s="35">
        <v>1</v>
      </c>
      <c r="F752" s="35"/>
      <c r="G752" s="35" t="s">
        <v>167</v>
      </c>
      <c r="H752" s="35" t="s">
        <v>54</v>
      </c>
      <c r="I752" s="34">
        <v>2003</v>
      </c>
    </row>
    <row r="753" spans="2:9" x14ac:dyDescent="0.3">
      <c r="B753" s="35" t="s">
        <v>355</v>
      </c>
      <c r="C753" s="35" t="s">
        <v>148</v>
      </c>
      <c r="D753" s="35">
        <v>225</v>
      </c>
      <c r="E753" s="35">
        <v>1</v>
      </c>
      <c r="F753" s="35"/>
      <c r="G753" s="35" t="s">
        <v>151</v>
      </c>
      <c r="H753" s="35" t="s">
        <v>54</v>
      </c>
      <c r="I753" s="34" t="s">
        <v>265</v>
      </c>
    </row>
    <row r="754" spans="2:9" x14ac:dyDescent="0.3">
      <c r="B754" s="35" t="s">
        <v>354</v>
      </c>
      <c r="C754" s="35" t="s">
        <v>152</v>
      </c>
      <c r="D754" s="36">
        <v>11500</v>
      </c>
      <c r="E754" s="35">
        <v>5</v>
      </c>
      <c r="F754" s="35">
        <v>98</v>
      </c>
      <c r="G754" s="35" t="s">
        <v>147</v>
      </c>
      <c r="H754" s="35" t="s">
        <v>54</v>
      </c>
      <c r="I754" s="34" t="s">
        <v>353</v>
      </c>
    </row>
    <row r="755" spans="2:9" x14ac:dyDescent="0.3">
      <c r="B755" s="35" t="s">
        <v>352</v>
      </c>
      <c r="C755" s="35" t="s">
        <v>148</v>
      </c>
      <c r="D755" s="36">
        <v>6900</v>
      </c>
      <c r="E755" s="35">
        <v>3</v>
      </c>
      <c r="F755" s="35">
        <v>85</v>
      </c>
      <c r="G755" s="35" t="s">
        <v>147</v>
      </c>
      <c r="H755" s="35" t="s">
        <v>54</v>
      </c>
      <c r="I755" s="34" t="s">
        <v>351</v>
      </c>
    </row>
    <row r="756" spans="2:9" x14ac:dyDescent="0.3">
      <c r="B756" s="35" t="s">
        <v>350</v>
      </c>
      <c r="C756" s="35" t="s">
        <v>148</v>
      </c>
      <c r="D756" s="35">
        <v>800</v>
      </c>
      <c r="E756" s="35">
        <v>1</v>
      </c>
      <c r="F756" s="35"/>
      <c r="G756" s="35" t="s">
        <v>147</v>
      </c>
      <c r="H756" s="35" t="s">
        <v>54</v>
      </c>
      <c r="I756" s="34" t="s">
        <v>331</v>
      </c>
    </row>
    <row r="757" spans="2:9" x14ac:dyDescent="0.3">
      <c r="B757" s="35" t="s">
        <v>350</v>
      </c>
      <c r="C757" s="35" t="s">
        <v>148</v>
      </c>
      <c r="D757" s="35">
        <v>300</v>
      </c>
      <c r="E757" s="35">
        <v>1</v>
      </c>
      <c r="F757" s="35"/>
      <c r="G757" s="35" t="s">
        <v>176</v>
      </c>
      <c r="H757" s="35" t="s">
        <v>54</v>
      </c>
      <c r="I757" s="34" t="s">
        <v>226</v>
      </c>
    </row>
    <row r="758" spans="2:9" x14ac:dyDescent="0.3">
      <c r="B758" s="35" t="s">
        <v>349</v>
      </c>
      <c r="C758" s="35" t="s">
        <v>148</v>
      </c>
      <c r="D758" s="36">
        <v>9000</v>
      </c>
      <c r="E758" s="35">
        <v>3</v>
      </c>
      <c r="F758" s="35"/>
      <c r="G758" s="35" t="s">
        <v>151</v>
      </c>
      <c r="H758" s="35" t="s">
        <v>54</v>
      </c>
      <c r="I758" s="34" t="s">
        <v>348</v>
      </c>
    </row>
    <row r="759" spans="2:9" x14ac:dyDescent="0.3">
      <c r="B759" s="35" t="s">
        <v>347</v>
      </c>
      <c r="C759" s="35" t="s">
        <v>89</v>
      </c>
      <c r="D759" s="36">
        <v>8400</v>
      </c>
      <c r="E759" s="35">
        <v>2</v>
      </c>
      <c r="F759" s="35"/>
      <c r="G759" s="35" t="s">
        <v>147</v>
      </c>
      <c r="H759" s="35" t="s">
        <v>54</v>
      </c>
      <c r="I759" s="34" t="s">
        <v>346</v>
      </c>
    </row>
    <row r="760" spans="2:9" x14ac:dyDescent="0.3">
      <c r="B760" s="35" t="s">
        <v>345</v>
      </c>
      <c r="C760" s="35" t="s">
        <v>87</v>
      </c>
      <c r="D760" s="35">
        <v>850</v>
      </c>
      <c r="E760" s="35">
        <v>1</v>
      </c>
      <c r="F760" s="35"/>
      <c r="G760" s="35" t="s">
        <v>151</v>
      </c>
      <c r="H760" s="35" t="s">
        <v>54</v>
      </c>
      <c r="I760" s="34">
        <v>2001</v>
      </c>
    </row>
    <row r="761" spans="2:9" x14ac:dyDescent="0.3">
      <c r="B761" s="35" t="s">
        <v>345</v>
      </c>
      <c r="C761" s="35" t="s">
        <v>87</v>
      </c>
      <c r="D761" s="35">
        <v>600</v>
      </c>
      <c r="E761" s="35">
        <v>1</v>
      </c>
      <c r="F761" s="35"/>
      <c r="G761" s="35" t="s">
        <v>167</v>
      </c>
      <c r="H761" s="35" t="s">
        <v>54</v>
      </c>
      <c r="I761" s="34">
        <v>1998</v>
      </c>
    </row>
    <row r="762" spans="2:9" x14ac:dyDescent="0.3">
      <c r="B762" s="35" t="s">
        <v>345</v>
      </c>
      <c r="C762" s="35" t="s">
        <v>87</v>
      </c>
      <c r="D762" s="35">
        <v>750</v>
      </c>
      <c r="E762" s="35">
        <v>1</v>
      </c>
      <c r="F762" s="35"/>
      <c r="G762" s="35" t="s">
        <v>167</v>
      </c>
      <c r="H762" s="35" t="s">
        <v>54</v>
      </c>
      <c r="I762" s="34">
        <v>1998</v>
      </c>
    </row>
    <row r="763" spans="2:9" x14ac:dyDescent="0.3">
      <c r="B763" s="35" t="s">
        <v>345</v>
      </c>
      <c r="C763" s="35" t="s">
        <v>87</v>
      </c>
      <c r="D763" s="36">
        <v>1500</v>
      </c>
      <c r="E763" s="35">
        <v>3</v>
      </c>
      <c r="F763" s="35"/>
      <c r="G763" s="35" t="s">
        <v>147</v>
      </c>
      <c r="H763" s="35" t="s">
        <v>54</v>
      </c>
      <c r="I763" s="34">
        <v>1997</v>
      </c>
    </row>
    <row r="764" spans="2:9" x14ac:dyDescent="0.3">
      <c r="B764" s="35" t="s">
        <v>344</v>
      </c>
      <c r="C764" s="35" t="s">
        <v>87</v>
      </c>
      <c r="D764" s="35">
        <v>600</v>
      </c>
      <c r="E764" s="35">
        <v>1</v>
      </c>
      <c r="F764" s="35"/>
      <c r="G764" s="35" t="s">
        <v>167</v>
      </c>
      <c r="H764" s="35" t="s">
        <v>166</v>
      </c>
      <c r="I764" s="34" t="s">
        <v>343</v>
      </c>
    </row>
    <row r="765" spans="2:9" x14ac:dyDescent="0.3">
      <c r="B765" s="35" t="s">
        <v>342</v>
      </c>
      <c r="C765" s="35" t="s">
        <v>163</v>
      </c>
      <c r="D765" s="36">
        <v>6000</v>
      </c>
      <c r="E765" s="35">
        <v>2</v>
      </c>
      <c r="F765" s="35">
        <v>80</v>
      </c>
      <c r="G765" s="35" t="s">
        <v>151</v>
      </c>
      <c r="H765" s="35" t="s">
        <v>54</v>
      </c>
      <c r="I765" s="34" t="s">
        <v>341</v>
      </c>
    </row>
    <row r="766" spans="2:9" x14ac:dyDescent="0.3">
      <c r="B766" s="35" t="s">
        <v>340</v>
      </c>
      <c r="C766" s="35" t="s">
        <v>87</v>
      </c>
      <c r="D766" s="35">
        <v>660</v>
      </c>
      <c r="E766" s="35">
        <v>1</v>
      </c>
      <c r="F766" s="35"/>
      <c r="G766" s="35" t="s">
        <v>151</v>
      </c>
      <c r="H766" s="35" t="s">
        <v>54</v>
      </c>
      <c r="I766" s="34">
        <v>1998</v>
      </c>
    </row>
    <row r="767" spans="2:9" x14ac:dyDescent="0.3">
      <c r="B767" s="35" t="s">
        <v>338</v>
      </c>
      <c r="C767" s="35" t="s">
        <v>90</v>
      </c>
      <c r="D767" s="36">
        <v>1575</v>
      </c>
      <c r="E767" s="35">
        <v>7</v>
      </c>
      <c r="F767" s="35">
        <v>36</v>
      </c>
      <c r="G767" s="35" t="s">
        <v>151</v>
      </c>
      <c r="H767" s="35" t="s">
        <v>54</v>
      </c>
      <c r="I767" s="34" t="s">
        <v>339</v>
      </c>
    </row>
    <row r="768" spans="2:9" x14ac:dyDescent="0.3">
      <c r="B768" s="35" t="s">
        <v>338</v>
      </c>
      <c r="C768" s="35" t="s">
        <v>90</v>
      </c>
      <c r="D768" s="36">
        <v>6000</v>
      </c>
      <c r="E768" s="35">
        <v>8</v>
      </c>
      <c r="F768" s="35"/>
      <c r="G768" s="35" t="s">
        <v>167</v>
      </c>
      <c r="H768" s="35" t="s">
        <v>54</v>
      </c>
      <c r="I768" s="34">
        <v>1999</v>
      </c>
    </row>
    <row r="769" spans="2:9" x14ac:dyDescent="0.3">
      <c r="B769" s="35" t="s">
        <v>337</v>
      </c>
      <c r="C769" s="35" t="s">
        <v>152</v>
      </c>
      <c r="D769" s="36">
        <v>9350</v>
      </c>
      <c r="E769" s="35">
        <v>11</v>
      </c>
      <c r="F769" s="35">
        <v>44</v>
      </c>
      <c r="G769" s="35" t="s">
        <v>151</v>
      </c>
      <c r="H769" s="35" t="s">
        <v>54</v>
      </c>
      <c r="I769" s="34" t="s">
        <v>336</v>
      </c>
    </row>
    <row r="770" spans="2:9" x14ac:dyDescent="0.3">
      <c r="B770" s="35" t="s">
        <v>335</v>
      </c>
      <c r="C770" s="35" t="s">
        <v>16</v>
      </c>
      <c r="D770" s="35">
        <v>900</v>
      </c>
      <c r="E770" s="35">
        <v>1</v>
      </c>
      <c r="F770" s="35"/>
      <c r="G770" s="35" t="s">
        <v>167</v>
      </c>
      <c r="H770" s="35" t="s">
        <v>54</v>
      </c>
      <c r="I770" s="34" t="s">
        <v>334</v>
      </c>
    </row>
    <row r="771" spans="2:9" x14ac:dyDescent="0.3">
      <c r="B771" s="35" t="s">
        <v>333</v>
      </c>
      <c r="C771" s="35" t="s">
        <v>87</v>
      </c>
      <c r="D771" s="36">
        <v>8000</v>
      </c>
      <c r="E771" s="35">
        <v>4</v>
      </c>
      <c r="F771" s="35"/>
      <c r="G771" s="35" t="s">
        <v>151</v>
      </c>
      <c r="H771" s="35" t="s">
        <v>54</v>
      </c>
      <c r="I771" s="34" t="s">
        <v>332</v>
      </c>
    </row>
    <row r="772" spans="2:9" x14ac:dyDescent="0.3">
      <c r="B772" s="35" t="s">
        <v>330</v>
      </c>
      <c r="C772" s="35" t="s">
        <v>148</v>
      </c>
      <c r="D772" s="35">
        <v>800</v>
      </c>
      <c r="E772" s="35">
        <v>1</v>
      </c>
      <c r="F772" s="35"/>
      <c r="G772" s="35" t="s">
        <v>147</v>
      </c>
      <c r="H772" s="35" t="s">
        <v>54</v>
      </c>
      <c r="I772" s="34" t="s">
        <v>331</v>
      </c>
    </row>
    <row r="773" spans="2:9" x14ac:dyDescent="0.3">
      <c r="B773" s="35" t="s">
        <v>330</v>
      </c>
      <c r="C773" s="35" t="s">
        <v>148</v>
      </c>
      <c r="D773" s="35">
        <v>800</v>
      </c>
      <c r="E773" s="35">
        <v>1</v>
      </c>
      <c r="F773" s="35"/>
      <c r="G773" s="35" t="s">
        <v>147</v>
      </c>
      <c r="H773" s="35" t="s">
        <v>54</v>
      </c>
      <c r="I773" s="34" t="s">
        <v>298</v>
      </c>
    </row>
    <row r="774" spans="2:9" x14ac:dyDescent="0.3">
      <c r="B774" s="35" t="s">
        <v>329</v>
      </c>
      <c r="C774" s="35" t="s">
        <v>152</v>
      </c>
      <c r="D774" s="36">
        <v>7500</v>
      </c>
      <c r="E774" s="35">
        <v>5</v>
      </c>
      <c r="F774" s="35">
        <v>85</v>
      </c>
      <c r="G774" s="35" t="s">
        <v>328</v>
      </c>
      <c r="H774" s="35" t="s">
        <v>54</v>
      </c>
      <c r="I774" s="34" t="s">
        <v>327</v>
      </c>
    </row>
    <row r="775" spans="2:9" x14ac:dyDescent="0.3">
      <c r="B775" s="35" t="s">
        <v>326</v>
      </c>
      <c r="C775" s="35" t="s">
        <v>148</v>
      </c>
      <c r="D775" s="36">
        <v>21600</v>
      </c>
      <c r="E775" s="35">
        <v>6</v>
      </c>
      <c r="F775" s="35">
        <v>120</v>
      </c>
      <c r="G775" s="35" t="s">
        <v>232</v>
      </c>
      <c r="H775" s="35" t="s">
        <v>54</v>
      </c>
      <c r="I775" s="34" t="s">
        <v>325</v>
      </c>
    </row>
    <row r="776" spans="2:9" x14ac:dyDescent="0.3">
      <c r="B776" s="35" t="s">
        <v>324</v>
      </c>
      <c r="C776" s="35" t="s">
        <v>148</v>
      </c>
      <c r="D776" s="36">
        <v>4750</v>
      </c>
      <c r="E776" s="35">
        <v>19</v>
      </c>
      <c r="F776" s="35">
        <v>31</v>
      </c>
      <c r="G776" s="35" t="s">
        <v>281</v>
      </c>
      <c r="H776" s="35" t="s">
        <v>166</v>
      </c>
      <c r="I776" s="34">
        <v>1997</v>
      </c>
    </row>
    <row r="777" spans="2:9" x14ac:dyDescent="0.3">
      <c r="B777" s="35" t="s">
        <v>323</v>
      </c>
      <c r="C777" s="35" t="s">
        <v>148</v>
      </c>
      <c r="D777" s="35">
        <v>600</v>
      </c>
      <c r="E777" s="35">
        <v>1</v>
      </c>
      <c r="F777" s="35"/>
      <c r="G777" s="35" t="s">
        <v>203</v>
      </c>
      <c r="H777" s="35" t="s">
        <v>54</v>
      </c>
      <c r="I777" s="34" t="s">
        <v>322</v>
      </c>
    </row>
    <row r="778" spans="2:9" x14ac:dyDescent="0.3">
      <c r="B778" s="35" t="s">
        <v>321</v>
      </c>
      <c r="C778" s="35" t="s">
        <v>148</v>
      </c>
      <c r="D778" s="36">
        <v>7000</v>
      </c>
      <c r="E778" s="35">
        <v>4</v>
      </c>
      <c r="F778" s="35"/>
      <c r="G778" s="35" t="s">
        <v>151</v>
      </c>
      <c r="H778" s="35" t="s">
        <v>166</v>
      </c>
      <c r="I778" s="34" t="s">
        <v>320</v>
      </c>
    </row>
    <row r="779" spans="2:9" x14ac:dyDescent="0.3">
      <c r="B779" s="35" t="s">
        <v>321</v>
      </c>
      <c r="C779" s="35" t="s">
        <v>148</v>
      </c>
      <c r="D779" s="36">
        <v>1750</v>
      </c>
      <c r="E779" s="35">
        <v>1</v>
      </c>
      <c r="F779" s="35"/>
      <c r="G779" s="35" t="s">
        <v>151</v>
      </c>
      <c r="H779" s="35" t="s">
        <v>166</v>
      </c>
      <c r="I779" s="34" t="s">
        <v>320</v>
      </c>
    </row>
    <row r="780" spans="2:9" x14ac:dyDescent="0.3">
      <c r="B780" s="35" t="s">
        <v>318</v>
      </c>
      <c r="C780" s="35" t="s">
        <v>163</v>
      </c>
      <c r="D780" s="36">
        <v>6000</v>
      </c>
      <c r="E780" s="35">
        <v>2</v>
      </c>
      <c r="F780" s="35">
        <v>75</v>
      </c>
      <c r="G780" s="35" t="s">
        <v>151</v>
      </c>
      <c r="H780" s="35" t="s">
        <v>54</v>
      </c>
      <c r="I780" s="34" t="s">
        <v>319</v>
      </c>
    </row>
    <row r="781" spans="2:9" x14ac:dyDescent="0.3">
      <c r="B781" s="35" t="s">
        <v>318</v>
      </c>
      <c r="C781" s="35" t="s">
        <v>163</v>
      </c>
      <c r="D781" s="36">
        <v>3000</v>
      </c>
      <c r="E781" s="35">
        <v>1</v>
      </c>
      <c r="F781" s="35">
        <v>75</v>
      </c>
      <c r="G781" s="35" t="s">
        <v>151</v>
      </c>
      <c r="H781" s="35" t="s">
        <v>54</v>
      </c>
      <c r="I781" s="34" t="s">
        <v>269</v>
      </c>
    </row>
    <row r="782" spans="2:9" x14ac:dyDescent="0.3">
      <c r="B782" s="35" t="s">
        <v>318</v>
      </c>
      <c r="C782" s="35" t="s">
        <v>163</v>
      </c>
      <c r="D782" s="36">
        <v>3000</v>
      </c>
      <c r="E782" s="35">
        <v>1</v>
      </c>
      <c r="F782" s="35">
        <v>75</v>
      </c>
      <c r="G782" s="35" t="s">
        <v>151</v>
      </c>
      <c r="H782" s="35" t="s">
        <v>54</v>
      </c>
      <c r="I782" s="34">
        <v>2007</v>
      </c>
    </row>
    <row r="783" spans="2:9" x14ac:dyDescent="0.3">
      <c r="B783" s="35" t="s">
        <v>317</v>
      </c>
      <c r="C783" s="35" t="s">
        <v>148</v>
      </c>
      <c r="D783" s="36">
        <v>3000</v>
      </c>
      <c r="E783" s="35">
        <v>5</v>
      </c>
      <c r="F783" s="35">
        <v>45</v>
      </c>
      <c r="G783" s="35" t="s">
        <v>203</v>
      </c>
      <c r="H783" s="35" t="s">
        <v>166</v>
      </c>
      <c r="I783" s="34" t="s">
        <v>316</v>
      </c>
    </row>
    <row r="784" spans="2:9" x14ac:dyDescent="0.3">
      <c r="B784" s="35" t="s">
        <v>315</v>
      </c>
      <c r="C784" s="35" t="s">
        <v>148</v>
      </c>
      <c r="D784" s="36">
        <v>13200</v>
      </c>
      <c r="E784" s="35">
        <v>4</v>
      </c>
      <c r="F784" s="35">
        <v>119</v>
      </c>
      <c r="G784" s="35" t="s">
        <v>151</v>
      </c>
      <c r="H784" s="35" t="s">
        <v>54</v>
      </c>
      <c r="I784" s="34">
        <v>2016</v>
      </c>
    </row>
    <row r="785" spans="2:9" x14ac:dyDescent="0.3">
      <c r="B785" s="35" t="s">
        <v>314</v>
      </c>
      <c r="C785" s="35" t="s">
        <v>148</v>
      </c>
      <c r="D785" s="35">
        <v>850</v>
      </c>
      <c r="E785" s="35">
        <v>1</v>
      </c>
      <c r="F785" s="35"/>
      <c r="G785" s="35" t="s">
        <v>151</v>
      </c>
      <c r="H785" s="35" t="s">
        <v>54</v>
      </c>
      <c r="I785" s="34" t="s">
        <v>313</v>
      </c>
    </row>
    <row r="786" spans="2:9" x14ac:dyDescent="0.3">
      <c r="B786" s="35" t="s">
        <v>312</v>
      </c>
      <c r="C786" s="35" t="s">
        <v>93</v>
      </c>
      <c r="D786" s="35">
        <v>900</v>
      </c>
      <c r="E786" s="35">
        <v>1</v>
      </c>
      <c r="F786" s="35">
        <v>40</v>
      </c>
      <c r="G786" s="35" t="s">
        <v>301</v>
      </c>
      <c r="H786" s="35" t="s">
        <v>54</v>
      </c>
      <c r="I786" s="34" t="s">
        <v>311</v>
      </c>
    </row>
    <row r="787" spans="2:9" x14ac:dyDescent="0.3">
      <c r="B787" s="35" t="s">
        <v>310</v>
      </c>
      <c r="C787" s="35" t="s">
        <v>16</v>
      </c>
      <c r="D787" s="36">
        <v>5250</v>
      </c>
      <c r="E787" s="35">
        <v>7</v>
      </c>
      <c r="F787" s="35"/>
      <c r="G787" s="35" t="s">
        <v>157</v>
      </c>
      <c r="H787" s="35" t="s">
        <v>54</v>
      </c>
      <c r="I787" s="34">
        <v>1995</v>
      </c>
    </row>
    <row r="788" spans="2:9" x14ac:dyDescent="0.3">
      <c r="B788" s="35" t="s">
        <v>309</v>
      </c>
      <c r="C788" s="35" t="s">
        <v>93</v>
      </c>
      <c r="D788" s="35">
        <v>600</v>
      </c>
      <c r="E788" s="35">
        <v>1</v>
      </c>
      <c r="F788" s="35"/>
      <c r="G788" s="35" t="s">
        <v>176</v>
      </c>
      <c r="H788" s="35" t="s">
        <v>54</v>
      </c>
      <c r="I788" s="34">
        <v>1998</v>
      </c>
    </row>
    <row r="789" spans="2:9" x14ac:dyDescent="0.3">
      <c r="B789" s="35" t="s">
        <v>308</v>
      </c>
      <c r="C789" s="35" t="s">
        <v>148</v>
      </c>
      <c r="D789" s="36">
        <v>13200</v>
      </c>
      <c r="E789" s="35">
        <v>8</v>
      </c>
      <c r="F789" s="35">
        <v>78</v>
      </c>
      <c r="G789" s="35" t="s">
        <v>151</v>
      </c>
      <c r="H789" s="35" t="s">
        <v>166</v>
      </c>
      <c r="I789" s="34" t="s">
        <v>307</v>
      </c>
    </row>
    <row r="790" spans="2:9" x14ac:dyDescent="0.3">
      <c r="B790" s="35" t="s">
        <v>306</v>
      </c>
      <c r="C790" s="35" t="s">
        <v>92</v>
      </c>
      <c r="D790" s="36">
        <v>7200</v>
      </c>
      <c r="E790" s="35">
        <v>2</v>
      </c>
      <c r="F790" s="35">
        <v>112</v>
      </c>
      <c r="G790" s="35" t="s">
        <v>151</v>
      </c>
      <c r="H790" s="35" t="s">
        <v>51</v>
      </c>
      <c r="I790" s="34"/>
    </row>
    <row r="791" spans="2:9" x14ac:dyDescent="0.3">
      <c r="B791" s="35" t="s">
        <v>306</v>
      </c>
      <c r="C791" s="35" t="s">
        <v>92</v>
      </c>
      <c r="D791" s="36">
        <v>13800</v>
      </c>
      <c r="E791" s="35">
        <v>4</v>
      </c>
      <c r="F791" s="35"/>
      <c r="G791" s="35" t="s">
        <v>151</v>
      </c>
      <c r="H791" s="35" t="s">
        <v>54</v>
      </c>
      <c r="I791" s="34" t="s">
        <v>305</v>
      </c>
    </row>
    <row r="792" spans="2:9" x14ac:dyDescent="0.3">
      <c r="B792" s="35" t="s">
        <v>304</v>
      </c>
      <c r="C792" s="35" t="s">
        <v>148</v>
      </c>
      <c r="D792" s="36">
        <v>6300</v>
      </c>
      <c r="E792" s="35">
        <v>7</v>
      </c>
      <c r="F792" s="35"/>
      <c r="G792" s="35" t="s">
        <v>167</v>
      </c>
      <c r="H792" s="35" t="s">
        <v>166</v>
      </c>
      <c r="I792" s="34" t="s">
        <v>303</v>
      </c>
    </row>
    <row r="793" spans="2:9" x14ac:dyDescent="0.3">
      <c r="B793" s="35" t="s">
        <v>302</v>
      </c>
      <c r="C793" s="35" t="s">
        <v>148</v>
      </c>
      <c r="D793" s="36">
        <v>6300</v>
      </c>
      <c r="E793" s="35">
        <v>7</v>
      </c>
      <c r="F793" s="35"/>
      <c r="G793" s="35" t="s">
        <v>301</v>
      </c>
      <c r="H793" s="35" t="s">
        <v>54</v>
      </c>
      <c r="I793" s="34" t="s">
        <v>300</v>
      </c>
    </row>
    <row r="794" spans="2:9" x14ac:dyDescent="0.3">
      <c r="B794" s="35" t="s">
        <v>299</v>
      </c>
      <c r="C794" s="35" t="s">
        <v>89</v>
      </c>
      <c r="D794" s="36">
        <v>3000</v>
      </c>
      <c r="E794" s="35">
        <v>1</v>
      </c>
      <c r="F794" s="35"/>
      <c r="G794" s="35" t="s">
        <v>147</v>
      </c>
      <c r="H794" s="35" t="s">
        <v>54</v>
      </c>
      <c r="I794" s="34" t="s">
        <v>298</v>
      </c>
    </row>
    <row r="795" spans="2:9" x14ac:dyDescent="0.3">
      <c r="B795" s="35" t="s">
        <v>299</v>
      </c>
      <c r="C795" s="35" t="s">
        <v>89</v>
      </c>
      <c r="D795" s="36">
        <v>6900</v>
      </c>
      <c r="E795" s="35">
        <v>3</v>
      </c>
      <c r="F795" s="35"/>
      <c r="G795" s="35" t="s">
        <v>147</v>
      </c>
      <c r="H795" s="35" t="s">
        <v>54</v>
      </c>
      <c r="I795" s="34" t="s">
        <v>298</v>
      </c>
    </row>
    <row r="796" spans="2:9" x14ac:dyDescent="0.3">
      <c r="B796" s="35" t="s">
        <v>296</v>
      </c>
      <c r="C796" s="35" t="s">
        <v>93</v>
      </c>
      <c r="D796" s="36">
        <v>105000</v>
      </c>
      <c r="E796" s="35">
        <v>35</v>
      </c>
      <c r="F796" s="35"/>
      <c r="G796" s="35" t="s">
        <v>147</v>
      </c>
      <c r="H796" s="35" t="s">
        <v>54</v>
      </c>
      <c r="I796" s="34" t="s">
        <v>295</v>
      </c>
    </row>
    <row r="797" spans="2:9" x14ac:dyDescent="0.3">
      <c r="B797" s="35" t="s">
        <v>296</v>
      </c>
      <c r="C797" s="35" t="s">
        <v>93</v>
      </c>
      <c r="D797" s="36">
        <v>9000</v>
      </c>
      <c r="E797" s="35">
        <v>3</v>
      </c>
      <c r="F797" s="35"/>
      <c r="G797" s="35" t="s">
        <v>151</v>
      </c>
      <c r="H797" s="35" t="s">
        <v>54</v>
      </c>
      <c r="I797" s="34">
        <v>2009</v>
      </c>
    </row>
    <row r="798" spans="2:9" x14ac:dyDescent="0.3">
      <c r="B798" s="35" t="s">
        <v>296</v>
      </c>
      <c r="C798" s="35" t="s">
        <v>93</v>
      </c>
      <c r="D798" s="36">
        <v>12300</v>
      </c>
      <c r="E798" s="35">
        <v>2</v>
      </c>
      <c r="F798" s="35"/>
      <c r="G798" s="35" t="s">
        <v>189</v>
      </c>
      <c r="H798" s="35" t="s">
        <v>54</v>
      </c>
      <c r="I798" s="34" t="s">
        <v>297</v>
      </c>
    </row>
    <row r="799" spans="2:9" x14ac:dyDescent="0.3">
      <c r="B799" s="35" t="s">
        <v>296</v>
      </c>
      <c r="C799" s="35" t="s">
        <v>93</v>
      </c>
      <c r="D799" s="36">
        <v>108300</v>
      </c>
      <c r="E799" s="35">
        <v>34</v>
      </c>
      <c r="F799" s="35"/>
      <c r="G799" s="35" t="s">
        <v>147</v>
      </c>
      <c r="H799" s="35" t="s">
        <v>54</v>
      </c>
      <c r="I799" s="34" t="s">
        <v>295</v>
      </c>
    </row>
    <row r="800" spans="2:9" x14ac:dyDescent="0.3">
      <c r="B800" s="35" t="s">
        <v>294</v>
      </c>
      <c r="C800" s="35" t="s">
        <v>16</v>
      </c>
      <c r="D800" s="35">
        <f>750+600</f>
        <v>1350</v>
      </c>
      <c r="E800" s="35">
        <f>1+1</f>
        <v>2</v>
      </c>
      <c r="F800" s="35"/>
      <c r="G800" s="35" t="s">
        <v>293</v>
      </c>
      <c r="H800" s="35" t="s">
        <v>54</v>
      </c>
      <c r="I800" s="34">
        <v>1998</v>
      </c>
    </row>
    <row r="801" spans="2:9" x14ac:dyDescent="0.3">
      <c r="B801" s="35" t="s">
        <v>292</v>
      </c>
      <c r="C801" s="35" t="s">
        <v>148</v>
      </c>
      <c r="D801" s="35">
        <v>225</v>
      </c>
      <c r="E801" s="35">
        <v>1</v>
      </c>
      <c r="F801" s="35"/>
      <c r="G801" s="35" t="s">
        <v>151</v>
      </c>
      <c r="H801" s="35" t="s">
        <v>54</v>
      </c>
      <c r="I801" s="34" t="s">
        <v>291</v>
      </c>
    </row>
    <row r="802" spans="2:9" x14ac:dyDescent="0.3">
      <c r="B802" s="35" t="s">
        <v>290</v>
      </c>
      <c r="C802" s="35" t="s">
        <v>236</v>
      </c>
      <c r="D802" s="36">
        <v>144000</v>
      </c>
      <c r="E802" s="35">
        <v>48</v>
      </c>
      <c r="F802" s="35">
        <v>95</v>
      </c>
      <c r="G802" s="35" t="s">
        <v>234</v>
      </c>
      <c r="H802" s="35" t="s">
        <v>54</v>
      </c>
      <c r="I802" s="34" t="s">
        <v>289</v>
      </c>
    </row>
    <row r="803" spans="2:9" x14ac:dyDescent="0.3">
      <c r="B803" s="35" t="s">
        <v>288</v>
      </c>
      <c r="C803" s="35" t="s">
        <v>87</v>
      </c>
      <c r="D803" s="35"/>
      <c r="E803" s="35"/>
      <c r="F803" s="35">
        <v>30</v>
      </c>
      <c r="G803" s="35" t="s">
        <v>286</v>
      </c>
      <c r="H803" s="35" t="s">
        <v>166</v>
      </c>
      <c r="I803" s="34">
        <v>1991</v>
      </c>
    </row>
    <row r="804" spans="2:9" x14ac:dyDescent="0.3">
      <c r="B804" s="35" t="s">
        <v>287</v>
      </c>
      <c r="C804" s="35" t="s">
        <v>87</v>
      </c>
      <c r="D804" s="35"/>
      <c r="E804" s="35"/>
      <c r="F804" s="35">
        <v>30</v>
      </c>
      <c r="G804" s="35" t="s">
        <v>286</v>
      </c>
      <c r="H804" s="35" t="s">
        <v>166</v>
      </c>
      <c r="I804" s="34">
        <v>1991</v>
      </c>
    </row>
    <row r="805" spans="2:9" x14ac:dyDescent="0.3">
      <c r="B805" s="35" t="s">
        <v>285</v>
      </c>
      <c r="C805" s="35" t="s">
        <v>87</v>
      </c>
      <c r="D805" s="35">
        <v>750</v>
      </c>
      <c r="E805" s="35">
        <v>1</v>
      </c>
      <c r="F805" s="35"/>
      <c r="G805" s="35" t="s">
        <v>167</v>
      </c>
      <c r="H805" s="35" t="s">
        <v>54</v>
      </c>
      <c r="I805" s="34">
        <v>2000</v>
      </c>
    </row>
    <row r="806" spans="2:9" x14ac:dyDescent="0.3">
      <c r="B806" s="35" t="s">
        <v>284</v>
      </c>
      <c r="C806" s="35" t="s">
        <v>87</v>
      </c>
      <c r="D806" s="35">
        <v>600</v>
      </c>
      <c r="E806" s="35">
        <v>1</v>
      </c>
      <c r="F806" s="35"/>
      <c r="G806" s="35" t="s">
        <v>151</v>
      </c>
      <c r="H806" s="35" t="s">
        <v>54</v>
      </c>
      <c r="I806" s="34" t="s">
        <v>283</v>
      </c>
    </row>
    <row r="807" spans="2:9" x14ac:dyDescent="0.3">
      <c r="B807" s="35" t="s">
        <v>282</v>
      </c>
      <c r="C807" s="35" t="s">
        <v>163</v>
      </c>
      <c r="D807" s="36">
        <v>3500</v>
      </c>
      <c r="E807" s="35">
        <v>7</v>
      </c>
      <c r="F807" s="35">
        <v>39</v>
      </c>
      <c r="G807" s="35" t="s">
        <v>281</v>
      </c>
      <c r="H807" s="35" t="s">
        <v>166</v>
      </c>
      <c r="I807" s="34">
        <v>1997</v>
      </c>
    </row>
    <row r="808" spans="2:9" x14ac:dyDescent="0.3">
      <c r="B808" s="35" t="s">
        <v>280</v>
      </c>
      <c r="C808" s="35" t="s">
        <v>163</v>
      </c>
      <c r="D808" s="36">
        <v>20000</v>
      </c>
      <c r="E808" s="35">
        <v>5</v>
      </c>
      <c r="F808" s="35">
        <v>135</v>
      </c>
      <c r="G808" s="35" t="s">
        <v>147</v>
      </c>
      <c r="H808" s="35" t="s">
        <v>54</v>
      </c>
      <c r="I808" s="34" t="s">
        <v>261</v>
      </c>
    </row>
    <row r="809" spans="2:9" x14ac:dyDescent="0.3">
      <c r="B809" s="35" t="s">
        <v>279</v>
      </c>
      <c r="C809" s="35" t="s">
        <v>148</v>
      </c>
      <c r="D809" s="35">
        <v>800</v>
      </c>
      <c r="E809" s="35">
        <v>1</v>
      </c>
      <c r="F809" s="35">
        <v>50</v>
      </c>
      <c r="G809" s="35" t="s">
        <v>147</v>
      </c>
      <c r="H809" s="35" t="s">
        <v>54</v>
      </c>
      <c r="I809" s="34" t="s">
        <v>257</v>
      </c>
    </row>
    <row r="810" spans="2:9" x14ac:dyDescent="0.3">
      <c r="B810" s="35" t="s">
        <v>278</v>
      </c>
      <c r="C810" s="35" t="s">
        <v>148</v>
      </c>
      <c r="D810" s="35">
        <v>900</v>
      </c>
      <c r="E810" s="35">
        <v>1</v>
      </c>
      <c r="F810" s="35"/>
      <c r="G810" s="35" t="s">
        <v>167</v>
      </c>
      <c r="H810" s="35" t="s">
        <v>166</v>
      </c>
      <c r="I810" s="34" t="s">
        <v>277</v>
      </c>
    </row>
    <row r="811" spans="2:9" x14ac:dyDescent="0.3">
      <c r="B811" s="35" t="s">
        <v>276</v>
      </c>
      <c r="C811" s="35" t="s">
        <v>16</v>
      </c>
      <c r="D811" s="35">
        <v>250</v>
      </c>
      <c r="E811" s="35">
        <v>1</v>
      </c>
      <c r="F811" s="35"/>
      <c r="G811" s="35" t="s">
        <v>176</v>
      </c>
      <c r="H811" s="35" t="s">
        <v>54</v>
      </c>
      <c r="I811" s="34">
        <v>1995</v>
      </c>
    </row>
    <row r="812" spans="2:9" x14ac:dyDescent="0.3">
      <c r="B812" s="35" t="s">
        <v>275</v>
      </c>
      <c r="C812" s="35" t="s">
        <v>148</v>
      </c>
      <c r="D812" s="36">
        <v>11750</v>
      </c>
      <c r="E812" s="35">
        <v>5</v>
      </c>
      <c r="F812" s="35"/>
      <c r="G812" s="35" t="s">
        <v>147</v>
      </c>
      <c r="H812" s="35" t="s">
        <v>54</v>
      </c>
      <c r="I812" s="34" t="s">
        <v>274</v>
      </c>
    </row>
    <row r="813" spans="2:9" x14ac:dyDescent="0.3">
      <c r="B813" s="35" t="s">
        <v>273</v>
      </c>
      <c r="C813" s="35" t="s">
        <v>163</v>
      </c>
      <c r="D813" s="35">
        <v>660</v>
      </c>
      <c r="E813" s="35">
        <v>1</v>
      </c>
      <c r="F813" s="35"/>
      <c r="G813" s="35" t="s">
        <v>151</v>
      </c>
      <c r="H813" s="35" t="s">
        <v>54</v>
      </c>
      <c r="I813" s="34" t="s">
        <v>272</v>
      </c>
    </row>
    <row r="814" spans="2:9" x14ac:dyDescent="0.3">
      <c r="B814" s="35" t="s">
        <v>271</v>
      </c>
      <c r="C814" s="35" t="s">
        <v>90</v>
      </c>
      <c r="D814" s="35">
        <v>500</v>
      </c>
      <c r="E814" s="35">
        <v>2</v>
      </c>
      <c r="F814" s="35">
        <v>30</v>
      </c>
      <c r="G814" s="35" t="s">
        <v>203</v>
      </c>
      <c r="H814" s="35" t="s">
        <v>166</v>
      </c>
      <c r="I814" s="34">
        <v>1995</v>
      </c>
    </row>
    <row r="815" spans="2:9" x14ac:dyDescent="0.3">
      <c r="B815" s="35" t="s">
        <v>270</v>
      </c>
      <c r="C815" s="35" t="s">
        <v>152</v>
      </c>
      <c r="D815" s="36">
        <v>7500</v>
      </c>
      <c r="E815" s="35">
        <v>3</v>
      </c>
      <c r="F815" s="35">
        <v>100</v>
      </c>
      <c r="G815" s="35" t="s">
        <v>232</v>
      </c>
      <c r="H815" s="35" t="s">
        <v>54</v>
      </c>
      <c r="I815" s="34" t="s">
        <v>218</v>
      </c>
    </row>
    <row r="816" spans="2:9" x14ac:dyDescent="0.3">
      <c r="B816" s="35" t="s">
        <v>270</v>
      </c>
      <c r="C816" s="35" t="s">
        <v>152</v>
      </c>
      <c r="D816" s="36">
        <v>5000</v>
      </c>
      <c r="E816" s="35">
        <v>2</v>
      </c>
      <c r="F816" s="35">
        <v>100</v>
      </c>
      <c r="G816" s="35" t="s">
        <v>232</v>
      </c>
      <c r="H816" s="35" t="s">
        <v>54</v>
      </c>
      <c r="I816" s="34" t="s">
        <v>269</v>
      </c>
    </row>
    <row r="817" spans="2:9" x14ac:dyDescent="0.3">
      <c r="B817" s="35" t="s">
        <v>270</v>
      </c>
      <c r="C817" s="35" t="s">
        <v>152</v>
      </c>
      <c r="D817" s="36">
        <v>2500</v>
      </c>
      <c r="E817" s="35">
        <v>1</v>
      </c>
      <c r="F817" s="35">
        <v>100</v>
      </c>
      <c r="G817" s="35" t="s">
        <v>232</v>
      </c>
      <c r="H817" s="35" t="s">
        <v>54</v>
      </c>
      <c r="I817" s="34" t="s">
        <v>269</v>
      </c>
    </row>
    <row r="818" spans="2:9" x14ac:dyDescent="0.3">
      <c r="B818" s="35" t="s">
        <v>268</v>
      </c>
      <c r="C818" s="35" t="s">
        <v>148</v>
      </c>
      <c r="D818" s="36">
        <v>2000</v>
      </c>
      <c r="E818" s="35">
        <v>1</v>
      </c>
      <c r="F818" s="35"/>
      <c r="G818" s="35" t="s">
        <v>151</v>
      </c>
      <c r="H818" s="35" t="s">
        <v>54</v>
      </c>
      <c r="I818" s="34" t="s">
        <v>249</v>
      </c>
    </row>
    <row r="819" spans="2:9" x14ac:dyDescent="0.3">
      <c r="B819" s="35" t="s">
        <v>268</v>
      </c>
      <c r="C819" s="35" t="s">
        <v>148</v>
      </c>
      <c r="D819" s="36">
        <v>2000</v>
      </c>
      <c r="E819" s="35">
        <v>1</v>
      </c>
      <c r="F819" s="35"/>
      <c r="G819" s="35" t="s">
        <v>151</v>
      </c>
      <c r="H819" s="35" t="s">
        <v>54</v>
      </c>
      <c r="I819" s="34" t="s">
        <v>249</v>
      </c>
    </row>
    <row r="820" spans="2:9" x14ac:dyDescent="0.3">
      <c r="B820" s="35" t="s">
        <v>267</v>
      </c>
      <c r="C820" s="35" t="s">
        <v>148</v>
      </c>
      <c r="D820" s="35">
        <v>225</v>
      </c>
      <c r="E820" s="35">
        <v>1</v>
      </c>
      <c r="F820" s="35"/>
      <c r="G820" s="35" t="s">
        <v>203</v>
      </c>
      <c r="H820" s="35" t="s">
        <v>166</v>
      </c>
      <c r="I820" s="34" t="s">
        <v>265</v>
      </c>
    </row>
    <row r="821" spans="2:9" x14ac:dyDescent="0.3">
      <c r="B821" s="35" t="s">
        <v>266</v>
      </c>
      <c r="C821" s="35" t="s">
        <v>148</v>
      </c>
      <c r="D821" s="35">
        <v>225</v>
      </c>
      <c r="E821" s="35">
        <v>1</v>
      </c>
      <c r="F821" s="35"/>
      <c r="G821" s="35" t="s">
        <v>203</v>
      </c>
      <c r="H821" s="35" t="s">
        <v>166</v>
      </c>
      <c r="I821" s="34" t="s">
        <v>265</v>
      </c>
    </row>
    <row r="822" spans="2:9" x14ac:dyDescent="0.3">
      <c r="B822" s="35" t="s">
        <v>264</v>
      </c>
      <c r="C822" s="35" t="s">
        <v>148</v>
      </c>
      <c r="D822" s="35">
        <v>750</v>
      </c>
      <c r="E822" s="35">
        <v>1</v>
      </c>
      <c r="F822" s="35"/>
      <c r="G822" s="35" t="s">
        <v>192</v>
      </c>
      <c r="H822" s="35" t="s">
        <v>54</v>
      </c>
      <c r="I822" s="34">
        <v>2002</v>
      </c>
    </row>
    <row r="823" spans="2:9" x14ac:dyDescent="0.3">
      <c r="B823" s="35" t="s">
        <v>264</v>
      </c>
      <c r="C823" s="35" t="s">
        <v>148</v>
      </c>
      <c r="D823" s="36">
        <v>4600</v>
      </c>
      <c r="E823" s="35">
        <v>1</v>
      </c>
      <c r="F823" s="35"/>
      <c r="G823" s="35" t="s">
        <v>147</v>
      </c>
      <c r="H823" s="35" t="s">
        <v>51</v>
      </c>
      <c r="I823" s="34"/>
    </row>
    <row r="824" spans="2:9" x14ac:dyDescent="0.3">
      <c r="B824" s="35" t="s">
        <v>263</v>
      </c>
      <c r="C824" s="35" t="s">
        <v>148</v>
      </c>
      <c r="D824" s="36">
        <v>129600</v>
      </c>
      <c r="E824" s="35">
        <v>36</v>
      </c>
      <c r="F824" s="35"/>
      <c r="G824" s="35" t="s">
        <v>232</v>
      </c>
      <c r="H824" s="35" t="s">
        <v>54</v>
      </c>
      <c r="I824" s="34" t="s">
        <v>261</v>
      </c>
    </row>
    <row r="825" spans="2:9" x14ac:dyDescent="0.3">
      <c r="B825" s="35" t="s">
        <v>263</v>
      </c>
      <c r="C825" s="35" t="s">
        <v>148</v>
      </c>
      <c r="D825" s="36">
        <v>7200</v>
      </c>
      <c r="E825" s="35">
        <v>2</v>
      </c>
      <c r="F825" s="35"/>
      <c r="G825" s="35" t="s">
        <v>232</v>
      </c>
      <c r="H825" s="35" t="s">
        <v>54</v>
      </c>
      <c r="I825" s="34" t="s">
        <v>259</v>
      </c>
    </row>
    <row r="826" spans="2:9" x14ac:dyDescent="0.3">
      <c r="B826" s="35" t="s">
        <v>262</v>
      </c>
      <c r="C826" s="35" t="s">
        <v>152</v>
      </c>
      <c r="D826" s="36">
        <v>18000</v>
      </c>
      <c r="E826" s="35">
        <v>5</v>
      </c>
      <c r="F826" s="35"/>
      <c r="G826" s="35" t="s">
        <v>232</v>
      </c>
      <c r="H826" s="35" t="s">
        <v>54</v>
      </c>
      <c r="I826" s="34" t="s">
        <v>261</v>
      </c>
    </row>
    <row r="827" spans="2:9" x14ac:dyDescent="0.3">
      <c r="B827" s="35" t="s">
        <v>260</v>
      </c>
      <c r="C827" s="35" t="s">
        <v>148</v>
      </c>
      <c r="D827" s="36">
        <v>158400</v>
      </c>
      <c r="E827" s="35">
        <v>44</v>
      </c>
      <c r="F827" s="35"/>
      <c r="G827" s="35" t="s">
        <v>232</v>
      </c>
      <c r="H827" s="35" t="s">
        <v>54</v>
      </c>
      <c r="I827" s="34" t="s">
        <v>259</v>
      </c>
    </row>
    <row r="828" spans="2:9" x14ac:dyDescent="0.3">
      <c r="B828" s="35" t="s">
        <v>258</v>
      </c>
      <c r="C828" s="35" t="s">
        <v>148</v>
      </c>
      <c r="D828" s="35">
        <v>800</v>
      </c>
      <c r="E828" s="35">
        <v>1</v>
      </c>
      <c r="F828" s="35"/>
      <c r="G828" s="35" t="s">
        <v>147</v>
      </c>
      <c r="H828" s="35" t="s">
        <v>54</v>
      </c>
      <c r="I828" s="34" t="s">
        <v>257</v>
      </c>
    </row>
    <row r="829" spans="2:9" x14ac:dyDescent="0.3">
      <c r="B829" s="35" t="s">
        <v>256</v>
      </c>
      <c r="C829" s="35" t="s">
        <v>148</v>
      </c>
      <c r="D829" s="35">
        <v>900</v>
      </c>
      <c r="E829" s="35">
        <v>1</v>
      </c>
      <c r="F829" s="35"/>
      <c r="G829" s="35" t="s">
        <v>167</v>
      </c>
      <c r="H829" s="35" t="s">
        <v>166</v>
      </c>
      <c r="I829" s="34" t="s">
        <v>255</v>
      </c>
    </row>
    <row r="830" spans="2:9" x14ac:dyDescent="0.3">
      <c r="B830" s="35" t="s">
        <v>254</v>
      </c>
      <c r="C830" s="35" t="s">
        <v>16</v>
      </c>
      <c r="D830" s="35">
        <v>500</v>
      </c>
      <c r="E830" s="35">
        <v>1</v>
      </c>
      <c r="F830" s="35"/>
      <c r="G830" s="35" t="s">
        <v>151</v>
      </c>
      <c r="H830" s="35" t="s">
        <v>166</v>
      </c>
      <c r="I830" s="34" t="s">
        <v>174</v>
      </c>
    </row>
    <row r="831" spans="2:9" x14ac:dyDescent="0.3">
      <c r="B831" s="35" t="s">
        <v>253</v>
      </c>
      <c r="C831" s="35" t="s">
        <v>90</v>
      </c>
      <c r="D831" s="36">
        <v>9000</v>
      </c>
      <c r="E831" s="35">
        <v>10</v>
      </c>
      <c r="F831" s="35">
        <v>70</v>
      </c>
      <c r="G831" s="35" t="s">
        <v>167</v>
      </c>
      <c r="H831" s="35" t="s">
        <v>54</v>
      </c>
      <c r="I831" s="34" t="s">
        <v>252</v>
      </c>
    </row>
    <row r="832" spans="2:9" x14ac:dyDescent="0.3">
      <c r="B832" s="35" t="s">
        <v>251</v>
      </c>
      <c r="C832" s="35" t="s">
        <v>16</v>
      </c>
      <c r="D832" s="35">
        <v>300</v>
      </c>
      <c r="E832" s="35">
        <v>1</v>
      </c>
      <c r="F832" s="35"/>
      <c r="G832" s="35" t="s">
        <v>176</v>
      </c>
      <c r="H832" s="35" t="s">
        <v>54</v>
      </c>
      <c r="I832" s="34" t="s">
        <v>226</v>
      </c>
    </row>
    <row r="833" spans="2:9" x14ac:dyDescent="0.3">
      <c r="B833" s="35" t="s">
        <v>250</v>
      </c>
      <c r="C833" s="35" t="s">
        <v>148</v>
      </c>
      <c r="D833" s="35">
        <v>850</v>
      </c>
      <c r="E833" s="35">
        <v>1</v>
      </c>
      <c r="F833" s="35"/>
      <c r="G833" s="35" t="s">
        <v>151</v>
      </c>
      <c r="H833" s="35" t="s">
        <v>54</v>
      </c>
      <c r="I833" s="34" t="s">
        <v>249</v>
      </c>
    </row>
    <row r="834" spans="2:9" x14ac:dyDescent="0.3">
      <c r="B834" s="35" t="s">
        <v>248</v>
      </c>
      <c r="C834" s="35" t="s">
        <v>148</v>
      </c>
      <c r="D834" s="36">
        <v>2050</v>
      </c>
      <c r="E834" s="35">
        <v>1</v>
      </c>
      <c r="F834" s="35"/>
      <c r="G834" s="35" t="s">
        <v>147</v>
      </c>
      <c r="H834" s="35" t="s">
        <v>54</v>
      </c>
      <c r="I834" s="34" t="s">
        <v>247</v>
      </c>
    </row>
    <row r="835" spans="2:9" x14ac:dyDescent="0.3">
      <c r="B835" s="35" t="s">
        <v>246</v>
      </c>
      <c r="C835" s="35" t="s">
        <v>148</v>
      </c>
      <c r="D835" s="36">
        <v>2000</v>
      </c>
      <c r="E835" s="35">
        <v>1</v>
      </c>
      <c r="F835" s="35"/>
      <c r="G835" s="35" t="s">
        <v>151</v>
      </c>
      <c r="H835" s="35" t="s">
        <v>54</v>
      </c>
      <c r="I835" s="34" t="s">
        <v>186</v>
      </c>
    </row>
    <row r="836" spans="2:9" x14ac:dyDescent="0.3">
      <c r="B836" s="35" t="s">
        <v>245</v>
      </c>
      <c r="C836" s="35" t="s">
        <v>148</v>
      </c>
      <c r="D836" s="35">
        <v>800</v>
      </c>
      <c r="E836" s="35">
        <v>1</v>
      </c>
      <c r="F836" s="35">
        <v>50</v>
      </c>
      <c r="G836" s="35" t="s">
        <v>147</v>
      </c>
      <c r="H836" s="35" t="s">
        <v>54</v>
      </c>
      <c r="I836" s="34" t="s">
        <v>244</v>
      </c>
    </row>
    <row r="837" spans="2:9" x14ac:dyDescent="0.3">
      <c r="B837" s="35" t="s">
        <v>243</v>
      </c>
      <c r="C837" s="35" t="s">
        <v>16</v>
      </c>
      <c r="D837" s="35">
        <v>900</v>
      </c>
      <c r="E837" s="35">
        <v>1</v>
      </c>
      <c r="F837" s="35"/>
      <c r="G837" s="35" t="s">
        <v>167</v>
      </c>
      <c r="H837" s="35" t="s">
        <v>166</v>
      </c>
      <c r="I837" s="34" t="s">
        <v>242</v>
      </c>
    </row>
    <row r="838" spans="2:9" x14ac:dyDescent="0.3">
      <c r="B838" s="35" t="s">
        <v>241</v>
      </c>
      <c r="C838" s="35" t="s">
        <v>16</v>
      </c>
      <c r="D838" s="35">
        <v>150</v>
      </c>
      <c r="E838" s="35">
        <v>1</v>
      </c>
      <c r="F838" s="35"/>
      <c r="G838" s="35" t="s">
        <v>157</v>
      </c>
      <c r="H838" s="35" t="s">
        <v>54</v>
      </c>
      <c r="I838" s="34" t="s">
        <v>240</v>
      </c>
    </row>
    <row r="839" spans="2:9" x14ac:dyDescent="0.3">
      <c r="B839" s="35" t="s">
        <v>239</v>
      </c>
      <c r="C839" s="35" t="s">
        <v>236</v>
      </c>
      <c r="D839" s="36">
        <v>382700</v>
      </c>
      <c r="E839" s="35">
        <v>89</v>
      </c>
      <c r="F839" s="35">
        <v>109</v>
      </c>
      <c r="G839" s="35" t="s">
        <v>238</v>
      </c>
      <c r="H839" s="35" t="s">
        <v>51</v>
      </c>
      <c r="I839" s="34"/>
    </row>
    <row r="840" spans="2:9" x14ac:dyDescent="0.3">
      <c r="B840" s="35" t="s">
        <v>237</v>
      </c>
      <c r="C840" s="35" t="s">
        <v>236</v>
      </c>
      <c r="D840" s="36">
        <v>112000</v>
      </c>
      <c r="E840" s="35"/>
      <c r="F840" s="35"/>
      <c r="G840" s="35"/>
      <c r="H840" s="35" t="s">
        <v>235</v>
      </c>
      <c r="I840" s="34"/>
    </row>
    <row r="841" spans="2:9" x14ac:dyDescent="0.3">
      <c r="B841" s="35" t="s">
        <v>233</v>
      </c>
      <c r="C841" s="35" t="s">
        <v>16</v>
      </c>
      <c r="D841" s="36">
        <v>1300</v>
      </c>
      <c r="E841" s="35">
        <v>1</v>
      </c>
      <c r="F841" s="35"/>
      <c r="G841" s="35" t="s">
        <v>234</v>
      </c>
      <c r="H841" s="35" t="s">
        <v>54</v>
      </c>
      <c r="I841" s="34" t="s">
        <v>231</v>
      </c>
    </row>
    <row r="842" spans="2:9" x14ac:dyDescent="0.3">
      <c r="B842" s="35" t="s">
        <v>233</v>
      </c>
      <c r="C842" s="35" t="s">
        <v>16</v>
      </c>
      <c r="D842" s="35">
        <v>850</v>
      </c>
      <c r="E842" s="35">
        <v>1</v>
      </c>
      <c r="F842" s="35">
        <v>49</v>
      </c>
      <c r="G842" s="35" t="s">
        <v>151</v>
      </c>
      <c r="H842" s="35" t="s">
        <v>54</v>
      </c>
      <c r="I842" s="34">
        <v>2012</v>
      </c>
    </row>
    <row r="843" spans="2:9" x14ac:dyDescent="0.3">
      <c r="B843" s="35" t="s">
        <v>233</v>
      </c>
      <c r="C843" s="35" t="s">
        <v>16</v>
      </c>
      <c r="D843" s="36">
        <v>2600</v>
      </c>
      <c r="E843" s="35">
        <v>2</v>
      </c>
      <c r="F843" s="35">
        <v>50</v>
      </c>
      <c r="G843" s="35" t="s">
        <v>232</v>
      </c>
      <c r="H843" s="35" t="s">
        <v>54</v>
      </c>
      <c r="I843" s="34" t="s">
        <v>231</v>
      </c>
    </row>
    <row r="844" spans="2:9" x14ac:dyDescent="0.3">
      <c r="B844" s="35" t="s">
        <v>230</v>
      </c>
      <c r="C844" s="35" t="s">
        <v>87</v>
      </c>
      <c r="D844" s="36">
        <v>10800</v>
      </c>
      <c r="E844" s="35">
        <v>6</v>
      </c>
      <c r="F844" s="35"/>
      <c r="G844" s="35" t="s">
        <v>147</v>
      </c>
      <c r="H844" s="35" t="s">
        <v>54</v>
      </c>
      <c r="I844" s="34" t="s">
        <v>229</v>
      </c>
    </row>
    <row r="845" spans="2:9" x14ac:dyDescent="0.3">
      <c r="B845" s="35" t="s">
        <v>228</v>
      </c>
      <c r="C845" s="35" t="s">
        <v>16</v>
      </c>
      <c r="D845" s="35">
        <v>300</v>
      </c>
      <c r="E845" s="35">
        <v>1</v>
      </c>
      <c r="F845" s="35"/>
      <c r="G845" s="35" t="s">
        <v>176</v>
      </c>
      <c r="H845" s="35" t="s">
        <v>54</v>
      </c>
      <c r="I845" s="34" t="s">
        <v>226</v>
      </c>
    </row>
    <row r="846" spans="2:9" x14ac:dyDescent="0.3">
      <c r="B846" s="35" t="s">
        <v>227</v>
      </c>
      <c r="C846" s="35" t="s">
        <v>93</v>
      </c>
      <c r="D846" s="35">
        <v>300</v>
      </c>
      <c r="E846" s="35">
        <v>1</v>
      </c>
      <c r="F846" s="35"/>
      <c r="G846" s="35" t="s">
        <v>176</v>
      </c>
      <c r="H846" s="35" t="s">
        <v>54</v>
      </c>
      <c r="I846" s="34" t="s">
        <v>226</v>
      </c>
    </row>
    <row r="847" spans="2:9" x14ac:dyDescent="0.3">
      <c r="B847" s="35" t="s">
        <v>225</v>
      </c>
      <c r="C847" s="35" t="s">
        <v>16</v>
      </c>
      <c r="D847" s="35">
        <v>225</v>
      </c>
      <c r="E847" s="35">
        <v>1</v>
      </c>
      <c r="F847" s="35"/>
      <c r="G847" s="35" t="s">
        <v>203</v>
      </c>
      <c r="H847" s="35" t="s">
        <v>54</v>
      </c>
      <c r="I847" s="34">
        <v>1995</v>
      </c>
    </row>
    <row r="848" spans="2:9" x14ac:dyDescent="0.3">
      <c r="B848" s="35" t="s">
        <v>224</v>
      </c>
      <c r="C848" s="35" t="s">
        <v>16</v>
      </c>
      <c r="D848" s="35">
        <v>850</v>
      </c>
      <c r="E848" s="35">
        <v>1</v>
      </c>
      <c r="F848" s="35"/>
      <c r="G848" s="35" t="s">
        <v>151</v>
      </c>
      <c r="H848" s="35" t="s">
        <v>54</v>
      </c>
      <c r="I848" s="34" t="s">
        <v>194</v>
      </c>
    </row>
    <row r="849" spans="2:9" x14ac:dyDescent="0.3">
      <c r="B849" s="35" t="s">
        <v>223</v>
      </c>
      <c r="C849" s="35" t="s">
        <v>16</v>
      </c>
      <c r="D849" s="35">
        <v>600</v>
      </c>
      <c r="E849" s="35">
        <v>1</v>
      </c>
      <c r="F849" s="35"/>
      <c r="G849" s="35" t="s">
        <v>167</v>
      </c>
      <c r="H849" s="35" t="s">
        <v>166</v>
      </c>
      <c r="I849" s="34" t="s">
        <v>222</v>
      </c>
    </row>
    <row r="850" spans="2:9" x14ac:dyDescent="0.3">
      <c r="B850" s="35" t="s">
        <v>221</v>
      </c>
      <c r="C850" s="35" t="s">
        <v>90</v>
      </c>
      <c r="D850" s="36">
        <v>11500</v>
      </c>
      <c r="E850" s="35">
        <v>5</v>
      </c>
      <c r="F850" s="35"/>
      <c r="G850" s="35" t="s">
        <v>147</v>
      </c>
      <c r="H850" s="35" t="s">
        <v>54</v>
      </c>
      <c r="I850" s="34" t="s">
        <v>220</v>
      </c>
    </row>
    <row r="851" spans="2:9" x14ac:dyDescent="0.3">
      <c r="B851" s="35" t="s">
        <v>219</v>
      </c>
      <c r="C851" s="35" t="s">
        <v>16</v>
      </c>
      <c r="D851" s="36">
        <v>8000</v>
      </c>
      <c r="E851" s="35">
        <v>4</v>
      </c>
      <c r="F851" s="35">
        <v>78</v>
      </c>
      <c r="G851" s="35" t="s">
        <v>147</v>
      </c>
      <c r="H851" s="35" t="s">
        <v>54</v>
      </c>
      <c r="I851" s="34" t="s">
        <v>218</v>
      </c>
    </row>
    <row r="852" spans="2:9" x14ac:dyDescent="0.3">
      <c r="B852" s="35" t="s">
        <v>217</v>
      </c>
      <c r="C852" s="35" t="s">
        <v>16</v>
      </c>
      <c r="D852" s="35">
        <f>450+600</f>
        <v>1050</v>
      </c>
      <c r="E852" s="35">
        <f>1+1</f>
        <v>2</v>
      </c>
      <c r="F852" s="35"/>
      <c r="G852" s="35" t="s">
        <v>176</v>
      </c>
      <c r="H852" s="35" t="s">
        <v>54</v>
      </c>
      <c r="I852" s="34">
        <v>1997</v>
      </c>
    </row>
    <row r="853" spans="2:9" x14ac:dyDescent="0.3">
      <c r="B853" s="35" t="s">
        <v>216</v>
      </c>
      <c r="C853" s="35" t="s">
        <v>16</v>
      </c>
      <c r="D853" s="35">
        <v>750</v>
      </c>
      <c r="E853" s="35">
        <v>1</v>
      </c>
      <c r="F853" s="35"/>
      <c r="G853" s="35" t="s">
        <v>167</v>
      </c>
      <c r="H853" s="35" t="s">
        <v>54</v>
      </c>
      <c r="I853" s="34" t="s">
        <v>215</v>
      </c>
    </row>
    <row r="854" spans="2:9" x14ac:dyDescent="0.3">
      <c r="B854" s="35" t="s">
        <v>214</v>
      </c>
      <c r="C854" s="35" t="s">
        <v>152</v>
      </c>
      <c r="D854" s="35">
        <v>900</v>
      </c>
      <c r="E854" s="35">
        <v>1</v>
      </c>
      <c r="F854" s="35"/>
      <c r="G854" s="35" t="s">
        <v>167</v>
      </c>
      <c r="H854" s="35" t="s">
        <v>54</v>
      </c>
      <c r="I854" s="34" t="s">
        <v>213</v>
      </c>
    </row>
    <row r="855" spans="2:9" x14ac:dyDescent="0.3">
      <c r="B855" s="35" t="s">
        <v>212</v>
      </c>
      <c r="C855" s="35" t="s">
        <v>16</v>
      </c>
      <c r="D855" s="35">
        <v>300</v>
      </c>
      <c r="E855" s="35">
        <v>1</v>
      </c>
      <c r="F855" s="35"/>
      <c r="G855" s="35" t="s">
        <v>176</v>
      </c>
      <c r="H855" s="35" t="s">
        <v>54</v>
      </c>
      <c r="I855" s="34">
        <v>1995</v>
      </c>
    </row>
    <row r="856" spans="2:9" x14ac:dyDescent="0.3">
      <c r="B856" s="35" t="s">
        <v>211</v>
      </c>
      <c r="C856" s="35" t="s">
        <v>87</v>
      </c>
      <c r="D856" s="35">
        <v>850</v>
      </c>
      <c r="E856" s="35">
        <v>1</v>
      </c>
      <c r="F856" s="35"/>
      <c r="G856" s="35" t="s">
        <v>151</v>
      </c>
      <c r="H856" s="35" t="s">
        <v>54</v>
      </c>
      <c r="I856" s="34" t="s">
        <v>210</v>
      </c>
    </row>
    <row r="857" spans="2:9" x14ac:dyDescent="0.3">
      <c r="B857" s="35" t="s">
        <v>209</v>
      </c>
      <c r="C857" s="35" t="s">
        <v>87</v>
      </c>
      <c r="D857" s="36">
        <v>7650</v>
      </c>
      <c r="E857" s="35">
        <v>9</v>
      </c>
      <c r="F857" s="35"/>
      <c r="G857" s="35" t="s">
        <v>151</v>
      </c>
      <c r="H857" s="35" t="s">
        <v>166</v>
      </c>
      <c r="I857" s="34" t="s">
        <v>208</v>
      </c>
    </row>
    <row r="858" spans="2:9" x14ac:dyDescent="0.3">
      <c r="B858" s="35" t="s">
        <v>207</v>
      </c>
      <c r="C858" s="35" t="s">
        <v>87</v>
      </c>
      <c r="D858" s="36">
        <v>1000</v>
      </c>
      <c r="E858" s="35">
        <v>1</v>
      </c>
      <c r="F858" s="35"/>
      <c r="G858" s="35" t="s">
        <v>167</v>
      </c>
      <c r="H858" s="35" t="s">
        <v>54</v>
      </c>
      <c r="I858" s="34" t="s">
        <v>186</v>
      </c>
    </row>
    <row r="859" spans="2:9" x14ac:dyDescent="0.3">
      <c r="B859" s="35" t="s">
        <v>206</v>
      </c>
      <c r="C859" s="35" t="s">
        <v>87</v>
      </c>
      <c r="D859" s="36">
        <v>6000</v>
      </c>
      <c r="E859" s="35">
        <v>6</v>
      </c>
      <c r="F859" s="35"/>
      <c r="G859" s="35" t="s">
        <v>167</v>
      </c>
      <c r="H859" s="35" t="s">
        <v>54</v>
      </c>
      <c r="I859" s="34" t="s">
        <v>205</v>
      </c>
    </row>
    <row r="860" spans="2:9" x14ac:dyDescent="0.3">
      <c r="B860" s="35" t="s">
        <v>204</v>
      </c>
      <c r="C860" s="35" t="s">
        <v>16</v>
      </c>
      <c r="D860" s="35">
        <v>225</v>
      </c>
      <c r="E860" s="35">
        <v>1</v>
      </c>
      <c r="F860" s="35"/>
      <c r="G860" s="35" t="s">
        <v>203</v>
      </c>
      <c r="H860" s="35" t="s">
        <v>54</v>
      </c>
      <c r="I860" s="34" t="s">
        <v>202</v>
      </c>
    </row>
    <row r="861" spans="2:9" x14ac:dyDescent="0.3">
      <c r="B861" s="35" t="s">
        <v>201</v>
      </c>
      <c r="C861" s="35" t="s">
        <v>87</v>
      </c>
      <c r="D861" s="35">
        <f>850+600+660</f>
        <v>2110</v>
      </c>
      <c r="E861" s="35">
        <f>1+1+1</f>
        <v>3</v>
      </c>
      <c r="F861" s="35"/>
      <c r="G861" s="35" t="s">
        <v>151</v>
      </c>
      <c r="H861" s="35" t="s">
        <v>54</v>
      </c>
      <c r="I861" s="34" t="s">
        <v>200</v>
      </c>
    </row>
    <row r="862" spans="2:9" x14ac:dyDescent="0.3">
      <c r="B862" s="35" t="s">
        <v>199</v>
      </c>
      <c r="C862" s="35" t="s">
        <v>87</v>
      </c>
      <c r="D862" s="36">
        <v>13800</v>
      </c>
      <c r="E862" s="35">
        <v>6</v>
      </c>
      <c r="F862" s="35">
        <v>70</v>
      </c>
      <c r="G862" s="35" t="s">
        <v>147</v>
      </c>
      <c r="H862" s="35" t="s">
        <v>54</v>
      </c>
      <c r="I862" s="34">
        <v>2011</v>
      </c>
    </row>
    <row r="863" spans="2:9" x14ac:dyDescent="0.3">
      <c r="B863" s="35" t="s">
        <v>199</v>
      </c>
      <c r="C863" s="35" t="s">
        <v>87</v>
      </c>
      <c r="D863" s="36">
        <v>9200</v>
      </c>
      <c r="E863" s="35">
        <v>4</v>
      </c>
      <c r="F863" s="35">
        <v>70</v>
      </c>
      <c r="G863" s="35" t="s">
        <v>147</v>
      </c>
      <c r="H863" s="35" t="s">
        <v>54</v>
      </c>
      <c r="I863" s="34">
        <v>2007</v>
      </c>
    </row>
    <row r="864" spans="2:9" x14ac:dyDescent="0.3">
      <c r="B864" s="35" t="s">
        <v>198</v>
      </c>
      <c r="C864" s="35" t="s">
        <v>87</v>
      </c>
      <c r="D864" s="35">
        <v>660</v>
      </c>
      <c r="E864" s="35">
        <v>1</v>
      </c>
      <c r="F864" s="35"/>
      <c r="G864" s="35" t="s">
        <v>151</v>
      </c>
      <c r="H864" s="35" t="s">
        <v>54</v>
      </c>
      <c r="I864" s="34" t="s">
        <v>197</v>
      </c>
    </row>
    <row r="865" spans="2:9" x14ac:dyDescent="0.3">
      <c r="B865" s="35" t="s">
        <v>196</v>
      </c>
      <c r="C865" s="35" t="s">
        <v>90</v>
      </c>
      <c r="D865" s="36">
        <v>2350</v>
      </c>
      <c r="E865" s="35">
        <v>1</v>
      </c>
      <c r="F865" s="35">
        <v>80</v>
      </c>
      <c r="G865" s="35" t="s">
        <v>147</v>
      </c>
      <c r="H865" s="35" t="s">
        <v>54</v>
      </c>
      <c r="I865" s="34" t="s">
        <v>195</v>
      </c>
    </row>
    <row r="866" spans="2:9" x14ac:dyDescent="0.3">
      <c r="B866" s="35" t="s">
        <v>193</v>
      </c>
      <c r="C866" s="35" t="s">
        <v>87</v>
      </c>
      <c r="D866" s="36">
        <v>3000</v>
      </c>
      <c r="E866" s="35">
        <v>1</v>
      </c>
      <c r="F866" s="35"/>
      <c r="G866" s="35" t="s">
        <v>192</v>
      </c>
      <c r="H866" s="35" t="s">
        <v>54</v>
      </c>
      <c r="I866" s="34" t="s">
        <v>194</v>
      </c>
    </row>
    <row r="867" spans="2:9" x14ac:dyDescent="0.3">
      <c r="B867" s="35" t="s">
        <v>193</v>
      </c>
      <c r="C867" s="35" t="s">
        <v>87</v>
      </c>
      <c r="D867" s="36">
        <v>3000</v>
      </c>
      <c r="E867" s="35">
        <v>1</v>
      </c>
      <c r="F867" s="35">
        <v>136</v>
      </c>
      <c r="G867" s="35" t="s">
        <v>192</v>
      </c>
      <c r="H867" s="35" t="s">
        <v>54</v>
      </c>
      <c r="I867" s="34" t="s">
        <v>191</v>
      </c>
    </row>
    <row r="868" spans="2:9" x14ac:dyDescent="0.3">
      <c r="B868" s="35" t="s">
        <v>190</v>
      </c>
      <c r="C868" s="35" t="s">
        <v>90</v>
      </c>
      <c r="D868" s="36">
        <v>10200</v>
      </c>
      <c r="E868" s="35">
        <v>3</v>
      </c>
      <c r="F868" s="35">
        <v>78</v>
      </c>
      <c r="G868" s="35" t="s">
        <v>189</v>
      </c>
      <c r="H868" s="35" t="s">
        <v>54</v>
      </c>
      <c r="I868" s="34" t="s">
        <v>188</v>
      </c>
    </row>
    <row r="869" spans="2:9" x14ac:dyDescent="0.3">
      <c r="B869" s="35" t="s">
        <v>187</v>
      </c>
      <c r="C869" s="35" t="s">
        <v>87</v>
      </c>
      <c r="D869" s="36">
        <v>3000</v>
      </c>
      <c r="E869" s="35">
        <v>3</v>
      </c>
      <c r="F869" s="35"/>
      <c r="G869" s="35" t="s">
        <v>167</v>
      </c>
      <c r="H869" s="35" t="s">
        <v>54</v>
      </c>
      <c r="I869" s="34" t="s">
        <v>186</v>
      </c>
    </row>
    <row r="870" spans="2:9" x14ac:dyDescent="0.3">
      <c r="B870" s="35" t="s">
        <v>187</v>
      </c>
      <c r="C870" s="35" t="s">
        <v>87</v>
      </c>
      <c r="D870" s="36">
        <v>1000</v>
      </c>
      <c r="E870" s="35">
        <v>1</v>
      </c>
      <c r="F870" s="35"/>
      <c r="G870" s="35" t="s">
        <v>167</v>
      </c>
      <c r="H870" s="35" t="s">
        <v>54</v>
      </c>
      <c r="I870" s="34" t="s">
        <v>186</v>
      </c>
    </row>
    <row r="871" spans="2:9" x14ac:dyDescent="0.3">
      <c r="B871" s="35" t="s">
        <v>185</v>
      </c>
      <c r="C871" s="35" t="s">
        <v>163</v>
      </c>
      <c r="D871" s="36">
        <v>1500</v>
      </c>
      <c r="E871" s="35">
        <v>1</v>
      </c>
      <c r="F871" s="35"/>
      <c r="G871" s="35" t="s">
        <v>184</v>
      </c>
      <c r="H871" s="35" t="s">
        <v>166</v>
      </c>
      <c r="I871" s="34" t="s">
        <v>183</v>
      </c>
    </row>
    <row r="872" spans="2:9" x14ac:dyDescent="0.3">
      <c r="B872" s="35" t="s">
        <v>182</v>
      </c>
      <c r="C872" s="35" t="s">
        <v>163</v>
      </c>
      <c r="D872" s="36">
        <v>2050</v>
      </c>
      <c r="E872" s="35">
        <v>1</v>
      </c>
      <c r="F872" s="35"/>
      <c r="G872" s="35" t="s">
        <v>147</v>
      </c>
      <c r="H872" s="35" t="s">
        <v>54</v>
      </c>
      <c r="I872" s="34" t="s">
        <v>181</v>
      </c>
    </row>
    <row r="873" spans="2:9" x14ac:dyDescent="0.3">
      <c r="B873" s="35" t="s">
        <v>182</v>
      </c>
      <c r="C873" s="35" t="s">
        <v>163</v>
      </c>
      <c r="D873" s="36">
        <v>2050</v>
      </c>
      <c r="E873" s="35">
        <v>1</v>
      </c>
      <c r="F873" s="35"/>
      <c r="G873" s="35" t="s">
        <v>147</v>
      </c>
      <c r="H873" s="35" t="s">
        <v>54</v>
      </c>
      <c r="I873" s="34" t="s">
        <v>181</v>
      </c>
    </row>
    <row r="874" spans="2:9" x14ac:dyDescent="0.3">
      <c r="B874" s="35" t="s">
        <v>180</v>
      </c>
      <c r="C874" s="35" t="s">
        <v>148</v>
      </c>
      <c r="D874" s="35">
        <v>850</v>
      </c>
      <c r="E874" s="35">
        <v>1</v>
      </c>
      <c r="F874" s="35"/>
      <c r="G874" s="35" t="s">
        <v>151</v>
      </c>
      <c r="H874" s="35" t="s">
        <v>54</v>
      </c>
      <c r="I874" s="34">
        <v>2003</v>
      </c>
    </row>
    <row r="875" spans="2:9" x14ac:dyDescent="0.3">
      <c r="B875" s="35" t="s">
        <v>179</v>
      </c>
      <c r="C875" s="35" t="s">
        <v>16</v>
      </c>
      <c r="D875" s="35">
        <v>800</v>
      </c>
      <c r="E875" s="35">
        <v>1</v>
      </c>
      <c r="F875" s="35"/>
      <c r="G875" s="35" t="s">
        <v>147</v>
      </c>
      <c r="H875" s="35" t="s">
        <v>54</v>
      </c>
      <c r="I875" s="34" t="s">
        <v>178</v>
      </c>
    </row>
    <row r="876" spans="2:9" x14ac:dyDescent="0.3">
      <c r="B876" s="35" t="s">
        <v>177</v>
      </c>
      <c r="C876" s="35" t="s">
        <v>87</v>
      </c>
      <c r="D876" s="35">
        <v>600</v>
      </c>
      <c r="E876" s="35">
        <v>1</v>
      </c>
      <c r="F876" s="35"/>
      <c r="G876" s="35" t="s">
        <v>176</v>
      </c>
      <c r="H876" s="35" t="s">
        <v>166</v>
      </c>
      <c r="I876" s="34">
        <v>1998</v>
      </c>
    </row>
    <row r="877" spans="2:9" x14ac:dyDescent="0.3">
      <c r="B877" s="35" t="s">
        <v>175</v>
      </c>
      <c r="C877" s="35" t="s">
        <v>87</v>
      </c>
      <c r="D877" s="35">
        <v>500</v>
      </c>
      <c r="E877" s="35">
        <v>1</v>
      </c>
      <c r="F877" s="35"/>
      <c r="G877" s="35" t="s">
        <v>157</v>
      </c>
      <c r="H877" s="35" t="s">
        <v>166</v>
      </c>
      <c r="I877" s="34" t="s">
        <v>174</v>
      </c>
    </row>
    <row r="878" spans="2:9" x14ac:dyDescent="0.3">
      <c r="B878" s="35" t="s">
        <v>173</v>
      </c>
      <c r="C878" s="35" t="s">
        <v>87</v>
      </c>
      <c r="D878" s="35">
        <v>750</v>
      </c>
      <c r="E878" s="35">
        <v>1</v>
      </c>
      <c r="F878" s="35"/>
      <c r="G878" s="35" t="s">
        <v>167</v>
      </c>
      <c r="H878" s="35" t="s">
        <v>54</v>
      </c>
      <c r="I878" s="34">
        <v>2000</v>
      </c>
    </row>
    <row r="879" spans="2:9" x14ac:dyDescent="0.3">
      <c r="B879" s="35" t="s">
        <v>172</v>
      </c>
      <c r="C879" s="35" t="s">
        <v>148</v>
      </c>
      <c r="D879" s="35">
        <v>850</v>
      </c>
      <c r="E879" s="35">
        <v>1</v>
      </c>
      <c r="F879" s="35"/>
      <c r="G879" s="35" t="s">
        <v>151</v>
      </c>
      <c r="H879" s="35" t="s">
        <v>54</v>
      </c>
      <c r="I879" s="34" t="s">
        <v>171</v>
      </c>
    </row>
    <row r="880" spans="2:9" x14ac:dyDescent="0.3">
      <c r="B880" s="35" t="s">
        <v>170</v>
      </c>
      <c r="C880" s="35" t="s">
        <v>89</v>
      </c>
      <c r="D880" s="36">
        <v>12000</v>
      </c>
      <c r="E880" s="35">
        <v>4</v>
      </c>
      <c r="F880" s="35">
        <v>98</v>
      </c>
      <c r="G880" s="35" t="s">
        <v>147</v>
      </c>
      <c r="H880" s="35" t="s">
        <v>54</v>
      </c>
      <c r="I880" s="34" t="s">
        <v>169</v>
      </c>
    </row>
    <row r="881" spans="2:9" x14ac:dyDescent="0.3">
      <c r="B881" s="35" t="s">
        <v>168</v>
      </c>
      <c r="C881" s="35" t="s">
        <v>163</v>
      </c>
      <c r="D881" s="36">
        <v>12600</v>
      </c>
      <c r="E881" s="35">
        <v>6</v>
      </c>
      <c r="F881" s="35">
        <v>70</v>
      </c>
      <c r="G881" s="35" t="s">
        <v>167</v>
      </c>
      <c r="H881" s="35" t="s">
        <v>166</v>
      </c>
      <c r="I881" s="34" t="s">
        <v>165</v>
      </c>
    </row>
    <row r="882" spans="2:9" x14ac:dyDescent="0.3">
      <c r="B882" s="35" t="s">
        <v>164</v>
      </c>
      <c r="C882" s="35" t="s">
        <v>163</v>
      </c>
      <c r="D882" s="36">
        <v>15000</v>
      </c>
      <c r="E882" s="35">
        <v>5</v>
      </c>
      <c r="F882" s="35">
        <v>80</v>
      </c>
      <c r="G882" s="35" t="s">
        <v>151</v>
      </c>
      <c r="H882" s="35" t="s">
        <v>54</v>
      </c>
      <c r="I882" s="34">
        <v>2015</v>
      </c>
    </row>
    <row r="883" spans="2:9" x14ac:dyDescent="0.3">
      <c r="B883" s="35" t="s">
        <v>162</v>
      </c>
      <c r="C883" s="35" t="s">
        <v>90</v>
      </c>
      <c r="D883" s="36">
        <v>6900</v>
      </c>
      <c r="E883" s="35">
        <v>3</v>
      </c>
      <c r="F883" s="35"/>
      <c r="G883" s="35" t="s">
        <v>147</v>
      </c>
      <c r="H883" s="35" t="s">
        <v>54</v>
      </c>
      <c r="I883" s="34" t="s">
        <v>161</v>
      </c>
    </row>
    <row r="884" spans="2:9" x14ac:dyDescent="0.3">
      <c r="B884" s="35" t="s">
        <v>160</v>
      </c>
      <c r="C884" s="35" t="s">
        <v>87</v>
      </c>
      <c r="D884" s="36">
        <v>90000</v>
      </c>
      <c r="E884" s="35">
        <v>12</v>
      </c>
      <c r="F884" s="35">
        <v>135</v>
      </c>
      <c r="G884" s="35" t="s">
        <v>147</v>
      </c>
      <c r="H884" s="35" t="s">
        <v>54</v>
      </c>
      <c r="I884" s="34" t="s">
        <v>159</v>
      </c>
    </row>
    <row r="885" spans="2:9" x14ac:dyDescent="0.3">
      <c r="B885" s="35" t="s">
        <v>158</v>
      </c>
      <c r="C885" s="35" t="s">
        <v>87</v>
      </c>
      <c r="D885" s="35">
        <v>500</v>
      </c>
      <c r="E885" s="35">
        <v>1</v>
      </c>
      <c r="F885" s="35"/>
      <c r="G885" s="35" t="s">
        <v>157</v>
      </c>
      <c r="H885" s="35" t="s">
        <v>54</v>
      </c>
      <c r="I885" s="34" t="s">
        <v>155</v>
      </c>
    </row>
    <row r="886" spans="2:9" x14ac:dyDescent="0.3">
      <c r="B886" s="35" t="s">
        <v>156</v>
      </c>
      <c r="C886" s="35" t="s">
        <v>87</v>
      </c>
      <c r="D886" s="35">
        <v>600</v>
      </c>
      <c r="E886" s="35">
        <v>1</v>
      </c>
      <c r="F886" s="35"/>
      <c r="G886" s="35" t="s">
        <v>151</v>
      </c>
      <c r="H886" s="35" t="s">
        <v>54</v>
      </c>
      <c r="I886" s="34" t="s">
        <v>155</v>
      </c>
    </row>
    <row r="887" spans="2:9" x14ac:dyDescent="0.3">
      <c r="B887" s="35" t="s">
        <v>154</v>
      </c>
      <c r="C887" s="35" t="s">
        <v>87</v>
      </c>
      <c r="D887" s="35">
        <v>850</v>
      </c>
      <c r="E887" s="35">
        <v>1</v>
      </c>
      <c r="F887" s="35"/>
      <c r="G887" s="35" t="s">
        <v>151</v>
      </c>
      <c r="H887" s="35" t="s">
        <v>54</v>
      </c>
      <c r="I887" s="34">
        <v>2000</v>
      </c>
    </row>
    <row r="888" spans="2:9" x14ac:dyDescent="0.3">
      <c r="B888" s="35" t="s">
        <v>153</v>
      </c>
      <c r="C888" s="35" t="s">
        <v>152</v>
      </c>
      <c r="D888" s="36">
        <v>10000</v>
      </c>
      <c r="E888" s="35">
        <v>5</v>
      </c>
      <c r="F888" s="35">
        <v>105</v>
      </c>
      <c r="G888" s="35" t="s">
        <v>151</v>
      </c>
      <c r="H888" s="35" t="s">
        <v>54</v>
      </c>
      <c r="I888" s="34" t="s">
        <v>150</v>
      </c>
    </row>
    <row r="889" spans="2:9" x14ac:dyDescent="0.3">
      <c r="B889" s="33" t="s">
        <v>149</v>
      </c>
      <c r="C889" s="33" t="s">
        <v>148</v>
      </c>
      <c r="D889" s="33">
        <v>800</v>
      </c>
      <c r="E889" s="33">
        <v>1</v>
      </c>
      <c r="F889" s="33"/>
      <c r="G889" s="33" t="s">
        <v>147</v>
      </c>
      <c r="H889" s="33" t="s">
        <v>54</v>
      </c>
      <c r="I889" s="32" t="s">
        <v>146</v>
      </c>
    </row>
    <row r="890" spans="2:9" x14ac:dyDescent="0.3">
      <c r="I890" s="31"/>
    </row>
    <row r="891" spans="2:9" x14ac:dyDescent="0.3">
      <c r="I891" s="31"/>
    </row>
    <row r="892" spans="2:9" x14ac:dyDescent="0.3">
      <c r="I892" s="31"/>
    </row>
    <row r="893" spans="2:9" x14ac:dyDescent="0.3">
      <c r="I893" s="31"/>
    </row>
    <row r="894" spans="2:9" x14ac:dyDescent="0.3">
      <c r="I894" s="31"/>
    </row>
    <row r="895" spans="2:9" x14ac:dyDescent="0.3">
      <c r="I895" s="31"/>
    </row>
    <row r="896" spans="2:9" x14ac:dyDescent="0.3">
      <c r="I896" s="31"/>
    </row>
    <row r="897" spans="9:9" x14ac:dyDescent="0.3">
      <c r="I897" s="31"/>
    </row>
    <row r="898" spans="9:9" x14ac:dyDescent="0.3">
      <c r="I898" s="31"/>
    </row>
    <row r="899" spans="9:9" x14ac:dyDescent="0.3">
      <c r="I899" s="31"/>
    </row>
    <row r="900" spans="9:9" x14ac:dyDescent="0.3">
      <c r="I900" s="31"/>
    </row>
    <row r="901" spans="9:9" x14ac:dyDescent="0.3">
      <c r="I901" s="31"/>
    </row>
    <row r="902" spans="9:9" x14ac:dyDescent="0.3">
      <c r="I902" s="31"/>
    </row>
    <row r="903" spans="9:9" x14ac:dyDescent="0.3">
      <c r="I903" s="31"/>
    </row>
    <row r="904" spans="9:9" x14ac:dyDescent="0.3">
      <c r="I904" s="31"/>
    </row>
    <row r="905" spans="9:9" x14ac:dyDescent="0.3">
      <c r="I905" s="31"/>
    </row>
    <row r="906" spans="9:9" x14ac:dyDescent="0.3">
      <c r="I906" s="31"/>
    </row>
    <row r="907" spans="9:9" x14ac:dyDescent="0.3">
      <c r="I907" s="31"/>
    </row>
    <row r="908" spans="9:9" x14ac:dyDescent="0.3">
      <c r="I908" s="31"/>
    </row>
    <row r="909" spans="9:9" x14ac:dyDescent="0.3">
      <c r="I909" s="31"/>
    </row>
    <row r="910" spans="9:9" x14ac:dyDescent="0.3">
      <c r="I910" s="31"/>
    </row>
    <row r="911" spans="9:9" x14ac:dyDescent="0.3">
      <c r="I911" s="31"/>
    </row>
    <row r="912" spans="9:9" x14ac:dyDescent="0.3">
      <c r="I912" s="31"/>
    </row>
    <row r="913" spans="9:9" x14ac:dyDescent="0.3">
      <c r="I913" s="31"/>
    </row>
  </sheetData>
  <mergeCells count="5">
    <mergeCell ref="K2:L2"/>
    <mergeCell ref="B2:I2"/>
    <mergeCell ref="Q2:R2"/>
    <mergeCell ref="T2:U2"/>
    <mergeCell ref="N2:O2"/>
  </mergeCell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3BEA1-1E26-4AA7-91E9-59408A9B237E}">
  <dimension ref="A1:J41"/>
  <sheetViews>
    <sheetView zoomScale="85" zoomScaleNormal="85" workbookViewId="0">
      <selection activeCell="A5" sqref="A5:C5"/>
    </sheetView>
  </sheetViews>
  <sheetFormatPr defaultRowHeight="14.4" x14ac:dyDescent="0.3"/>
  <cols>
    <col min="1" max="1" width="27.77734375" bestFit="1" customWidth="1"/>
    <col min="2" max="2" width="29" customWidth="1"/>
    <col min="3" max="3" width="16.21875" bestFit="1" customWidth="1"/>
    <col min="4" max="4" width="15" bestFit="1" customWidth="1"/>
    <col min="5" max="5" width="10.109375" customWidth="1"/>
    <col min="6" max="6" width="13.44140625" customWidth="1"/>
    <col min="7" max="7" width="10.109375" customWidth="1"/>
    <col min="8" max="8" width="13.21875" customWidth="1"/>
    <col min="9" max="9" width="10.109375" customWidth="1"/>
  </cols>
  <sheetData>
    <row r="1" spans="1:6" x14ac:dyDescent="0.3">
      <c r="A1" t="s">
        <v>71</v>
      </c>
      <c r="B1" t="s">
        <v>72</v>
      </c>
      <c r="C1" t="s">
        <v>45</v>
      </c>
      <c r="D1" t="s">
        <v>73</v>
      </c>
      <c r="E1" t="s">
        <v>74</v>
      </c>
      <c r="F1" t="s">
        <v>77</v>
      </c>
    </row>
    <row r="2" spans="1:6" x14ac:dyDescent="0.3">
      <c r="A2" t="s">
        <v>51</v>
      </c>
      <c r="B2" t="s">
        <v>52</v>
      </c>
      <c r="C2" s="4">
        <v>103</v>
      </c>
      <c r="D2">
        <v>320000</v>
      </c>
      <c r="E2" t="s">
        <v>53</v>
      </c>
      <c r="F2" t="s">
        <v>78</v>
      </c>
    </row>
    <row r="3" spans="1:6" x14ac:dyDescent="0.3">
      <c r="A3" t="s">
        <v>54</v>
      </c>
      <c r="B3" t="s">
        <v>55</v>
      </c>
      <c r="C3" s="4">
        <v>54</v>
      </c>
      <c r="D3">
        <v>140000</v>
      </c>
      <c r="E3" t="s">
        <v>56</v>
      </c>
      <c r="F3" t="s">
        <v>117</v>
      </c>
    </row>
    <row r="4" spans="1:6" x14ac:dyDescent="0.3">
      <c r="A4" t="s">
        <v>54</v>
      </c>
      <c r="B4" t="s">
        <v>57</v>
      </c>
      <c r="C4" s="4">
        <v>44</v>
      </c>
      <c r="D4">
        <v>170000</v>
      </c>
      <c r="E4" t="s">
        <v>58</v>
      </c>
      <c r="F4" t="s">
        <v>118</v>
      </c>
    </row>
    <row r="5" spans="1:6" x14ac:dyDescent="0.3">
      <c r="A5" t="s">
        <v>51</v>
      </c>
      <c r="B5" t="s">
        <v>59</v>
      </c>
      <c r="C5" s="4">
        <v>40</v>
      </c>
      <c r="D5">
        <v>136000</v>
      </c>
      <c r="E5" t="s">
        <v>59</v>
      </c>
      <c r="F5" t="s">
        <v>119</v>
      </c>
    </row>
    <row r="6" spans="1:6" x14ac:dyDescent="0.3">
      <c r="A6" t="s">
        <v>54</v>
      </c>
      <c r="B6" t="s">
        <v>60</v>
      </c>
      <c r="C6" s="4">
        <v>30</v>
      </c>
      <c r="D6">
        <v>123000</v>
      </c>
      <c r="E6" t="s">
        <v>61</v>
      </c>
      <c r="F6" s="28" t="s">
        <v>120</v>
      </c>
    </row>
    <row r="7" spans="1:6" x14ac:dyDescent="0.3">
      <c r="A7" t="s">
        <v>54</v>
      </c>
      <c r="B7" t="s">
        <v>62</v>
      </c>
      <c r="C7" s="4">
        <v>27</v>
      </c>
      <c r="D7">
        <v>76000</v>
      </c>
      <c r="E7" t="s">
        <v>63</v>
      </c>
      <c r="F7" t="s">
        <v>121</v>
      </c>
    </row>
    <row r="8" spans="1:6" x14ac:dyDescent="0.3">
      <c r="A8" t="s">
        <v>54</v>
      </c>
      <c r="B8" t="s">
        <v>64</v>
      </c>
      <c r="C8" s="4">
        <v>15.5</v>
      </c>
      <c r="D8">
        <v>57250</v>
      </c>
      <c r="E8" t="s">
        <v>64</v>
      </c>
      <c r="F8" t="s">
        <v>122</v>
      </c>
    </row>
    <row r="9" spans="1:6" x14ac:dyDescent="0.3">
      <c r="A9" t="s">
        <v>54</v>
      </c>
      <c r="B9" t="s">
        <v>65</v>
      </c>
      <c r="C9" s="4">
        <v>15</v>
      </c>
      <c r="D9">
        <v>125000</v>
      </c>
      <c r="E9" t="s">
        <v>66</v>
      </c>
      <c r="F9" t="s">
        <v>123</v>
      </c>
    </row>
    <row r="10" spans="1:6" x14ac:dyDescent="0.3">
      <c r="A10" t="s">
        <v>54</v>
      </c>
      <c r="B10" t="s">
        <v>67</v>
      </c>
      <c r="C10" s="4">
        <v>15</v>
      </c>
      <c r="D10">
        <v>45000</v>
      </c>
      <c r="E10" t="s">
        <v>68</v>
      </c>
      <c r="F10" t="s">
        <v>124</v>
      </c>
    </row>
    <row r="11" spans="1:6" x14ac:dyDescent="0.3">
      <c r="A11" t="s">
        <v>54</v>
      </c>
      <c r="B11" t="s">
        <v>69</v>
      </c>
      <c r="C11" s="4">
        <v>14</v>
      </c>
      <c r="D11">
        <v>118000</v>
      </c>
      <c r="E11" t="s">
        <v>70</v>
      </c>
      <c r="F11" t="s">
        <v>125</v>
      </c>
    </row>
    <row r="14" spans="1:6" ht="15" thickBot="1" x14ac:dyDescent="0.35">
      <c r="B14" s="6" t="s">
        <v>45</v>
      </c>
    </row>
    <row r="15" spans="1:6" x14ac:dyDescent="0.3">
      <c r="B15" s="11" t="s">
        <v>144</v>
      </c>
      <c r="C15" s="13">
        <f>_xlfn.PERCENTILE.EXC(C2:C11,0.25)</f>
        <v>15</v>
      </c>
    </row>
    <row r="16" spans="1:6" x14ac:dyDescent="0.3">
      <c r="B16" s="14" t="s">
        <v>113</v>
      </c>
      <c r="C16" s="15">
        <f>MEDIAN(C2:C11)</f>
        <v>28.5</v>
      </c>
    </row>
    <row r="17" spans="2:3" ht="15" thickBot="1" x14ac:dyDescent="0.35">
      <c r="B17" s="16" t="s">
        <v>145</v>
      </c>
      <c r="C17" s="18">
        <f>_xlfn.PERCENTILE.EXC(C2:C11,0.75)</f>
        <v>46.5</v>
      </c>
    </row>
    <row r="36" spans="1:10" ht="30.6" customHeight="1" x14ac:dyDescent="0.3">
      <c r="A36" s="25" t="s">
        <v>129</v>
      </c>
      <c r="B36" s="25" t="s">
        <v>128</v>
      </c>
      <c r="C36" s="25" t="s">
        <v>114</v>
      </c>
      <c r="D36" s="25" t="s">
        <v>83</v>
      </c>
      <c r="E36" s="25" t="s">
        <v>130</v>
      </c>
      <c r="F36" s="25" t="s">
        <v>85</v>
      </c>
      <c r="G36" s="25" t="s">
        <v>115</v>
      </c>
      <c r="H36" t="s">
        <v>98</v>
      </c>
      <c r="I36" s="25"/>
      <c r="J36" s="25"/>
    </row>
    <row r="37" spans="1:10" x14ac:dyDescent="0.3">
      <c r="A37" t="s">
        <v>79</v>
      </c>
      <c r="B37">
        <f>2.83</f>
        <v>2.83</v>
      </c>
      <c r="C37" t="s">
        <v>82</v>
      </c>
      <c r="D37">
        <v>0.82</v>
      </c>
      <c r="E37" t="s">
        <v>84</v>
      </c>
      <c r="F37">
        <f>B37*D37</f>
        <v>2.3205999999999998</v>
      </c>
      <c r="G37" t="s">
        <v>86</v>
      </c>
      <c r="H37" t="s">
        <v>126</v>
      </c>
    </row>
    <row r="38" spans="1:10" x14ac:dyDescent="0.3">
      <c r="A38" t="s">
        <v>81</v>
      </c>
      <c r="B38">
        <v>0.82</v>
      </c>
      <c r="C38" t="s">
        <v>82</v>
      </c>
      <c r="D38">
        <v>0.82</v>
      </c>
      <c r="E38" t="s">
        <v>84</v>
      </c>
      <c r="F38" s="5">
        <f t="shared" ref="F38:F39" si="0">B38*D38</f>
        <v>0.67239999999999989</v>
      </c>
      <c r="G38" t="s">
        <v>86</v>
      </c>
      <c r="H38" t="s">
        <v>127</v>
      </c>
    </row>
    <row r="39" spans="1:10" x14ac:dyDescent="0.3">
      <c r="A39" t="s">
        <v>80</v>
      </c>
      <c r="B39">
        <v>0.95</v>
      </c>
      <c r="C39" t="s">
        <v>82</v>
      </c>
      <c r="D39">
        <v>0.82</v>
      </c>
      <c r="E39" t="s">
        <v>84</v>
      </c>
      <c r="F39" s="5">
        <f t="shared" si="0"/>
        <v>0.77899999999999991</v>
      </c>
      <c r="G39" t="s">
        <v>86</v>
      </c>
      <c r="H39" t="s">
        <v>131</v>
      </c>
    </row>
    <row r="40" spans="1:10" ht="15" thickBot="1" x14ac:dyDescent="0.35"/>
    <row r="41" spans="1:10" ht="15" thickBot="1" x14ac:dyDescent="0.35">
      <c r="A41" s="22" t="s">
        <v>132</v>
      </c>
      <c r="B41" s="26">
        <f>AVERAGE(F38:F39)*1000000</f>
        <v>725699.99999999988</v>
      </c>
      <c r="C41" s="27" t="s">
        <v>49</v>
      </c>
    </row>
  </sheetData>
  <phoneticPr fontId="10" type="noConversion"/>
  <hyperlinks>
    <hyperlink ref="F6" r:id="rId1" location="accesstop54" xr:uid="{FECC76B9-6A68-4628-BD8A-3DE0C751893B}"/>
  </hyperlinks>
  <pageMargins left="0.7" right="0.7" top="0.75" bottom="0.75" header="0.3" footer="0.3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D80EC-CB1C-4CF7-90E4-451B4ABB0EF2}">
  <dimension ref="A1:I17"/>
  <sheetViews>
    <sheetView topLeftCell="F1" workbookViewId="0">
      <selection activeCell="D24" sqref="D24"/>
    </sheetView>
  </sheetViews>
  <sheetFormatPr defaultRowHeight="14.4" x14ac:dyDescent="0.3"/>
  <cols>
    <col min="1" max="1" width="17.88671875" customWidth="1"/>
    <col min="2" max="2" width="22.21875" customWidth="1"/>
    <col min="3" max="3" width="20.21875" bestFit="1" customWidth="1"/>
    <col min="4" max="4" width="32.44140625" bestFit="1" customWidth="1"/>
    <col min="5" max="5" width="20.21875" bestFit="1" customWidth="1"/>
    <col min="6" max="6" width="32.44140625" bestFit="1" customWidth="1"/>
    <col min="8" max="8" width="41.21875" bestFit="1" customWidth="1"/>
  </cols>
  <sheetData>
    <row r="1" spans="1:9" x14ac:dyDescent="0.3">
      <c r="A1" t="s">
        <v>1141</v>
      </c>
    </row>
    <row r="2" spans="1:9" x14ac:dyDescent="0.3">
      <c r="A2" t="s">
        <v>1142</v>
      </c>
    </row>
    <row r="3" spans="1:9" x14ac:dyDescent="0.3">
      <c r="A3" t="s">
        <v>1143</v>
      </c>
    </row>
    <row r="5" spans="1:9" ht="15" thickBot="1" x14ac:dyDescent="0.35">
      <c r="A5" s="50"/>
      <c r="B5" s="51" t="s">
        <v>1144</v>
      </c>
      <c r="C5" s="52" t="s">
        <v>1145</v>
      </c>
      <c r="D5" s="52" t="s">
        <v>1145</v>
      </c>
      <c r="E5" s="52" t="s">
        <v>1146</v>
      </c>
      <c r="F5" s="53" t="s">
        <v>1146</v>
      </c>
    </row>
    <row r="6" spans="1:9" x14ac:dyDescent="0.3">
      <c r="A6" s="54"/>
      <c r="B6" t="s">
        <v>1147</v>
      </c>
      <c r="C6" s="65" t="s">
        <v>1160</v>
      </c>
      <c r="D6" s="65" t="s">
        <v>1161</v>
      </c>
      <c r="E6" s="65" t="s">
        <v>1160</v>
      </c>
      <c r="F6" s="65" t="s">
        <v>1161</v>
      </c>
      <c r="H6" s="19" t="s">
        <v>1148</v>
      </c>
      <c r="I6" s="42">
        <f>(F9-D9)/1000</f>
        <v>55.369</v>
      </c>
    </row>
    <row r="7" spans="1:9" ht="15" thickBot="1" x14ac:dyDescent="0.35">
      <c r="A7" s="54" t="s">
        <v>1149</v>
      </c>
      <c r="B7" t="s">
        <v>1150</v>
      </c>
      <c r="C7" s="65"/>
      <c r="D7" s="65"/>
      <c r="E7" s="65"/>
      <c r="F7" s="65"/>
      <c r="H7" s="21" t="s">
        <v>1151</v>
      </c>
      <c r="I7" s="39">
        <f>I6/(E9-C9)</f>
        <v>6.1521111111111111</v>
      </c>
    </row>
    <row r="8" spans="1:9" ht="15" thickBot="1" x14ac:dyDescent="0.35">
      <c r="A8" s="56" t="s">
        <v>1152</v>
      </c>
      <c r="B8" s="55" t="s">
        <v>1153</v>
      </c>
      <c r="C8">
        <v>139347</v>
      </c>
      <c r="D8">
        <v>414492</v>
      </c>
      <c r="E8">
        <v>183333</v>
      </c>
      <c r="F8" s="57">
        <v>564669</v>
      </c>
    </row>
    <row r="9" spans="1:9" x14ac:dyDescent="0.3">
      <c r="A9" s="56" t="s">
        <v>1152</v>
      </c>
      <c r="B9" s="55" t="s">
        <v>1154</v>
      </c>
      <c r="C9">
        <v>17</v>
      </c>
      <c r="D9">
        <v>66447</v>
      </c>
      <c r="E9">
        <v>26</v>
      </c>
      <c r="F9" s="57">
        <v>121816</v>
      </c>
      <c r="H9" s="19" t="s">
        <v>1155</v>
      </c>
      <c r="I9" s="42">
        <f>(SUM(F9:F10)-SUM(D9:D10))/1000</f>
        <v>223.48500000000001</v>
      </c>
    </row>
    <row r="10" spans="1:9" ht="15" thickBot="1" x14ac:dyDescent="0.35">
      <c r="A10" s="58" t="s">
        <v>1152</v>
      </c>
      <c r="B10" s="59" t="s">
        <v>1156</v>
      </c>
      <c r="C10" s="60">
        <v>3654</v>
      </c>
      <c r="D10" s="60">
        <v>312613</v>
      </c>
      <c r="E10" s="60">
        <v>4977</v>
      </c>
      <c r="F10" s="61">
        <v>480729</v>
      </c>
      <c r="H10" s="21" t="s">
        <v>1151</v>
      </c>
      <c r="I10" s="39">
        <f>(SUM(F9:F10)-SUM(D9:D10))/(SUM(E9:E10)-SUM(C9:C10))/1000</f>
        <v>0.16778153153153152</v>
      </c>
    </row>
    <row r="15" spans="1:9" x14ac:dyDescent="0.3">
      <c r="A15" t="s">
        <v>1157</v>
      </c>
    </row>
    <row r="16" spans="1:9" x14ac:dyDescent="0.3">
      <c r="A16" t="s">
        <v>1158</v>
      </c>
    </row>
    <row r="17" spans="1:1" x14ac:dyDescent="0.3">
      <c r="A17" t="s">
        <v>1159</v>
      </c>
    </row>
  </sheetData>
  <mergeCells count="4">
    <mergeCell ref="C6:C7"/>
    <mergeCell ref="D6:D7"/>
    <mergeCell ref="E6:E7"/>
    <mergeCell ref="F6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Archetypes</vt:lpstr>
      <vt:lpstr>Offshore wind</vt:lpstr>
      <vt:lpstr>Onshore wind</vt:lpstr>
      <vt:lpstr>Solar Photovoltaic</vt:lpstr>
      <vt:lpstr>Installed power in Zuid Holland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Cruz</dc:creator>
  <cp:lastModifiedBy>Francesco Cruz</cp:lastModifiedBy>
  <dcterms:created xsi:type="dcterms:W3CDTF">2020-12-23T15:09:27Z</dcterms:created>
  <dcterms:modified xsi:type="dcterms:W3CDTF">2021-10-25T18:31:12Z</dcterms:modified>
</cp:coreProperties>
</file>