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"/>
    </mc:Choice>
  </mc:AlternateContent>
  <xr:revisionPtr revIDLastSave="0" documentId="13_ncr:1_{0043B926-E306-493D-9B33-834FCF50A92C}" xr6:coauthVersionLast="45" xr6:coauthVersionMax="45" xr10:uidLastSave="{00000000-0000-0000-0000-000000000000}"/>
  <bookViews>
    <workbookView xWindow="-108" yWindow="-108" windowWidth="23256" windowHeight="12576" activeTab="1" xr2:uid="{FFC1AF97-7F4F-45A4-ADD4-756DE35729A6}"/>
  </bookViews>
  <sheets>
    <sheet name="Archetypes" sheetId="1" r:id="rId1"/>
    <sheet name="Offshore wind" sheetId="2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'Onshore wind'!$C$2:$C$21</definedName>
    <definedName name="_xlchart.v1.3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6" i="1"/>
  <c r="B7" i="1"/>
  <c r="B5" i="1"/>
  <c r="B4" i="1"/>
  <c r="B3" i="1"/>
  <c r="B2" i="1"/>
  <c r="B41" i="3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<sst xmlns="http://schemas.openxmlformats.org/spreadsheetml/2006/main" count="250" uniqueCount="169">
  <si>
    <t>type</t>
  </si>
  <si>
    <t>cost</t>
  </si>
  <si>
    <t>lifetime</t>
  </si>
  <si>
    <t>small offshore wind park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</si>
  <si>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</si>
  <si>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</si>
  <si>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</si>
  <si>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</si>
  <si>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</si>
  <si>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</si>
  <si>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</si>
  <si>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</si>
  <si>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</si>
  <si>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</si>
  <si>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</si>
  <si>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</si>
  <si>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</si>
  <si>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</si>
  <si>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</si>
  <si>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</si>
  <si>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</si>
  <si>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</si>
  <si>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</si>
  <si>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</si>
  <si>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</si>
  <si>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</si>
  <si>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</si>
  <si>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</si>
  <si>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</si>
  <si>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</si>
  <si>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</si>
  <si>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</si>
  <si>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</si>
  <si>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</si>
  <si>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</si>
  <si>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</si>
  <si>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</si>
  <si>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</si>
  <si>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</si>
  <si>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</si>
  <si>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</si>
  <si>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</si>
  <si>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</si>
  <si>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</si>
  <si>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</si>
  <si>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</si>
  <si>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</si>
  <si>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</si>
  <si>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</si>
  <si>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</si>
  <si>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</si>
  <si>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</si>
  <si>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</si>
  <si>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</si>
  <si>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</si>
  <si>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</si>
  <si>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</si>
  <si>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</si>
  <si>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</si>
  <si>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</si>
  <si>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</si>
  <si>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</si>
  <si>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</si>
  <si>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</si>
  <si>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</si>
  <si>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</si>
  <si>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</si>
  <si>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</si>
  <si>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</si>
  <si>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</si>
  <si>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</si>
  <si>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</si>
  <si>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</si>
  <si>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</si>
  <si>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</si>
  <si>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</si>
  <si>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</si>
  <si>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</si>
  <si>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</si>
  <si>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</si>
  <si>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large offshore wind park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</si>
  <si>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</si>
  <si>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</si>
  <si>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</si>
  <si>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</si>
  <si>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</si>
  <si>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</si>
  <si>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</si>
  <si>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</si>
  <si>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</si>
  <si>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</si>
  <si>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solar power generating district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</si>
  <si>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</si>
  <si>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</si>
  <si>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</si>
  <si>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</si>
  <si>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</si>
  <si>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</si>
  <si>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</si>
  <si>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</si>
  <si>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</si>
  <si>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</si>
  <si>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</si>
  <si>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</si>
  <si>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</si>
  <si>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</si>
  <si>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</si>
  <si>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</si>
  <si>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</si>
  <si>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</si>
  <si>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</si>
  <si>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</si>
  <si>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</si>
  <si>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</si>
  <si>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</si>
  <si>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</si>
  <si>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</si>
  <si>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</si>
  <si>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</si>
  <si>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</si>
  <si>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</si>
  <si>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</si>
  <si>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</si>
  <si>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</si>
  <si>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</si>
  <si>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</si>
  <si>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</si>
  <si>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</si>
  <si>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medium offshore wind park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</si>
  <si>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</si>
  <si>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</si>
  <si>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</si>
  <si>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</si>
  <si>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</si>
  <si>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</si>
  <si>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</si>
  <si>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</si>
  <si>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</si>
  <si>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</si>
  <si>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</si>
  <si>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</si>
  <si>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</si>
  <si>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</si>
  <si>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</si>
  <si>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</si>
  <si>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</si>
  <si>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</si>
  <si>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</si>
  <si>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</si>
  <si>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</si>
  <si>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</si>
  <si>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</si>
  <si>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</si>
  <si>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</si>
  <si>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</si>
  <si>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</si>
  <si>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</si>
  <si>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</si>
  <si>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</si>
  <si>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</si>
  <si>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</si>
  <si>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</si>
  <si>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</si>
  <si>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</si>
  <si>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</si>
  <si>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</si>
  <si>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</si>
  <si>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capacity-MW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</si>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</sst>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9" formatCode="_-* #,##0.00\ [$€-410]_-;\-* #,##0.00\ [$€-410]_-;_-* &quot;-&quot;??\ [$€-410]_-;_-@_-"/>
    <numFmt numFmtId="174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69" fontId="0" fillId="0" borderId="0" xfId="0" applyNumberFormat="1"/>
    <xf numFmtId="169" fontId="0" fillId="0" borderId="0" xfId="2" applyNumberFormat="1" applyFont="1"/>
    <xf numFmtId="0" fontId="6" fillId="0" borderId="0" xfId="0" applyFont="1"/>
    <xf numFmtId="2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3" borderId="0" xfId="0" applyFill="1"/>
    <xf numFmtId="174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4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3" applyBorder="1"/>
    <xf numFmtId="0" fontId="3" fillId="0" borderId="2" xfId="0" applyFont="1" applyBorder="1"/>
    <xf numFmtId="0" fontId="3" fillId="0" borderId="3" xfId="0" applyFont="1" applyBorder="1"/>
    <xf numFmtId="0" fontId="4" fillId="2" borderId="4" xfId="3" applyBorder="1"/>
    <xf numFmtId="0" fontId="3" fillId="0" borderId="5" xfId="0" applyFont="1" applyBorder="1"/>
    <xf numFmtId="0" fontId="4" fillId="2" borderId="6" xfId="3" applyBorder="1"/>
    <xf numFmtId="0" fontId="3" fillId="0" borderId="7" xfId="0" applyFont="1" applyBorder="1"/>
    <xf numFmtId="0" fontId="3" fillId="0" borderId="8" xfId="0" applyFont="1" applyBorder="1"/>
    <xf numFmtId="0" fontId="2" fillId="2" borderId="1" xfId="3" applyFont="1" applyBorder="1"/>
    <xf numFmtId="0" fontId="2" fillId="2" borderId="4" xfId="3" applyFont="1" applyBorder="1"/>
    <xf numFmtId="0" fontId="2" fillId="2" borderId="6" xfId="3" applyFont="1" applyBorder="1"/>
    <xf numFmtId="0" fontId="2" fillId="2" borderId="9" xfId="3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5">
    <cellStyle name="Accent1" xfId="3" builtinId="29"/>
    <cellStyle name="Comma" xfId="1" builtinId="3"/>
    <cellStyle name="Currency" xfId="2" builtinId="4"/>
    <cellStyle name="Hyperlink" xfId="4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9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0" y="2015490"/>
              <a:ext cx="4663440" cy="4004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I11"/>
  <sheetViews>
    <sheetView workbookViewId="0">
      <selection activeCell="B22" sqref="B22"/>
    </sheetView>
  </sheetViews>
  <sheetFormatPr defaultRowHeight="14.4" x14ac:dyDescent="0.3"/>
  <cols>
    <col min="2" max="2" width="17.88671875" bestFit="1" customWidth="1"/>
    <col min="4" max="4" width="14.21875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167</v>
      </c>
      <c r="E1" t="s">
        <v>166</v>
      </c>
    </row>
    <row r="2" spans="1:9" x14ac:dyDescent="0.3">
      <c r="A2">
        <v>1</v>
      </c>
      <c r="B2" s="1">
        <f>'Offshore wind'!I24*D2</f>
        <v>26240000</v>
      </c>
      <c r="D2">
        <v>20</v>
      </c>
      <c r="E2" t="s">
        <v>3</v>
      </c>
    </row>
    <row r="3" spans="1:9" x14ac:dyDescent="0.3">
      <c r="A3">
        <v>2</v>
      </c>
      <c r="B3" s="1">
        <f>'Offshore wind'!I24*D3</f>
        <v>157440000</v>
      </c>
      <c r="D3">
        <v>120</v>
      </c>
      <c r="E3" t="s">
        <v>80</v>
      </c>
    </row>
    <row r="4" spans="1:9" x14ac:dyDescent="0.3">
      <c r="A4">
        <v>3</v>
      </c>
      <c r="B4" s="1">
        <f>'Offshore wind'!I24*D4</f>
        <v>164000000</v>
      </c>
      <c r="D4">
        <v>125</v>
      </c>
      <c r="E4" t="s">
        <v>128</v>
      </c>
      <c r="I4" s="5"/>
    </row>
    <row r="5" spans="1:9" x14ac:dyDescent="0.3">
      <c r="A5">
        <v>4</v>
      </c>
      <c r="B5" s="1">
        <f>'Solar Photovoltaic'!B41*Archetypes!D5</f>
        <v>10885499.999999998</v>
      </c>
      <c r="D5">
        <v>15</v>
      </c>
      <c r="E5" t="s">
        <v>78</v>
      </c>
    </row>
    <row r="6" spans="1:9" x14ac:dyDescent="0.3">
      <c r="A6">
        <v>5</v>
      </c>
      <c r="B6" s="1">
        <f>'Solar Photovoltaic'!B41*Archetypes!D6</f>
        <v>34107899.999999993</v>
      </c>
      <c r="D6">
        <v>47</v>
      </c>
      <c r="E6" t="s">
        <v>79</v>
      </c>
    </row>
    <row r="7" spans="1:9" x14ac:dyDescent="0.3">
      <c r="A7">
        <v>6</v>
      </c>
      <c r="B7" s="1">
        <f>'Solar Photovoltaic'!B41*Archetypes!D7</f>
        <v>21045299.999999996</v>
      </c>
      <c r="D7">
        <v>29</v>
      </c>
      <c r="E7" t="s">
        <v>127</v>
      </c>
    </row>
    <row r="8" spans="1:9" x14ac:dyDescent="0.3">
      <c r="A8">
        <v>7</v>
      </c>
      <c r="B8" s="1">
        <v>0</v>
      </c>
      <c r="D8">
        <v>0.25</v>
      </c>
      <c r="E8" t="s">
        <v>91</v>
      </c>
    </row>
    <row r="9" spans="1:9" x14ac:dyDescent="0.3">
      <c r="A9">
        <v>8</v>
      </c>
      <c r="B9" s="2">
        <f>'Onshore wind'!B34*Archetypes!D9</f>
        <v>4100000</v>
      </c>
      <c r="D9">
        <v>5</v>
      </c>
      <c r="E9" t="s">
        <v>124</v>
      </c>
    </row>
    <row r="10" spans="1:9" x14ac:dyDescent="0.3">
      <c r="A10">
        <v>9</v>
      </c>
      <c r="B10" s="2">
        <f>'Onshore wind'!B34*Archetypes!D10</f>
        <v>15580000</v>
      </c>
      <c r="D10">
        <v>19</v>
      </c>
      <c r="E10" t="s">
        <v>125</v>
      </c>
    </row>
    <row r="11" spans="1:9" x14ac:dyDescent="0.3">
      <c r="A11">
        <v>10</v>
      </c>
      <c r="B11" s="2">
        <f>'Onshore wind'!B34*Archetypes!D11</f>
        <v>7380000</v>
      </c>
      <c r="D11">
        <v>9</v>
      </c>
      <c r="E1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abSelected="1" workbookViewId="0">
      <selection activeCell="I10" sqref="I10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5</v>
      </c>
      <c r="B1" t="s">
        <v>6</v>
      </c>
      <c r="C1" t="s">
        <v>48</v>
      </c>
      <c r="D1" t="s">
        <v>7</v>
      </c>
      <c r="E1" t="s">
        <v>8</v>
      </c>
      <c r="F1" t="s">
        <v>49</v>
      </c>
      <c r="G1" t="s">
        <v>51</v>
      </c>
      <c r="H1" t="s">
        <v>50</v>
      </c>
      <c r="I1" t="s">
        <v>9</v>
      </c>
      <c r="J1" t="s">
        <v>168</v>
      </c>
    </row>
    <row r="2" spans="1:13" x14ac:dyDescent="0.3">
      <c r="A2" t="s">
        <v>10</v>
      </c>
      <c r="C2">
        <v>752</v>
      </c>
      <c r="D2" t="s">
        <v>34</v>
      </c>
      <c r="E2" t="s">
        <v>11</v>
      </c>
      <c r="F2" s="1"/>
      <c r="G2" t="s">
        <v>12</v>
      </c>
      <c r="H2">
        <v>22</v>
      </c>
      <c r="I2" t="s">
        <v>13</v>
      </c>
      <c r="J2" t="s">
        <v>53</v>
      </c>
    </row>
    <row r="3" spans="1:13" x14ac:dyDescent="0.3">
      <c r="A3" t="s">
        <v>14</v>
      </c>
      <c r="B3" t="s">
        <v>35</v>
      </c>
      <c r="C3">
        <v>108</v>
      </c>
      <c r="D3" t="s">
        <v>36</v>
      </c>
      <c r="E3">
        <v>2008</v>
      </c>
      <c r="F3" s="1">
        <v>200000000</v>
      </c>
      <c r="G3" t="s">
        <v>15</v>
      </c>
      <c r="H3">
        <v>13</v>
      </c>
      <c r="I3" t="s">
        <v>37</v>
      </c>
      <c r="J3" t="s">
        <v>53</v>
      </c>
    </row>
    <row r="4" spans="1:13" x14ac:dyDescent="0.3">
      <c r="A4" t="s">
        <v>16</v>
      </c>
      <c r="B4" t="s">
        <v>38</v>
      </c>
      <c r="C4">
        <v>129</v>
      </c>
      <c r="D4" t="s">
        <v>17</v>
      </c>
      <c r="E4">
        <v>2015</v>
      </c>
      <c r="F4" s="1">
        <v>450000000</v>
      </c>
      <c r="G4" t="s">
        <v>18</v>
      </c>
      <c r="H4">
        <v>24</v>
      </c>
      <c r="I4" t="s">
        <v>39</v>
      </c>
      <c r="J4" t="s">
        <v>53</v>
      </c>
    </row>
    <row r="5" spans="1:13" x14ac:dyDescent="0.3">
      <c r="A5" t="s">
        <v>19</v>
      </c>
      <c r="B5" t="s">
        <v>40</v>
      </c>
      <c r="C5">
        <v>320</v>
      </c>
      <c r="D5" t="s">
        <v>20</v>
      </c>
      <c r="E5">
        <v>2021</v>
      </c>
      <c r="F5" s="1"/>
      <c r="G5" t="s">
        <v>21</v>
      </c>
      <c r="H5">
        <v>2</v>
      </c>
      <c r="I5" t="s">
        <v>22</v>
      </c>
      <c r="J5" t="s">
        <v>53</v>
      </c>
    </row>
    <row r="6" spans="1:13" x14ac:dyDescent="0.3">
      <c r="A6" t="s">
        <v>23</v>
      </c>
      <c r="B6" t="s">
        <v>41</v>
      </c>
      <c r="C6">
        <v>600</v>
      </c>
      <c r="D6" t="s">
        <v>24</v>
      </c>
      <c r="E6">
        <v>2017</v>
      </c>
      <c r="F6" s="1">
        <v>2800000000</v>
      </c>
      <c r="G6" t="s">
        <v>25</v>
      </c>
      <c r="H6">
        <v>55</v>
      </c>
      <c r="I6" t="s">
        <v>42</v>
      </c>
      <c r="J6" t="s">
        <v>53</v>
      </c>
    </row>
    <row r="7" spans="1:13" x14ac:dyDescent="0.3">
      <c r="A7" t="s">
        <v>26</v>
      </c>
      <c r="B7" t="s">
        <v>43</v>
      </c>
      <c r="C7">
        <v>17</v>
      </c>
      <c r="D7" t="s">
        <v>27</v>
      </c>
      <c r="E7">
        <v>1996</v>
      </c>
      <c r="F7" s="1">
        <f>19000000/0.81</f>
        <v>23456790.123456787</v>
      </c>
      <c r="G7" t="s">
        <v>28</v>
      </c>
      <c r="H7">
        <v>1</v>
      </c>
      <c r="I7" t="s">
        <v>29</v>
      </c>
      <c r="J7" t="s">
        <v>53</v>
      </c>
    </row>
    <row r="8" spans="1:13" x14ac:dyDescent="0.3">
      <c r="A8" t="s">
        <v>30</v>
      </c>
      <c r="B8" t="s">
        <v>44</v>
      </c>
      <c r="C8">
        <v>2</v>
      </c>
      <c r="D8" t="s">
        <v>45</v>
      </c>
      <c r="E8">
        <v>1994</v>
      </c>
      <c r="F8" s="1">
        <f>4400000/0.785</f>
        <v>5605095.5414012736</v>
      </c>
      <c r="G8" t="s">
        <v>21</v>
      </c>
      <c r="H8">
        <v>0.8</v>
      </c>
      <c r="I8" t="s">
        <v>29</v>
      </c>
      <c r="J8" t="s">
        <v>53</v>
      </c>
    </row>
    <row r="9" spans="1:13" x14ac:dyDescent="0.3">
      <c r="A9" t="s">
        <v>31</v>
      </c>
      <c r="B9" t="s">
        <v>46</v>
      </c>
      <c r="C9">
        <v>120</v>
      </c>
      <c r="D9" t="s">
        <v>47</v>
      </c>
      <c r="E9">
        <v>2008</v>
      </c>
      <c r="F9" s="1">
        <v>350000000</v>
      </c>
      <c r="G9" t="s">
        <v>32</v>
      </c>
      <c r="H9">
        <v>26</v>
      </c>
      <c r="I9" t="s">
        <v>33</v>
      </c>
      <c r="J9" t="s">
        <v>53</v>
      </c>
    </row>
    <row r="14" spans="1:13" ht="15" thickBot="1" x14ac:dyDescent="0.35">
      <c r="A14" s="9" t="s">
        <v>48</v>
      </c>
      <c r="H14" s="9" t="s">
        <v>142</v>
      </c>
      <c r="I14" t="s">
        <v>146</v>
      </c>
      <c r="J14" t="s">
        <v>132</v>
      </c>
      <c r="K14" t="s">
        <v>133</v>
      </c>
      <c r="L14" t="s">
        <v>147</v>
      </c>
      <c r="M14" t="s">
        <v>129</v>
      </c>
    </row>
    <row r="15" spans="1:13" x14ac:dyDescent="0.3">
      <c r="A15" s="15" t="s">
        <v>143</v>
      </c>
      <c r="B15" s="16"/>
      <c r="C15" s="17">
        <f>_xlfn.PERCENTILE.EXC(C2:C9,0.25)</f>
        <v>39.75</v>
      </c>
      <c r="H15" s="4">
        <f>1600</f>
        <v>1600</v>
      </c>
      <c r="I15" s="3" t="s">
        <v>131</v>
      </c>
      <c r="J15">
        <v>0.82</v>
      </c>
      <c r="K15" s="13">
        <f>H15*J15*1000</f>
        <v>1312000</v>
      </c>
      <c r="L15" s="3" t="s">
        <v>52</v>
      </c>
      <c r="M15" t="s">
        <v>141</v>
      </c>
    </row>
    <row r="16" spans="1:13" x14ac:dyDescent="0.3">
      <c r="A16" s="18" t="s">
        <v>145</v>
      </c>
      <c r="B16" s="14"/>
      <c r="C16" s="19">
        <f>MEDIAN(C2:C9)</f>
        <v>124.5</v>
      </c>
    </row>
    <row r="17" spans="1:13" ht="15" thickBot="1" x14ac:dyDescent="0.35">
      <c r="A17" s="20" t="s">
        <v>144</v>
      </c>
      <c r="B17" s="21"/>
      <c r="C17" s="22">
        <f>_xlfn.PERCENTILE.EXC(C2:C9,0.75)</f>
        <v>530</v>
      </c>
      <c r="H17" t="s">
        <v>134</v>
      </c>
      <c r="I17">
        <v>1</v>
      </c>
      <c r="J17" t="s">
        <v>4</v>
      </c>
      <c r="K17" t="s">
        <v>135</v>
      </c>
      <c r="L17" s="10">
        <f>3588.8*I17^2+3*10^6*I17</f>
        <v>3003588.8</v>
      </c>
      <c r="M17" t="s">
        <v>136</v>
      </c>
    </row>
    <row r="18" spans="1:13" x14ac:dyDescent="0.3">
      <c r="H18" t="s">
        <v>137</v>
      </c>
    </row>
    <row r="19" spans="1:13" x14ac:dyDescent="0.3">
      <c r="H19" t="s">
        <v>138</v>
      </c>
    </row>
    <row r="20" spans="1:13" x14ac:dyDescent="0.3">
      <c r="H20" t="s">
        <v>139</v>
      </c>
    </row>
    <row r="21" spans="1:13" x14ac:dyDescent="0.3">
      <c r="H21" t="s">
        <v>140</v>
      </c>
    </row>
    <row r="23" spans="1:13" ht="15" thickBot="1" x14ac:dyDescent="0.35">
      <c r="L23" s="11"/>
    </row>
    <row r="24" spans="1:13" ht="15" thickBot="1" x14ac:dyDescent="0.35">
      <c r="H24" s="26" t="s">
        <v>148</v>
      </c>
      <c r="I24" s="27">
        <f>K15</f>
        <v>1312000</v>
      </c>
      <c r="J24" s="28" t="s">
        <v>52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13" workbookViewId="0">
      <selection activeCell="B34" sqref="B34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121</v>
      </c>
      <c r="B1" t="s">
        <v>122</v>
      </c>
      <c r="C1" t="s">
        <v>123</v>
      </c>
      <c r="D1" t="s">
        <v>129</v>
      </c>
    </row>
    <row r="2" spans="1:4" x14ac:dyDescent="0.3">
      <c r="A2" t="s">
        <v>92</v>
      </c>
      <c r="B2" t="s">
        <v>93</v>
      </c>
      <c r="C2">
        <v>21</v>
      </c>
      <c r="D2" t="s">
        <v>130</v>
      </c>
    </row>
    <row r="3" spans="1:4" x14ac:dyDescent="0.3">
      <c r="A3" t="s">
        <v>92</v>
      </c>
      <c r="B3" t="s">
        <v>94</v>
      </c>
      <c r="C3" s="8">
        <v>2.2999999999999998</v>
      </c>
      <c r="D3" t="s">
        <v>130</v>
      </c>
    </row>
    <row r="4" spans="1:4" x14ac:dyDescent="0.3">
      <c r="A4" t="s">
        <v>92</v>
      </c>
      <c r="B4" t="s">
        <v>95</v>
      </c>
      <c r="C4" s="8">
        <v>9</v>
      </c>
      <c r="D4" t="s">
        <v>130</v>
      </c>
    </row>
    <row r="5" spans="1:4" x14ac:dyDescent="0.3">
      <c r="A5" t="s">
        <v>92</v>
      </c>
      <c r="B5" t="s">
        <v>96</v>
      </c>
      <c r="C5" s="8">
        <v>6</v>
      </c>
      <c r="D5" t="s">
        <v>130</v>
      </c>
    </row>
    <row r="6" spans="1:4" x14ac:dyDescent="0.3">
      <c r="A6" t="s">
        <v>97</v>
      </c>
      <c r="B6" t="s">
        <v>98</v>
      </c>
      <c r="C6" s="8">
        <v>5.2</v>
      </c>
      <c r="D6" t="s">
        <v>130</v>
      </c>
    </row>
    <row r="7" spans="1:4" x14ac:dyDescent="0.3">
      <c r="A7" t="s">
        <v>99</v>
      </c>
      <c r="B7" t="s">
        <v>100</v>
      </c>
      <c r="C7" s="8">
        <v>9.1999999999999993</v>
      </c>
      <c r="D7" t="s">
        <v>130</v>
      </c>
    </row>
    <row r="8" spans="1:4" x14ac:dyDescent="0.3">
      <c r="A8" t="s">
        <v>101</v>
      </c>
      <c r="B8" t="s">
        <v>102</v>
      </c>
      <c r="C8" s="8">
        <v>9.9</v>
      </c>
      <c r="D8" t="s">
        <v>130</v>
      </c>
    </row>
    <row r="9" spans="1:4" x14ac:dyDescent="0.3">
      <c r="A9" t="s">
        <v>101</v>
      </c>
      <c r="B9" t="s">
        <v>103</v>
      </c>
      <c r="C9" s="8">
        <v>9.9</v>
      </c>
      <c r="D9" t="s">
        <v>130</v>
      </c>
    </row>
    <row r="10" spans="1:4" x14ac:dyDescent="0.3">
      <c r="A10" t="s">
        <v>104</v>
      </c>
      <c r="B10" t="s">
        <v>105</v>
      </c>
      <c r="C10" s="8">
        <v>2</v>
      </c>
      <c r="D10" t="s">
        <v>130</v>
      </c>
    </row>
    <row r="11" spans="1:4" x14ac:dyDescent="0.3">
      <c r="A11" t="s">
        <v>104</v>
      </c>
      <c r="B11" t="s">
        <v>106</v>
      </c>
      <c r="C11" s="8">
        <v>5</v>
      </c>
      <c r="D11" t="s">
        <v>130</v>
      </c>
    </row>
    <row r="12" spans="1:4" x14ac:dyDescent="0.3">
      <c r="A12" t="s">
        <v>104</v>
      </c>
      <c r="B12" t="s">
        <v>107</v>
      </c>
      <c r="C12" s="8">
        <v>2.2999999999999998</v>
      </c>
      <c r="D12" t="s">
        <v>130</v>
      </c>
    </row>
    <row r="13" spans="1:4" x14ac:dyDescent="0.3">
      <c r="A13" t="s">
        <v>108</v>
      </c>
      <c r="B13" t="s">
        <v>109</v>
      </c>
      <c r="C13" s="8">
        <v>10</v>
      </c>
      <c r="D13" t="s">
        <v>130</v>
      </c>
    </row>
    <row r="14" spans="1:4" x14ac:dyDescent="0.3">
      <c r="A14" t="s">
        <v>110</v>
      </c>
      <c r="B14" t="s">
        <v>111</v>
      </c>
      <c r="C14" s="8">
        <v>21</v>
      </c>
      <c r="D14" t="s">
        <v>130</v>
      </c>
    </row>
    <row r="15" spans="1:4" x14ac:dyDescent="0.3">
      <c r="A15" t="s">
        <v>110</v>
      </c>
      <c r="B15" t="s">
        <v>112</v>
      </c>
      <c r="C15" s="8">
        <v>8</v>
      </c>
      <c r="D15" t="s">
        <v>130</v>
      </c>
    </row>
    <row r="16" spans="1:4" x14ac:dyDescent="0.3">
      <c r="A16" t="s">
        <v>110</v>
      </c>
      <c r="B16" t="s">
        <v>113</v>
      </c>
      <c r="C16" s="8">
        <v>8</v>
      </c>
      <c r="D16" t="s">
        <v>130</v>
      </c>
    </row>
    <row r="17" spans="1:6" x14ac:dyDescent="0.3">
      <c r="A17" t="s">
        <v>110</v>
      </c>
      <c r="B17" t="s">
        <v>114</v>
      </c>
      <c r="C17" s="8">
        <v>13.8</v>
      </c>
      <c r="D17" t="s">
        <v>130</v>
      </c>
    </row>
    <row r="18" spans="1:6" x14ac:dyDescent="0.3">
      <c r="A18" t="s">
        <v>115</v>
      </c>
      <c r="B18" t="s">
        <v>116</v>
      </c>
      <c r="C18" s="8">
        <v>5.88</v>
      </c>
      <c r="D18" t="s">
        <v>130</v>
      </c>
    </row>
    <row r="19" spans="1:6" x14ac:dyDescent="0.3">
      <c r="A19" t="s">
        <v>117</v>
      </c>
      <c r="B19" t="s">
        <v>118</v>
      </c>
      <c r="C19" s="8">
        <v>38.700000000000003</v>
      </c>
      <c r="D19" t="s">
        <v>130</v>
      </c>
    </row>
    <row r="20" spans="1:6" x14ac:dyDescent="0.3">
      <c r="A20" t="s">
        <v>117</v>
      </c>
      <c r="B20" t="s">
        <v>119</v>
      </c>
      <c r="C20" s="8">
        <v>30.1</v>
      </c>
      <c r="D20" t="s">
        <v>130</v>
      </c>
    </row>
    <row r="21" spans="1:6" x14ac:dyDescent="0.3">
      <c r="A21" t="s">
        <v>117</v>
      </c>
      <c r="B21" t="s">
        <v>120</v>
      </c>
      <c r="C21" s="8">
        <v>86</v>
      </c>
      <c r="D21" t="s">
        <v>130</v>
      </c>
    </row>
    <row r="23" spans="1:6" ht="15" thickBot="1" x14ac:dyDescent="0.35">
      <c r="B23" s="9" t="s">
        <v>48</v>
      </c>
    </row>
    <row r="24" spans="1:6" x14ac:dyDescent="0.3">
      <c r="B24" s="23" t="s">
        <v>143</v>
      </c>
      <c r="C24" s="17">
        <f>_xlfn.PERCENTILE.EXC(C1:C20,0.25)</f>
        <v>5.2</v>
      </c>
    </row>
    <row r="25" spans="1:6" x14ac:dyDescent="0.3">
      <c r="B25" s="24" t="s">
        <v>145</v>
      </c>
      <c r="C25" s="19">
        <f>MEDIAN(C2:C21)</f>
        <v>9.1</v>
      </c>
    </row>
    <row r="26" spans="1:6" ht="15" thickBot="1" x14ac:dyDescent="0.35">
      <c r="B26" s="25" t="s">
        <v>144</v>
      </c>
      <c r="C26" s="22">
        <f>_xlfn.PERCENTILE.EXC(C2:C21,0.75)</f>
        <v>19.2</v>
      </c>
    </row>
    <row r="30" spans="1:6" x14ac:dyDescent="0.3">
      <c r="A30" s="9" t="s">
        <v>142</v>
      </c>
      <c r="B30" t="s">
        <v>146</v>
      </c>
      <c r="C30" t="s">
        <v>132</v>
      </c>
      <c r="D30" t="s">
        <v>133</v>
      </c>
      <c r="E30" t="s">
        <v>147</v>
      </c>
      <c r="F30" t="s">
        <v>129</v>
      </c>
    </row>
    <row r="31" spans="1:6" x14ac:dyDescent="0.3">
      <c r="A31">
        <f>1000</f>
        <v>1000</v>
      </c>
      <c r="B31" s="3" t="s">
        <v>131</v>
      </c>
      <c r="C31">
        <v>0.82</v>
      </c>
      <c r="D31" s="13">
        <f>A31*C31*1000</f>
        <v>820000</v>
      </c>
      <c r="E31" s="12" t="s">
        <v>52</v>
      </c>
      <c r="F31" t="s">
        <v>141</v>
      </c>
    </row>
    <row r="33" spans="1:3" ht="15" thickBot="1" x14ac:dyDescent="0.35"/>
    <row r="34" spans="1:3" ht="15" thickBot="1" x14ac:dyDescent="0.35">
      <c r="A34" s="26" t="s">
        <v>149</v>
      </c>
      <c r="B34" s="27" cm="1">
        <f t="array" ref="B34">Table5[Average cost for offshore wind]</f>
        <v>820000</v>
      </c>
      <c r="C34" s="28" t="s">
        <v>52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opLeftCell="A7" workbookViewId="0">
      <selection activeCell="H37" sqref="H37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74</v>
      </c>
      <c r="B1" t="s">
        <v>75</v>
      </c>
      <c r="C1" t="s">
        <v>48</v>
      </c>
      <c r="D1" t="s">
        <v>76</v>
      </c>
      <c r="E1" t="s">
        <v>77</v>
      </c>
      <c r="F1" t="s">
        <v>81</v>
      </c>
    </row>
    <row r="2" spans="1:6" x14ac:dyDescent="0.3">
      <c r="A2" t="s">
        <v>54</v>
      </c>
      <c r="B2" t="s">
        <v>55</v>
      </c>
      <c r="C2" s="6">
        <v>103</v>
      </c>
      <c r="D2">
        <v>320000</v>
      </c>
      <c r="E2" t="s">
        <v>56</v>
      </c>
      <c r="F2" t="s">
        <v>82</v>
      </c>
    </row>
    <row r="3" spans="1:6" x14ac:dyDescent="0.3">
      <c r="A3" t="s">
        <v>57</v>
      </c>
      <c r="B3" t="s">
        <v>58</v>
      </c>
      <c r="C3" s="6">
        <v>54</v>
      </c>
      <c r="D3">
        <v>140000</v>
      </c>
      <c r="E3" t="s">
        <v>59</v>
      </c>
      <c r="F3" t="s">
        <v>150</v>
      </c>
    </row>
    <row r="4" spans="1:6" x14ac:dyDescent="0.3">
      <c r="A4" t="s">
        <v>57</v>
      </c>
      <c r="B4" t="s">
        <v>60</v>
      </c>
      <c r="C4" s="6">
        <v>44</v>
      </c>
      <c r="D4">
        <v>170000</v>
      </c>
      <c r="E4" t="s">
        <v>61</v>
      </c>
      <c r="F4" t="s">
        <v>151</v>
      </c>
    </row>
    <row r="5" spans="1:6" x14ac:dyDescent="0.3">
      <c r="A5" t="s">
        <v>54</v>
      </c>
      <c r="B5" t="s">
        <v>62</v>
      </c>
      <c r="C5" s="6">
        <v>40</v>
      </c>
      <c r="D5">
        <v>136000</v>
      </c>
      <c r="E5" t="s">
        <v>62</v>
      </c>
      <c r="F5" t="s">
        <v>152</v>
      </c>
    </row>
    <row r="6" spans="1:6" x14ac:dyDescent="0.3">
      <c r="A6" t="s">
        <v>57</v>
      </c>
      <c r="B6" t="s">
        <v>63</v>
      </c>
      <c r="C6" s="6">
        <v>30</v>
      </c>
      <c r="D6">
        <v>123000</v>
      </c>
      <c r="E6" t="s">
        <v>64</v>
      </c>
      <c r="F6" t="s">
        <v>153</v>
      </c>
    </row>
    <row r="7" spans="1:6" x14ac:dyDescent="0.3">
      <c r="A7" t="s">
        <v>57</v>
      </c>
      <c r="B7" t="s">
        <v>65</v>
      </c>
      <c r="C7" s="6">
        <v>27</v>
      </c>
      <c r="D7">
        <v>76000</v>
      </c>
      <c r="E7" t="s">
        <v>66</v>
      </c>
      <c r="F7" t="s">
        <v>154</v>
      </c>
    </row>
    <row r="8" spans="1:6" x14ac:dyDescent="0.3">
      <c r="A8" t="s">
        <v>57</v>
      </c>
      <c r="B8" t="s">
        <v>67</v>
      </c>
      <c r="C8" s="6">
        <v>15.5</v>
      </c>
      <c r="D8">
        <v>57250</v>
      </c>
      <c r="E8" t="s">
        <v>67</v>
      </c>
      <c r="F8" t="s">
        <v>155</v>
      </c>
    </row>
    <row r="9" spans="1:6" x14ac:dyDescent="0.3">
      <c r="A9" t="s">
        <v>57</v>
      </c>
      <c r="B9" t="s">
        <v>68</v>
      </c>
      <c r="C9" s="6">
        <v>15</v>
      </c>
      <c r="D9">
        <v>125000</v>
      </c>
      <c r="E9" t="s">
        <v>69</v>
      </c>
      <c r="F9" t="s">
        <v>156</v>
      </c>
    </row>
    <row r="10" spans="1:6" x14ac:dyDescent="0.3">
      <c r="A10" t="s">
        <v>57</v>
      </c>
      <c r="B10" t="s">
        <v>70</v>
      </c>
      <c r="C10" s="6">
        <v>15</v>
      </c>
      <c r="D10">
        <v>45000</v>
      </c>
      <c r="E10" t="s">
        <v>71</v>
      </c>
      <c r="F10" t="s">
        <v>157</v>
      </c>
    </row>
    <row r="11" spans="1:6" x14ac:dyDescent="0.3">
      <c r="A11" t="s">
        <v>57</v>
      </c>
      <c r="B11" t="s">
        <v>72</v>
      </c>
      <c r="C11" s="6">
        <v>14</v>
      </c>
      <c r="D11">
        <v>118000</v>
      </c>
      <c r="E11" t="s">
        <v>73</v>
      </c>
      <c r="F11" t="s">
        <v>158</v>
      </c>
    </row>
    <row r="14" spans="1:6" ht="15" thickBot="1" x14ac:dyDescent="0.35">
      <c r="B14" s="9" t="s">
        <v>48</v>
      </c>
    </row>
    <row r="15" spans="1:6" x14ac:dyDescent="0.3">
      <c r="B15" s="15" t="s">
        <v>143</v>
      </c>
      <c r="C15" s="17">
        <f>_xlfn.PERCENTILE.EXC(C2:C11,0.25)</f>
        <v>15</v>
      </c>
    </row>
    <row r="16" spans="1:6" x14ac:dyDescent="0.3">
      <c r="B16" s="18" t="s">
        <v>145</v>
      </c>
      <c r="C16" s="19">
        <f>MEDIAN(C2:C11)</f>
        <v>28.5</v>
      </c>
    </row>
    <row r="17" spans="2:3" ht="15" thickBot="1" x14ac:dyDescent="0.35">
      <c r="B17" s="20" t="s">
        <v>144</v>
      </c>
      <c r="C17" s="22">
        <f>_xlfn.PERCENTILE.EXC(C2:C11,0.75)</f>
        <v>46.5</v>
      </c>
    </row>
    <row r="36" spans="1:10" ht="30.6" customHeight="1" x14ac:dyDescent="0.3">
      <c r="A36" s="29" t="s">
        <v>162</v>
      </c>
      <c r="B36" s="29" t="s">
        <v>161</v>
      </c>
      <c r="C36" s="29" t="s">
        <v>146</v>
      </c>
      <c r="D36" s="29" t="s">
        <v>87</v>
      </c>
      <c r="E36" s="29" t="s">
        <v>163</v>
      </c>
      <c r="F36" s="29" t="s">
        <v>89</v>
      </c>
      <c r="G36" s="29" t="s">
        <v>147</v>
      </c>
      <c r="H36" t="s">
        <v>129</v>
      </c>
      <c r="I36" s="29"/>
      <c r="J36" s="29"/>
    </row>
    <row r="37" spans="1:10" x14ac:dyDescent="0.3">
      <c r="A37" t="s">
        <v>83</v>
      </c>
      <c r="B37">
        <f>2.83</f>
        <v>2.83</v>
      </c>
      <c r="C37" t="s">
        <v>86</v>
      </c>
      <c r="D37">
        <v>0.82</v>
      </c>
      <c r="E37" t="s">
        <v>88</v>
      </c>
      <c r="F37">
        <f>B37*D37</f>
        <v>2.3205999999999998</v>
      </c>
      <c r="G37" t="s">
        <v>90</v>
      </c>
      <c r="H37" t="s">
        <v>159</v>
      </c>
    </row>
    <row r="38" spans="1:10" x14ac:dyDescent="0.3">
      <c r="A38" t="s">
        <v>85</v>
      </c>
      <c r="B38">
        <v>0.82</v>
      </c>
      <c r="C38" t="s">
        <v>86</v>
      </c>
      <c r="D38">
        <v>0.82</v>
      </c>
      <c r="E38" t="s">
        <v>88</v>
      </c>
      <c r="F38" s="7">
        <f t="shared" ref="F38:F39" si="0">B38*D38</f>
        <v>0.67239999999999989</v>
      </c>
      <c r="G38" t="s">
        <v>90</v>
      </c>
      <c r="H38" t="s">
        <v>160</v>
      </c>
    </row>
    <row r="39" spans="1:10" x14ac:dyDescent="0.3">
      <c r="A39" t="s">
        <v>84</v>
      </c>
      <c r="B39">
        <v>0.95</v>
      </c>
      <c r="C39" t="s">
        <v>86</v>
      </c>
      <c r="D39">
        <v>0.82</v>
      </c>
      <c r="E39" t="s">
        <v>88</v>
      </c>
      <c r="F39" s="7">
        <f t="shared" si="0"/>
        <v>0.77899999999999991</v>
      </c>
      <c r="G39" t="s">
        <v>90</v>
      </c>
      <c r="H39" t="s">
        <v>164</v>
      </c>
    </row>
    <row r="40" spans="1:10" ht="15" thickBot="1" x14ac:dyDescent="0.35"/>
    <row r="41" spans="1:10" ht="15" thickBot="1" x14ac:dyDescent="0.35">
      <c r="A41" s="26" t="s">
        <v>165</v>
      </c>
      <c r="B41" s="30">
        <f>AVERAGE(F38:F39)*1000000</f>
        <v>725699.99999999988</v>
      </c>
      <c r="C41" s="31" t="s">
        <v>52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2020-12-24T17:37:50Z</dcterms:modified>
</cp:coreProperties>
</file>