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c1\Documents\GitHub\SEN9120-Regional energy transition\data\"/>
    </mc:Choice>
  </mc:AlternateContent>
  <xr:revisionPtr revIDLastSave="0" documentId="13_ncr:9_{CBB7D633-F5A3-45EE-8881-10559786D91B}" xr6:coauthVersionLast="46" xr6:coauthVersionMax="46" xr10:uidLastSave="{00000000-0000-0000-0000-000000000000}"/>
  <bookViews>
    <workbookView xWindow="-108" yWindow="-108" windowWidth="23256" windowHeight="12576" xr2:uid="{FFC1AF97-7F4F-45A4-ADD4-756DE35729A6}"/>
  </bookViews>
  <sheets>
    <sheet name="projects" sheetId="1" r:id="rId1"/>
    <sheet name="Offshore wind" sheetId="2" state="hidden" r:id="rId2"/>
  </sheets>
  <definedNames>
    <definedName name="_xlchart.v1.0" hidden="1">'Offshore wind'!$C$2:$C$9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2" l="1"/>
  <c r="C17" i="2"/>
  <c r="C16" i="2"/>
  <c r="C15" i="2"/>
  <c r="H15" i="2"/>
  <c r="L17" i="2"/>
  <c r="K15" i="2"/>
  <c r="F8" i="2"/>
  <c r="F7" i="2"/>
</calcChain>
</file>

<file path=xl/sharedStrings.xml><?xml version="1.0" encoding="utf-8"?>
<sst xmlns="http://schemas.openxmlformats.org/spreadsheetml/2006/main" count="102" uniqueCount="91">
  <si>
    <t>type</t>
  </si>
  <si>
    <t>MW</t>
  </si>
  <si>
    <t>Wind farm</t>
  </si>
  <si>
    <t>Location</t>
  </si>
  <si>
    <t>Turbines</t>
  </si>
  <si>
    <t>Commissioning</t>
  </si>
  <si>
    <t>Owner</t>
  </si>
  <si>
    <t>Borssele 1 &amp; 2</t>
  </si>
  <si>
    <t>Expected 2020</t>
  </si>
  <si>
    <t>14–40</t>
  </si>
  <si>
    <t>Ørsted</t>
  </si>
  <si>
    <t>Egmond aan Zee (OWEZ)</t>
  </si>
  <si>
    <t>15–18</t>
  </si>
  <si>
    <t>Eneco Luchterduinen</t>
  </si>
  <si>
    <t>43 × Vestas V112/3000</t>
  </si>
  <si>
    <t>18–24</t>
  </si>
  <si>
    <t>Friesland</t>
  </si>
  <si>
    <t>89 × Siemens SWT-3.6–107</t>
  </si>
  <si>
    <t>3–4</t>
  </si>
  <si>
    <t>Windpark Fryslân B.V.</t>
  </si>
  <si>
    <t>Gemini</t>
  </si>
  <si>
    <t>150x Siemens SWT- 4.0–130</t>
  </si>
  <si>
    <t>28–36</t>
  </si>
  <si>
    <t>Irene Vorrink</t>
  </si>
  <si>
    <t>28x Nordtank NTK600/43</t>
  </si>
  <si>
    <t>2–3</t>
  </si>
  <si>
    <t>Nuon</t>
  </si>
  <si>
    <t>Lely (decommissioned 2016)</t>
  </si>
  <si>
    <t>Princess Amalia</t>
  </si>
  <si>
    <t>19–24</t>
  </si>
  <si>
    <t>Eneco Energie</t>
  </si>
  <si>
    <t>94 * Siemens Gamesa 8 MW</t>
  </si>
  <si>
    <t>52°36'22?N 4°25'8?E</t>
  </si>
  <si>
    <t>36x Vestas V90-3MW</t>
  </si>
  <si>
    <t>Nuon, Shell</t>
  </si>
  <si>
    <t>52°24'18?N 4°09'43?E</t>
  </si>
  <si>
    <t>Eneco, Mitsubishi</t>
  </si>
  <si>
    <t>53°2'26?N 5°16'59?E</t>
  </si>
  <si>
    <t>54°2'13?N 5°57'54?E</t>
  </si>
  <si>
    <t>Northland Power, Siemens, Van Oord, HVC Groep</t>
  </si>
  <si>
    <t>52°35'53?N 5°35'20?E</t>
  </si>
  <si>
    <t>52°47'49?N 5°7'8?E</t>
  </si>
  <si>
    <t>4x Nedwind 500 kW/41</t>
  </si>
  <si>
    <t>52°35'16?N 4°13'23?E</t>
  </si>
  <si>
    <t>60x Vestas V80-2MW</t>
  </si>
  <si>
    <t>Capacity (MW)</t>
  </si>
  <si>
    <t>Building cost</t>
  </si>
  <si>
    <t>km to shore</t>
  </si>
  <si>
    <t>Depth range (m)</t>
  </si>
  <si>
    <t>€/MW</t>
  </si>
  <si>
    <t>https://en.wikipedia.org/wiki/Wind_power_in_the_Netherlands#Offshore_wind_power</t>
  </si>
  <si>
    <t>small solar photovoltaic power station</t>
  </si>
  <si>
    <t>large solar photovoltaic power station</t>
  </si>
  <si>
    <t>small onshore wind park</t>
  </si>
  <si>
    <t>large onshore wind park</t>
  </si>
  <si>
    <t>medium onshore wind park</t>
  </si>
  <si>
    <t>medium solar photovoltaic power station</t>
  </si>
  <si>
    <t>Source</t>
  </si>
  <si>
    <t>$/kW</t>
  </si>
  <si>
    <t>Dollar to Euro</t>
  </si>
  <si>
    <t>Average cost for offshore wind</t>
  </si>
  <si>
    <t xml:space="preserve">cost from graph of </t>
  </si>
  <si>
    <t>=</t>
  </si>
  <si>
    <t>€</t>
  </si>
  <si>
    <t>This last cost is not considered because it averages costs of plants built at different times, and different technology</t>
  </si>
  <si>
    <t>levels. Currently the technology level is a different one for smaller wind plants, than what considered by this</t>
  </si>
  <si>
    <t xml:space="preserve">graph's model. Therefore we take the average cost from literature, which although being only a linear model, </t>
  </si>
  <si>
    <t>it is a more recent figure and academically accepted.</t>
  </si>
  <si>
    <t>Ragheb, Magdi. ‘Chapter 25 - Economics of Wind Power Generation’. In Wind Energy Engineering, edited by Trevor M. Letcher, 537–55. Academic Press, 2017. https://doi.org/10.1016/B978-0-12-809451-8.00025-4.</t>
  </si>
  <si>
    <t>Average cost from literature</t>
  </si>
  <si>
    <t>1st percentile</t>
  </si>
  <si>
    <t>3rd percentile</t>
  </si>
  <si>
    <t>Median</t>
  </si>
  <si>
    <t>Unit</t>
  </si>
  <si>
    <t xml:space="preserve"> Unit</t>
  </si>
  <si>
    <t>Offshore Cost per MW</t>
  </si>
  <si>
    <t>description</t>
  </si>
  <si>
    <t>References</t>
  </si>
  <si>
    <t>solarpark-small</t>
  </si>
  <si>
    <t>solarpark-large</t>
  </si>
  <si>
    <t>solarpark-medium</t>
  </si>
  <si>
    <t>capacity_[MW]</t>
  </si>
  <si>
    <t>solarpark-urban-small</t>
  </si>
  <si>
    <t>windpark-small</t>
  </si>
  <si>
    <t>windpark-medium</t>
  </si>
  <si>
    <t>windpark-large</t>
  </si>
  <si>
    <t>solar panels on urban roofs or parking spaces</t>
  </si>
  <si>
    <t>threshold</t>
  </si>
  <si>
    <t>lifespan_[y]</t>
  </si>
  <si>
    <t>lead_time_[y]</t>
  </si>
  <si>
    <t>n_samples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</si>
</sst>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[$€-410]_-;\-* #,##0.00\ [$€-410]_-;_-* &quot;-&quot;??\ [$€-410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trike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6" fillId="0" borderId="0" xfId="0" applyFont="1"/>
    <xf numFmtId="2" fontId="0" fillId="0" borderId="0" xfId="0" applyNumberFormat="1"/>
    <xf numFmtId="0" fontId="3" fillId="0" borderId="0" xfId="0" applyFont="1"/>
    <xf numFmtId="43" fontId="7" fillId="0" borderId="0" xfId="1" applyFont="1"/>
    <xf numFmtId="0" fontId="5" fillId="0" borderId="0" xfId="3" applyAlignment="1">
      <alignment horizontal="left" vertical="center" indent="2"/>
    </xf>
    <xf numFmtId="43" fontId="9" fillId="0" borderId="0" xfId="1" applyFont="1"/>
    <xf numFmtId="0" fontId="3" fillId="0" borderId="0" xfId="0" applyFont="1" applyBorder="1"/>
    <xf numFmtId="0" fontId="4" fillId="2" borderId="1" xfId="2" applyBorder="1"/>
    <xf numFmtId="0" fontId="3" fillId="0" borderId="2" xfId="0" applyFont="1" applyBorder="1"/>
    <xf numFmtId="0" fontId="3" fillId="0" borderId="3" xfId="0" applyFont="1" applyBorder="1"/>
    <xf numFmtId="0" fontId="4" fillId="2" borderId="4" xfId="2" applyBorder="1"/>
    <xf numFmtId="0" fontId="3" fillId="0" borderId="5" xfId="0" applyFont="1" applyBorder="1"/>
    <xf numFmtId="0" fontId="4" fillId="2" borderId="6" xfId="2" applyBorder="1"/>
    <xf numFmtId="0" fontId="3" fillId="0" borderId="7" xfId="0" applyFont="1" applyBorder="1"/>
    <xf numFmtId="0" fontId="3" fillId="0" borderId="8" xfId="0" applyFont="1" applyBorder="1"/>
    <xf numFmtId="0" fontId="2" fillId="2" borderId="9" xfId="2" applyFont="1" applyBorder="1"/>
    <xf numFmtId="43" fontId="3" fillId="0" borderId="10" xfId="0" applyNumberFormat="1" applyFont="1" applyBorder="1"/>
    <xf numFmtId="0" fontId="8" fillId="0" borderId="11" xfId="0" applyFont="1" applyBorder="1"/>
  </cellXfs>
  <cellStyles count="4">
    <cellStyle name="Accent1" xfId="2" builtinId="29"/>
    <cellStyle name="Comma" xfId="1" builtinId="3"/>
    <cellStyle name="Hyperlink" xfId="3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2" formatCode="0.00"/>
    </dxf>
    <dxf>
      <numFmt numFmtId="164" formatCode="_-* #,##0.00\ [$€-410]_-;\-* #,##0.00\ [$€-410]_-;_-* &quot;-&quot;??\ [$€-410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 vs capacity from historical Dutch 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3491426071741033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('Offshore wind'!$C$3:$C$4,'Offshore wind'!$C$6:$C$9)</c:f>
              <c:numCache>
                <c:formatCode>General</c:formatCode>
                <c:ptCount val="6"/>
                <c:pt idx="0">
                  <c:v>108</c:v>
                </c:pt>
                <c:pt idx="1">
                  <c:v>129</c:v>
                </c:pt>
                <c:pt idx="2">
                  <c:v>600</c:v>
                </c:pt>
                <c:pt idx="3">
                  <c:v>17</c:v>
                </c:pt>
                <c:pt idx="4">
                  <c:v>2</c:v>
                </c:pt>
                <c:pt idx="5">
                  <c:v>120</c:v>
                </c:pt>
              </c:numCache>
            </c:numRef>
          </c:xVal>
          <c:yVal>
            <c:numRef>
              <c:f>('Offshore wind'!$F$3:$F$4,'Offshore wind'!$F$6:$F$9)</c:f>
              <c:numCache>
                <c:formatCode>_-* #,##0.00\ [$€-410]_-;\-* #,##0.00\ [$€-410]_-;_-* "-"??\ [$€-410]_-;_-@_-</c:formatCode>
                <c:ptCount val="6"/>
                <c:pt idx="0">
                  <c:v>200000000</c:v>
                </c:pt>
                <c:pt idx="1">
                  <c:v>450000000</c:v>
                </c:pt>
                <c:pt idx="2">
                  <c:v>2800000000</c:v>
                </c:pt>
                <c:pt idx="3">
                  <c:v>23456790.123456787</c:v>
                </c:pt>
                <c:pt idx="4">
                  <c:v>5605095.5414012736</c:v>
                </c:pt>
                <c:pt idx="5">
                  <c:v>350000000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D-4F99-AEDB-D9A61CDD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19856"/>
        <c:axId val="1186324016"/>
      </c:scatterChart>
      <c:valAx>
        <c:axId val="11863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4016"/>
        <c:crosses val="autoZero"/>
        <c:crossBetween val="midCat"/>
      </c:valAx>
      <c:valAx>
        <c:axId val="11863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wind offshore Capacity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wind offshore Capacity</a:t>
          </a:r>
        </a:p>
      </cx:txPr>
    </cx:title>
    <cx:plotArea>
      <cx:plotAreaRegion>
        <cx:series layoutId="boxWhisker" uniqueId="{629B2614-F290-42A3-B3B4-E51B118A409F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12</xdr:row>
      <xdr:rowOff>118110</xdr:rowOff>
    </xdr:from>
    <xdr:to>
      <xdr:col>6</xdr:col>
      <xdr:colOff>487680</xdr:colOff>
      <xdr:row>28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CF2BD3C-AF60-4748-8F40-DB3EE8DE5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2312670"/>
              <a:ext cx="4343400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480060</xdr:colOff>
      <xdr:row>12</xdr:row>
      <xdr:rowOff>3810</xdr:rowOff>
    </xdr:from>
    <xdr:to>
      <xdr:col>22</xdr:col>
      <xdr:colOff>175260</xdr:colOff>
      <xdr:row>27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C25A5C-0F00-4068-A927-25FC99446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F03A4-7891-483F-AEF7-B7053BB41A09}" name="Table1" displayName="Table1" ref="A1:J9" totalsRowShown="0">
  <autoFilter ref="A1:J9" xr:uid="{04623A4D-C955-4B3C-A4AE-0BABCA0A3274}"/>
  <tableColumns count="10">
    <tableColumn id="1" xr3:uid="{DAF37C6D-ED4E-401A-90FC-91A35134D5B7}" name="Wind farm"/>
    <tableColumn id="2" xr3:uid="{7DCAEFBE-8E71-48BC-B4F8-0BA478CA20DA}" name="Location"/>
    <tableColumn id="3" xr3:uid="{CC9E8299-9501-4EC2-8F1E-39EBFA03828B}" name="Capacity (MW)"/>
    <tableColumn id="4" xr3:uid="{42BEFCB7-E2A2-451A-9A2E-2A53DE21AA9C}" name="Turbines"/>
    <tableColumn id="5" xr3:uid="{6D397FD4-65CA-45EB-9C1D-A201F374BF1B}" name="Commissioning"/>
    <tableColumn id="6" xr3:uid="{546E5D01-D26B-4B67-853F-A718C35E9CF0}" name="Building cost" dataDxfId="4"/>
    <tableColumn id="7" xr3:uid="{03E60466-2F79-4EFF-8252-0B269FEF3F91}" name="Depth range (m)"/>
    <tableColumn id="8" xr3:uid="{A19DB932-3552-48AB-A262-736F66D1F920}" name="km to shore"/>
    <tableColumn id="9" xr3:uid="{7B2945AB-6B64-43FB-BFC1-10EF78D71282}" name="Owner"/>
    <tableColumn id="10" xr3:uid="{6E1B2B2E-0EB9-4FF1-9873-2D498903F7B5}" name="Referenc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2381A0-D9F5-407F-9F1B-B69F9A7B9659}" name="Table3" displayName="Table3" ref="H14:M15" totalsRowShown="0">
  <autoFilter ref="H14:M15" xr:uid="{760A596C-7E69-4F1F-9F5E-AC2C9D42CC1D}"/>
  <tableColumns count="6">
    <tableColumn id="1" xr3:uid="{98F2AF33-66AF-4800-8D12-8805C55FDB9A}" name="Average cost from literature" dataDxfId="3">
      <calculatedColumnFormula>1600</calculatedColumnFormula>
    </tableColumn>
    <tableColumn id="2" xr3:uid="{B7D7AD61-6AAE-4FCD-9209-CB98992CEADD}" name="Unit" dataDxfId="2"/>
    <tableColumn id="3" xr3:uid="{D4561661-8587-425E-A339-CD09F70BD79A}" name="Dollar to Euro"/>
    <tableColumn id="4" xr3:uid="{E68C4CB5-9865-4DAF-BCE8-A7DCAB089973}" name="Average cost for offshore wind" dataDxfId="1" dataCellStyle="Comma">
      <calculatedColumnFormula>H15*J15*1000</calculatedColumnFormula>
    </tableColumn>
    <tableColumn id="5" xr3:uid="{76E74C81-44F4-4413-B116-95EAC8462267}" name=" Unit" dataDxfId="0"/>
    <tableColumn id="6" xr3:uid="{E36F748F-FBFE-4B68-A6D8-63685D3672AA}" name="Sour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F2E5-58AD-468A-9D04-632533EF6A69}">
  <dimension ref="A1:G8"/>
  <sheetViews>
    <sheetView tabSelected="1" workbookViewId="0">
      <selection activeCell="E6" sqref="E6"/>
    </sheetView>
  </sheetViews>
  <sheetFormatPr defaultRowHeight="14.4" x14ac:dyDescent="0.3"/>
  <cols>
    <col min="1" max="1" width="35.21875" bestFit="1" customWidth="1"/>
    <col min="2" max="2" width="14.21875" bestFit="1" customWidth="1"/>
    <col min="3" max="6" width="14.21875" customWidth="1"/>
    <col min="11" max="11" width="13.88671875" bestFit="1" customWidth="1"/>
  </cols>
  <sheetData>
    <row r="1" spans="1:7" x14ac:dyDescent="0.3">
      <c r="A1" t="s">
        <v>0</v>
      </c>
      <c r="B1" t="s">
        <v>81</v>
      </c>
      <c r="C1" t="s">
        <v>88</v>
      </c>
      <c r="D1" t="s">
        <v>87</v>
      </c>
      <c r="E1" t="s">
        <v>90</v>
      </c>
      <c r="F1" t="s">
        <v>89</v>
      </c>
      <c r="G1" t="s">
        <v>76</v>
      </c>
    </row>
    <row r="2" spans="1:7" x14ac:dyDescent="0.3">
      <c r="A2" t="s">
        <v>78</v>
      </c>
      <c r="B2">
        <v>15</v>
      </c>
      <c r="C2">
        <v>25</v>
      </c>
      <c r="D2">
        <v>30</v>
      </c>
      <c r="E2">
        <v>5</v>
      </c>
      <c r="F2">
        <v>3</v>
      </c>
      <c r="G2" t="s">
        <v>51</v>
      </c>
    </row>
    <row r="3" spans="1:7" x14ac:dyDescent="0.3">
      <c r="A3" t="s">
        <v>83</v>
      </c>
      <c r="B3">
        <v>5</v>
      </c>
      <c r="C3">
        <v>25</v>
      </c>
      <c r="D3">
        <v>30</v>
      </c>
      <c r="E3">
        <v>5</v>
      </c>
      <c r="F3">
        <v>5</v>
      </c>
      <c r="G3" t="s">
        <v>53</v>
      </c>
    </row>
    <row r="4" spans="1:7" x14ac:dyDescent="0.3">
      <c r="A4" t="s">
        <v>80</v>
      </c>
      <c r="B4">
        <v>29</v>
      </c>
      <c r="C4">
        <v>25</v>
      </c>
      <c r="D4">
        <v>40</v>
      </c>
      <c r="E4">
        <v>10</v>
      </c>
      <c r="F4">
        <v>3.5</v>
      </c>
      <c r="G4" t="s">
        <v>56</v>
      </c>
    </row>
    <row r="5" spans="1:7" x14ac:dyDescent="0.3">
      <c r="A5" t="s">
        <v>84</v>
      </c>
      <c r="B5">
        <v>9</v>
      </c>
      <c r="C5">
        <v>25</v>
      </c>
      <c r="D5">
        <v>40</v>
      </c>
      <c r="E5">
        <v>10</v>
      </c>
      <c r="F5">
        <v>5</v>
      </c>
      <c r="G5" t="s">
        <v>55</v>
      </c>
    </row>
    <row r="6" spans="1:7" x14ac:dyDescent="0.3">
      <c r="A6" t="s">
        <v>79</v>
      </c>
      <c r="B6">
        <v>47</v>
      </c>
      <c r="C6">
        <v>25</v>
      </c>
      <c r="D6">
        <v>50</v>
      </c>
      <c r="E6">
        <v>20</v>
      </c>
      <c r="F6">
        <v>3.5</v>
      </c>
      <c r="G6" t="s">
        <v>52</v>
      </c>
    </row>
    <row r="7" spans="1:7" x14ac:dyDescent="0.3">
      <c r="A7" t="s">
        <v>85</v>
      </c>
      <c r="B7">
        <v>19</v>
      </c>
      <c r="C7">
        <v>25</v>
      </c>
      <c r="D7">
        <v>50</v>
      </c>
      <c r="E7">
        <v>20</v>
      </c>
      <c r="F7">
        <v>5</v>
      </c>
      <c r="G7" t="s">
        <v>54</v>
      </c>
    </row>
    <row r="8" spans="1:7" x14ac:dyDescent="0.3">
      <c r="A8" t="s">
        <v>82</v>
      </c>
      <c r="B8">
        <v>1.4999999999999999E-2</v>
      </c>
      <c r="C8">
        <v>25</v>
      </c>
      <c r="D8">
        <v>30</v>
      </c>
      <c r="E8">
        <v>1</v>
      </c>
      <c r="F8">
        <v>2.5</v>
      </c>
      <c r="G8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E1ED-E9C2-4C75-8929-243AE9C4773A}">
  <dimension ref="A1:M24"/>
  <sheetViews>
    <sheetView topLeftCell="A7" workbookViewId="0">
      <selection activeCell="I24" sqref="I24"/>
    </sheetView>
  </sheetViews>
  <sheetFormatPr defaultRowHeight="14.4" x14ac:dyDescent="0.3"/>
  <cols>
    <col min="1" max="1" width="24.21875" bestFit="1" customWidth="1"/>
    <col min="2" max="2" width="8.21875" hidden="1" customWidth="1"/>
    <col min="3" max="3" width="14.88671875" customWidth="1"/>
    <col min="4" max="4" width="24.21875" bestFit="1" customWidth="1"/>
    <col min="5" max="5" width="15.109375" customWidth="1"/>
    <col min="6" max="6" width="18.88671875" bestFit="1" customWidth="1"/>
    <col min="7" max="7" width="15.88671875" customWidth="1"/>
    <col min="8" max="8" width="26.33203125" customWidth="1"/>
    <col min="9" max="9" width="13.33203125" customWidth="1"/>
    <col min="10" max="10" width="14.21875" customWidth="1"/>
    <col min="11" max="11" width="28" customWidth="1"/>
    <col min="12" max="12" width="12.77734375" bestFit="1" customWidth="1"/>
    <col min="13" max="13" width="18.88671875" customWidth="1"/>
  </cols>
  <sheetData>
    <row r="1" spans="1:13" x14ac:dyDescent="0.3">
      <c r="A1" t="s">
        <v>2</v>
      </c>
      <c r="B1" t="s">
        <v>3</v>
      </c>
      <c r="C1" t="s">
        <v>45</v>
      </c>
      <c r="D1" t="s">
        <v>4</v>
      </c>
      <c r="E1" t="s">
        <v>5</v>
      </c>
      <c r="F1" t="s">
        <v>46</v>
      </c>
      <c r="G1" t="s">
        <v>48</v>
      </c>
      <c r="H1" t="s">
        <v>47</v>
      </c>
      <c r="I1" t="s">
        <v>6</v>
      </c>
      <c r="J1" t="s">
        <v>77</v>
      </c>
    </row>
    <row r="2" spans="1:13" x14ac:dyDescent="0.3">
      <c r="A2" t="s">
        <v>7</v>
      </c>
      <c r="C2">
        <v>752</v>
      </c>
      <c r="D2" t="s">
        <v>31</v>
      </c>
      <c r="E2" t="s">
        <v>8</v>
      </c>
      <c r="F2" s="1"/>
      <c r="G2" t="s">
        <v>9</v>
      </c>
      <c r="H2">
        <v>22</v>
      </c>
      <c r="I2" t="s">
        <v>10</v>
      </c>
      <c r="J2" t="s">
        <v>50</v>
      </c>
    </row>
    <row r="3" spans="1:13" x14ac:dyDescent="0.3">
      <c r="A3" t="s">
        <v>11</v>
      </c>
      <c r="B3" t="s">
        <v>32</v>
      </c>
      <c r="C3">
        <v>108</v>
      </c>
      <c r="D3" t="s">
        <v>33</v>
      </c>
      <c r="E3">
        <v>2008</v>
      </c>
      <c r="F3" s="1">
        <v>200000000</v>
      </c>
      <c r="G3" t="s">
        <v>12</v>
      </c>
      <c r="H3">
        <v>13</v>
      </c>
      <c r="I3" t="s">
        <v>34</v>
      </c>
      <c r="J3" t="s">
        <v>50</v>
      </c>
    </row>
    <row r="4" spans="1:13" x14ac:dyDescent="0.3">
      <c r="A4" t="s">
        <v>13</v>
      </c>
      <c r="B4" t="s">
        <v>35</v>
      </c>
      <c r="C4">
        <v>129</v>
      </c>
      <c r="D4" t="s">
        <v>14</v>
      </c>
      <c r="E4">
        <v>2015</v>
      </c>
      <c r="F4" s="1">
        <v>450000000</v>
      </c>
      <c r="G4" t="s">
        <v>15</v>
      </c>
      <c r="H4">
        <v>24</v>
      </c>
      <c r="I4" t="s">
        <v>36</v>
      </c>
      <c r="J4" t="s">
        <v>50</v>
      </c>
    </row>
    <row r="5" spans="1:13" x14ac:dyDescent="0.3">
      <c r="A5" t="s">
        <v>16</v>
      </c>
      <c r="B5" t="s">
        <v>37</v>
      </c>
      <c r="C5">
        <v>320</v>
      </c>
      <c r="D5" t="s">
        <v>17</v>
      </c>
      <c r="E5">
        <v>2021</v>
      </c>
      <c r="F5" s="1"/>
      <c r="G5" t="s">
        <v>18</v>
      </c>
      <c r="H5">
        <v>2</v>
      </c>
      <c r="I5" t="s">
        <v>19</v>
      </c>
      <c r="J5" t="s">
        <v>50</v>
      </c>
    </row>
    <row r="6" spans="1:13" x14ac:dyDescent="0.3">
      <c r="A6" t="s">
        <v>20</v>
      </c>
      <c r="B6" t="s">
        <v>38</v>
      </c>
      <c r="C6">
        <v>600</v>
      </c>
      <c r="D6" t="s">
        <v>21</v>
      </c>
      <c r="E6">
        <v>2017</v>
      </c>
      <c r="F6" s="1">
        <v>2800000000</v>
      </c>
      <c r="G6" t="s">
        <v>22</v>
      </c>
      <c r="H6">
        <v>55</v>
      </c>
      <c r="I6" t="s">
        <v>39</v>
      </c>
      <c r="J6" t="s">
        <v>50</v>
      </c>
    </row>
    <row r="7" spans="1:13" x14ac:dyDescent="0.3">
      <c r="A7" t="s">
        <v>23</v>
      </c>
      <c r="B7" t="s">
        <v>40</v>
      </c>
      <c r="C7">
        <v>17</v>
      </c>
      <c r="D7" t="s">
        <v>24</v>
      </c>
      <c r="E7">
        <v>1996</v>
      </c>
      <c r="F7" s="1">
        <f>19000000/0.81</f>
        <v>23456790.123456787</v>
      </c>
      <c r="G7" t="s">
        <v>25</v>
      </c>
      <c r="H7">
        <v>1</v>
      </c>
      <c r="I7" t="s">
        <v>26</v>
      </c>
      <c r="J7" t="s">
        <v>50</v>
      </c>
    </row>
    <row r="8" spans="1:13" x14ac:dyDescent="0.3">
      <c r="A8" t="s">
        <v>27</v>
      </c>
      <c r="B8" t="s">
        <v>41</v>
      </c>
      <c r="C8">
        <v>2</v>
      </c>
      <c r="D8" t="s">
        <v>42</v>
      </c>
      <c r="E8">
        <v>1994</v>
      </c>
      <c r="F8" s="1">
        <f>4400000/0.785</f>
        <v>5605095.5414012736</v>
      </c>
      <c r="G8" t="s">
        <v>18</v>
      </c>
      <c r="H8">
        <v>0.8</v>
      </c>
      <c r="I8" t="s">
        <v>26</v>
      </c>
      <c r="J8" t="s">
        <v>50</v>
      </c>
    </row>
    <row r="9" spans="1:13" x14ac:dyDescent="0.3">
      <c r="A9" t="s">
        <v>28</v>
      </c>
      <c r="B9" t="s">
        <v>43</v>
      </c>
      <c r="C9">
        <v>120</v>
      </c>
      <c r="D9" t="s">
        <v>44</v>
      </c>
      <c r="E9">
        <v>2008</v>
      </c>
      <c r="F9" s="1">
        <v>350000000</v>
      </c>
      <c r="G9" t="s">
        <v>29</v>
      </c>
      <c r="H9">
        <v>26</v>
      </c>
      <c r="I9" t="s">
        <v>30</v>
      </c>
      <c r="J9" t="s">
        <v>50</v>
      </c>
    </row>
    <row r="14" spans="1:13" ht="15" thickBot="1" x14ac:dyDescent="0.35">
      <c r="A14" s="4" t="s">
        <v>45</v>
      </c>
      <c r="H14" s="4" t="s">
        <v>69</v>
      </c>
      <c r="I14" t="s">
        <v>73</v>
      </c>
      <c r="J14" t="s">
        <v>59</v>
      </c>
      <c r="K14" t="s">
        <v>60</v>
      </c>
      <c r="L14" t="s">
        <v>74</v>
      </c>
      <c r="M14" t="s">
        <v>57</v>
      </c>
    </row>
    <row r="15" spans="1:13" x14ac:dyDescent="0.3">
      <c r="A15" s="9" t="s">
        <v>70</v>
      </c>
      <c r="B15" s="10"/>
      <c r="C15" s="11">
        <f>_xlfn.PERCENTILE.EXC(C2:C9,0.25)</f>
        <v>39.75</v>
      </c>
      <c r="H15" s="3">
        <f>1600</f>
        <v>1600</v>
      </c>
      <c r="I15" s="2" t="s">
        <v>58</v>
      </c>
      <c r="J15">
        <v>0.82</v>
      </c>
      <c r="K15" s="7">
        <f>H15*J15*1000</f>
        <v>1312000</v>
      </c>
      <c r="L15" s="2" t="s">
        <v>49</v>
      </c>
      <c r="M15" t="s">
        <v>68</v>
      </c>
    </row>
    <row r="16" spans="1:13" x14ac:dyDescent="0.3">
      <c r="A16" s="12" t="s">
        <v>72</v>
      </c>
      <c r="B16" s="8"/>
      <c r="C16" s="13">
        <f>MEDIAN(C2:C9)</f>
        <v>124.5</v>
      </c>
    </row>
    <row r="17" spans="1:13" ht="15" thickBot="1" x14ac:dyDescent="0.35">
      <c r="A17" s="14" t="s">
        <v>71</v>
      </c>
      <c r="B17" s="15"/>
      <c r="C17" s="16">
        <f>_xlfn.PERCENTILE.EXC(C2:C9,0.75)</f>
        <v>530</v>
      </c>
      <c r="H17" t="s">
        <v>61</v>
      </c>
      <c r="I17">
        <v>1</v>
      </c>
      <c r="J17" t="s">
        <v>1</v>
      </c>
      <c r="K17" t="s">
        <v>62</v>
      </c>
      <c r="L17" s="5">
        <f>3588.8*I17^2+3*10^6*I17</f>
        <v>3003588.8</v>
      </c>
      <c r="M17" t="s">
        <v>63</v>
      </c>
    </row>
    <row r="18" spans="1:13" x14ac:dyDescent="0.3">
      <c r="H18" t="s">
        <v>64</v>
      </c>
    </row>
    <row r="19" spans="1:13" x14ac:dyDescent="0.3">
      <c r="H19" t="s">
        <v>65</v>
      </c>
    </row>
    <row r="20" spans="1:13" x14ac:dyDescent="0.3">
      <c r="H20" t="s">
        <v>66</v>
      </c>
    </row>
    <row r="21" spans="1:13" x14ac:dyDescent="0.3">
      <c r="H21" t="s">
        <v>67</v>
      </c>
    </row>
    <row r="23" spans="1:13" ht="15" thickBot="1" x14ac:dyDescent="0.35">
      <c r="L23" s="6"/>
    </row>
    <row r="24" spans="1:13" ht="15" thickBot="1" x14ac:dyDescent="0.35">
      <c r="H24" s="17" t="s">
        <v>75</v>
      </c>
      <c r="I24" s="18">
        <f>K15</f>
        <v>1312000</v>
      </c>
      <c r="J24" s="19" t="s">
        <v>49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Offshore 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Cruz</dc:creator>
  <cp:lastModifiedBy>Francesco Cruz</cp:lastModifiedBy>
  <dcterms:created xsi:type="dcterms:W3CDTF">2020-12-23T15:09:27Z</dcterms:created>
  <dcterms:modified xsi:type="dcterms:W3CDTF">2021-01-31T18:11:59Z</dcterms:modified>
</cp:coreProperties>
</file>