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gc9830/Documents/Programming/Excel Sheets/"/>
    </mc:Choice>
  </mc:AlternateContent>
  <xr:revisionPtr revIDLastSave="0" documentId="13_ncr:1_{A1BE9F1C-8FDD-2242-8B0C-C26F528CB24D}" xr6:coauthVersionLast="47" xr6:coauthVersionMax="47" xr10:uidLastSave="{00000000-0000-0000-0000-000000000000}"/>
  <bookViews>
    <workbookView xWindow="2960" yWindow="4720" windowWidth="42880" windowHeight="20200" activeTab="1" xr2:uid="{00000000-000D-0000-FFFF-FFFF00000000}"/>
  </bookViews>
  <sheets>
    <sheet name="Charge Calculator" sheetId="3" r:id="rId1"/>
    <sheet name="Mass Calculator" sheetId="1" r:id="rId2"/>
    <sheet name="Density Calculator" sheetId="5" r:id="rId3"/>
    <sheet name="Cathode Films" sheetId="4" r:id="rId4"/>
    <sheet name="AtomicMas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5" l="1"/>
  <c r="M6" i="5" s="1"/>
  <c r="E24" i="4" l="1"/>
  <c r="G26" i="4" s="1"/>
  <c r="G27" i="4" s="1"/>
  <c r="G28" i="4" l="1"/>
  <c r="G25" i="4"/>
  <c r="L5" i="5"/>
  <c r="M5" i="5" s="1"/>
  <c r="E14" i="4" l="1"/>
  <c r="E6" i="4"/>
  <c r="G35" i="4"/>
  <c r="G36" i="4"/>
  <c r="G37" i="4"/>
  <c r="F17" i="3"/>
  <c r="Q3" i="1"/>
  <c r="S3" i="1" s="1"/>
  <c r="Q4" i="1"/>
  <c r="S4" i="1" s="1"/>
  <c r="Q5" i="1"/>
  <c r="S5" i="1" s="1"/>
  <c r="Q6" i="1"/>
  <c r="S6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7" i="1"/>
  <c r="S7" i="1" s="1"/>
  <c r="G7" i="4" l="1"/>
  <c r="I6" i="4"/>
  <c r="F7" i="4"/>
  <c r="F6" i="4"/>
  <c r="F8" i="4"/>
  <c r="G8" i="4"/>
  <c r="G16" i="4"/>
  <c r="I8" i="4"/>
  <c r="F26" i="4"/>
  <c r="I27" i="4"/>
  <c r="I25" i="4"/>
  <c r="F27" i="4"/>
  <c r="I28" i="4"/>
  <c r="I7" i="4"/>
  <c r="F25" i="4"/>
  <c r="I26" i="4"/>
  <c r="F24" i="4"/>
  <c r="I24" i="4"/>
  <c r="G18" i="4"/>
  <c r="I16" i="4"/>
  <c r="F17" i="4"/>
  <c r="I17" i="4"/>
  <c r="I14" i="4"/>
  <c r="F14" i="4"/>
  <c r="I15" i="4"/>
  <c r="F16" i="4"/>
  <c r="I18" i="4"/>
  <c r="F15" i="4"/>
  <c r="G17" i="4"/>
  <c r="G15" i="4"/>
</calcChain>
</file>

<file path=xl/sharedStrings.xml><?xml version="1.0" encoding="utf-8"?>
<sst xmlns="http://schemas.openxmlformats.org/spreadsheetml/2006/main" count="343" uniqueCount="178">
  <si>
    <t>Tc</t>
  </si>
  <si>
    <t>Sn</t>
  </si>
  <si>
    <t>Sb</t>
  </si>
  <si>
    <t>I</t>
  </si>
  <si>
    <t>Xe</t>
  </si>
  <si>
    <t>Cs</t>
  </si>
  <si>
    <t>Ba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</si>
  <si>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</si>
  <si>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</si>
  <si>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</si>
  <si>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</si>
  <si>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</si>
  <si>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</si>
  <si>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</si>
  <si>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</si>
  <si>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</si>
  <si>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</si>
  <si>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</si>
  <si>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</si>
  <si>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</si>
  <si>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</si>
  <si>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</si>
  <si>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</si>
  <si>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</si>
  <si>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Rf</t>
  </si>
  <si>
    <t>Db</t>
  </si>
  <si>
    <t>Sg</t>
  </si>
  <si>
    <t>Bh</t>
  </si>
  <si>
    <t>Hs</t>
  </si>
  <si>
    <t>Mt</t>
  </si>
  <si>
    <t>Uun</t>
  </si>
  <si>
    <t>Uuu</t>
  </si>
  <si>
    <t>Uub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</si>
  <si>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</si>
  <si>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</si>
  <si>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</si>
  <si>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</si>
  <si>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</si>
  <si>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</si>
  <si>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</si>
  <si>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</si>
  <si>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</si>
  <si>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</si>
  <si>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</si>
  <si>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</si>
  <si>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</si>
  <si>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</si>
  <si>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</si>
  <si>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</si>
  <si>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</si>
  <si>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</si>
  <si>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</si>
  <si>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</si>
  <si>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</si>
  <si>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</si>
  <si>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</si>
  <si>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</si>
  <si>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</si>
  <si>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</si>
  <si>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</si>
  <si>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</si>
  <si>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</si>
  <si>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</si>
  <si>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A</t>
  </si>
  <si>
    <t>x</t>
  </si>
  <si>
    <t>y</t>
  </si>
  <si>
    <t>z</t>
  </si>
  <si>
    <t>D</t>
  </si>
  <si>
    <t>E</t>
  </si>
  <si>
    <t>t</t>
  </si>
  <si>
    <t>u</t>
  </si>
  <si>
    <t>v</t>
  </si>
  <si>
    <t>w</t>
  </si>
  <si>
    <t>G</t>
  </si>
  <si>
    <t>Molar Mass (g/mol)</t>
  </si>
  <si>
    <t>mole fraction (mmol)</t>
  </si>
  <si>
    <t>mass (mg)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</si>
  <si>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</si>
  <si>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</si>
  <si>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</si>
  <si>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</si>
  <si>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</si>
  <si>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</si>
  <si>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</si>
  <si>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</si>
  <si>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</si>
  <si>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</si>
  <si>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</si>
  <si>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</si>
  <si>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</si>
  <si>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</si>
  <si>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</si>
  <si>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</si>
  <si>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</si>
  <si>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</si>
  <si>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</si>
  <si>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</si>
  <si>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</si>
  <si>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</si>
  <si>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</si>
  <si>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</si>
  <si>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</si>
  <si>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Ge</t>
  </si>
  <si>
    <t>Co</t>
  </si>
  <si>
    <t>Ni</t>
  </si>
  <si>
    <t>Cu</t>
  </si>
  <si>
    <t>Zn</t>
  </si>
  <si>
    <t>Ga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</si>
  <si>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</si>
  <si>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</si>
  <si>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</si>
  <si>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</si>
  <si>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</si>
  <si>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</si>
  <si>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</si>
  <si>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</si>
  <si>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</si>
  <si>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</si>
  <si>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Te</t>
  </si>
  <si>
    <t>Ru</t>
  </si>
  <si>
    <t>Rh</t>
  </si>
  <si>
    <t>Pd</t>
  </si>
  <si>
    <t>Ag</t>
  </si>
  <si>
    <t>Cd</t>
  </si>
  <si>
    <t>In</t>
  </si>
  <si>
    <t>Fe</t>
  </si>
  <si>
    <t>*</t>
  </si>
  <si>
    <t>Mass of active material</t>
  </si>
  <si>
    <t>mg</t>
  </si>
  <si>
    <t>at x =</t>
  </si>
  <si>
    <t>Molecular weight of active material (at x = 0) :</t>
  </si>
  <si>
    <t>g/mol</t>
  </si>
  <si>
    <t>Atomic weight of intercalated ion :</t>
  </si>
  <si>
    <t>Acquisition started at : x0 =</t>
  </si>
  <si>
    <t>Number of e- transfered per intercalated ion</t>
  </si>
  <si>
    <t xml:space="preserve">for dx = 1, dQ = </t>
  </si>
  <si>
    <t>mA·h</t>
  </si>
  <si>
    <t>Masse</t>
  </si>
  <si>
    <t>Einheit</t>
  </si>
  <si>
    <t>superS carbon black</t>
  </si>
  <si>
    <t>Binder (PVDF-HFP)</t>
  </si>
  <si>
    <t>Dibutyl-Phtalat (DBP)</t>
  </si>
  <si>
    <t>Acetone</t>
  </si>
  <si>
    <t>ml</t>
  </si>
  <si>
    <t>NMP (N-Methyl-2-pyrrolidon)</t>
  </si>
  <si>
    <t>Free standing film</t>
  </si>
  <si>
    <t>Free standing film (high amount of binder)</t>
  </si>
  <si>
    <t>Film on aluminum foil</t>
  </si>
  <si>
    <t>Pellet / pellet on aluminum net</t>
  </si>
  <si>
    <t>cathode material</t>
  </si>
  <si>
    <t>Massenanteil an Gesamtmasse [%]</t>
  </si>
  <si>
    <r>
      <t>Dichte [g/cm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]</t>
    </r>
  </si>
  <si>
    <r>
      <t>Schüttdichte [g/cm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]</t>
    </r>
  </si>
  <si>
    <t/>
  </si>
  <si>
    <t>a</t>
  </si>
  <si>
    <t>b</t>
  </si>
  <si>
    <t>c</t>
  </si>
  <si>
    <t>α</t>
  </si>
  <si>
    <t>β</t>
  </si>
  <si>
    <t>γ</t>
  </si>
  <si>
    <t>Compound</t>
  </si>
  <si>
    <t>Mw</t>
  </si>
  <si>
    <t>Z</t>
  </si>
  <si>
    <t>LiFePO4</t>
  </si>
  <si>
    <r>
      <t>Cell volume [Å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]</t>
    </r>
  </si>
  <si>
    <t>Density [g/cm3]</t>
  </si>
  <si>
    <t>Volumen</t>
  </si>
  <si>
    <t>Volumenanteil (trocken) [%]</t>
  </si>
  <si>
    <t>Li2Ni3(P2O7)2</t>
  </si>
  <si>
    <r>
      <t>Density [g/cm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]</t>
    </r>
  </si>
  <si>
    <r>
      <t>Bulk Density [g/cm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]</t>
    </r>
  </si>
  <si>
    <t>Mass fraction of electrode mass [%]</t>
  </si>
  <si>
    <t>Volume fraction (dry) [%]</t>
  </si>
  <si>
    <t>Mass</t>
  </si>
  <si>
    <t>Unit</t>
  </si>
  <si>
    <t>Volume</t>
  </si>
  <si>
    <t>Ratio related to active material</t>
  </si>
  <si>
    <t>PVDF disolved in NMP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</si>
</sst>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1" x14ac:knownFonts="1">
    <font>
      <sz val="10"/>
      <name val="Arial"/>
    </font>
    <font>
      <sz val="8"/>
      <name val="Arial"/>
      <family val="2"/>
    </font>
    <font>
      <sz val="7.5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/>
      <bottom style="medium">
        <color indexed="23"/>
      </bottom>
      <diagonal/>
    </border>
    <border>
      <left style="thin">
        <color indexed="64"/>
      </left>
      <right/>
      <top style="medium">
        <color indexed="23"/>
      </top>
      <bottom style="medium">
        <color indexed="23"/>
      </bottom>
      <diagonal/>
    </border>
    <border>
      <left style="medium">
        <color indexed="23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1" tint="0.499984740745262"/>
      </bottom>
      <diagonal/>
    </border>
    <border>
      <left/>
      <right style="medium">
        <color indexed="23"/>
      </right>
      <top/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/>
      <diagonal/>
    </border>
    <border>
      <left/>
      <right style="thin">
        <color indexed="64"/>
      </right>
      <top style="medium">
        <color indexed="23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160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 wrapText="1"/>
    </xf>
    <xf numFmtId="164" fontId="2" fillId="5" borderId="1" xfId="0" applyNumberFormat="1" applyFont="1" applyFill="1" applyBorder="1" applyAlignment="1">
      <alignment horizontal="center" wrapText="1"/>
    </xf>
    <xf numFmtId="164" fontId="2" fillId="6" borderId="1" xfId="0" applyNumberFormat="1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 wrapText="1"/>
    </xf>
    <xf numFmtId="164" fontId="2" fillId="9" borderId="1" xfId="0" applyNumberFormat="1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11" borderId="2" xfId="0" applyFill="1" applyBorder="1" applyProtection="1">
      <protection locked="0"/>
    </xf>
    <xf numFmtId="0" fontId="0" fillId="11" borderId="0" xfId="0" applyFill="1" applyProtection="1">
      <protection locked="0"/>
    </xf>
    <xf numFmtId="0" fontId="0" fillId="11" borderId="3" xfId="0" applyFill="1" applyBorder="1" applyProtection="1">
      <protection locked="0"/>
    </xf>
    <xf numFmtId="0" fontId="0" fillId="11" borderId="0" xfId="0" applyFill="1" applyAlignment="1" applyProtection="1">
      <alignment horizontal="center"/>
      <protection locked="0"/>
    </xf>
    <xf numFmtId="0" fontId="0" fillId="11" borderId="4" xfId="0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11" borderId="6" xfId="0" applyFill="1" applyBorder="1" applyProtection="1">
      <protection locked="0"/>
    </xf>
    <xf numFmtId="0" fontId="0" fillId="11" borderId="5" xfId="0" applyFill="1" applyBorder="1" applyAlignment="1" applyProtection="1">
      <alignment horizontal="center"/>
      <protection locked="0"/>
    </xf>
    <xf numFmtId="0" fontId="0" fillId="0" borderId="0" xfId="0" applyAlignment="1">
      <alignment vertical="distributed"/>
    </xf>
    <xf numFmtId="0" fontId="3" fillId="12" borderId="7" xfId="0" applyFont="1" applyFill="1" applyBorder="1" applyAlignment="1">
      <alignment horizontal="center" vertical="distributed"/>
    </xf>
    <xf numFmtId="0" fontId="1" fillId="0" borderId="0" xfId="0" applyFont="1" applyAlignment="1">
      <alignment horizontal="left"/>
    </xf>
    <xf numFmtId="0" fontId="4" fillId="12" borderId="7" xfId="0" applyFont="1" applyFill="1" applyBorder="1" applyAlignment="1">
      <alignment horizontal="left" vertical="distributed"/>
    </xf>
    <xf numFmtId="0" fontId="1" fillId="11" borderId="0" xfId="0" applyFont="1" applyFill="1" applyAlignment="1" applyProtection="1">
      <alignment horizontal="left"/>
      <protection locked="0"/>
    </xf>
    <xf numFmtId="0" fontId="1" fillId="11" borderId="5" xfId="0" applyFont="1" applyFill="1" applyBorder="1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hidden="1"/>
    </xf>
    <xf numFmtId="164" fontId="3" fillId="12" borderId="7" xfId="0" applyNumberFormat="1" applyFont="1" applyFill="1" applyBorder="1" applyAlignment="1" applyProtection="1">
      <alignment horizontal="center" vertical="distributed"/>
      <protection hidden="1"/>
    </xf>
    <xf numFmtId="164" fontId="0" fillId="11" borderId="0" xfId="0" applyNumberFormat="1" applyFill="1" applyAlignment="1" applyProtection="1">
      <alignment horizontal="center"/>
      <protection hidden="1"/>
    </xf>
    <xf numFmtId="164" fontId="0" fillId="11" borderId="5" xfId="0" applyNumberFormat="1" applyFill="1" applyBorder="1" applyAlignment="1" applyProtection="1">
      <alignment horizontal="center"/>
      <protection hidden="1"/>
    </xf>
    <xf numFmtId="2" fontId="0" fillId="0" borderId="0" xfId="0" applyNumberFormat="1" applyAlignment="1" applyProtection="1">
      <alignment horizontal="center"/>
      <protection hidden="1"/>
    </xf>
    <xf numFmtId="2" fontId="3" fillId="12" borderId="8" xfId="0" applyNumberFormat="1" applyFont="1" applyFill="1" applyBorder="1" applyAlignment="1" applyProtection="1">
      <alignment horizontal="center" vertical="distributed"/>
      <protection hidden="1"/>
    </xf>
    <xf numFmtId="2" fontId="0" fillId="11" borderId="3" xfId="0" applyNumberFormat="1" applyFill="1" applyBorder="1" applyAlignment="1" applyProtection="1">
      <alignment horizontal="center"/>
      <protection hidden="1"/>
    </xf>
    <xf numFmtId="2" fontId="0" fillId="11" borderId="6" xfId="0" applyNumberForma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center"/>
      <protection locked="0"/>
    </xf>
    <xf numFmtId="164" fontId="0" fillId="13" borderId="0" xfId="0" applyNumberFormat="1" applyFill="1" applyAlignment="1" applyProtection="1">
      <alignment horizontal="center"/>
      <protection hidden="1"/>
    </xf>
    <xf numFmtId="2" fontId="0" fillId="13" borderId="3" xfId="0" applyNumberFormat="1" applyFill="1" applyBorder="1" applyAlignment="1" applyProtection="1">
      <alignment horizontal="center"/>
      <protection hidden="1"/>
    </xf>
    <xf numFmtId="0" fontId="1" fillId="13" borderId="0" xfId="0" applyFont="1" applyFill="1" applyAlignment="1" applyProtection="1">
      <alignment horizontal="left"/>
      <protection locked="0"/>
    </xf>
    <xf numFmtId="0" fontId="0" fillId="13" borderId="2" xfId="0" applyFill="1" applyBorder="1" applyProtection="1">
      <protection locked="0"/>
    </xf>
    <xf numFmtId="0" fontId="0" fillId="13" borderId="0" xfId="0" applyFill="1" applyProtection="1">
      <protection locked="0"/>
    </xf>
    <xf numFmtId="0" fontId="0" fillId="13" borderId="3" xfId="0" applyFill="1" applyBorder="1" applyProtection="1">
      <protection locked="0"/>
    </xf>
    <xf numFmtId="0" fontId="3" fillId="12" borderId="9" xfId="0" applyFont="1" applyFill="1" applyBorder="1" applyAlignment="1">
      <alignment horizontal="left" vertical="distributed"/>
    </xf>
    <xf numFmtId="0" fontId="3" fillId="12" borderId="7" xfId="0" applyFont="1" applyFill="1" applyBorder="1" applyAlignment="1">
      <alignment horizontal="left" vertical="distributed"/>
    </xf>
    <xf numFmtId="0" fontId="5" fillId="12" borderId="8" xfId="0" applyFont="1" applyFill="1" applyBorder="1" applyAlignment="1">
      <alignment horizontal="left" vertical="distributed"/>
    </xf>
    <xf numFmtId="0" fontId="0" fillId="0" borderId="0" xfId="0" applyProtection="1">
      <protection hidden="1"/>
    </xf>
    <xf numFmtId="0" fontId="0" fillId="0" borderId="5" xfId="0" applyBorder="1" applyProtection="1">
      <protection hidden="1"/>
    </xf>
    <xf numFmtId="0" fontId="0" fillId="0" borderId="3" xfId="0" applyBorder="1" applyProtection="1">
      <protection hidden="1"/>
    </xf>
    <xf numFmtId="0" fontId="0" fillId="13" borderId="2" xfId="0" applyFill="1" applyBorder="1"/>
    <xf numFmtId="164" fontId="3" fillId="13" borderId="0" xfId="0" applyNumberFormat="1" applyFont="1" applyFill="1"/>
    <xf numFmtId="0" fontId="0" fillId="13" borderId="0" xfId="0" applyFill="1"/>
    <xf numFmtId="164" fontId="3" fillId="13" borderId="0" xfId="0" applyNumberFormat="1" applyFont="1" applyFill="1" applyProtection="1">
      <protection locked="0"/>
    </xf>
    <xf numFmtId="0" fontId="0" fillId="13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1" borderId="4" xfId="0" applyFill="1" applyBorder="1"/>
    <xf numFmtId="0" fontId="0" fillId="11" borderId="5" xfId="0" applyFill="1" applyBorder="1"/>
    <xf numFmtId="164" fontId="3" fillId="13" borderId="5" xfId="0" applyNumberFormat="1" applyFont="1" applyFill="1" applyBorder="1"/>
    <xf numFmtId="0" fontId="3" fillId="13" borderId="6" xfId="0" applyFont="1" applyFill="1" applyBorder="1"/>
    <xf numFmtId="0" fontId="0" fillId="11" borderId="0" xfId="0" applyFill="1"/>
    <xf numFmtId="0" fontId="0" fillId="11" borderId="0" xfId="0" applyFill="1" applyProtection="1">
      <protection hidden="1"/>
    </xf>
    <xf numFmtId="164" fontId="3" fillId="11" borderId="0" xfId="0" applyNumberFormat="1" applyFont="1" applyFill="1" applyProtection="1">
      <protection locked="0"/>
    </xf>
    <xf numFmtId="0" fontId="0" fillId="11" borderId="10" xfId="0" applyFill="1" applyBorder="1"/>
    <xf numFmtId="0" fontId="0" fillId="11" borderId="2" xfId="0" applyFill="1" applyBorder="1"/>
    <xf numFmtId="0" fontId="0" fillId="11" borderId="3" xfId="0" applyFill="1" applyBorder="1"/>
    <xf numFmtId="0" fontId="3" fillId="11" borderId="5" xfId="0" applyFont="1" applyFill="1" applyBorder="1"/>
    <xf numFmtId="0" fontId="0" fillId="11" borderId="6" xfId="0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2" fontId="0" fillId="0" borderId="11" xfId="0" applyNumberFormat="1" applyBorder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64" fontId="0" fillId="0" borderId="5" xfId="0" applyNumberFormat="1" applyBorder="1"/>
    <xf numFmtId="0" fontId="0" fillId="0" borderId="5" xfId="0" applyBorder="1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0" fontId="7" fillId="0" borderId="0" xfId="0" applyFont="1"/>
    <xf numFmtId="0" fontId="8" fillId="12" borderId="9" xfId="0" applyFont="1" applyFill="1" applyBorder="1" applyAlignment="1">
      <alignment horizontal="left" vertical="distributed"/>
    </xf>
    <xf numFmtId="0" fontId="8" fillId="12" borderId="7" xfId="0" applyFont="1" applyFill="1" applyBorder="1" applyAlignment="1">
      <alignment horizontal="center" vertical="distributed"/>
    </xf>
    <xf numFmtId="0" fontId="7" fillId="12" borderId="8" xfId="0" applyFont="1" applyFill="1" applyBorder="1" applyAlignment="1">
      <alignment horizontal="left" vertical="distributed"/>
    </xf>
    <xf numFmtId="164" fontId="8" fillId="12" borderId="7" xfId="0" applyNumberFormat="1" applyFont="1" applyFill="1" applyBorder="1" applyAlignment="1" applyProtection="1">
      <alignment horizontal="center" vertical="distributed"/>
      <protection hidden="1"/>
    </xf>
    <xf numFmtId="2" fontId="8" fillId="12" borderId="8" xfId="0" applyNumberFormat="1" applyFont="1" applyFill="1" applyBorder="1" applyAlignment="1" applyProtection="1">
      <alignment horizontal="center" vertical="distributed"/>
      <protection hidden="1"/>
    </xf>
    <xf numFmtId="0" fontId="7" fillId="11" borderId="2" xfId="0" applyFont="1" applyFill="1" applyBorder="1" applyProtection="1">
      <protection locked="0"/>
    </xf>
    <xf numFmtId="166" fontId="7" fillId="11" borderId="0" xfId="0" applyNumberFormat="1" applyFont="1" applyFill="1" applyAlignment="1" applyProtection="1">
      <alignment horizontal="center"/>
      <protection locked="0"/>
    </xf>
    <xf numFmtId="2" fontId="7" fillId="11" borderId="0" xfId="0" applyNumberFormat="1" applyFont="1" applyFill="1" applyAlignment="1" applyProtection="1">
      <alignment horizontal="center"/>
      <protection locked="0"/>
    </xf>
    <xf numFmtId="0" fontId="7" fillId="11" borderId="3" xfId="0" applyFont="1" applyFill="1" applyBorder="1" applyProtection="1">
      <protection locked="0"/>
    </xf>
    <xf numFmtId="164" fontId="7" fillId="11" borderId="0" xfId="0" applyNumberFormat="1" applyFont="1" applyFill="1" applyAlignment="1" applyProtection="1">
      <alignment horizontal="center"/>
      <protection hidden="1"/>
    </xf>
    <xf numFmtId="0" fontId="7" fillId="11" borderId="0" xfId="0" applyFont="1" applyFill="1" applyAlignment="1" applyProtection="1">
      <alignment horizontal="center"/>
      <protection locked="0"/>
    </xf>
    <xf numFmtId="2" fontId="7" fillId="11" borderId="3" xfId="0" applyNumberFormat="1" applyFont="1" applyFill="1" applyBorder="1" applyAlignment="1" applyProtection="1">
      <alignment horizontal="center"/>
      <protection hidden="1"/>
    </xf>
    <xf numFmtId="0" fontId="7" fillId="13" borderId="2" xfId="0" applyFont="1" applyFill="1" applyBorder="1" applyProtection="1">
      <protection locked="0"/>
    </xf>
    <xf numFmtId="166" fontId="7" fillId="13" borderId="0" xfId="0" applyNumberFormat="1" applyFont="1" applyFill="1" applyAlignment="1" applyProtection="1">
      <alignment horizontal="center"/>
      <protection locked="0"/>
    </xf>
    <xf numFmtId="2" fontId="7" fillId="13" borderId="0" xfId="0" applyNumberFormat="1" applyFont="1" applyFill="1" applyAlignment="1" applyProtection="1">
      <alignment horizontal="center"/>
      <protection locked="0"/>
    </xf>
    <xf numFmtId="2" fontId="10" fillId="13" borderId="0" xfId="0" applyNumberFormat="1" applyFont="1" applyFill="1" applyAlignment="1" applyProtection="1">
      <alignment horizontal="center"/>
      <protection locked="0"/>
    </xf>
    <xf numFmtId="0" fontId="7" fillId="13" borderId="3" xfId="0" applyFont="1" applyFill="1" applyBorder="1" applyProtection="1">
      <protection locked="0"/>
    </xf>
    <xf numFmtId="164" fontId="7" fillId="13" borderId="0" xfId="0" applyNumberFormat="1" applyFont="1" applyFill="1" applyAlignment="1" applyProtection="1">
      <alignment horizontal="center"/>
      <protection hidden="1"/>
    </xf>
    <xf numFmtId="0" fontId="7" fillId="13" borderId="0" xfId="0" applyFont="1" applyFill="1" applyAlignment="1" applyProtection="1">
      <alignment horizontal="center"/>
      <protection locked="0"/>
    </xf>
    <xf numFmtId="2" fontId="7" fillId="13" borderId="3" xfId="0" applyNumberFormat="1" applyFont="1" applyFill="1" applyBorder="1" applyAlignment="1" applyProtection="1">
      <alignment horizontal="center"/>
      <protection hidden="1"/>
    </xf>
    <xf numFmtId="2" fontId="10" fillId="11" borderId="0" xfId="0" applyNumberFormat="1" applyFont="1" applyFill="1" applyAlignment="1" applyProtection="1">
      <alignment horizontal="center"/>
      <protection locked="0"/>
    </xf>
    <xf numFmtId="0" fontId="7" fillId="11" borderId="4" xfId="0" applyFont="1" applyFill="1" applyBorder="1" applyProtection="1">
      <protection locked="0"/>
    </xf>
    <xf numFmtId="166" fontId="7" fillId="11" borderId="5" xfId="0" applyNumberFormat="1" applyFont="1" applyFill="1" applyBorder="1" applyAlignment="1" applyProtection="1">
      <alignment horizontal="center"/>
      <protection locked="0"/>
    </xf>
    <xf numFmtId="2" fontId="7" fillId="11" borderId="5" xfId="0" applyNumberFormat="1" applyFont="1" applyFill="1" applyBorder="1" applyAlignment="1" applyProtection="1">
      <alignment horizontal="center"/>
      <protection locked="0"/>
    </xf>
    <xf numFmtId="2" fontId="10" fillId="11" borderId="5" xfId="0" applyNumberFormat="1" applyFont="1" applyFill="1" applyBorder="1" applyAlignment="1" applyProtection="1">
      <alignment horizontal="center"/>
      <protection locked="0"/>
    </xf>
    <xf numFmtId="0" fontId="7" fillId="11" borderId="6" xfId="0" applyFont="1" applyFill="1" applyBorder="1" applyProtection="1">
      <protection locked="0"/>
    </xf>
    <xf numFmtId="164" fontId="7" fillId="11" borderId="5" xfId="0" applyNumberFormat="1" applyFont="1" applyFill="1" applyBorder="1" applyAlignment="1" applyProtection="1">
      <alignment horizontal="center"/>
      <protection hidden="1"/>
    </xf>
    <xf numFmtId="0" fontId="7" fillId="11" borderId="5" xfId="0" applyFont="1" applyFill="1" applyBorder="1" applyAlignment="1" applyProtection="1">
      <alignment horizontal="center"/>
      <protection locked="0"/>
    </xf>
    <xf numFmtId="2" fontId="7" fillId="11" borderId="6" xfId="0" applyNumberFormat="1" applyFont="1" applyFill="1" applyBorder="1" applyAlignment="1" applyProtection="1">
      <alignment horizontal="center"/>
      <protection hidden="1"/>
    </xf>
    <xf numFmtId="0" fontId="5" fillId="13" borderId="2" xfId="0" applyFont="1" applyFill="1" applyBorder="1" applyProtection="1">
      <protection locked="0"/>
    </xf>
    <xf numFmtId="0" fontId="5" fillId="13" borderId="0" xfId="0" applyFont="1" applyFill="1" applyProtection="1">
      <protection locked="0"/>
    </xf>
    <xf numFmtId="164" fontId="7" fillId="11" borderId="0" xfId="0" applyNumberFormat="1" applyFont="1" applyFill="1" applyAlignment="1" applyProtection="1">
      <alignment horizontal="center"/>
      <protection locked="0"/>
    </xf>
    <xf numFmtId="164" fontId="7" fillId="13" borderId="0" xfId="0" applyNumberFormat="1" applyFont="1" applyFill="1" applyAlignment="1" applyProtection="1">
      <alignment horizontal="center"/>
      <protection locked="0"/>
    </xf>
    <xf numFmtId="164" fontId="7" fillId="11" borderId="5" xfId="0" applyNumberFormat="1" applyFont="1" applyFill="1" applyBorder="1" applyAlignment="1" applyProtection="1">
      <alignment horizontal="center"/>
      <protection locked="0"/>
    </xf>
    <xf numFmtId="0" fontId="5" fillId="0" borderId="4" xfId="0" applyFont="1" applyBorder="1"/>
    <xf numFmtId="2" fontId="0" fillId="14" borderId="12" xfId="0" applyNumberFormat="1" applyFill="1" applyBorder="1" applyAlignment="1" applyProtection="1">
      <alignment horizontal="center"/>
      <protection locked="0"/>
    </xf>
    <xf numFmtId="2" fontId="0" fillId="14" borderId="15" xfId="0" applyNumberFormat="1" applyFill="1" applyBorder="1" applyAlignment="1" applyProtection="1">
      <alignment horizontal="center"/>
      <protection locked="0"/>
    </xf>
    <xf numFmtId="0" fontId="5" fillId="0" borderId="3" xfId="0" applyFont="1" applyBorder="1"/>
    <xf numFmtId="0" fontId="5" fillId="0" borderId="6" xfId="0" applyFont="1" applyBorder="1"/>
    <xf numFmtId="0" fontId="0" fillId="15" borderId="12" xfId="0" applyFill="1" applyBorder="1" applyAlignment="1" applyProtection="1">
      <alignment horizontal="center"/>
      <protection locked="0"/>
    </xf>
    <xf numFmtId="0" fontId="0" fillId="15" borderId="13" xfId="0" applyFill="1" applyBorder="1" applyAlignment="1" applyProtection="1">
      <alignment horizontal="center"/>
      <protection locked="0"/>
    </xf>
    <xf numFmtId="0" fontId="0" fillId="15" borderId="15" xfId="0" applyFill="1" applyBorder="1" applyAlignment="1" applyProtection="1">
      <alignment horizontal="center"/>
      <protection locked="0"/>
    </xf>
    <xf numFmtId="2" fontId="0" fillId="15" borderId="12" xfId="0" applyNumberFormat="1" applyFill="1" applyBorder="1" applyAlignment="1" applyProtection="1">
      <alignment horizontal="center"/>
      <protection locked="0"/>
    </xf>
    <xf numFmtId="2" fontId="0" fillId="15" borderId="15" xfId="0" applyNumberFormat="1" applyFill="1" applyBorder="1" applyAlignment="1" applyProtection="1">
      <alignment horizontal="center"/>
      <protection locked="0"/>
    </xf>
    <xf numFmtId="0" fontId="3" fillId="16" borderId="9" xfId="0" applyFont="1" applyFill="1" applyBorder="1"/>
    <xf numFmtId="0" fontId="3" fillId="16" borderId="7" xfId="0" applyFont="1" applyFill="1" applyBorder="1" applyAlignment="1">
      <alignment horizontal="center" vertical="center" wrapText="1"/>
    </xf>
    <xf numFmtId="0" fontId="3" fillId="16" borderId="14" xfId="0" applyFont="1" applyFill="1" applyBorder="1" applyAlignment="1">
      <alignment horizontal="center" vertical="center" wrapText="1"/>
    </xf>
    <xf numFmtId="0" fontId="3" fillId="16" borderId="16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0" fillId="16" borderId="9" xfId="0" applyFill="1" applyBorder="1"/>
    <xf numFmtId="164" fontId="5" fillId="0" borderId="5" xfId="0" applyNumberFormat="1" applyFont="1" applyBorder="1"/>
    <xf numFmtId="0" fontId="0" fillId="0" borderId="17" xfId="0" applyBorder="1"/>
    <xf numFmtId="2" fontId="0" fillId="0" borderId="18" xfId="0" applyNumberFormat="1" applyBorder="1" applyAlignment="1">
      <alignment horizontal="center"/>
    </xf>
    <xf numFmtId="0" fontId="0" fillId="15" borderId="19" xfId="0" applyFill="1" applyBorder="1" applyAlignment="1" applyProtection="1">
      <alignment horizontal="center"/>
      <protection locked="0"/>
    </xf>
    <xf numFmtId="2" fontId="0" fillId="14" borderId="19" xfId="0" applyNumberFormat="1" applyFill="1" applyBorder="1" applyAlignment="1" applyProtection="1">
      <alignment horizontal="center"/>
      <protection locked="0"/>
    </xf>
    <xf numFmtId="165" fontId="0" fillId="0" borderId="18" xfId="0" applyNumberFormat="1" applyBorder="1"/>
    <xf numFmtId="0" fontId="5" fillId="0" borderId="20" xfId="0" applyFont="1" applyBorder="1"/>
    <xf numFmtId="0" fontId="0" fillId="15" borderId="21" xfId="0" applyFill="1" applyBorder="1" applyAlignment="1" applyProtection="1">
      <alignment horizontal="center"/>
      <protection locked="0"/>
    </xf>
    <xf numFmtId="2" fontId="0" fillId="14" borderId="21" xfId="0" applyNumberFormat="1" applyFill="1" applyBorder="1" applyAlignment="1" applyProtection="1">
      <alignment horizontal="center"/>
      <protection locked="0"/>
    </xf>
    <xf numFmtId="0" fontId="5" fillId="0" borderId="17" xfId="0" applyFont="1" applyBorder="1"/>
    <xf numFmtId="0" fontId="0" fillId="0" borderId="18" xfId="0" applyBorder="1"/>
    <xf numFmtId="0" fontId="0" fillId="0" borderId="20" xfId="0" applyBorder="1"/>
    <xf numFmtId="0" fontId="5" fillId="14" borderId="3" xfId="0" applyFont="1" applyFill="1" applyBorder="1"/>
    <xf numFmtId="0" fontId="0" fillId="14" borderId="3" xfId="0" applyFill="1" applyBorder="1"/>
    <xf numFmtId="2" fontId="0" fillId="15" borderId="0" xfId="0" applyNumberFormat="1" applyFill="1" applyAlignment="1">
      <alignment horizontal="center"/>
    </xf>
    <xf numFmtId="0" fontId="0" fillId="15" borderId="0" xfId="0" applyFill="1"/>
    <xf numFmtId="0" fontId="3" fillId="16" borderId="7" xfId="0" applyFont="1" applyFill="1" applyBorder="1" applyAlignment="1">
      <alignment horizontal="center" vertical="center"/>
    </xf>
    <xf numFmtId="165" fontId="0" fillId="15" borderId="22" xfId="0" applyNumberFormat="1" applyFill="1" applyBorder="1" applyProtection="1">
      <protection locked="0"/>
    </xf>
    <xf numFmtId="165" fontId="0" fillId="15" borderId="23" xfId="0" applyNumberFormat="1" applyFill="1" applyBorder="1" applyProtection="1">
      <protection locked="0"/>
    </xf>
    <xf numFmtId="165" fontId="0" fillId="0" borderId="24" xfId="0" applyNumberFormat="1" applyBorder="1"/>
    <xf numFmtId="165" fontId="0" fillId="0" borderId="25" xfId="0" applyNumberFormat="1" applyBorder="1"/>
    <xf numFmtId="164" fontId="0" fillId="14" borderId="26" xfId="0" applyNumberFormat="1" applyFill="1" applyBorder="1"/>
    <xf numFmtId="164" fontId="0" fillId="0" borderId="26" xfId="0" applyNumberFormat="1" applyBorder="1"/>
    <xf numFmtId="164" fontId="0" fillId="0" borderId="27" xfId="0" applyNumberFormat="1" applyBorder="1"/>
    <xf numFmtId="165" fontId="0" fillId="0" borderId="27" xfId="0" applyNumberFormat="1" applyBorder="1"/>
    <xf numFmtId="165" fontId="0" fillId="0" borderId="26" xfId="0" applyNumberFormat="1" applyBorder="1"/>
    <xf numFmtId="164" fontId="0" fillId="0" borderId="25" xfId="0" applyNumberFormat="1" applyBorder="1"/>
    <xf numFmtId="165" fontId="0" fillId="14" borderId="26" xfId="0" applyNumberFormat="1" applyFill="1" applyBorder="1" applyProtection="1">
      <protection locked="0"/>
    </xf>
    <xf numFmtId="0" fontId="5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5CDE5"/>
      <rgbColor rgb="00CCFFFF"/>
      <rgbColor rgb="00CCFFCC"/>
      <rgbColor rgb="00FFFF99"/>
      <rgbColor rgb="00E7F2F9"/>
      <rgbColor rgb="00FF99CC"/>
      <rgbColor rgb="00CC99FF"/>
      <rgbColor rgb="00FFCC99"/>
      <rgbColor rgb="00F3F9FD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9:G17"/>
  <sheetViews>
    <sheetView showGridLines="0" showRowColHeaders="0" zoomScaleNormal="100" workbookViewId="0">
      <selection activeCell="F10" sqref="F10"/>
    </sheetView>
  </sheetViews>
  <sheetFormatPr baseColWidth="10" defaultColWidth="11.5" defaultRowHeight="13" x14ac:dyDescent="0.15"/>
  <cols>
    <col min="1" max="1" width="16.1640625" style="44" customWidth="1"/>
    <col min="2" max="2" width="28.5" style="44" customWidth="1"/>
    <col min="3" max="3" width="7.5" style="44" customWidth="1"/>
    <col min="4" max="4" width="5.6640625" style="44" customWidth="1"/>
    <col min="5" max="5" width="6.6640625" style="44" customWidth="1"/>
    <col min="6" max="6" width="8.1640625" style="44" customWidth="1"/>
    <col min="7" max="7" width="7.33203125" style="44" customWidth="1"/>
    <col min="8" max="16384" width="11.5" style="44"/>
  </cols>
  <sheetData>
    <row r="9" spans="1:7" ht="14" thickBot="1" x14ac:dyDescent="0.2">
      <c r="B9" s="45"/>
      <c r="C9" s="45"/>
      <c r="D9" s="45"/>
      <c r="E9" s="45"/>
      <c r="F9" s="45"/>
      <c r="G9" s="45"/>
    </row>
    <row r="10" spans="1:7" x14ac:dyDescent="0.15">
      <c r="A10" s="46"/>
      <c r="B10" s="58" t="s">
        <v>127</v>
      </c>
      <c r="C10" s="59"/>
      <c r="D10" s="59"/>
      <c r="E10" s="59"/>
      <c r="F10" s="60">
        <v>5.6319999999999997</v>
      </c>
      <c r="G10" s="61" t="s">
        <v>128</v>
      </c>
    </row>
    <row r="11" spans="1:7" x14ac:dyDescent="0.15">
      <c r="B11" s="47"/>
      <c r="C11" s="48"/>
      <c r="D11" s="49"/>
      <c r="E11" s="49" t="s">
        <v>129</v>
      </c>
      <c r="F11" s="50">
        <v>1</v>
      </c>
      <c r="G11" s="51"/>
    </row>
    <row r="12" spans="1:7" x14ac:dyDescent="0.15">
      <c r="B12" s="62" t="s">
        <v>130</v>
      </c>
      <c r="C12" s="58"/>
      <c r="D12" s="58"/>
      <c r="E12" s="58"/>
      <c r="F12" s="60">
        <v>225.93899999999999</v>
      </c>
      <c r="G12" s="63" t="s">
        <v>131</v>
      </c>
    </row>
    <row r="13" spans="1:7" x14ac:dyDescent="0.15">
      <c r="B13" s="47" t="s">
        <v>132</v>
      </c>
      <c r="C13" s="49"/>
      <c r="D13" s="49"/>
      <c r="E13" s="49"/>
      <c r="F13" s="50">
        <v>6.9409999999999998</v>
      </c>
      <c r="G13" s="51" t="s">
        <v>131</v>
      </c>
    </row>
    <row r="14" spans="1:7" x14ac:dyDescent="0.15">
      <c r="B14" s="62" t="s">
        <v>133</v>
      </c>
      <c r="C14" s="58"/>
      <c r="D14" s="58"/>
      <c r="E14" s="58"/>
      <c r="F14" s="60">
        <v>1</v>
      </c>
      <c r="G14" s="63"/>
    </row>
    <row r="15" spans="1:7" x14ac:dyDescent="0.15">
      <c r="B15" s="47" t="s">
        <v>134</v>
      </c>
      <c r="C15" s="49"/>
      <c r="D15" s="49"/>
      <c r="E15" s="49"/>
      <c r="F15" s="50">
        <v>1</v>
      </c>
      <c r="G15" s="51"/>
    </row>
    <row r="16" spans="1:7" ht="14" thickBot="1" x14ac:dyDescent="0.2">
      <c r="B16" s="54"/>
      <c r="C16" s="55"/>
      <c r="D16" s="55"/>
      <c r="E16" s="55"/>
      <c r="F16" s="64"/>
      <c r="G16" s="65"/>
    </row>
    <row r="17" spans="2:7" ht="14" thickBot="1" x14ac:dyDescent="0.2">
      <c r="B17" s="52" t="s">
        <v>135</v>
      </c>
      <c r="C17" s="53"/>
      <c r="D17" s="53"/>
      <c r="E17" s="53"/>
      <c r="F17" s="56">
        <f>F10*1000*96485.34*F15/(F12+(F11*F13))/3600000</f>
        <v>0.64817053475323483</v>
      </c>
      <c r="G17" s="57" t="s">
        <v>136</v>
      </c>
    </row>
  </sheetData>
  <sheetProtection sheet="1" objects="1" scenarios="1" selectLockedCells="1"/>
  <protectedRanges>
    <protectedRange sqref="F10:F15 C11" name="Bereich1"/>
  </protectedRanges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S33"/>
  <sheetViews>
    <sheetView showGridLines="0" showRowColHeaders="0" tabSelected="1" workbookViewId="0">
      <selection activeCell="R5" sqref="R5"/>
    </sheetView>
  </sheetViews>
  <sheetFormatPr baseColWidth="10" defaultColWidth="9.1640625" defaultRowHeight="13" x14ac:dyDescent="0.15"/>
  <cols>
    <col min="1" max="1" width="9.1640625" customWidth="1"/>
    <col min="2" max="2" width="3.5" customWidth="1"/>
    <col min="3" max="3" width="3.5" style="22" customWidth="1"/>
    <col min="4" max="4" width="3.5" customWidth="1"/>
    <col min="5" max="5" width="3.5" style="22" customWidth="1"/>
    <col min="6" max="6" width="3.5" customWidth="1"/>
    <col min="7" max="7" width="3.5" style="22" customWidth="1"/>
    <col min="8" max="8" width="3.5" customWidth="1"/>
    <col min="9" max="9" width="3.5" style="22" customWidth="1"/>
    <col min="10" max="10" width="3.5" customWidth="1"/>
    <col min="11" max="11" width="3.5" style="22" customWidth="1"/>
    <col min="12" max="12" width="3.5" customWidth="1"/>
    <col min="13" max="13" width="3.5" style="22" customWidth="1"/>
    <col min="14" max="14" width="3.5" customWidth="1"/>
    <col min="15" max="15" width="3.5" style="22" customWidth="1"/>
    <col min="16" max="16" width="2.33203125" customWidth="1"/>
    <col min="17" max="17" width="20" style="26" customWidth="1"/>
    <col min="18" max="18" width="20.5" style="11" customWidth="1"/>
    <col min="19" max="19" width="12.33203125" style="30" customWidth="1"/>
  </cols>
  <sheetData>
    <row r="1" spans="2:19" ht="14" thickBot="1" x14ac:dyDescent="0.2"/>
    <row r="2" spans="2:19" s="20" customFormat="1" ht="19.5" customHeight="1" thickBot="1" x14ac:dyDescent="0.2">
      <c r="B2" s="41" t="s">
        <v>63</v>
      </c>
      <c r="C2" s="23" t="s">
        <v>69</v>
      </c>
      <c r="D2" s="42" t="s">
        <v>81</v>
      </c>
      <c r="E2" s="23" t="s">
        <v>70</v>
      </c>
      <c r="F2" s="42" t="s">
        <v>82</v>
      </c>
      <c r="G2" s="23" t="s">
        <v>71</v>
      </c>
      <c r="H2" s="42" t="s">
        <v>67</v>
      </c>
      <c r="I2" s="23" t="s">
        <v>72</v>
      </c>
      <c r="J2" s="42" t="s">
        <v>68</v>
      </c>
      <c r="K2" s="23" t="s">
        <v>64</v>
      </c>
      <c r="L2" s="42" t="s">
        <v>85</v>
      </c>
      <c r="M2" s="23" t="s">
        <v>65</v>
      </c>
      <c r="N2" s="42" t="s">
        <v>73</v>
      </c>
      <c r="O2" s="23" t="s">
        <v>66</v>
      </c>
      <c r="P2" s="43"/>
      <c r="Q2" s="27" t="s">
        <v>74</v>
      </c>
      <c r="R2" s="21" t="s">
        <v>75</v>
      </c>
      <c r="S2" s="31" t="s">
        <v>76</v>
      </c>
    </row>
    <row r="3" spans="2:19" x14ac:dyDescent="0.15">
      <c r="B3" s="12" t="s">
        <v>103</v>
      </c>
      <c r="C3" s="24">
        <v>1</v>
      </c>
      <c r="D3" s="13" t="s">
        <v>82</v>
      </c>
      <c r="E3" s="24">
        <v>1</v>
      </c>
      <c r="F3" s="13" t="s">
        <v>84</v>
      </c>
      <c r="G3" s="24">
        <v>3</v>
      </c>
      <c r="H3" s="13"/>
      <c r="I3" s="24"/>
      <c r="J3" s="13"/>
      <c r="K3" s="24"/>
      <c r="L3" s="13"/>
      <c r="M3" s="24"/>
      <c r="N3" s="13"/>
      <c r="O3" s="24"/>
      <c r="P3" s="14"/>
      <c r="Q3" s="28">
        <f>IF(IF(ISBLANK(B3),0,VLOOKUP(B3,AtomicMass!$A$1:$B$112,2,0)*C3)+IF(ISBLANK(D3),0,VLOOKUP(D3,AtomicMass!$A$1:$B$112,2,0)*E3)+IF(ISBLANK(F3),0,VLOOKUP(F3,AtomicMass!$A$1:$B$112,2,0)*G3)+IF(ISBLANK(H3),0,VLOOKUP(H3,AtomicMass!$A$1:$B$112,2,0)*I3)+IF(ISBLANK(J3),0,VLOOKUP(J3,AtomicMass!$A$1:$B$112,2,0)*K3)+IF(ISBLANK(L3),0,VLOOKUP(L3,AtomicMass!$A$1:$B$112,2,0)*M3)+IF(ISBLANK(N3),0,VLOOKUP(N3,AtomicMass!$A$1:$B$112,2,0)*O3)&gt;0,IF(ISBLANK(B3),0,VLOOKUP(B3,AtomicMass!$A$1:$B$112,2,0)*C3)+IF(ISBLANK(D3),0,VLOOKUP(D3,AtomicMass!$A$1:$B$112,2,0)*E3)+IF(ISBLANK(F3),0,VLOOKUP(F3,AtomicMass!$A$1:$B$112,2,0)*G3)+IF(ISBLANK(H3),0,VLOOKUP(H3,AtomicMass!$A$1:$B$112,2,0)*I3)+IF(ISBLANK(J3),0,VLOOKUP(J3,AtomicMass!$A$1:$B$112,2,0)*K3)+IF(ISBLANK(L3),0,VLOOKUP(L3,AtomicMass!$A$1:$B$112,2,0)*M3)+IF(ISBLANK(N3),0,VLOOKUP(N3,AtomicMass!$A$1:$B$112,2,0)*O3),"")</f>
        <v>118.9421</v>
      </c>
      <c r="R3" s="15">
        <v>5</v>
      </c>
      <c r="S3" s="32">
        <f>IF(AND(ISNUMBER(Q3),ISNUMBER(R3)),Q3*R3,"")</f>
        <v>594.71050000000002</v>
      </c>
    </row>
    <row r="4" spans="2:19" x14ac:dyDescent="0.15">
      <c r="B4" s="38" t="s">
        <v>87</v>
      </c>
      <c r="C4" s="37">
        <v>1</v>
      </c>
      <c r="D4" s="39" t="s">
        <v>77</v>
      </c>
      <c r="E4" s="37">
        <v>1</v>
      </c>
      <c r="F4" s="39" t="s">
        <v>82</v>
      </c>
      <c r="G4" s="37">
        <v>1</v>
      </c>
      <c r="H4" s="39" t="s">
        <v>84</v>
      </c>
      <c r="I4" s="37">
        <v>3</v>
      </c>
      <c r="J4" s="39"/>
      <c r="K4" s="37"/>
      <c r="L4" s="39"/>
      <c r="M4" s="37"/>
      <c r="N4" s="39"/>
      <c r="O4" s="37"/>
      <c r="P4" s="40"/>
      <c r="Q4" s="35">
        <f>IF(IF(ISBLANK(B4),0,VLOOKUP(B4,AtomicMass!$A$1:$B$112,2,0)*C4)+IF(ISBLANK(D4),0,VLOOKUP(D4,AtomicMass!$A$1:$B$112,2,0)*E4)+IF(ISBLANK(F4),0,VLOOKUP(F4,AtomicMass!$A$1:$B$112,2,0)*G4)+IF(ISBLANK(H4),0,VLOOKUP(H4,AtomicMass!$A$1:$B$112,2,0)*I4)+IF(ISBLANK(J4),0,VLOOKUP(J4,AtomicMass!$A$1:$B$112,2,0)*K4)+IF(ISBLANK(L4),0,VLOOKUP(L4,AtomicMass!$A$1:$B$112,2,0)*M4)+IF(ISBLANK(N4),0,VLOOKUP(N4,AtomicMass!$A$1:$B$112,2,0)*O4)&gt;0,IF(ISBLANK(B4),0,VLOOKUP(B4,AtomicMass!$A$1:$B$112,2,0)*C4)+IF(ISBLANK(D4),0,VLOOKUP(D4,AtomicMass!$A$1:$B$112,2,0)*E4)+IF(ISBLANK(F4),0,VLOOKUP(F4,AtomicMass!$A$1:$B$112,2,0)*G4)+IF(ISBLANK(H4),0,VLOOKUP(H4,AtomicMass!$A$1:$B$112,2,0)*I4)+IF(ISBLANK(J4),0,VLOOKUP(J4,AtomicMass!$A$1:$B$112,2,0)*K4)+IF(ISBLANK(L4),0,VLOOKUP(L4,AtomicMass!$A$1:$B$112,2,0)*M4)+IF(ISBLANK(N4),0,VLOOKUP(N4,AtomicMass!$A$1:$B$112,2,0)*O4),"")</f>
        <v>84.006609999999995</v>
      </c>
      <c r="R4" s="34">
        <v>5</v>
      </c>
      <c r="S4" s="36">
        <f>IF(AND(ISNUMBER(Q4),ISNUMBER(R4)),Q4*R4,"")</f>
        <v>420.03305</v>
      </c>
    </row>
    <row r="5" spans="2:19" x14ac:dyDescent="0.15">
      <c r="B5" s="12" t="s">
        <v>87</v>
      </c>
      <c r="C5" s="24">
        <v>1</v>
      </c>
      <c r="D5" s="13" t="s">
        <v>85</v>
      </c>
      <c r="E5" s="24">
        <v>1</v>
      </c>
      <c r="F5" s="13"/>
      <c r="G5" s="24"/>
      <c r="H5" s="13"/>
      <c r="I5" s="24"/>
      <c r="J5" s="13"/>
      <c r="K5" s="24"/>
      <c r="L5" s="13"/>
      <c r="M5" s="24"/>
      <c r="N5" s="13"/>
      <c r="O5" s="24"/>
      <c r="P5" s="14"/>
      <c r="Q5" s="28">
        <f>IF(IF(ISBLANK(B5),0,VLOOKUP(B5,AtomicMass!$A$1:$B$112,2,0)*C5)+IF(ISBLANK(D5),0,VLOOKUP(D5,AtomicMass!$A$1:$B$112,2,0)*E5)+IF(ISBLANK(F5),0,VLOOKUP(F5,AtomicMass!$A$1:$B$112,2,0)*G5)+IF(ISBLANK(H5),0,VLOOKUP(H5,AtomicMass!$A$1:$B$112,2,0)*I5)+IF(ISBLANK(J5),0,VLOOKUP(J5,AtomicMass!$A$1:$B$112,2,0)*K5)+IF(ISBLANK(L5),0,VLOOKUP(L5,AtomicMass!$A$1:$B$112,2,0)*M5)+IF(ISBLANK(N5),0,VLOOKUP(N5,AtomicMass!$A$1:$B$112,2,0)*O5)&gt;0,IF(ISBLANK(B5),0,VLOOKUP(B5,AtomicMass!$A$1:$B$112,2,0)*C5)+IF(ISBLANK(D5),0,VLOOKUP(D5,AtomicMass!$A$1:$B$112,2,0)*E5)+IF(ISBLANK(F5),0,VLOOKUP(F5,AtomicMass!$A$1:$B$112,2,0)*G5)+IF(ISBLANK(H5),0,VLOOKUP(H5,AtomicMass!$A$1:$B$112,2,0)*I5)+IF(ISBLANK(J5),0,VLOOKUP(J5,AtomicMass!$A$1:$B$112,2,0)*K5)+IF(ISBLANK(L5),0,VLOOKUP(L5,AtomicMass!$A$1:$B$112,2,0)*M5)+IF(ISBLANK(N5),0,VLOOKUP(N5,AtomicMass!$A$1:$B$112,2,0)*O5),"")</f>
        <v>41.988173199999999</v>
      </c>
      <c r="R5" s="15">
        <v>5</v>
      </c>
      <c r="S5" s="32">
        <f>IF(AND(ISNUMBER(Q5),ISNUMBER(R5)),Q5*R5,"")</f>
        <v>209.940866</v>
      </c>
    </row>
    <row r="6" spans="2:19" x14ac:dyDescent="0.15">
      <c r="B6" s="38" t="s">
        <v>83</v>
      </c>
      <c r="C6" s="37">
        <v>1</v>
      </c>
      <c r="D6" s="39" t="s">
        <v>77</v>
      </c>
      <c r="E6" s="37">
        <v>4</v>
      </c>
      <c r="F6" s="39" t="s">
        <v>77</v>
      </c>
      <c r="G6" s="37">
        <v>2</v>
      </c>
      <c r="H6" s="39" t="s">
        <v>91</v>
      </c>
      <c r="I6" s="37">
        <v>1</v>
      </c>
      <c r="J6" s="39" t="s">
        <v>84</v>
      </c>
      <c r="K6" s="37">
        <v>4</v>
      </c>
      <c r="L6" s="39"/>
      <c r="M6" s="37"/>
      <c r="N6" s="39"/>
      <c r="O6" s="37"/>
      <c r="P6" s="40"/>
      <c r="Q6" s="35">
        <f>IF(IF(ISBLANK(B6),0,VLOOKUP(B6,AtomicMass!$A$1:$B$112,2,0)*C6)+IF(ISBLANK(D6),0,VLOOKUP(D6,AtomicMass!$A$1:$B$112,2,0)*E6)+IF(ISBLANK(F6),0,VLOOKUP(F6,AtomicMass!$A$1:$B$112,2,0)*G6)+IF(ISBLANK(H6),0,VLOOKUP(H6,AtomicMass!$A$1:$B$112,2,0)*I6)+IF(ISBLANK(J6),0,VLOOKUP(J6,AtomicMass!$A$1:$B$112,2,0)*K6)+IF(ISBLANK(L6),0,VLOOKUP(L6,AtomicMass!$A$1:$B$112,2,0)*M6)+IF(ISBLANK(N6),0,VLOOKUP(N6,AtomicMass!$A$1:$B$112,2,0)*O6)&gt;0,IF(ISBLANK(B6),0,VLOOKUP(B6,AtomicMass!$A$1:$B$112,2,0)*C6)+IF(ISBLANK(D6),0,VLOOKUP(D6,AtomicMass!$A$1:$B$112,2,0)*E6)+IF(ISBLANK(F6),0,VLOOKUP(F6,AtomicMass!$A$1:$B$112,2,0)*G6)+IF(ISBLANK(H6),0,VLOOKUP(H6,AtomicMass!$A$1:$B$112,2,0)*I6)+IF(ISBLANK(J6),0,VLOOKUP(J6,AtomicMass!$A$1:$B$112,2,0)*K6)+IF(ISBLANK(L6),0,VLOOKUP(L6,AtomicMass!$A$1:$B$112,2,0)*M6)+IF(ISBLANK(N6),0,VLOOKUP(N6,AtomicMass!$A$1:$B$112,2,0)*O6),"")</f>
        <v>115.025741</v>
      </c>
      <c r="R6" s="34">
        <v>5</v>
      </c>
      <c r="S6" s="36">
        <f>IF(AND(ISNUMBER(Q6),ISNUMBER(R6)),Q6*R6,"")</f>
        <v>575.12870499999997</v>
      </c>
    </row>
    <row r="7" spans="2:19" x14ac:dyDescent="0.15">
      <c r="B7" s="12"/>
      <c r="C7" s="24"/>
      <c r="D7" s="13"/>
      <c r="E7" s="24"/>
      <c r="F7" s="13"/>
      <c r="G7" s="24"/>
      <c r="H7" s="13"/>
      <c r="I7" s="24"/>
      <c r="J7" s="13"/>
      <c r="K7" s="24"/>
      <c r="L7" s="13"/>
      <c r="M7" s="24"/>
      <c r="N7" s="13"/>
      <c r="O7" s="24"/>
      <c r="P7" s="14"/>
      <c r="Q7" s="28" t="str">
        <f>IF(IF(ISBLANK(B7),0,VLOOKUP(B7,AtomicMass!$A$1:$B$112,2,0)*C7)+IF(ISBLANK(D7),0,VLOOKUP(D7,AtomicMass!$A$1:$B$112,2,0)*E7)+IF(ISBLANK(F7),0,VLOOKUP(F7,AtomicMass!$A$1:$B$112,2,0)*G7)+IF(ISBLANK(H7),0,VLOOKUP(H7,AtomicMass!$A$1:$B$112,2,0)*I7)+IF(ISBLANK(J7),0,VLOOKUP(J7,AtomicMass!$A$1:$B$112,2,0)*K7)+IF(ISBLANK(L7),0,VLOOKUP(L7,AtomicMass!$A$1:$B$112,2,0)*M7)+IF(ISBLANK(N7),0,VLOOKUP(N7,AtomicMass!$A$1:$B$112,2,0)*O7)&gt;0,IF(ISBLANK(B7),0,VLOOKUP(B7,AtomicMass!$A$1:$B$112,2,0)*C7)+IF(ISBLANK(D7),0,VLOOKUP(D7,AtomicMass!$A$1:$B$112,2,0)*E7)+IF(ISBLANK(F7),0,VLOOKUP(F7,AtomicMass!$A$1:$B$112,2,0)*G7)+IF(ISBLANK(H7),0,VLOOKUP(H7,AtomicMass!$A$1:$B$112,2,0)*I7)+IF(ISBLANK(J7),0,VLOOKUP(J7,AtomicMass!$A$1:$B$112,2,0)*K7)+IF(ISBLANK(L7),0,VLOOKUP(L7,AtomicMass!$A$1:$B$112,2,0)*M7)+IF(ISBLANK(N7),0,VLOOKUP(N7,AtomicMass!$A$1:$B$112,2,0)*O7),"")</f>
        <v/>
      </c>
      <c r="R7" s="15"/>
      <c r="S7" s="32" t="str">
        <f>IF(AND(ISNUMBER(Q7),ISNUMBER(R7)),Q7*R7,"")</f>
        <v/>
      </c>
    </row>
    <row r="8" spans="2:19" x14ac:dyDescent="0.15">
      <c r="B8" s="38" t="s">
        <v>87</v>
      </c>
      <c r="C8" s="37">
        <v>2</v>
      </c>
      <c r="D8" s="39" t="s">
        <v>103</v>
      </c>
      <c r="E8" s="37">
        <v>1</v>
      </c>
      <c r="F8" s="39" t="s">
        <v>91</v>
      </c>
      <c r="G8" s="37">
        <v>1</v>
      </c>
      <c r="H8" s="39" t="s">
        <v>84</v>
      </c>
      <c r="I8" s="37">
        <v>4</v>
      </c>
      <c r="J8" s="39" t="s">
        <v>85</v>
      </c>
      <c r="K8" s="37">
        <v>1</v>
      </c>
      <c r="L8" s="39"/>
      <c r="M8" s="37"/>
      <c r="N8" s="39"/>
      <c r="O8" s="37"/>
      <c r="P8" s="40"/>
      <c r="Q8" s="35">
        <f>IF(IF(ISBLANK(B8),0,VLOOKUP(B8,AtomicMass!$A$1:$B$112,2,0)*C8)+IF(ISBLANK(D8),0,VLOOKUP(D8,AtomicMass!$A$1:$B$112,2,0)*E8)+IF(ISBLANK(F8),0,VLOOKUP(F8,AtomicMass!$A$1:$B$112,2,0)*G8)+IF(ISBLANK(H8),0,VLOOKUP(H8,AtomicMass!$A$1:$B$112,2,0)*I8)+IF(ISBLANK(J8),0,VLOOKUP(J8,AtomicMass!$A$1:$B$112,2,0)*K8)+IF(ISBLANK(L8),0,VLOOKUP(L8,AtomicMass!$A$1:$B$112,2,0)*M8)+IF(ISBLANK(N8),0,VLOOKUP(N8,AtomicMass!$A$1:$B$112,2,0)*O8)&gt;0,IF(ISBLANK(B8),0,VLOOKUP(B8,AtomicMass!$A$1:$B$112,2,0)*C8)+IF(ISBLANK(D8),0,VLOOKUP(D8,AtomicMass!$A$1:$B$112,2,0)*E8)+IF(ISBLANK(F8),0,VLOOKUP(F8,AtomicMass!$A$1:$B$112,2,0)*G8)+IF(ISBLANK(H8),0,VLOOKUP(H8,AtomicMass!$A$1:$B$112,2,0)*I8)+IF(ISBLANK(J8),0,VLOOKUP(J8,AtomicMass!$A$1:$B$112,2,0)*K8)+IF(ISBLANK(L8),0,VLOOKUP(L8,AtomicMass!$A$1:$B$112,2,0)*M8)+IF(ISBLANK(N8),0,VLOOKUP(N8,AtomicMass!$A$1:$B$112,2,0)*O8),"")</f>
        <v>218.88250420000003</v>
      </c>
      <c r="R8" s="34">
        <v>5</v>
      </c>
      <c r="S8" s="36">
        <f t="shared" ref="S8:S33" si="0">IF(AND(ISNUMBER(Q8),ISNUMBER(R8)),Q8*R8,"")</f>
        <v>1094.4125210000002</v>
      </c>
    </row>
    <row r="9" spans="2:19" x14ac:dyDescent="0.15">
      <c r="B9" s="12" t="s">
        <v>79</v>
      </c>
      <c r="C9" s="24">
        <v>3</v>
      </c>
      <c r="D9" s="13" t="s">
        <v>100</v>
      </c>
      <c r="E9" s="24">
        <v>2</v>
      </c>
      <c r="F9" s="13" t="s">
        <v>91</v>
      </c>
      <c r="G9" s="24">
        <v>3</v>
      </c>
      <c r="H9" s="13" t="s">
        <v>84</v>
      </c>
      <c r="I9" s="24">
        <v>12</v>
      </c>
      <c r="J9" s="13"/>
      <c r="K9" s="24"/>
      <c r="L9" s="13"/>
      <c r="M9" s="24"/>
      <c r="N9" s="13"/>
      <c r="O9" s="24"/>
      <c r="P9" s="14"/>
      <c r="Q9" s="28">
        <f>IF(IF(ISBLANK(B9),0,VLOOKUP(B9,AtomicMass!$A$1:$B$112,2,0)*C9)+IF(ISBLANK(D9),0,VLOOKUP(D9,AtomicMass!$A$1:$B$112,2,0)*E9)+IF(ISBLANK(F9),0,VLOOKUP(F9,AtomicMass!$A$1:$B$112,2,0)*G9)+IF(ISBLANK(H9),0,VLOOKUP(H9,AtomicMass!$A$1:$B$112,2,0)*I9)+IF(ISBLANK(J9),0,VLOOKUP(J9,AtomicMass!$A$1:$B$112,2,0)*K9)+IF(ISBLANK(L9),0,VLOOKUP(L9,AtomicMass!$A$1:$B$112,2,0)*M9)+IF(ISBLANK(N9),0,VLOOKUP(N9,AtomicMass!$A$1:$B$112,2,0)*O9)&gt;0,IF(ISBLANK(B9),0,VLOOKUP(B9,AtomicMass!$A$1:$B$112,2,0)*C9)+IF(ISBLANK(D9),0,VLOOKUP(D9,AtomicMass!$A$1:$B$112,2,0)*E9)+IF(ISBLANK(F9),0,VLOOKUP(F9,AtomicMass!$A$1:$B$112,2,0)*G9)+IF(ISBLANK(H9),0,VLOOKUP(H9,AtomicMass!$A$1:$B$112,2,0)*I9)+IF(ISBLANK(J9),0,VLOOKUP(J9,AtomicMass!$A$1:$B$112,2,0)*K9)+IF(ISBLANK(L9),0,VLOOKUP(L9,AtomicMass!$A$1:$B$112,2,0)*M9)+IF(ISBLANK(N9),0,VLOOKUP(N9,AtomicMass!$A$1:$B$112,2,0)*O9),"")</f>
        <v>409.72928300000001</v>
      </c>
      <c r="R9" s="15"/>
      <c r="S9" s="32" t="str">
        <f t="shared" si="0"/>
        <v/>
      </c>
    </row>
    <row r="10" spans="2:19" x14ac:dyDescent="0.15">
      <c r="B10" s="38" t="s">
        <v>79</v>
      </c>
      <c r="C10" s="37">
        <v>1</v>
      </c>
      <c r="D10" s="39" t="s">
        <v>100</v>
      </c>
      <c r="E10" s="37">
        <v>1</v>
      </c>
      <c r="F10" s="39" t="s">
        <v>91</v>
      </c>
      <c r="G10" s="37">
        <v>2</v>
      </c>
      <c r="H10" s="39" t="s">
        <v>84</v>
      </c>
      <c r="I10" s="37">
        <v>7</v>
      </c>
      <c r="J10" s="39"/>
      <c r="K10" s="37"/>
      <c r="L10" s="39"/>
      <c r="M10" s="37"/>
      <c r="N10" s="39"/>
      <c r="O10" s="37"/>
      <c r="P10" s="40"/>
      <c r="Q10" s="35">
        <f>IF(IF(ISBLANK(B10),0,VLOOKUP(B10,AtomicMass!$A$1:$B$112,2,0)*C10)+IF(ISBLANK(D10),0,VLOOKUP(D10,AtomicMass!$A$1:$B$112,2,0)*E10)+IF(ISBLANK(F10),0,VLOOKUP(F10,AtomicMass!$A$1:$B$112,2,0)*G10)+IF(ISBLANK(H10),0,VLOOKUP(H10,AtomicMass!$A$1:$B$112,2,0)*I10)+IF(ISBLANK(J10),0,VLOOKUP(J10,AtomicMass!$A$1:$B$112,2,0)*K10)+IF(ISBLANK(L10),0,VLOOKUP(L10,AtomicMass!$A$1:$B$112,2,0)*M10)+IF(ISBLANK(N10),0,VLOOKUP(N10,AtomicMass!$A$1:$B$112,2,0)*O10)&gt;0,IF(ISBLANK(B10),0,VLOOKUP(B10,AtomicMass!$A$1:$B$112,2,0)*C10)+IF(ISBLANK(D10),0,VLOOKUP(D10,AtomicMass!$A$1:$B$112,2,0)*E10)+IF(ISBLANK(F10),0,VLOOKUP(F10,AtomicMass!$A$1:$B$112,2,0)*G10)+IF(ISBLANK(H10),0,VLOOKUP(H10,AtomicMass!$A$1:$B$112,2,0)*I10)+IF(ISBLANK(J10),0,VLOOKUP(J10,AtomicMass!$A$1:$B$112,2,0)*K10)+IF(ISBLANK(L10),0,VLOOKUP(L10,AtomicMass!$A$1:$B$112,2,0)*M10)+IF(ISBLANK(N10),0,VLOOKUP(N10,AtomicMass!$A$1:$B$112,2,0)*O10),"")</f>
        <v>232.88042200000001</v>
      </c>
      <c r="R10" s="34"/>
      <c r="S10" s="36" t="str">
        <f t="shared" si="0"/>
        <v/>
      </c>
    </row>
    <row r="11" spans="2:19" x14ac:dyDescent="0.15">
      <c r="B11" s="12" t="s">
        <v>79</v>
      </c>
      <c r="C11" s="24">
        <v>0</v>
      </c>
      <c r="D11" s="13" t="s">
        <v>104</v>
      </c>
      <c r="E11" s="24">
        <v>0.8</v>
      </c>
      <c r="F11" s="13" t="s">
        <v>103</v>
      </c>
      <c r="G11" s="24">
        <v>0.15</v>
      </c>
      <c r="H11" s="13" t="s">
        <v>89</v>
      </c>
      <c r="I11" s="24">
        <v>0.05</v>
      </c>
      <c r="J11" s="13" t="s">
        <v>84</v>
      </c>
      <c r="K11" s="24">
        <v>2</v>
      </c>
      <c r="L11" s="13"/>
      <c r="M11" s="24"/>
      <c r="N11" s="13"/>
      <c r="O11" s="24"/>
      <c r="P11" s="14"/>
      <c r="Q11" s="28">
        <f>IF(IF(ISBLANK(B11),0,VLOOKUP(B11,AtomicMass!$A$1:$B$112,2,0)*C11)+IF(ISBLANK(D11),0,VLOOKUP(D11,AtomicMass!$A$1:$B$112,2,0)*E11)+IF(ISBLANK(F11),0,VLOOKUP(F11,AtomicMass!$A$1:$B$112,2,0)*G11)+IF(ISBLANK(H11),0,VLOOKUP(H11,AtomicMass!$A$1:$B$112,2,0)*I11)+IF(ISBLANK(J11),0,VLOOKUP(J11,AtomicMass!$A$1:$B$112,2,0)*K11)+IF(ISBLANK(L11),0,VLOOKUP(L11,AtomicMass!$A$1:$B$112,2,0)*M11)+IF(ISBLANK(N11),0,VLOOKUP(N11,AtomicMass!$A$1:$B$112,2,0)*O11)&gt;0,IF(ISBLANK(B11),0,VLOOKUP(B11,AtomicMass!$A$1:$B$112,2,0)*C11)+IF(ISBLANK(D11),0,VLOOKUP(D11,AtomicMass!$A$1:$B$112,2,0)*E11)+IF(ISBLANK(F11),0,VLOOKUP(F11,AtomicMass!$A$1:$B$112,2,0)*G11)+IF(ISBLANK(H11),0,VLOOKUP(H11,AtomicMass!$A$1:$B$112,2,0)*I11)+IF(ISBLANK(J11),0,VLOOKUP(J11,AtomicMass!$A$1:$B$112,2,0)*K11)+IF(ISBLANK(L11),0,VLOOKUP(L11,AtomicMass!$A$1:$B$112,2,0)*M11)+IF(ISBLANK(N11),0,VLOOKUP(N11,AtomicMass!$A$1:$B$112,2,0)*O11),"")</f>
        <v>89.142576899999995</v>
      </c>
      <c r="R11" s="15"/>
      <c r="S11" s="32" t="str">
        <f t="shared" si="0"/>
        <v/>
      </c>
    </row>
    <row r="12" spans="2:19" x14ac:dyDescent="0.15">
      <c r="B12" s="110" t="s">
        <v>79</v>
      </c>
      <c r="C12" s="37">
        <v>2</v>
      </c>
      <c r="D12" s="111" t="s">
        <v>104</v>
      </c>
      <c r="E12" s="37">
        <v>3</v>
      </c>
      <c r="F12" s="111" t="s">
        <v>91</v>
      </c>
      <c r="G12" s="37">
        <v>4</v>
      </c>
      <c r="H12" s="111" t="s">
        <v>84</v>
      </c>
      <c r="I12" s="37">
        <v>14</v>
      </c>
      <c r="J12" s="39"/>
      <c r="K12" s="37"/>
      <c r="L12" s="39"/>
      <c r="M12" s="37"/>
      <c r="N12" s="39"/>
      <c r="O12" s="37"/>
      <c r="P12" s="40"/>
      <c r="Q12" s="35">
        <f>IF(IF(ISBLANK(B12),0,VLOOKUP(B12,AtomicMass!$A$1:$B$112,2,0)*C12)+IF(ISBLANK(D12),0,VLOOKUP(D12,AtomicMass!$A$1:$B$112,2,0)*E12)+IF(ISBLANK(F12),0,VLOOKUP(F12,AtomicMass!$A$1:$B$112,2,0)*G12)+IF(ISBLANK(H12),0,VLOOKUP(H12,AtomicMass!$A$1:$B$112,2,0)*I12)+IF(ISBLANK(J12),0,VLOOKUP(J12,AtomicMass!$A$1:$B$112,2,0)*K12)+IF(ISBLANK(L12),0,VLOOKUP(L12,AtomicMass!$A$1:$B$112,2,0)*M12)+IF(ISBLANK(N12),0,VLOOKUP(N12,AtomicMass!$A$1:$B$112,2,0)*O12)&gt;0,IF(ISBLANK(B12),0,VLOOKUP(B12,AtomicMass!$A$1:$B$112,2,0)*C12)+IF(ISBLANK(D12),0,VLOOKUP(D12,AtomicMass!$A$1:$B$112,2,0)*E12)+IF(ISBLANK(F12),0,VLOOKUP(F12,AtomicMass!$A$1:$B$112,2,0)*G12)+IF(ISBLANK(H12),0,VLOOKUP(H12,AtomicMass!$A$1:$B$112,2,0)*I12)+IF(ISBLANK(J12),0,VLOOKUP(J12,AtomicMass!$A$1:$B$112,2,0)*K12)+IF(ISBLANK(L12),0,VLOOKUP(L12,AtomicMass!$A$1:$B$112,2,0)*M12)+IF(ISBLANK(N12),0,VLOOKUP(N12,AtomicMass!$A$1:$B$112,2,0)*O12),"")</f>
        <v>537.84884399999999</v>
      </c>
      <c r="R12" s="34"/>
      <c r="S12" s="36" t="str">
        <f t="shared" si="0"/>
        <v/>
      </c>
    </row>
    <row r="13" spans="2:19" x14ac:dyDescent="0.15">
      <c r="B13" s="12"/>
      <c r="C13" s="24"/>
      <c r="D13" s="13"/>
      <c r="E13" s="24"/>
      <c r="F13" s="13"/>
      <c r="G13" s="24"/>
      <c r="H13" s="13"/>
      <c r="I13" s="24"/>
      <c r="J13" s="13"/>
      <c r="K13" s="24"/>
      <c r="L13" s="13"/>
      <c r="M13" s="24"/>
      <c r="N13" s="13"/>
      <c r="O13" s="24"/>
      <c r="P13" s="14"/>
      <c r="Q13" s="28" t="str">
        <f>IF(IF(ISBLANK(B13),0,VLOOKUP(B13,AtomicMass!$A$1:$B$112,2,0)*C13)+IF(ISBLANK(D13),0,VLOOKUP(D13,AtomicMass!$A$1:$B$112,2,0)*E13)+IF(ISBLANK(F13),0,VLOOKUP(F13,AtomicMass!$A$1:$B$112,2,0)*G13)+IF(ISBLANK(H13),0,VLOOKUP(H13,AtomicMass!$A$1:$B$112,2,0)*I13)+IF(ISBLANK(J13),0,VLOOKUP(J13,AtomicMass!$A$1:$B$112,2,0)*K13)+IF(ISBLANK(L13),0,VLOOKUP(L13,AtomicMass!$A$1:$B$112,2,0)*M13)+IF(ISBLANK(N13),0,VLOOKUP(N13,AtomicMass!$A$1:$B$112,2,0)*O13)&gt;0,IF(ISBLANK(B13),0,VLOOKUP(B13,AtomicMass!$A$1:$B$112,2,0)*C13)+IF(ISBLANK(D13),0,VLOOKUP(D13,AtomicMass!$A$1:$B$112,2,0)*E13)+IF(ISBLANK(F13),0,VLOOKUP(F13,AtomicMass!$A$1:$B$112,2,0)*G13)+IF(ISBLANK(H13),0,VLOOKUP(H13,AtomicMass!$A$1:$B$112,2,0)*I13)+IF(ISBLANK(J13),0,VLOOKUP(J13,AtomicMass!$A$1:$B$112,2,0)*K13)+IF(ISBLANK(L13),0,VLOOKUP(L13,AtomicMass!$A$1:$B$112,2,0)*M13)+IF(ISBLANK(N13),0,VLOOKUP(N13,AtomicMass!$A$1:$B$112,2,0)*O13),"")</f>
        <v/>
      </c>
      <c r="R13" s="15"/>
      <c r="S13" s="32" t="str">
        <f t="shared" si="0"/>
        <v/>
      </c>
    </row>
    <row r="14" spans="2:19" x14ac:dyDescent="0.15">
      <c r="B14" s="38" t="s">
        <v>1</v>
      </c>
      <c r="C14" s="37">
        <v>1</v>
      </c>
      <c r="D14" s="39" t="s">
        <v>93</v>
      </c>
      <c r="E14" s="37">
        <v>4</v>
      </c>
      <c r="F14" s="39"/>
      <c r="G14" s="37"/>
      <c r="H14" s="39"/>
      <c r="I14" s="37"/>
      <c r="J14" s="39"/>
      <c r="K14" s="37"/>
      <c r="L14" s="39"/>
      <c r="M14" s="37"/>
      <c r="N14" s="39"/>
      <c r="O14" s="37"/>
      <c r="P14" s="40"/>
      <c r="Q14" s="35">
        <f>IF(IF(ISBLANK(B14),0,VLOOKUP(B14,AtomicMass!$A$1:$B$112,2,0)*C14)+IF(ISBLANK(D14),0,VLOOKUP(D14,AtomicMass!$A$1:$B$112,2,0)*E14)+IF(ISBLANK(F14),0,VLOOKUP(F14,AtomicMass!$A$1:$B$112,2,0)*G14)+IF(ISBLANK(H14),0,VLOOKUP(H14,AtomicMass!$A$1:$B$112,2,0)*I14)+IF(ISBLANK(J14),0,VLOOKUP(J14,AtomicMass!$A$1:$B$112,2,0)*K14)+IF(ISBLANK(L14),0,VLOOKUP(L14,AtomicMass!$A$1:$B$112,2,0)*M14)+IF(ISBLANK(N14),0,VLOOKUP(N14,AtomicMass!$A$1:$B$112,2,0)*O14)&gt;0,IF(ISBLANK(B14),0,VLOOKUP(B14,AtomicMass!$A$1:$B$112,2,0)*C14)+IF(ISBLANK(D14),0,VLOOKUP(D14,AtomicMass!$A$1:$B$112,2,0)*E14)+IF(ISBLANK(F14),0,VLOOKUP(F14,AtomicMass!$A$1:$B$112,2,0)*G14)+IF(ISBLANK(H14),0,VLOOKUP(H14,AtomicMass!$A$1:$B$112,2,0)*I14)+IF(ISBLANK(J14),0,VLOOKUP(J14,AtomicMass!$A$1:$B$112,2,0)*K14)+IF(ISBLANK(L14),0,VLOOKUP(L14,AtomicMass!$A$1:$B$112,2,0)*M14)+IF(ISBLANK(N14),0,VLOOKUP(N14,AtomicMass!$A$1:$B$112,2,0)*O14),"")</f>
        <v>260.52080000000001</v>
      </c>
      <c r="R14" s="34">
        <v>2</v>
      </c>
      <c r="S14" s="36">
        <f t="shared" si="0"/>
        <v>521.04160000000002</v>
      </c>
    </row>
    <row r="15" spans="2:19" x14ac:dyDescent="0.15">
      <c r="B15" s="12" t="s">
        <v>87</v>
      </c>
      <c r="C15" s="24">
        <v>1</v>
      </c>
      <c r="D15" s="13" t="s">
        <v>84</v>
      </c>
      <c r="E15" s="24">
        <v>1</v>
      </c>
      <c r="F15" s="13" t="s">
        <v>77</v>
      </c>
      <c r="G15" s="24">
        <v>1</v>
      </c>
      <c r="H15" s="13"/>
      <c r="I15" s="24"/>
      <c r="J15" s="13"/>
      <c r="K15" s="24"/>
      <c r="L15" s="13"/>
      <c r="M15" s="24"/>
      <c r="N15" s="13"/>
      <c r="O15" s="24"/>
      <c r="P15" s="14"/>
      <c r="Q15" s="28">
        <f>IF(IF(ISBLANK(B15),0,VLOOKUP(B15,AtomicMass!$A$1:$B$112,2,0)*C15)+IF(ISBLANK(D15),0,VLOOKUP(D15,AtomicMass!$A$1:$B$112,2,0)*E15)+IF(ISBLANK(F15),0,VLOOKUP(F15,AtomicMass!$A$1:$B$112,2,0)*G15)+IF(ISBLANK(H15),0,VLOOKUP(H15,AtomicMass!$A$1:$B$112,2,0)*I15)+IF(ISBLANK(J15),0,VLOOKUP(J15,AtomicMass!$A$1:$B$112,2,0)*K15)+IF(ISBLANK(L15),0,VLOOKUP(L15,AtomicMass!$A$1:$B$112,2,0)*M15)+IF(ISBLANK(N15),0,VLOOKUP(N15,AtomicMass!$A$1:$B$112,2,0)*O15)&gt;0,IF(ISBLANK(B15),0,VLOOKUP(B15,AtomicMass!$A$1:$B$112,2,0)*C15)+IF(ISBLANK(D15),0,VLOOKUP(D15,AtomicMass!$A$1:$B$112,2,0)*E15)+IF(ISBLANK(F15),0,VLOOKUP(F15,AtomicMass!$A$1:$B$112,2,0)*G15)+IF(ISBLANK(H15),0,VLOOKUP(H15,AtomicMass!$A$1:$B$112,2,0)*I15)+IF(ISBLANK(J15),0,VLOOKUP(J15,AtomicMass!$A$1:$B$112,2,0)*K15)+IF(ISBLANK(L15),0,VLOOKUP(L15,AtomicMass!$A$1:$B$112,2,0)*M15)+IF(ISBLANK(N15),0,VLOOKUP(N15,AtomicMass!$A$1:$B$112,2,0)*O15),"")</f>
        <v>39.997109999999999</v>
      </c>
      <c r="R15" s="15">
        <v>14</v>
      </c>
      <c r="S15" s="32">
        <f t="shared" si="0"/>
        <v>559.95953999999995</v>
      </c>
    </row>
    <row r="16" spans="2:19" x14ac:dyDescent="0.15">
      <c r="B16" s="38"/>
      <c r="C16" s="37"/>
      <c r="D16" s="39"/>
      <c r="E16" s="37"/>
      <c r="F16" s="39"/>
      <c r="G16" s="37"/>
      <c r="H16" s="39"/>
      <c r="I16" s="37"/>
      <c r="J16" s="39"/>
      <c r="K16" s="37"/>
      <c r="L16" s="39"/>
      <c r="M16" s="37"/>
      <c r="N16" s="39"/>
      <c r="O16" s="37"/>
      <c r="P16" s="40"/>
      <c r="Q16" s="35" t="str">
        <f>IF(IF(ISBLANK(B16),0,VLOOKUP(B16,AtomicMass!$A$1:$B$112,2,0)*C16)+IF(ISBLANK(D16),0,VLOOKUP(D16,AtomicMass!$A$1:$B$112,2,0)*E16)+IF(ISBLANK(F16),0,VLOOKUP(F16,AtomicMass!$A$1:$B$112,2,0)*G16)+IF(ISBLANK(H16),0,VLOOKUP(H16,AtomicMass!$A$1:$B$112,2,0)*I16)+IF(ISBLANK(J16),0,VLOOKUP(J16,AtomicMass!$A$1:$B$112,2,0)*K16)+IF(ISBLANK(L16),0,VLOOKUP(L16,AtomicMass!$A$1:$B$112,2,0)*M16)+IF(ISBLANK(N16),0,VLOOKUP(N16,AtomicMass!$A$1:$B$112,2,0)*O16)&gt;0,IF(ISBLANK(B16),0,VLOOKUP(B16,AtomicMass!$A$1:$B$112,2,0)*C16)+IF(ISBLANK(D16),0,VLOOKUP(D16,AtomicMass!$A$1:$B$112,2,0)*E16)+IF(ISBLANK(F16),0,VLOOKUP(F16,AtomicMass!$A$1:$B$112,2,0)*G16)+IF(ISBLANK(H16),0,VLOOKUP(H16,AtomicMass!$A$1:$B$112,2,0)*I16)+IF(ISBLANK(J16),0,VLOOKUP(J16,AtomicMass!$A$1:$B$112,2,0)*K16)+IF(ISBLANK(L16),0,VLOOKUP(L16,AtomicMass!$A$1:$B$112,2,0)*M16)+IF(ISBLANK(N16),0,VLOOKUP(N16,AtomicMass!$A$1:$B$112,2,0)*O16),"")</f>
        <v/>
      </c>
      <c r="R16" s="34"/>
      <c r="S16" s="36" t="str">
        <f t="shared" si="0"/>
        <v/>
      </c>
    </row>
    <row r="17" spans="2:19" x14ac:dyDescent="0.15">
      <c r="B17" s="12" t="s">
        <v>1</v>
      </c>
      <c r="C17" s="24">
        <v>1</v>
      </c>
      <c r="D17" s="13" t="s">
        <v>84</v>
      </c>
      <c r="E17" s="24">
        <v>2</v>
      </c>
      <c r="F17" s="13"/>
      <c r="G17" s="24"/>
      <c r="H17" s="13"/>
      <c r="I17" s="24"/>
      <c r="J17" s="13"/>
      <c r="K17" s="24"/>
      <c r="L17" s="13"/>
      <c r="M17" s="24"/>
      <c r="N17" s="13"/>
      <c r="O17" s="24"/>
      <c r="P17" s="14"/>
      <c r="Q17" s="28">
        <f>IF(IF(ISBLANK(B17),0,VLOOKUP(B17,AtomicMass!$A$1:$B$112,2,0)*C17)+IF(ISBLANK(D17),0,VLOOKUP(D17,AtomicMass!$A$1:$B$112,2,0)*E17)+IF(ISBLANK(F17),0,VLOOKUP(F17,AtomicMass!$A$1:$B$112,2,0)*G17)+IF(ISBLANK(H17),0,VLOOKUP(H17,AtomicMass!$A$1:$B$112,2,0)*I17)+IF(ISBLANK(J17),0,VLOOKUP(J17,AtomicMass!$A$1:$B$112,2,0)*K17)+IF(ISBLANK(L17),0,VLOOKUP(L17,AtomicMass!$A$1:$B$112,2,0)*M17)+IF(ISBLANK(N17),0,VLOOKUP(N17,AtomicMass!$A$1:$B$112,2,0)*O17)&gt;0,IF(ISBLANK(B17),0,VLOOKUP(B17,AtomicMass!$A$1:$B$112,2,0)*C17)+IF(ISBLANK(D17),0,VLOOKUP(D17,AtomicMass!$A$1:$B$112,2,0)*E17)+IF(ISBLANK(F17),0,VLOOKUP(F17,AtomicMass!$A$1:$B$112,2,0)*G17)+IF(ISBLANK(H17),0,VLOOKUP(H17,AtomicMass!$A$1:$B$112,2,0)*I17)+IF(ISBLANK(J17),0,VLOOKUP(J17,AtomicMass!$A$1:$B$112,2,0)*K17)+IF(ISBLANK(L17),0,VLOOKUP(L17,AtomicMass!$A$1:$B$112,2,0)*M17)+IF(ISBLANK(N17),0,VLOOKUP(N17,AtomicMass!$A$1:$B$112,2,0)*O17),"")</f>
        <v>150.7088</v>
      </c>
      <c r="R17" s="15">
        <v>2</v>
      </c>
      <c r="S17" s="32">
        <f t="shared" si="0"/>
        <v>301.41759999999999</v>
      </c>
    </row>
    <row r="18" spans="2:19" x14ac:dyDescent="0.15">
      <c r="B18" s="38"/>
      <c r="C18" s="37"/>
      <c r="D18" s="39"/>
      <c r="E18" s="37"/>
      <c r="F18" s="39"/>
      <c r="G18" s="37"/>
      <c r="H18" s="39"/>
      <c r="I18" s="37"/>
      <c r="J18" s="39"/>
      <c r="K18" s="37"/>
      <c r="L18" s="39"/>
      <c r="M18" s="37"/>
      <c r="N18" s="39"/>
      <c r="O18" s="37"/>
      <c r="P18" s="40"/>
      <c r="Q18" s="35" t="str">
        <f>IF(IF(ISBLANK(B18),0,VLOOKUP(B18,AtomicMass!$A$1:$B$112,2,0)*C18)+IF(ISBLANK(D18),0,VLOOKUP(D18,AtomicMass!$A$1:$B$112,2,0)*E18)+IF(ISBLANK(F18),0,VLOOKUP(F18,AtomicMass!$A$1:$B$112,2,0)*G18)+IF(ISBLANK(H18),0,VLOOKUP(H18,AtomicMass!$A$1:$B$112,2,0)*I18)+IF(ISBLANK(J18),0,VLOOKUP(J18,AtomicMass!$A$1:$B$112,2,0)*K18)+IF(ISBLANK(L18),0,VLOOKUP(L18,AtomicMass!$A$1:$B$112,2,0)*M18)+IF(ISBLANK(N18),0,VLOOKUP(N18,AtomicMass!$A$1:$B$112,2,0)*O18)&gt;0,IF(ISBLANK(B18),0,VLOOKUP(B18,AtomicMass!$A$1:$B$112,2,0)*C18)+IF(ISBLANK(D18),0,VLOOKUP(D18,AtomicMass!$A$1:$B$112,2,0)*E18)+IF(ISBLANK(F18),0,VLOOKUP(F18,AtomicMass!$A$1:$B$112,2,0)*G18)+IF(ISBLANK(H18),0,VLOOKUP(H18,AtomicMass!$A$1:$B$112,2,0)*I18)+IF(ISBLANK(J18),0,VLOOKUP(J18,AtomicMass!$A$1:$B$112,2,0)*K18)+IF(ISBLANK(L18),0,VLOOKUP(L18,AtomicMass!$A$1:$B$112,2,0)*M18)+IF(ISBLANK(N18),0,VLOOKUP(N18,AtomicMass!$A$1:$B$112,2,0)*O18),"")</f>
        <v/>
      </c>
      <c r="R18" s="34"/>
      <c r="S18" s="36" t="str">
        <f t="shared" si="0"/>
        <v/>
      </c>
    </row>
    <row r="19" spans="2:19" x14ac:dyDescent="0.15">
      <c r="B19" s="12"/>
      <c r="C19" s="24"/>
      <c r="D19" s="13"/>
      <c r="E19" s="24"/>
      <c r="F19" s="13"/>
      <c r="G19" s="24"/>
      <c r="H19" s="13"/>
      <c r="I19" s="24"/>
      <c r="J19" s="13"/>
      <c r="K19" s="24"/>
      <c r="L19" s="13"/>
      <c r="M19" s="24"/>
      <c r="N19" s="13"/>
      <c r="O19" s="24"/>
      <c r="P19" s="14"/>
      <c r="Q19" s="28" t="str">
        <f>IF(IF(ISBLANK(B19),0,VLOOKUP(B19,AtomicMass!$A$1:$B$112,2,0)*C19)+IF(ISBLANK(D19),0,VLOOKUP(D19,AtomicMass!$A$1:$B$112,2,0)*E19)+IF(ISBLANK(F19),0,VLOOKUP(F19,AtomicMass!$A$1:$B$112,2,0)*G19)+IF(ISBLANK(H19),0,VLOOKUP(H19,AtomicMass!$A$1:$B$112,2,0)*I19)+IF(ISBLANK(J19),0,VLOOKUP(J19,AtomicMass!$A$1:$B$112,2,0)*K19)+IF(ISBLANK(L19),0,VLOOKUP(L19,AtomicMass!$A$1:$B$112,2,0)*M19)+IF(ISBLANK(N19),0,VLOOKUP(N19,AtomicMass!$A$1:$B$112,2,0)*O19)&gt;0,IF(ISBLANK(B19),0,VLOOKUP(B19,AtomicMass!$A$1:$B$112,2,0)*C19)+IF(ISBLANK(D19),0,VLOOKUP(D19,AtomicMass!$A$1:$B$112,2,0)*E19)+IF(ISBLANK(F19),0,VLOOKUP(F19,AtomicMass!$A$1:$B$112,2,0)*G19)+IF(ISBLANK(H19),0,VLOOKUP(H19,AtomicMass!$A$1:$B$112,2,0)*I19)+IF(ISBLANK(J19),0,VLOOKUP(J19,AtomicMass!$A$1:$B$112,2,0)*K19)+IF(ISBLANK(L19),0,VLOOKUP(L19,AtomicMass!$A$1:$B$112,2,0)*M19)+IF(ISBLANK(N19),0,VLOOKUP(N19,AtomicMass!$A$1:$B$112,2,0)*O19),"")</f>
        <v/>
      </c>
      <c r="R19" s="15"/>
      <c r="S19" s="32" t="str">
        <f t="shared" si="0"/>
        <v/>
      </c>
    </row>
    <row r="20" spans="2:19" x14ac:dyDescent="0.15">
      <c r="B20" s="38"/>
      <c r="C20" s="37"/>
      <c r="D20" s="39"/>
      <c r="E20" s="37"/>
      <c r="F20" s="39"/>
      <c r="G20" s="37"/>
      <c r="H20" s="39"/>
      <c r="I20" s="37"/>
      <c r="J20" s="39"/>
      <c r="K20" s="37"/>
      <c r="L20" s="39"/>
      <c r="M20" s="37"/>
      <c r="N20" s="39"/>
      <c r="O20" s="37"/>
      <c r="P20" s="40"/>
      <c r="Q20" s="35" t="str">
        <f>IF(IF(ISBLANK(B20),0,VLOOKUP(B20,AtomicMass!$A$1:$B$112,2,0)*C20)+IF(ISBLANK(D20),0,VLOOKUP(D20,AtomicMass!$A$1:$B$112,2,0)*E20)+IF(ISBLANK(F20),0,VLOOKUP(F20,AtomicMass!$A$1:$B$112,2,0)*G20)+IF(ISBLANK(H20),0,VLOOKUP(H20,AtomicMass!$A$1:$B$112,2,0)*I20)+IF(ISBLANK(J20),0,VLOOKUP(J20,AtomicMass!$A$1:$B$112,2,0)*K20)+IF(ISBLANK(L20),0,VLOOKUP(L20,AtomicMass!$A$1:$B$112,2,0)*M20)+IF(ISBLANK(N20),0,VLOOKUP(N20,AtomicMass!$A$1:$B$112,2,0)*O20)&gt;0,IF(ISBLANK(B20),0,VLOOKUP(B20,AtomicMass!$A$1:$B$112,2,0)*C20)+IF(ISBLANK(D20),0,VLOOKUP(D20,AtomicMass!$A$1:$B$112,2,0)*E20)+IF(ISBLANK(F20),0,VLOOKUP(F20,AtomicMass!$A$1:$B$112,2,0)*G20)+IF(ISBLANK(H20),0,VLOOKUP(H20,AtomicMass!$A$1:$B$112,2,0)*I20)+IF(ISBLANK(J20),0,VLOOKUP(J20,AtomicMass!$A$1:$B$112,2,0)*K20)+IF(ISBLANK(L20),0,VLOOKUP(L20,AtomicMass!$A$1:$B$112,2,0)*M20)+IF(ISBLANK(N20),0,VLOOKUP(N20,AtomicMass!$A$1:$B$112,2,0)*O20),"")</f>
        <v/>
      </c>
      <c r="R20" s="34"/>
      <c r="S20" s="36" t="str">
        <f t="shared" si="0"/>
        <v/>
      </c>
    </row>
    <row r="21" spans="2:19" x14ac:dyDescent="0.15">
      <c r="B21" s="12"/>
      <c r="C21" s="24"/>
      <c r="D21" s="13"/>
      <c r="E21" s="24"/>
      <c r="F21" s="13"/>
      <c r="G21" s="24"/>
      <c r="H21" s="13"/>
      <c r="I21" s="24"/>
      <c r="J21" s="13"/>
      <c r="K21" s="24"/>
      <c r="L21" s="13"/>
      <c r="M21" s="24"/>
      <c r="N21" s="13"/>
      <c r="O21" s="24"/>
      <c r="P21" s="14"/>
      <c r="Q21" s="28" t="str">
        <f>IF(IF(ISBLANK(B21),0,VLOOKUP(B21,AtomicMass!$A$1:$B$112,2,0)*C21)+IF(ISBLANK(D21),0,VLOOKUP(D21,AtomicMass!$A$1:$B$112,2,0)*E21)+IF(ISBLANK(F21),0,VLOOKUP(F21,AtomicMass!$A$1:$B$112,2,0)*G21)+IF(ISBLANK(H21),0,VLOOKUP(H21,AtomicMass!$A$1:$B$112,2,0)*I21)+IF(ISBLANK(J21),0,VLOOKUP(J21,AtomicMass!$A$1:$B$112,2,0)*K21)+IF(ISBLANK(L21),0,VLOOKUP(L21,AtomicMass!$A$1:$B$112,2,0)*M21)+IF(ISBLANK(N21),0,VLOOKUP(N21,AtomicMass!$A$1:$B$112,2,0)*O21)&gt;0,IF(ISBLANK(B21),0,VLOOKUP(B21,AtomicMass!$A$1:$B$112,2,0)*C21)+IF(ISBLANK(D21),0,VLOOKUP(D21,AtomicMass!$A$1:$B$112,2,0)*E21)+IF(ISBLANK(F21),0,VLOOKUP(F21,AtomicMass!$A$1:$B$112,2,0)*G21)+IF(ISBLANK(H21),0,VLOOKUP(H21,AtomicMass!$A$1:$B$112,2,0)*I21)+IF(ISBLANK(J21),0,VLOOKUP(J21,AtomicMass!$A$1:$B$112,2,0)*K21)+IF(ISBLANK(L21),0,VLOOKUP(L21,AtomicMass!$A$1:$B$112,2,0)*M21)+IF(ISBLANK(N21),0,VLOOKUP(N21,AtomicMass!$A$1:$B$112,2,0)*O21),"")</f>
        <v/>
      </c>
      <c r="R21" s="15"/>
      <c r="S21" s="32" t="str">
        <f t="shared" si="0"/>
        <v/>
      </c>
    </row>
    <row r="22" spans="2:19" x14ac:dyDescent="0.15">
      <c r="B22" s="38"/>
      <c r="C22" s="37"/>
      <c r="D22" s="39"/>
      <c r="E22" s="37"/>
      <c r="F22" s="39"/>
      <c r="G22" s="37"/>
      <c r="H22" s="39"/>
      <c r="I22" s="37"/>
      <c r="J22" s="39"/>
      <c r="K22" s="37"/>
      <c r="L22" s="39"/>
      <c r="M22" s="37"/>
      <c r="N22" s="39"/>
      <c r="O22" s="37"/>
      <c r="P22" s="40"/>
      <c r="Q22" s="35" t="str">
        <f>IF(IF(ISBLANK(B22),0,VLOOKUP(B22,AtomicMass!$A$1:$B$112,2,0)*C22)+IF(ISBLANK(D22),0,VLOOKUP(D22,AtomicMass!$A$1:$B$112,2,0)*E22)+IF(ISBLANK(F22),0,VLOOKUP(F22,AtomicMass!$A$1:$B$112,2,0)*G22)+IF(ISBLANK(H22),0,VLOOKUP(H22,AtomicMass!$A$1:$B$112,2,0)*I22)+IF(ISBLANK(J22),0,VLOOKUP(J22,AtomicMass!$A$1:$B$112,2,0)*K22)+IF(ISBLANK(L22),0,VLOOKUP(L22,AtomicMass!$A$1:$B$112,2,0)*M22)+IF(ISBLANK(N22),0,VLOOKUP(N22,AtomicMass!$A$1:$B$112,2,0)*O22)&gt;0,IF(ISBLANK(B22),0,VLOOKUP(B22,AtomicMass!$A$1:$B$112,2,0)*C22)+IF(ISBLANK(D22),0,VLOOKUP(D22,AtomicMass!$A$1:$B$112,2,0)*E22)+IF(ISBLANK(F22),0,VLOOKUP(F22,AtomicMass!$A$1:$B$112,2,0)*G22)+IF(ISBLANK(H22),0,VLOOKUP(H22,AtomicMass!$A$1:$B$112,2,0)*I22)+IF(ISBLANK(J22),0,VLOOKUP(J22,AtomicMass!$A$1:$B$112,2,0)*K22)+IF(ISBLANK(L22),0,VLOOKUP(L22,AtomicMass!$A$1:$B$112,2,0)*M22)+IF(ISBLANK(N22),0,VLOOKUP(N22,AtomicMass!$A$1:$B$112,2,0)*O22),"")</f>
        <v/>
      </c>
      <c r="R22" s="34"/>
      <c r="S22" s="36" t="str">
        <f t="shared" si="0"/>
        <v/>
      </c>
    </row>
    <row r="23" spans="2:19" x14ac:dyDescent="0.15">
      <c r="B23" s="12"/>
      <c r="C23" s="24"/>
      <c r="D23" s="13"/>
      <c r="E23" s="24"/>
      <c r="F23" s="13"/>
      <c r="G23" s="24"/>
      <c r="H23" s="13"/>
      <c r="I23" s="24"/>
      <c r="J23" s="13"/>
      <c r="K23" s="24"/>
      <c r="L23" s="13"/>
      <c r="M23" s="24"/>
      <c r="N23" s="13"/>
      <c r="O23" s="24"/>
      <c r="P23" s="14"/>
      <c r="Q23" s="28" t="str">
        <f>IF(IF(ISBLANK(B23),0,VLOOKUP(B23,AtomicMass!$A$1:$B$112,2,0)*C23)+IF(ISBLANK(D23),0,VLOOKUP(D23,AtomicMass!$A$1:$B$112,2,0)*E23)+IF(ISBLANK(F23),0,VLOOKUP(F23,AtomicMass!$A$1:$B$112,2,0)*G23)+IF(ISBLANK(H23),0,VLOOKUP(H23,AtomicMass!$A$1:$B$112,2,0)*I23)+IF(ISBLANK(J23),0,VLOOKUP(J23,AtomicMass!$A$1:$B$112,2,0)*K23)+IF(ISBLANK(L23),0,VLOOKUP(L23,AtomicMass!$A$1:$B$112,2,0)*M23)+IF(ISBLANK(N23),0,VLOOKUP(N23,AtomicMass!$A$1:$B$112,2,0)*O23)&gt;0,IF(ISBLANK(B23),0,VLOOKUP(B23,AtomicMass!$A$1:$B$112,2,0)*C23)+IF(ISBLANK(D23),0,VLOOKUP(D23,AtomicMass!$A$1:$B$112,2,0)*E23)+IF(ISBLANK(F23),0,VLOOKUP(F23,AtomicMass!$A$1:$B$112,2,0)*G23)+IF(ISBLANK(H23),0,VLOOKUP(H23,AtomicMass!$A$1:$B$112,2,0)*I23)+IF(ISBLANK(J23),0,VLOOKUP(J23,AtomicMass!$A$1:$B$112,2,0)*K23)+IF(ISBLANK(L23),0,VLOOKUP(L23,AtomicMass!$A$1:$B$112,2,0)*M23)+IF(ISBLANK(N23),0,VLOOKUP(N23,AtomicMass!$A$1:$B$112,2,0)*O23),"")</f>
        <v/>
      </c>
      <c r="R23" s="15"/>
      <c r="S23" s="32" t="str">
        <f t="shared" si="0"/>
        <v/>
      </c>
    </row>
    <row r="24" spans="2:19" x14ac:dyDescent="0.15">
      <c r="B24" s="38"/>
      <c r="C24" s="37"/>
      <c r="D24" s="39"/>
      <c r="E24" s="37"/>
      <c r="F24" s="39"/>
      <c r="G24" s="37"/>
      <c r="H24" s="39"/>
      <c r="I24" s="37"/>
      <c r="J24" s="39"/>
      <c r="K24" s="37"/>
      <c r="L24" s="39"/>
      <c r="M24" s="37"/>
      <c r="N24" s="39"/>
      <c r="O24" s="37"/>
      <c r="P24" s="40"/>
      <c r="Q24" s="35" t="str">
        <f>IF(IF(ISBLANK(B24),0,VLOOKUP(B24,AtomicMass!$A$1:$B$112,2,0)*C24)+IF(ISBLANK(D24),0,VLOOKUP(D24,AtomicMass!$A$1:$B$112,2,0)*E24)+IF(ISBLANK(F24),0,VLOOKUP(F24,AtomicMass!$A$1:$B$112,2,0)*G24)+IF(ISBLANK(H24),0,VLOOKUP(H24,AtomicMass!$A$1:$B$112,2,0)*I24)+IF(ISBLANK(J24),0,VLOOKUP(J24,AtomicMass!$A$1:$B$112,2,0)*K24)+IF(ISBLANK(L24),0,VLOOKUP(L24,AtomicMass!$A$1:$B$112,2,0)*M24)+IF(ISBLANK(N24),0,VLOOKUP(N24,AtomicMass!$A$1:$B$112,2,0)*O24)&gt;0,IF(ISBLANK(B24),0,VLOOKUP(B24,AtomicMass!$A$1:$B$112,2,0)*C24)+IF(ISBLANK(D24),0,VLOOKUP(D24,AtomicMass!$A$1:$B$112,2,0)*E24)+IF(ISBLANK(F24),0,VLOOKUP(F24,AtomicMass!$A$1:$B$112,2,0)*G24)+IF(ISBLANK(H24),0,VLOOKUP(H24,AtomicMass!$A$1:$B$112,2,0)*I24)+IF(ISBLANK(J24),0,VLOOKUP(J24,AtomicMass!$A$1:$B$112,2,0)*K24)+IF(ISBLANK(L24),0,VLOOKUP(L24,AtomicMass!$A$1:$B$112,2,0)*M24)+IF(ISBLANK(N24),0,VLOOKUP(N24,AtomicMass!$A$1:$B$112,2,0)*O24),"")</f>
        <v/>
      </c>
      <c r="R24" s="34"/>
      <c r="S24" s="36" t="str">
        <f t="shared" si="0"/>
        <v/>
      </c>
    </row>
    <row r="25" spans="2:19" x14ac:dyDescent="0.15">
      <c r="B25" s="12"/>
      <c r="C25" s="24"/>
      <c r="D25" s="13"/>
      <c r="E25" s="24"/>
      <c r="F25" s="13"/>
      <c r="G25" s="24"/>
      <c r="H25" s="13"/>
      <c r="I25" s="24"/>
      <c r="J25" s="13"/>
      <c r="K25" s="24"/>
      <c r="L25" s="13"/>
      <c r="M25" s="24"/>
      <c r="N25" s="13"/>
      <c r="O25" s="24"/>
      <c r="P25" s="14"/>
      <c r="Q25" s="28" t="str">
        <f>IF(IF(ISBLANK(B25),0,VLOOKUP(B25,AtomicMass!$A$1:$B$112,2,0)*C25)+IF(ISBLANK(D25),0,VLOOKUP(D25,AtomicMass!$A$1:$B$112,2,0)*E25)+IF(ISBLANK(F25),0,VLOOKUP(F25,AtomicMass!$A$1:$B$112,2,0)*G25)+IF(ISBLANK(H25),0,VLOOKUP(H25,AtomicMass!$A$1:$B$112,2,0)*I25)+IF(ISBLANK(J25),0,VLOOKUP(J25,AtomicMass!$A$1:$B$112,2,0)*K25)+IF(ISBLANK(L25),0,VLOOKUP(L25,AtomicMass!$A$1:$B$112,2,0)*M25)+IF(ISBLANK(N25),0,VLOOKUP(N25,AtomicMass!$A$1:$B$112,2,0)*O25)&gt;0,IF(ISBLANK(B25),0,VLOOKUP(B25,AtomicMass!$A$1:$B$112,2,0)*C25)+IF(ISBLANK(D25),0,VLOOKUP(D25,AtomicMass!$A$1:$B$112,2,0)*E25)+IF(ISBLANK(F25),0,VLOOKUP(F25,AtomicMass!$A$1:$B$112,2,0)*G25)+IF(ISBLANK(H25),0,VLOOKUP(H25,AtomicMass!$A$1:$B$112,2,0)*I25)+IF(ISBLANK(J25),0,VLOOKUP(J25,AtomicMass!$A$1:$B$112,2,0)*K25)+IF(ISBLANK(L25),0,VLOOKUP(L25,AtomicMass!$A$1:$B$112,2,0)*M25)+IF(ISBLANK(N25),0,VLOOKUP(N25,AtomicMass!$A$1:$B$112,2,0)*O25),"")</f>
        <v/>
      </c>
      <c r="R25" s="15"/>
      <c r="S25" s="32" t="str">
        <f t="shared" si="0"/>
        <v/>
      </c>
    </row>
    <row r="26" spans="2:19" x14ac:dyDescent="0.15">
      <c r="B26" s="38"/>
      <c r="C26" s="37"/>
      <c r="D26" s="39"/>
      <c r="E26" s="37"/>
      <c r="F26" s="39"/>
      <c r="G26" s="37"/>
      <c r="H26" s="39"/>
      <c r="I26" s="37"/>
      <c r="J26" s="39"/>
      <c r="K26" s="37"/>
      <c r="L26" s="39"/>
      <c r="M26" s="37"/>
      <c r="N26" s="39"/>
      <c r="O26" s="37"/>
      <c r="P26" s="40"/>
      <c r="Q26" s="35" t="str">
        <f>IF(IF(ISBLANK(B26),0,VLOOKUP(B26,AtomicMass!$A$1:$B$112,2,0)*C26)+IF(ISBLANK(D26),0,VLOOKUP(D26,AtomicMass!$A$1:$B$112,2,0)*E26)+IF(ISBLANK(F26),0,VLOOKUP(F26,AtomicMass!$A$1:$B$112,2,0)*G26)+IF(ISBLANK(H26),0,VLOOKUP(H26,AtomicMass!$A$1:$B$112,2,0)*I26)+IF(ISBLANK(J26),0,VLOOKUP(J26,AtomicMass!$A$1:$B$112,2,0)*K26)+IF(ISBLANK(L26),0,VLOOKUP(L26,AtomicMass!$A$1:$B$112,2,0)*M26)+IF(ISBLANK(N26),0,VLOOKUP(N26,AtomicMass!$A$1:$B$112,2,0)*O26)&gt;0,IF(ISBLANK(B26),0,VLOOKUP(B26,AtomicMass!$A$1:$B$112,2,0)*C26)+IF(ISBLANK(D26),0,VLOOKUP(D26,AtomicMass!$A$1:$B$112,2,0)*E26)+IF(ISBLANK(F26),0,VLOOKUP(F26,AtomicMass!$A$1:$B$112,2,0)*G26)+IF(ISBLANK(H26),0,VLOOKUP(H26,AtomicMass!$A$1:$B$112,2,0)*I26)+IF(ISBLANK(J26),0,VLOOKUP(J26,AtomicMass!$A$1:$B$112,2,0)*K26)+IF(ISBLANK(L26),0,VLOOKUP(L26,AtomicMass!$A$1:$B$112,2,0)*M26)+IF(ISBLANK(N26),0,VLOOKUP(N26,AtomicMass!$A$1:$B$112,2,0)*O26),"")</f>
        <v/>
      </c>
      <c r="R26" s="34"/>
      <c r="S26" s="36" t="str">
        <f t="shared" si="0"/>
        <v/>
      </c>
    </row>
    <row r="27" spans="2:19" x14ac:dyDescent="0.15">
      <c r="B27" s="12"/>
      <c r="C27" s="24"/>
      <c r="D27" s="13"/>
      <c r="E27" s="24"/>
      <c r="F27" s="13"/>
      <c r="G27" s="24"/>
      <c r="H27" s="13"/>
      <c r="I27" s="24"/>
      <c r="J27" s="13"/>
      <c r="K27" s="24"/>
      <c r="L27" s="13"/>
      <c r="M27" s="24"/>
      <c r="N27" s="13"/>
      <c r="O27" s="24"/>
      <c r="P27" s="14"/>
      <c r="Q27" s="28" t="str">
        <f>IF(IF(ISBLANK(B27),0,VLOOKUP(B27,AtomicMass!$A$1:$B$112,2,0)*C27)+IF(ISBLANK(D27),0,VLOOKUP(D27,AtomicMass!$A$1:$B$112,2,0)*E27)+IF(ISBLANK(F27),0,VLOOKUP(F27,AtomicMass!$A$1:$B$112,2,0)*G27)+IF(ISBLANK(H27),0,VLOOKUP(H27,AtomicMass!$A$1:$B$112,2,0)*I27)+IF(ISBLANK(J27),0,VLOOKUP(J27,AtomicMass!$A$1:$B$112,2,0)*K27)+IF(ISBLANK(L27),0,VLOOKUP(L27,AtomicMass!$A$1:$B$112,2,0)*M27)+IF(ISBLANK(N27),0,VLOOKUP(N27,AtomicMass!$A$1:$B$112,2,0)*O27)&gt;0,IF(ISBLANK(B27),0,VLOOKUP(B27,AtomicMass!$A$1:$B$112,2,0)*C27)+IF(ISBLANK(D27),0,VLOOKUP(D27,AtomicMass!$A$1:$B$112,2,0)*E27)+IF(ISBLANK(F27),0,VLOOKUP(F27,AtomicMass!$A$1:$B$112,2,0)*G27)+IF(ISBLANK(H27),0,VLOOKUP(H27,AtomicMass!$A$1:$B$112,2,0)*I27)+IF(ISBLANK(J27),0,VLOOKUP(J27,AtomicMass!$A$1:$B$112,2,0)*K27)+IF(ISBLANK(L27),0,VLOOKUP(L27,AtomicMass!$A$1:$B$112,2,0)*M27)+IF(ISBLANK(N27),0,VLOOKUP(N27,AtomicMass!$A$1:$B$112,2,0)*O27),"")</f>
        <v/>
      </c>
      <c r="R27" s="15"/>
      <c r="S27" s="32" t="str">
        <f t="shared" si="0"/>
        <v/>
      </c>
    </row>
    <row r="28" spans="2:19" x14ac:dyDescent="0.15">
      <c r="B28" s="38"/>
      <c r="C28" s="37"/>
      <c r="D28" s="39"/>
      <c r="E28" s="37"/>
      <c r="F28" s="39"/>
      <c r="G28" s="37"/>
      <c r="H28" s="39"/>
      <c r="I28" s="37"/>
      <c r="J28" s="39"/>
      <c r="K28" s="37"/>
      <c r="L28" s="39"/>
      <c r="M28" s="37"/>
      <c r="N28" s="39"/>
      <c r="O28" s="37"/>
      <c r="P28" s="40"/>
      <c r="Q28" s="35" t="str">
        <f>IF(IF(ISBLANK(B28),0,VLOOKUP(B28,AtomicMass!$A$1:$B$112,2,0)*C28)+IF(ISBLANK(D28),0,VLOOKUP(D28,AtomicMass!$A$1:$B$112,2,0)*E28)+IF(ISBLANK(F28),0,VLOOKUP(F28,AtomicMass!$A$1:$B$112,2,0)*G28)+IF(ISBLANK(H28),0,VLOOKUP(H28,AtomicMass!$A$1:$B$112,2,0)*I28)+IF(ISBLANK(J28),0,VLOOKUP(J28,AtomicMass!$A$1:$B$112,2,0)*K28)+IF(ISBLANK(L28),0,VLOOKUP(L28,AtomicMass!$A$1:$B$112,2,0)*M28)+IF(ISBLANK(N28),0,VLOOKUP(N28,AtomicMass!$A$1:$B$112,2,0)*O28)&gt;0,IF(ISBLANK(B28),0,VLOOKUP(B28,AtomicMass!$A$1:$B$112,2,0)*C28)+IF(ISBLANK(D28),0,VLOOKUP(D28,AtomicMass!$A$1:$B$112,2,0)*E28)+IF(ISBLANK(F28),0,VLOOKUP(F28,AtomicMass!$A$1:$B$112,2,0)*G28)+IF(ISBLANK(H28),0,VLOOKUP(H28,AtomicMass!$A$1:$B$112,2,0)*I28)+IF(ISBLANK(J28),0,VLOOKUP(J28,AtomicMass!$A$1:$B$112,2,0)*K28)+IF(ISBLANK(L28),0,VLOOKUP(L28,AtomicMass!$A$1:$B$112,2,0)*M28)+IF(ISBLANK(N28),0,VLOOKUP(N28,AtomicMass!$A$1:$B$112,2,0)*O28),"")</f>
        <v/>
      </c>
      <c r="R28" s="34"/>
      <c r="S28" s="36" t="str">
        <f t="shared" si="0"/>
        <v/>
      </c>
    </row>
    <row r="29" spans="2:19" x14ac:dyDescent="0.15">
      <c r="B29" s="12"/>
      <c r="C29" s="24"/>
      <c r="D29" s="13"/>
      <c r="E29" s="24"/>
      <c r="F29" s="13"/>
      <c r="G29" s="24"/>
      <c r="H29" s="13"/>
      <c r="I29" s="24"/>
      <c r="J29" s="13"/>
      <c r="K29" s="24"/>
      <c r="L29" s="13"/>
      <c r="M29" s="24"/>
      <c r="N29" s="13"/>
      <c r="O29" s="24"/>
      <c r="P29" s="14"/>
      <c r="Q29" s="28" t="str">
        <f>IF(IF(ISBLANK(B29),0,VLOOKUP(B29,AtomicMass!$A$1:$B$112,2,0)*C29)+IF(ISBLANK(D29),0,VLOOKUP(D29,AtomicMass!$A$1:$B$112,2,0)*E29)+IF(ISBLANK(F29),0,VLOOKUP(F29,AtomicMass!$A$1:$B$112,2,0)*G29)+IF(ISBLANK(H29),0,VLOOKUP(H29,AtomicMass!$A$1:$B$112,2,0)*I29)+IF(ISBLANK(J29),0,VLOOKUP(J29,AtomicMass!$A$1:$B$112,2,0)*K29)+IF(ISBLANK(L29),0,VLOOKUP(L29,AtomicMass!$A$1:$B$112,2,0)*M29)+IF(ISBLANK(N29),0,VLOOKUP(N29,AtomicMass!$A$1:$B$112,2,0)*O29)&gt;0,IF(ISBLANK(B29),0,VLOOKUP(B29,AtomicMass!$A$1:$B$112,2,0)*C29)+IF(ISBLANK(D29),0,VLOOKUP(D29,AtomicMass!$A$1:$B$112,2,0)*E29)+IF(ISBLANK(F29),0,VLOOKUP(F29,AtomicMass!$A$1:$B$112,2,0)*G29)+IF(ISBLANK(H29),0,VLOOKUP(H29,AtomicMass!$A$1:$B$112,2,0)*I29)+IF(ISBLANK(J29),0,VLOOKUP(J29,AtomicMass!$A$1:$B$112,2,0)*K29)+IF(ISBLANK(L29),0,VLOOKUP(L29,AtomicMass!$A$1:$B$112,2,0)*M29)+IF(ISBLANK(N29),0,VLOOKUP(N29,AtomicMass!$A$1:$B$112,2,0)*O29),"")</f>
        <v/>
      </c>
      <c r="R29" s="15"/>
      <c r="S29" s="32" t="str">
        <f t="shared" si="0"/>
        <v/>
      </c>
    </row>
    <row r="30" spans="2:19" x14ac:dyDescent="0.15">
      <c r="B30" s="38"/>
      <c r="C30" s="37"/>
      <c r="D30" s="39"/>
      <c r="E30" s="37"/>
      <c r="F30" s="39"/>
      <c r="G30" s="37"/>
      <c r="H30" s="39"/>
      <c r="I30" s="37"/>
      <c r="J30" s="39"/>
      <c r="K30" s="37"/>
      <c r="L30" s="39"/>
      <c r="M30" s="37"/>
      <c r="N30" s="39"/>
      <c r="O30" s="37"/>
      <c r="P30" s="40"/>
      <c r="Q30" s="35" t="str">
        <f>IF(IF(ISBLANK(B30),0,VLOOKUP(B30,AtomicMass!$A$1:$B$112,2,0)*C30)+IF(ISBLANK(D30),0,VLOOKUP(D30,AtomicMass!$A$1:$B$112,2,0)*E30)+IF(ISBLANK(F30),0,VLOOKUP(F30,AtomicMass!$A$1:$B$112,2,0)*G30)+IF(ISBLANK(H30),0,VLOOKUP(H30,AtomicMass!$A$1:$B$112,2,0)*I30)+IF(ISBLANK(J30),0,VLOOKUP(J30,AtomicMass!$A$1:$B$112,2,0)*K30)+IF(ISBLANK(L30),0,VLOOKUP(L30,AtomicMass!$A$1:$B$112,2,0)*M30)+IF(ISBLANK(N30),0,VLOOKUP(N30,AtomicMass!$A$1:$B$112,2,0)*O30)&gt;0,IF(ISBLANK(B30),0,VLOOKUP(B30,AtomicMass!$A$1:$B$112,2,0)*C30)+IF(ISBLANK(D30),0,VLOOKUP(D30,AtomicMass!$A$1:$B$112,2,0)*E30)+IF(ISBLANK(F30),0,VLOOKUP(F30,AtomicMass!$A$1:$B$112,2,0)*G30)+IF(ISBLANK(H30),0,VLOOKUP(H30,AtomicMass!$A$1:$B$112,2,0)*I30)+IF(ISBLANK(J30),0,VLOOKUP(J30,AtomicMass!$A$1:$B$112,2,0)*K30)+IF(ISBLANK(L30),0,VLOOKUP(L30,AtomicMass!$A$1:$B$112,2,0)*M30)+IF(ISBLANK(N30),0,VLOOKUP(N30,AtomicMass!$A$1:$B$112,2,0)*O30),"")</f>
        <v/>
      </c>
      <c r="R30" s="34"/>
      <c r="S30" s="36" t="str">
        <f t="shared" si="0"/>
        <v/>
      </c>
    </row>
    <row r="31" spans="2:19" x14ac:dyDescent="0.15">
      <c r="B31" s="12"/>
      <c r="C31" s="24"/>
      <c r="D31" s="13"/>
      <c r="E31" s="24"/>
      <c r="F31" s="13"/>
      <c r="G31" s="24"/>
      <c r="H31" s="13"/>
      <c r="I31" s="24"/>
      <c r="J31" s="13"/>
      <c r="K31" s="24"/>
      <c r="L31" s="13"/>
      <c r="M31" s="24"/>
      <c r="N31" s="13"/>
      <c r="O31" s="24"/>
      <c r="P31" s="14"/>
      <c r="Q31" s="28" t="str">
        <f>IF(IF(ISBLANK(B31),0,VLOOKUP(B31,AtomicMass!$A$1:$B$112,2,0)*C31)+IF(ISBLANK(D31),0,VLOOKUP(D31,AtomicMass!$A$1:$B$112,2,0)*E31)+IF(ISBLANK(F31),0,VLOOKUP(F31,AtomicMass!$A$1:$B$112,2,0)*G31)+IF(ISBLANK(H31),0,VLOOKUP(H31,AtomicMass!$A$1:$B$112,2,0)*I31)+IF(ISBLANK(J31),0,VLOOKUP(J31,AtomicMass!$A$1:$B$112,2,0)*K31)+IF(ISBLANK(L31),0,VLOOKUP(L31,AtomicMass!$A$1:$B$112,2,0)*M31)+IF(ISBLANK(N31),0,VLOOKUP(N31,AtomicMass!$A$1:$B$112,2,0)*O31)&gt;0,IF(ISBLANK(B31),0,VLOOKUP(B31,AtomicMass!$A$1:$B$112,2,0)*C31)+IF(ISBLANK(D31),0,VLOOKUP(D31,AtomicMass!$A$1:$B$112,2,0)*E31)+IF(ISBLANK(F31),0,VLOOKUP(F31,AtomicMass!$A$1:$B$112,2,0)*G31)+IF(ISBLANK(H31),0,VLOOKUP(H31,AtomicMass!$A$1:$B$112,2,0)*I31)+IF(ISBLANK(J31),0,VLOOKUP(J31,AtomicMass!$A$1:$B$112,2,0)*K31)+IF(ISBLANK(L31),0,VLOOKUP(L31,AtomicMass!$A$1:$B$112,2,0)*M31)+IF(ISBLANK(N31),0,VLOOKUP(N31,AtomicMass!$A$1:$B$112,2,0)*O31),"")</f>
        <v/>
      </c>
      <c r="R31" s="15"/>
      <c r="S31" s="32" t="str">
        <f t="shared" si="0"/>
        <v/>
      </c>
    </row>
    <row r="32" spans="2:19" x14ac:dyDescent="0.15">
      <c r="B32" s="38"/>
      <c r="C32" s="37"/>
      <c r="D32" s="39"/>
      <c r="E32" s="37"/>
      <c r="F32" s="39"/>
      <c r="G32" s="37"/>
      <c r="H32" s="39"/>
      <c r="I32" s="37"/>
      <c r="J32" s="39"/>
      <c r="K32" s="37"/>
      <c r="L32" s="39"/>
      <c r="M32" s="37"/>
      <c r="N32" s="39"/>
      <c r="O32" s="37"/>
      <c r="P32" s="40"/>
      <c r="Q32" s="35" t="str">
        <f>IF(IF(ISBLANK(B32),0,VLOOKUP(B32,AtomicMass!$A$1:$B$112,2,0)*C32)+IF(ISBLANK(D32),0,VLOOKUP(D32,AtomicMass!$A$1:$B$112,2,0)*E32)+IF(ISBLANK(F32),0,VLOOKUP(F32,AtomicMass!$A$1:$B$112,2,0)*G32)+IF(ISBLANK(H32),0,VLOOKUP(H32,AtomicMass!$A$1:$B$112,2,0)*I32)+IF(ISBLANK(J32),0,VLOOKUP(J32,AtomicMass!$A$1:$B$112,2,0)*K32)+IF(ISBLANK(L32),0,VLOOKUP(L32,AtomicMass!$A$1:$B$112,2,0)*M32)+IF(ISBLANK(N32),0,VLOOKUP(N32,AtomicMass!$A$1:$B$112,2,0)*O32)&gt;0,IF(ISBLANK(B32),0,VLOOKUP(B32,AtomicMass!$A$1:$B$112,2,0)*C32)+IF(ISBLANK(D32),0,VLOOKUP(D32,AtomicMass!$A$1:$B$112,2,0)*E32)+IF(ISBLANK(F32),0,VLOOKUP(F32,AtomicMass!$A$1:$B$112,2,0)*G32)+IF(ISBLANK(H32),0,VLOOKUP(H32,AtomicMass!$A$1:$B$112,2,0)*I32)+IF(ISBLANK(J32),0,VLOOKUP(J32,AtomicMass!$A$1:$B$112,2,0)*K32)+IF(ISBLANK(L32),0,VLOOKUP(L32,AtomicMass!$A$1:$B$112,2,0)*M32)+IF(ISBLANK(N32),0,VLOOKUP(N32,AtomicMass!$A$1:$B$112,2,0)*O32),"")</f>
        <v/>
      </c>
      <c r="R32" s="34"/>
      <c r="S32" s="36" t="str">
        <f t="shared" si="0"/>
        <v/>
      </c>
    </row>
    <row r="33" spans="2:19" ht="14" thickBot="1" x14ac:dyDescent="0.2">
      <c r="B33" s="16"/>
      <c r="C33" s="25"/>
      <c r="D33" s="17"/>
      <c r="E33" s="25"/>
      <c r="F33" s="17"/>
      <c r="G33" s="25"/>
      <c r="H33" s="17"/>
      <c r="I33" s="25"/>
      <c r="J33" s="17"/>
      <c r="K33" s="25"/>
      <c r="L33" s="17"/>
      <c r="M33" s="25"/>
      <c r="N33" s="17"/>
      <c r="O33" s="25"/>
      <c r="P33" s="18"/>
      <c r="Q33" s="29" t="str">
        <f>IF(IF(ISBLANK(B33),0,VLOOKUP(B33,AtomicMass!$A$1:$B$112,2,0)*C33)+IF(ISBLANK(D33),0,VLOOKUP(D33,AtomicMass!$A$1:$B$112,2,0)*E33)+IF(ISBLANK(F33),0,VLOOKUP(F33,AtomicMass!$A$1:$B$112,2,0)*G33)+IF(ISBLANK(H33),0,VLOOKUP(H33,AtomicMass!$A$1:$B$112,2,0)*I33)+IF(ISBLANK(J33),0,VLOOKUP(J33,AtomicMass!$A$1:$B$112,2,0)*K33)+IF(ISBLANK(L33),0,VLOOKUP(L33,AtomicMass!$A$1:$B$112,2,0)*M33)+IF(ISBLANK(N33),0,VLOOKUP(N33,AtomicMass!$A$1:$B$112,2,0)*O33)&gt;0,IF(ISBLANK(B33),0,VLOOKUP(B33,AtomicMass!$A$1:$B$112,2,0)*C33)+IF(ISBLANK(D33),0,VLOOKUP(D33,AtomicMass!$A$1:$B$112,2,0)*E33)+IF(ISBLANK(F33),0,VLOOKUP(F33,AtomicMass!$A$1:$B$112,2,0)*G33)+IF(ISBLANK(H33),0,VLOOKUP(H33,AtomicMass!$A$1:$B$112,2,0)*I33)+IF(ISBLANK(J33),0,VLOOKUP(J33,AtomicMass!$A$1:$B$112,2,0)*K33)+IF(ISBLANK(L33),0,VLOOKUP(L33,AtomicMass!$A$1:$B$112,2,0)*M33)+IF(ISBLANK(N33),0,VLOOKUP(N33,AtomicMass!$A$1:$B$112,2,0)*O33),"")</f>
        <v/>
      </c>
      <c r="R33" s="19"/>
      <c r="S33" s="33" t="str">
        <f t="shared" si="0"/>
        <v/>
      </c>
    </row>
  </sheetData>
  <sheetProtection sheet="1" objects="1" scenarios="1"/>
  <phoneticPr fontId="1" type="noConversion"/>
  <pageMargins left="0.78740157499999996" right="0.78740157499999996" top="0.984251969" bottom="0.984251969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35"/>
  <sheetViews>
    <sheetView zoomScale="115" zoomScaleNormal="115" workbookViewId="0">
      <selection activeCell="D7" sqref="D7"/>
    </sheetView>
  </sheetViews>
  <sheetFormatPr baseColWidth="10" defaultColWidth="11.5" defaultRowHeight="14" x14ac:dyDescent="0.2"/>
  <cols>
    <col min="1" max="11" width="11.5" style="80"/>
    <col min="12" max="12" width="14.6640625" style="80" customWidth="1"/>
    <col min="13" max="13" width="11.6640625" style="80" bestFit="1" customWidth="1"/>
    <col min="14" max="16384" width="11.5" style="80"/>
  </cols>
  <sheetData>
    <row r="3" spans="2:14" ht="15" thickBot="1" x14ac:dyDescent="0.25"/>
    <row r="4" spans="2:14" ht="31" thickBot="1" x14ac:dyDescent="0.25">
      <c r="B4" s="81" t="s">
        <v>160</v>
      </c>
      <c r="C4" s="82" t="s">
        <v>161</v>
      </c>
      <c r="D4" s="82" t="s">
        <v>162</v>
      </c>
      <c r="E4" s="82" t="s">
        <v>154</v>
      </c>
      <c r="F4" s="82" t="s">
        <v>155</v>
      </c>
      <c r="G4" s="82" t="s">
        <v>156</v>
      </c>
      <c r="H4" s="82" t="s">
        <v>157</v>
      </c>
      <c r="I4" s="82" t="s">
        <v>158</v>
      </c>
      <c r="J4" s="82" t="s">
        <v>159</v>
      </c>
      <c r="K4" s="83"/>
      <c r="L4" s="84" t="s">
        <v>164</v>
      </c>
      <c r="M4" s="82" t="s">
        <v>165</v>
      </c>
      <c r="N4" s="85"/>
    </row>
    <row r="5" spans="2:14" x14ac:dyDescent="0.2">
      <c r="B5" s="86" t="s">
        <v>163</v>
      </c>
      <c r="C5" s="112">
        <v>157.757361</v>
      </c>
      <c r="D5" s="91">
        <v>4</v>
      </c>
      <c r="E5" s="87">
        <v>10.4008</v>
      </c>
      <c r="F5" s="87">
        <v>6.0522999999999998</v>
      </c>
      <c r="G5" s="87">
        <v>4.7324999999999999</v>
      </c>
      <c r="H5" s="88">
        <v>90</v>
      </c>
      <c r="I5" s="88">
        <v>90</v>
      </c>
      <c r="J5" s="88">
        <v>90</v>
      </c>
      <c r="K5" s="89"/>
      <c r="L5" s="90">
        <f>E5*F5*G5*SQRT(1+2*COS(H5*PI()/180)*COS(I5*PI()/180)*COS(J5*PI()/180)-COS(H5*PI()/180)^2-COS(I5*PI()/180)^2-COS(J5*PI()/180)^2)</f>
        <v>297.90501540779997</v>
      </c>
      <c r="M5" s="88">
        <f>10/6.02214129*C5*D5/L5</f>
        <v>3.5173927859016065</v>
      </c>
      <c r="N5" s="92"/>
    </row>
    <row r="6" spans="2:14" x14ac:dyDescent="0.2">
      <c r="B6" s="93" t="s">
        <v>168</v>
      </c>
      <c r="C6" s="113">
        <v>537.84884399999999</v>
      </c>
      <c r="D6" s="99">
        <v>4</v>
      </c>
      <c r="E6" s="94">
        <v>5.1733000000000002</v>
      </c>
      <c r="F6" s="94">
        <v>13.1797</v>
      </c>
      <c r="G6" s="94">
        <v>16.110800000000001</v>
      </c>
      <c r="H6" s="95">
        <v>90</v>
      </c>
      <c r="I6" s="95">
        <v>90</v>
      </c>
      <c r="J6" s="95">
        <v>90</v>
      </c>
      <c r="K6" s="97"/>
      <c r="L6" s="90">
        <f>E6*F6*G6*SQRT(1+2*COS(H6*PI()/180)*COS(I6*PI()/180)*COS(J6*PI()/180)-COS(H6*PI()/180)^2-COS(I6*PI()/180)^2-COS(J6*PI()/180)^2)</f>
        <v>1098.4752978147083</v>
      </c>
      <c r="M6" s="88">
        <f>10/6.02214129*C6*D6/L6</f>
        <v>3.2522131025465173</v>
      </c>
      <c r="N6" s="100"/>
    </row>
    <row r="7" spans="2:14" x14ac:dyDescent="0.2">
      <c r="B7" s="86"/>
      <c r="C7" s="112"/>
      <c r="D7" s="91"/>
      <c r="E7" s="87"/>
      <c r="F7" s="87"/>
      <c r="G7" s="87"/>
      <c r="H7" s="88"/>
      <c r="I7" s="88"/>
      <c r="J7" s="101"/>
      <c r="K7" s="89"/>
      <c r="L7" s="90"/>
      <c r="M7" s="88"/>
      <c r="N7" s="92"/>
    </row>
    <row r="8" spans="2:14" x14ac:dyDescent="0.2">
      <c r="B8" s="93"/>
      <c r="C8" s="113"/>
      <c r="D8" s="99"/>
      <c r="E8" s="94"/>
      <c r="F8" s="94"/>
      <c r="G8" s="94"/>
      <c r="H8" s="95"/>
      <c r="I8" s="95"/>
      <c r="J8" s="96"/>
      <c r="K8" s="97"/>
      <c r="L8" s="98"/>
      <c r="M8" s="95"/>
      <c r="N8" s="100"/>
    </row>
    <row r="9" spans="2:14" x14ac:dyDescent="0.2">
      <c r="B9" s="86"/>
      <c r="C9" s="112"/>
      <c r="D9" s="91"/>
      <c r="E9" s="87"/>
      <c r="F9" s="87"/>
      <c r="G9" s="87"/>
      <c r="H9" s="88"/>
      <c r="I9" s="88"/>
      <c r="J9" s="101"/>
      <c r="K9" s="89"/>
      <c r="L9" s="90"/>
      <c r="M9" s="88"/>
      <c r="N9" s="92"/>
    </row>
    <row r="10" spans="2:14" x14ac:dyDescent="0.2">
      <c r="B10" s="93"/>
      <c r="C10" s="113"/>
      <c r="D10" s="99"/>
      <c r="E10" s="94"/>
      <c r="F10" s="94"/>
      <c r="G10" s="94"/>
      <c r="H10" s="95"/>
      <c r="I10" s="95"/>
      <c r="J10" s="96"/>
      <c r="K10" s="97"/>
      <c r="L10" s="98"/>
      <c r="M10" s="95"/>
      <c r="N10" s="100"/>
    </row>
    <row r="11" spans="2:14" x14ac:dyDescent="0.2">
      <c r="B11" s="86"/>
      <c r="C11" s="112"/>
      <c r="D11" s="91"/>
      <c r="E11" s="87"/>
      <c r="F11" s="87"/>
      <c r="G11" s="87"/>
      <c r="H11" s="88"/>
      <c r="I11" s="88"/>
      <c r="J11" s="101"/>
      <c r="K11" s="89"/>
      <c r="L11" s="90"/>
      <c r="M11" s="88"/>
      <c r="N11" s="92"/>
    </row>
    <row r="12" spans="2:14" x14ac:dyDescent="0.2">
      <c r="B12" s="93"/>
      <c r="C12" s="113"/>
      <c r="D12" s="99"/>
      <c r="E12" s="94"/>
      <c r="F12" s="94"/>
      <c r="G12" s="94"/>
      <c r="H12" s="95"/>
      <c r="I12" s="95"/>
      <c r="J12" s="96"/>
      <c r="K12" s="97"/>
      <c r="L12" s="98"/>
      <c r="M12" s="95"/>
      <c r="N12" s="100"/>
    </row>
    <row r="13" spans="2:14" x14ac:dyDescent="0.2">
      <c r="B13" s="86"/>
      <c r="C13" s="112"/>
      <c r="D13" s="91"/>
      <c r="E13" s="87"/>
      <c r="F13" s="87"/>
      <c r="G13" s="87"/>
      <c r="H13" s="88"/>
      <c r="I13" s="88"/>
      <c r="J13" s="101"/>
      <c r="K13" s="89"/>
      <c r="L13" s="90"/>
      <c r="M13" s="88"/>
      <c r="N13" s="92"/>
    </row>
    <row r="14" spans="2:14" x14ac:dyDescent="0.2">
      <c r="B14" s="93"/>
      <c r="C14" s="113"/>
      <c r="D14" s="99"/>
      <c r="E14" s="94"/>
      <c r="F14" s="94"/>
      <c r="G14" s="94"/>
      <c r="H14" s="95"/>
      <c r="I14" s="95"/>
      <c r="J14" s="96"/>
      <c r="K14" s="97"/>
      <c r="L14" s="98"/>
      <c r="M14" s="95"/>
      <c r="N14" s="100"/>
    </row>
    <row r="15" spans="2:14" x14ac:dyDescent="0.2">
      <c r="B15" s="86"/>
      <c r="C15" s="112"/>
      <c r="D15" s="91"/>
      <c r="E15" s="87"/>
      <c r="F15" s="87"/>
      <c r="G15" s="87"/>
      <c r="H15" s="88"/>
      <c r="I15" s="88"/>
      <c r="J15" s="101"/>
      <c r="K15" s="89"/>
      <c r="L15" s="90"/>
      <c r="M15" s="88"/>
      <c r="N15" s="92"/>
    </row>
    <row r="16" spans="2:14" x14ac:dyDescent="0.2">
      <c r="B16" s="93"/>
      <c r="C16" s="113"/>
      <c r="D16" s="99"/>
      <c r="E16" s="94"/>
      <c r="F16" s="94"/>
      <c r="G16" s="94"/>
      <c r="H16" s="95"/>
      <c r="I16" s="95"/>
      <c r="J16" s="96"/>
      <c r="K16" s="97"/>
      <c r="L16" s="98"/>
      <c r="M16" s="95"/>
      <c r="N16" s="100"/>
    </row>
    <row r="17" spans="2:14" x14ac:dyDescent="0.2">
      <c r="B17" s="86"/>
      <c r="C17" s="112"/>
      <c r="D17" s="91"/>
      <c r="E17" s="87"/>
      <c r="F17" s="87"/>
      <c r="G17" s="87"/>
      <c r="H17" s="88"/>
      <c r="I17" s="88"/>
      <c r="J17" s="101"/>
      <c r="K17" s="89"/>
      <c r="L17" s="90"/>
      <c r="M17" s="88"/>
      <c r="N17" s="92"/>
    </row>
    <row r="18" spans="2:14" x14ac:dyDescent="0.2">
      <c r="B18" s="93"/>
      <c r="C18" s="113"/>
      <c r="D18" s="99"/>
      <c r="E18" s="94"/>
      <c r="F18" s="94"/>
      <c r="G18" s="94"/>
      <c r="H18" s="95"/>
      <c r="I18" s="95"/>
      <c r="J18" s="96"/>
      <c r="K18" s="97"/>
      <c r="L18" s="98"/>
      <c r="M18" s="95"/>
      <c r="N18" s="100"/>
    </row>
    <row r="19" spans="2:14" x14ac:dyDescent="0.2">
      <c r="B19" s="86"/>
      <c r="C19" s="112"/>
      <c r="D19" s="91"/>
      <c r="E19" s="87"/>
      <c r="F19" s="87"/>
      <c r="G19" s="87"/>
      <c r="H19" s="88"/>
      <c r="I19" s="88"/>
      <c r="J19" s="101"/>
      <c r="K19" s="89"/>
      <c r="L19" s="90"/>
      <c r="M19" s="88"/>
      <c r="N19" s="92"/>
    </row>
    <row r="20" spans="2:14" x14ac:dyDescent="0.2">
      <c r="B20" s="93"/>
      <c r="C20" s="113"/>
      <c r="D20" s="99"/>
      <c r="E20" s="94"/>
      <c r="F20" s="94"/>
      <c r="G20" s="94"/>
      <c r="H20" s="95"/>
      <c r="I20" s="95"/>
      <c r="J20" s="96"/>
      <c r="K20" s="97"/>
      <c r="L20" s="98" t="s">
        <v>153</v>
      </c>
      <c r="M20" s="95"/>
      <c r="N20" s="100" t="s">
        <v>153</v>
      </c>
    </row>
    <row r="21" spans="2:14" x14ac:dyDescent="0.2">
      <c r="B21" s="86"/>
      <c r="C21" s="112"/>
      <c r="D21" s="91"/>
      <c r="E21" s="87"/>
      <c r="F21" s="87"/>
      <c r="G21" s="87"/>
      <c r="H21" s="88"/>
      <c r="I21" s="88"/>
      <c r="J21" s="101"/>
      <c r="K21" s="89"/>
      <c r="L21" s="90" t="s">
        <v>153</v>
      </c>
      <c r="M21" s="88"/>
      <c r="N21" s="92" t="s">
        <v>153</v>
      </c>
    </row>
    <row r="22" spans="2:14" x14ac:dyDescent="0.2">
      <c r="B22" s="93"/>
      <c r="C22" s="113"/>
      <c r="D22" s="99"/>
      <c r="E22" s="94"/>
      <c r="F22" s="94"/>
      <c r="G22" s="94"/>
      <c r="H22" s="95"/>
      <c r="I22" s="95"/>
      <c r="J22" s="96"/>
      <c r="K22" s="97"/>
      <c r="L22" s="98" t="s">
        <v>153</v>
      </c>
      <c r="M22" s="95"/>
      <c r="N22" s="100" t="s">
        <v>153</v>
      </c>
    </row>
    <row r="23" spans="2:14" x14ac:dyDescent="0.2">
      <c r="B23" s="86"/>
      <c r="C23" s="112"/>
      <c r="D23" s="91"/>
      <c r="E23" s="87"/>
      <c r="F23" s="87"/>
      <c r="G23" s="87"/>
      <c r="H23" s="88"/>
      <c r="I23" s="88"/>
      <c r="J23" s="101"/>
      <c r="K23" s="89"/>
      <c r="L23" s="90" t="s">
        <v>153</v>
      </c>
      <c r="M23" s="88"/>
      <c r="N23" s="92" t="s">
        <v>153</v>
      </c>
    </row>
    <row r="24" spans="2:14" x14ac:dyDescent="0.2">
      <c r="B24" s="93"/>
      <c r="C24" s="113"/>
      <c r="D24" s="99"/>
      <c r="E24" s="94"/>
      <c r="F24" s="94"/>
      <c r="G24" s="94"/>
      <c r="H24" s="95"/>
      <c r="I24" s="95"/>
      <c r="J24" s="96"/>
      <c r="K24" s="97"/>
      <c r="L24" s="98" t="s">
        <v>153</v>
      </c>
      <c r="M24" s="95"/>
      <c r="N24" s="100" t="s">
        <v>153</v>
      </c>
    </row>
    <row r="25" spans="2:14" x14ac:dyDescent="0.2">
      <c r="B25" s="86"/>
      <c r="C25" s="112"/>
      <c r="D25" s="91"/>
      <c r="E25" s="87"/>
      <c r="F25" s="87"/>
      <c r="G25" s="87"/>
      <c r="H25" s="88"/>
      <c r="I25" s="88"/>
      <c r="J25" s="101"/>
      <c r="K25" s="89"/>
      <c r="L25" s="90" t="s">
        <v>153</v>
      </c>
      <c r="M25" s="88"/>
      <c r="N25" s="92" t="s">
        <v>153</v>
      </c>
    </row>
    <row r="26" spans="2:14" x14ac:dyDescent="0.2">
      <c r="B26" s="93"/>
      <c r="C26" s="113"/>
      <c r="D26" s="99"/>
      <c r="E26" s="94"/>
      <c r="F26" s="94"/>
      <c r="G26" s="94"/>
      <c r="H26" s="95"/>
      <c r="I26" s="95"/>
      <c r="J26" s="96"/>
      <c r="K26" s="97"/>
      <c r="L26" s="98" t="s">
        <v>153</v>
      </c>
      <c r="M26" s="95"/>
      <c r="N26" s="100" t="s">
        <v>153</v>
      </c>
    </row>
    <row r="27" spans="2:14" x14ac:dyDescent="0.2">
      <c r="B27" s="86"/>
      <c r="C27" s="112"/>
      <c r="D27" s="91"/>
      <c r="E27" s="87"/>
      <c r="F27" s="87"/>
      <c r="G27" s="87"/>
      <c r="H27" s="88"/>
      <c r="I27" s="88"/>
      <c r="J27" s="101"/>
      <c r="K27" s="89"/>
      <c r="L27" s="90" t="s">
        <v>153</v>
      </c>
      <c r="M27" s="88"/>
      <c r="N27" s="92" t="s">
        <v>153</v>
      </c>
    </row>
    <row r="28" spans="2:14" x14ac:dyDescent="0.2">
      <c r="B28" s="93"/>
      <c r="C28" s="113"/>
      <c r="D28" s="99"/>
      <c r="E28" s="94"/>
      <c r="F28" s="94"/>
      <c r="G28" s="94"/>
      <c r="H28" s="95"/>
      <c r="I28" s="95"/>
      <c r="J28" s="96"/>
      <c r="K28" s="97"/>
      <c r="L28" s="98" t="s">
        <v>153</v>
      </c>
      <c r="M28" s="95"/>
      <c r="N28" s="100" t="s">
        <v>153</v>
      </c>
    </row>
    <row r="29" spans="2:14" x14ac:dyDescent="0.2">
      <c r="B29" s="86"/>
      <c r="C29" s="112"/>
      <c r="D29" s="91"/>
      <c r="E29" s="87"/>
      <c r="F29" s="87"/>
      <c r="G29" s="87"/>
      <c r="H29" s="88"/>
      <c r="I29" s="88"/>
      <c r="J29" s="101"/>
      <c r="K29" s="89"/>
      <c r="L29" s="90" t="s">
        <v>153</v>
      </c>
      <c r="M29" s="88"/>
      <c r="N29" s="92" t="s">
        <v>153</v>
      </c>
    </row>
    <row r="30" spans="2:14" x14ac:dyDescent="0.2">
      <c r="B30" s="93"/>
      <c r="C30" s="113"/>
      <c r="D30" s="99"/>
      <c r="E30" s="94"/>
      <c r="F30" s="94"/>
      <c r="G30" s="94"/>
      <c r="H30" s="95"/>
      <c r="I30" s="95"/>
      <c r="J30" s="96"/>
      <c r="K30" s="97"/>
      <c r="L30" s="98" t="s">
        <v>153</v>
      </c>
      <c r="M30" s="95"/>
      <c r="N30" s="100" t="s">
        <v>153</v>
      </c>
    </row>
    <row r="31" spans="2:14" x14ac:dyDescent="0.2">
      <c r="B31" s="86"/>
      <c r="C31" s="112"/>
      <c r="D31" s="91"/>
      <c r="E31" s="87"/>
      <c r="F31" s="87"/>
      <c r="G31" s="87"/>
      <c r="H31" s="88"/>
      <c r="I31" s="88"/>
      <c r="J31" s="101"/>
      <c r="K31" s="89"/>
      <c r="L31" s="90" t="s">
        <v>153</v>
      </c>
      <c r="M31" s="88"/>
      <c r="N31" s="92" t="s">
        <v>153</v>
      </c>
    </row>
    <row r="32" spans="2:14" x14ac:dyDescent="0.2">
      <c r="B32" s="93"/>
      <c r="C32" s="113"/>
      <c r="D32" s="99"/>
      <c r="E32" s="94"/>
      <c r="F32" s="94"/>
      <c r="G32" s="94"/>
      <c r="H32" s="95"/>
      <c r="I32" s="95"/>
      <c r="J32" s="96"/>
      <c r="K32" s="97"/>
      <c r="L32" s="98" t="s">
        <v>153</v>
      </c>
      <c r="M32" s="95"/>
      <c r="N32" s="100" t="s">
        <v>153</v>
      </c>
    </row>
    <row r="33" spans="2:14" x14ac:dyDescent="0.2">
      <c r="B33" s="86"/>
      <c r="C33" s="112"/>
      <c r="D33" s="91"/>
      <c r="E33" s="87"/>
      <c r="F33" s="87"/>
      <c r="G33" s="87"/>
      <c r="H33" s="88"/>
      <c r="I33" s="88"/>
      <c r="J33" s="101"/>
      <c r="K33" s="89"/>
      <c r="L33" s="90" t="s">
        <v>153</v>
      </c>
      <c r="M33" s="88"/>
      <c r="N33" s="92" t="s">
        <v>153</v>
      </c>
    </row>
    <row r="34" spans="2:14" x14ac:dyDescent="0.2">
      <c r="B34" s="93"/>
      <c r="C34" s="113"/>
      <c r="D34" s="99"/>
      <c r="E34" s="94"/>
      <c r="F34" s="94"/>
      <c r="G34" s="94"/>
      <c r="H34" s="95"/>
      <c r="I34" s="95"/>
      <c r="J34" s="96"/>
      <c r="K34" s="97"/>
      <c r="L34" s="98" t="s">
        <v>153</v>
      </c>
      <c r="M34" s="95"/>
      <c r="N34" s="100" t="s">
        <v>153</v>
      </c>
    </row>
    <row r="35" spans="2:14" ht="15" thickBot="1" x14ac:dyDescent="0.25">
      <c r="B35" s="102"/>
      <c r="C35" s="114"/>
      <c r="D35" s="108"/>
      <c r="E35" s="103"/>
      <c r="F35" s="103"/>
      <c r="G35" s="103"/>
      <c r="H35" s="104"/>
      <c r="I35" s="104"/>
      <c r="J35" s="105"/>
      <c r="K35" s="106"/>
      <c r="L35" s="107" t="s">
        <v>153</v>
      </c>
      <c r="M35" s="104"/>
      <c r="N35" s="109" t="s">
        <v>153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B2:K37"/>
  <sheetViews>
    <sheetView showGridLines="0" topLeftCell="A5" zoomScale="125" workbookViewId="0">
      <selection activeCell="B39" sqref="B39"/>
    </sheetView>
  </sheetViews>
  <sheetFormatPr baseColWidth="10" defaultColWidth="9.1640625" defaultRowHeight="13" x14ac:dyDescent="0.15"/>
  <cols>
    <col min="1" max="1" width="9.1640625" customWidth="1"/>
    <col min="2" max="2" width="24.6640625" customWidth="1"/>
    <col min="3" max="3" width="11.5" customWidth="1"/>
    <col min="4" max="4" width="13" customWidth="1"/>
    <col min="5" max="5" width="22.33203125" style="11" customWidth="1"/>
    <col min="6" max="6" width="20" style="11" customWidth="1"/>
  </cols>
  <sheetData>
    <row r="2" spans="2:10" x14ac:dyDescent="0.15">
      <c r="E2"/>
      <c r="F2"/>
    </row>
    <row r="3" spans="2:10" x14ac:dyDescent="0.15">
      <c r="B3" s="66" t="s">
        <v>148</v>
      </c>
      <c r="C3" s="66"/>
      <c r="D3" s="66"/>
    </row>
    <row r="4" spans="2:10" ht="14" thickBot="1" x14ac:dyDescent="0.2">
      <c r="E4" s="67"/>
      <c r="F4" s="67"/>
    </row>
    <row r="5" spans="2:10" ht="31" thickBot="1" x14ac:dyDescent="0.2">
      <c r="B5" s="125"/>
      <c r="C5" s="126" t="s">
        <v>151</v>
      </c>
      <c r="D5" s="126" t="s">
        <v>152</v>
      </c>
      <c r="E5" s="127" t="s">
        <v>150</v>
      </c>
      <c r="F5" s="127" t="s">
        <v>167</v>
      </c>
      <c r="G5" s="128" t="s">
        <v>137</v>
      </c>
      <c r="H5" s="147" t="s">
        <v>138</v>
      </c>
      <c r="I5" s="128" t="s">
        <v>166</v>
      </c>
      <c r="J5" s="129" t="s">
        <v>138</v>
      </c>
    </row>
    <row r="6" spans="2:10" x14ac:dyDescent="0.15">
      <c r="B6" s="69" t="s">
        <v>149</v>
      </c>
      <c r="C6" s="145">
        <v>3.5</v>
      </c>
      <c r="D6" s="78"/>
      <c r="E6" s="73">
        <f>100-E7-E8</f>
        <v>80</v>
      </c>
      <c r="F6" s="73">
        <f>100*E6/C6/(E$6/C$6+E$7/C$7+E$8/C$8)</f>
        <v>68.216307358785983</v>
      </c>
      <c r="G6" s="149">
        <v>40</v>
      </c>
      <c r="H6" s="148" t="s">
        <v>128</v>
      </c>
      <c r="I6" s="152">
        <f>0.001*E6*$G$14/$E$14/C6</f>
        <v>0.35164835164835168</v>
      </c>
      <c r="J6" s="143" t="s">
        <v>143</v>
      </c>
    </row>
    <row r="7" spans="2:10" x14ac:dyDescent="0.15">
      <c r="B7" s="69" t="s">
        <v>139</v>
      </c>
      <c r="C7" s="78">
        <v>2</v>
      </c>
      <c r="D7" s="78">
        <v>0.16</v>
      </c>
      <c r="E7" s="123">
        <v>10</v>
      </c>
      <c r="F7" s="116">
        <f>100*E7/C7/(E$6/C$6+E$7/C$7+E$8/C$8)</f>
        <v>14.922317234734432</v>
      </c>
      <c r="G7" s="150">
        <f>E7*G6/E6</f>
        <v>5</v>
      </c>
      <c r="H7" s="74" t="s">
        <v>128</v>
      </c>
      <c r="I7" s="153">
        <f>0.001*E7*$G$14/$E$14/C7</f>
        <v>7.6923076923076927E-2</v>
      </c>
      <c r="J7" s="118" t="s">
        <v>143</v>
      </c>
    </row>
    <row r="8" spans="2:10" ht="14" thickBot="1" x14ac:dyDescent="0.2">
      <c r="B8" s="71" t="s">
        <v>140</v>
      </c>
      <c r="C8" s="79">
        <v>1.77</v>
      </c>
      <c r="D8" s="79">
        <v>1.77</v>
      </c>
      <c r="E8" s="124">
        <v>10</v>
      </c>
      <c r="F8" s="117">
        <f>100*E8/C8/(E$6/C$6+E$7/C$7+E$8/C$8)</f>
        <v>16.861375406479585</v>
      </c>
      <c r="G8" s="151">
        <f>E8*G6/E6</f>
        <v>5</v>
      </c>
      <c r="H8" s="75" t="s">
        <v>128</v>
      </c>
      <c r="I8" s="154">
        <f>0.001*E8*$G$14/$E$14/C8</f>
        <v>8.6918730986527595E-2</v>
      </c>
      <c r="J8" s="119" t="s">
        <v>143</v>
      </c>
    </row>
    <row r="11" spans="2:10" x14ac:dyDescent="0.15">
      <c r="B11" s="66" t="s">
        <v>145</v>
      </c>
      <c r="C11" s="66"/>
      <c r="D11" s="66"/>
    </row>
    <row r="12" spans="2:10" ht="14" thickBot="1" x14ac:dyDescent="0.2">
      <c r="E12" s="67"/>
      <c r="F12" s="67"/>
    </row>
    <row r="13" spans="2:10" ht="31" thickBot="1" x14ac:dyDescent="0.2">
      <c r="B13" s="125"/>
      <c r="C13" s="126" t="s">
        <v>169</v>
      </c>
      <c r="D13" s="126" t="s">
        <v>170</v>
      </c>
      <c r="E13" s="127" t="s">
        <v>171</v>
      </c>
      <c r="F13" s="126" t="s">
        <v>172</v>
      </c>
      <c r="G13" s="128" t="s">
        <v>173</v>
      </c>
      <c r="H13" s="147" t="s">
        <v>174</v>
      </c>
      <c r="I13" s="128" t="s">
        <v>175</v>
      </c>
      <c r="J13" s="129" t="s">
        <v>174</v>
      </c>
    </row>
    <row r="14" spans="2:10" x14ac:dyDescent="0.15">
      <c r="B14" s="159" t="s">
        <v>149</v>
      </c>
      <c r="C14" s="145">
        <v>3.5</v>
      </c>
      <c r="D14" s="78"/>
      <c r="E14" s="68">
        <f>100-E15-E16</f>
        <v>65</v>
      </c>
      <c r="F14" s="73">
        <f>100*E14/C14/(E$14/C$14+E$15/C$15+E$16/C$16+E$17/C$17)</f>
        <v>24.503487567222187</v>
      </c>
      <c r="G14" s="149">
        <v>1000</v>
      </c>
      <c r="H14" s="148" t="s">
        <v>128</v>
      </c>
      <c r="I14" s="152">
        <f t="shared" ref="I14:I16" si="0">0.001*E14*$G$14/$E$14/C14</f>
        <v>0.2857142857142857</v>
      </c>
      <c r="J14" s="143" t="s">
        <v>143</v>
      </c>
    </row>
    <row r="15" spans="2:10" x14ac:dyDescent="0.15">
      <c r="B15" s="69" t="s">
        <v>139</v>
      </c>
      <c r="C15" s="78">
        <v>2</v>
      </c>
      <c r="D15" s="78"/>
      <c r="E15" s="120">
        <v>10</v>
      </c>
      <c r="F15" s="116">
        <f>100*E15/C15/(E$14/C$14+E$15/C$15+E$16/C$16+E$17/C$17)</f>
        <v>6.5970928065598198</v>
      </c>
      <c r="G15" s="150">
        <f>E15*G14/E14</f>
        <v>153.84615384615384</v>
      </c>
      <c r="H15" s="74" t="s">
        <v>128</v>
      </c>
      <c r="I15" s="153">
        <f t="shared" si="0"/>
        <v>7.6923076923076927E-2</v>
      </c>
      <c r="J15" s="118" t="s">
        <v>143</v>
      </c>
    </row>
    <row r="16" spans="2:10" ht="14" thickBot="1" x14ac:dyDescent="0.2">
      <c r="B16" s="132" t="s">
        <v>140</v>
      </c>
      <c r="C16" s="133">
        <v>1.77</v>
      </c>
      <c r="D16" s="133"/>
      <c r="E16" s="134">
        <v>25</v>
      </c>
      <c r="F16" s="135">
        <f t="shared" ref="F16:F17" si="1">100*E16/C16/(E$14/C$14+E$15/C$15+E$16/C$16+E$17/C$17)</f>
        <v>18.635855385762202</v>
      </c>
      <c r="G16" s="155">
        <f>E16*G14/E14</f>
        <v>384.61538461538464</v>
      </c>
      <c r="H16" s="136" t="s">
        <v>128</v>
      </c>
      <c r="I16" s="154">
        <f t="shared" si="0"/>
        <v>0.21729682746631901</v>
      </c>
      <c r="J16" s="137" t="s">
        <v>143</v>
      </c>
    </row>
    <row r="17" spans="2:11" x14ac:dyDescent="0.15">
      <c r="B17" s="69" t="s">
        <v>141</v>
      </c>
      <c r="C17" s="78">
        <v>1.05</v>
      </c>
      <c r="D17" s="78"/>
      <c r="E17" s="138">
        <v>40</v>
      </c>
      <c r="F17" s="139">
        <f t="shared" si="1"/>
        <v>50.263564240455771</v>
      </c>
      <c r="G17" s="156">
        <f>E17*G14/E14</f>
        <v>615.38461538461536</v>
      </c>
      <c r="H17" s="74" t="s">
        <v>128</v>
      </c>
      <c r="I17" s="153">
        <f>0.001*E17*$G$14/$E$14/C17</f>
        <v>0.58608058608058611</v>
      </c>
      <c r="J17" s="118" t="s">
        <v>143</v>
      </c>
      <c r="K17" s="69"/>
    </row>
    <row r="18" spans="2:11" ht="14" thickBot="1" x14ac:dyDescent="0.2">
      <c r="B18" s="71" t="s">
        <v>142</v>
      </c>
      <c r="C18" s="79">
        <v>0.79</v>
      </c>
      <c r="D18" s="79"/>
      <c r="E18" s="122">
        <v>200</v>
      </c>
      <c r="F18" s="117"/>
      <c r="G18" s="151">
        <f>E18*G14/E14</f>
        <v>3076.9230769230771</v>
      </c>
      <c r="H18" s="131" t="s">
        <v>128</v>
      </c>
      <c r="I18" s="157">
        <f>0.001*E18*$G$14/$E$14/C18</f>
        <v>3.8948393378773125</v>
      </c>
      <c r="J18" s="72" t="s">
        <v>143</v>
      </c>
    </row>
    <row r="21" spans="2:11" x14ac:dyDescent="0.15">
      <c r="B21" s="66" t="s">
        <v>146</v>
      </c>
      <c r="C21" s="66"/>
      <c r="D21" s="66"/>
    </row>
    <row r="22" spans="2:11" ht="14" thickBot="1" x14ac:dyDescent="0.2">
      <c r="E22" s="67"/>
      <c r="F22" s="67"/>
    </row>
    <row r="23" spans="2:11" ht="31" thickBot="1" x14ac:dyDescent="0.2">
      <c r="B23" s="130"/>
      <c r="C23" s="126" t="s">
        <v>169</v>
      </c>
      <c r="D23" s="126" t="s">
        <v>170</v>
      </c>
      <c r="E23" s="127" t="s">
        <v>171</v>
      </c>
      <c r="F23" s="126" t="s">
        <v>172</v>
      </c>
      <c r="G23" s="128" t="s">
        <v>173</v>
      </c>
      <c r="H23" s="147" t="s">
        <v>174</v>
      </c>
      <c r="I23" s="128" t="s">
        <v>175</v>
      </c>
      <c r="J23" s="129" t="s">
        <v>174</v>
      </c>
    </row>
    <row r="24" spans="2:11" x14ac:dyDescent="0.15">
      <c r="B24" s="159" t="s">
        <v>149</v>
      </c>
      <c r="C24" s="145">
        <v>3.5</v>
      </c>
      <c r="D24" s="78"/>
      <c r="E24" s="68">
        <f>100-E25-E26</f>
        <v>7</v>
      </c>
      <c r="F24" s="73">
        <f>100*E24/C24/(E$14/C$14+E$15/C$15+E$16/C$16+E$17/C$17)</f>
        <v>2.638837122623928</v>
      </c>
      <c r="G24" s="149">
        <v>25</v>
      </c>
      <c r="H24" s="148" t="s">
        <v>128</v>
      </c>
      <c r="I24" s="152">
        <f t="shared" ref="I24:I26" si="2">0.001*E24*$G$14/$E$14/C24</f>
        <v>3.0769230769230771E-2</v>
      </c>
      <c r="J24" s="143" t="s">
        <v>143</v>
      </c>
    </row>
    <row r="25" spans="2:11" x14ac:dyDescent="0.15">
      <c r="B25" s="69" t="s">
        <v>139</v>
      </c>
      <c r="C25" s="78">
        <v>2</v>
      </c>
      <c r="D25" s="78"/>
      <c r="E25" s="120">
        <v>25</v>
      </c>
      <c r="F25" s="116">
        <f>100*E25/C25/(E$14/C$14+E$15/C$15+E$16/C$16+E$17/C$17)</f>
        <v>16.49273201639955</v>
      </c>
      <c r="G25" s="150">
        <f>E25*G24/E24</f>
        <v>89.285714285714292</v>
      </c>
      <c r="H25" s="74" t="s">
        <v>128</v>
      </c>
      <c r="I25" s="153">
        <f t="shared" si="2"/>
        <v>0.19230769230769232</v>
      </c>
      <c r="J25" s="118" t="s">
        <v>143</v>
      </c>
    </row>
    <row r="26" spans="2:11" ht="14" thickBot="1" x14ac:dyDescent="0.2">
      <c r="B26" s="132" t="s">
        <v>140</v>
      </c>
      <c r="C26" s="133">
        <v>1.77</v>
      </c>
      <c r="D26" s="133"/>
      <c r="E26" s="134">
        <v>68</v>
      </c>
      <c r="F26" s="135">
        <f t="shared" ref="F26:F27" si="3">100*E26/C26/(E$14/C$14+E$15/C$15+E$16/C$16+E$17/C$17)</f>
        <v>50.689526649273198</v>
      </c>
      <c r="G26" s="155">
        <f>E26*G24/E24</f>
        <v>242.85714285714286</v>
      </c>
      <c r="H26" s="136" t="s">
        <v>128</v>
      </c>
      <c r="I26" s="154">
        <f t="shared" si="2"/>
        <v>0.59104737070838764</v>
      </c>
      <c r="J26" s="137" t="s">
        <v>143</v>
      </c>
    </row>
    <row r="27" spans="2:11" x14ac:dyDescent="0.15">
      <c r="B27" s="69" t="s">
        <v>141</v>
      </c>
      <c r="C27" s="78">
        <v>1.05</v>
      </c>
      <c r="D27" s="78"/>
      <c r="E27" s="121">
        <v>68</v>
      </c>
      <c r="F27" s="139">
        <f t="shared" si="3"/>
        <v>85.448059208774808</v>
      </c>
      <c r="G27" s="150">
        <f>E27*G26/E26</f>
        <v>242.85714285714286</v>
      </c>
      <c r="H27" s="74" t="s">
        <v>128</v>
      </c>
      <c r="I27" s="153">
        <f>0.001*E27*$G$14/$E$14/C27</f>
        <v>0.99633699633699635</v>
      </c>
      <c r="J27" s="118" t="s">
        <v>143</v>
      </c>
    </row>
    <row r="28" spans="2:11" ht="14" thickBot="1" x14ac:dyDescent="0.2">
      <c r="B28" s="71" t="s">
        <v>142</v>
      </c>
      <c r="C28" s="79">
        <v>0.79</v>
      </c>
      <c r="D28" s="79"/>
      <c r="E28" s="122">
        <v>200</v>
      </c>
      <c r="F28" s="117"/>
      <c r="G28" s="151">
        <f>E28*G24/E24</f>
        <v>714.28571428571433</v>
      </c>
      <c r="H28" s="76" t="s">
        <v>143</v>
      </c>
      <c r="I28" s="157">
        <f>0.001*E28*$G$14/$E$14/C28</f>
        <v>3.8948393378773125</v>
      </c>
      <c r="J28" s="72" t="s">
        <v>143</v>
      </c>
    </row>
    <row r="31" spans="2:11" x14ac:dyDescent="0.15">
      <c r="B31" s="66" t="s">
        <v>147</v>
      </c>
      <c r="C31" s="66"/>
      <c r="D31" s="66"/>
    </row>
    <row r="32" spans="2:11" ht="14" thickBot="1" x14ac:dyDescent="0.2">
      <c r="E32" s="67"/>
      <c r="F32" s="67"/>
    </row>
    <row r="33" spans="2:10" ht="31" thickBot="1" x14ac:dyDescent="0.2">
      <c r="B33" s="125"/>
      <c r="C33" s="126" t="s">
        <v>169</v>
      </c>
      <c r="D33" s="126" t="s">
        <v>170</v>
      </c>
      <c r="E33" s="127" t="s">
        <v>176</v>
      </c>
      <c r="F33" s="126" t="s">
        <v>172</v>
      </c>
      <c r="G33" s="128" t="s">
        <v>173</v>
      </c>
      <c r="H33" s="147" t="s">
        <v>174</v>
      </c>
      <c r="I33" s="128" t="s">
        <v>175</v>
      </c>
      <c r="J33" s="129" t="s">
        <v>174</v>
      </c>
    </row>
    <row r="34" spans="2:10" x14ac:dyDescent="0.15">
      <c r="B34" s="159" t="s">
        <v>149</v>
      </c>
      <c r="C34" s="146">
        <v>3.5</v>
      </c>
      <c r="E34" s="68"/>
      <c r="F34" s="68"/>
      <c r="G34" s="149">
        <v>500</v>
      </c>
      <c r="H34" s="148" t="s">
        <v>128</v>
      </c>
      <c r="I34" s="158"/>
      <c r="J34" s="144" t="s">
        <v>128</v>
      </c>
    </row>
    <row r="35" spans="2:10" x14ac:dyDescent="0.15">
      <c r="B35" s="69" t="s">
        <v>139</v>
      </c>
      <c r="C35">
        <v>2</v>
      </c>
      <c r="E35" s="120">
        <v>0.1</v>
      </c>
      <c r="F35" s="120"/>
      <c r="G35" s="150">
        <f>E35*G34</f>
        <v>50</v>
      </c>
      <c r="H35" s="74" t="s">
        <v>128</v>
      </c>
      <c r="I35" s="156"/>
      <c r="J35" s="70" t="s">
        <v>128</v>
      </c>
    </row>
    <row r="36" spans="2:10" ht="14" thickBot="1" x14ac:dyDescent="0.2">
      <c r="B36" s="140" t="s">
        <v>177</v>
      </c>
      <c r="C36" s="141">
        <v>0.105</v>
      </c>
      <c r="D36" s="141"/>
      <c r="E36" s="134">
        <v>1</v>
      </c>
      <c r="F36" s="134"/>
      <c r="G36" s="155">
        <f>E36*G34</f>
        <v>500</v>
      </c>
      <c r="H36" s="136" t="s">
        <v>128</v>
      </c>
      <c r="I36" s="155"/>
      <c r="J36" s="142" t="s">
        <v>128</v>
      </c>
    </row>
    <row r="37" spans="2:10" ht="14" thickBot="1" x14ac:dyDescent="0.2">
      <c r="B37" s="115" t="s">
        <v>144</v>
      </c>
      <c r="C37" s="77">
        <v>1.03</v>
      </c>
      <c r="D37" s="77"/>
      <c r="E37" s="122">
        <v>1.6</v>
      </c>
      <c r="F37" s="122"/>
      <c r="G37" s="151">
        <f>E37*G34</f>
        <v>800</v>
      </c>
      <c r="H37" s="75" t="s">
        <v>128</v>
      </c>
      <c r="I37" s="151"/>
      <c r="J37" s="72" t="s">
        <v>128</v>
      </c>
    </row>
  </sheetData>
  <phoneticPr fontId="1" type="noConversion"/>
  <pageMargins left="0.78740157499999996" right="0.78740157499999996" top="0.984251969" bottom="0.984251969" header="0.5" footer="0.5"/>
  <pageSetup paperSize="9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4"/>
  <dimension ref="A1:C112"/>
  <sheetViews>
    <sheetView zoomScale="75" workbookViewId="0">
      <selection activeCell="F81" sqref="F81"/>
    </sheetView>
  </sheetViews>
  <sheetFormatPr baseColWidth="10" defaultColWidth="9.1640625" defaultRowHeight="13" x14ac:dyDescent="0.15"/>
  <cols>
    <col min="1" max="1" width="9.1640625" customWidth="1"/>
    <col min="2" max="2" width="13.5" style="10" bestFit="1" customWidth="1"/>
    <col min="3" max="3" width="9.5" customWidth="1"/>
    <col min="4" max="4" width="8.5" customWidth="1"/>
  </cols>
  <sheetData>
    <row r="1" spans="1:2" x14ac:dyDescent="0.15">
      <c r="A1" t="s">
        <v>77</v>
      </c>
      <c r="B1" s="1">
        <v>1.0079400000000001</v>
      </c>
    </row>
    <row r="2" spans="1:2" x14ac:dyDescent="0.15">
      <c r="A2" t="s">
        <v>78</v>
      </c>
      <c r="B2" s="2">
        <v>4.0026020000000004</v>
      </c>
    </row>
    <row r="3" spans="1:2" ht="12.75" customHeight="1" x14ac:dyDescent="0.15">
      <c r="A3" t="s">
        <v>79</v>
      </c>
      <c r="B3" s="3">
        <v>6.9409999999999998</v>
      </c>
    </row>
    <row r="4" spans="1:2" ht="12.75" customHeight="1" x14ac:dyDescent="0.15">
      <c r="A4" t="s">
        <v>80</v>
      </c>
      <c r="B4" s="4">
        <v>9.0121819999999992</v>
      </c>
    </row>
    <row r="5" spans="1:2" ht="12.75" customHeight="1" x14ac:dyDescent="0.15">
      <c r="A5" t="s">
        <v>81</v>
      </c>
      <c r="B5" s="5">
        <v>10.811</v>
      </c>
    </row>
    <row r="6" spans="1:2" ht="12.75" customHeight="1" x14ac:dyDescent="0.15">
      <c r="A6" t="s">
        <v>82</v>
      </c>
      <c r="B6" s="1">
        <v>12.0107</v>
      </c>
    </row>
    <row r="7" spans="1:2" ht="12.75" customHeight="1" x14ac:dyDescent="0.15">
      <c r="A7" t="s">
        <v>83</v>
      </c>
      <c r="B7" s="1">
        <v>14.006740000000001</v>
      </c>
    </row>
    <row r="8" spans="1:2" ht="12.75" customHeight="1" x14ac:dyDescent="0.15">
      <c r="A8" t="s">
        <v>84</v>
      </c>
      <c r="B8" s="1">
        <v>15.9994</v>
      </c>
    </row>
    <row r="9" spans="1:2" ht="12.75" customHeight="1" x14ac:dyDescent="0.15">
      <c r="A9" t="s">
        <v>85</v>
      </c>
      <c r="B9" s="6">
        <v>18.998403199999998</v>
      </c>
    </row>
    <row r="10" spans="1:2" ht="12.75" customHeight="1" x14ac:dyDescent="0.15">
      <c r="A10" t="s">
        <v>86</v>
      </c>
      <c r="B10" s="2">
        <v>20.1797</v>
      </c>
    </row>
    <row r="11" spans="1:2" ht="15" customHeight="1" x14ac:dyDescent="0.15">
      <c r="A11" t="s">
        <v>87</v>
      </c>
      <c r="B11" s="3">
        <v>22.98977</v>
      </c>
    </row>
    <row r="12" spans="1:2" ht="12.75" customHeight="1" x14ac:dyDescent="0.15">
      <c r="A12" t="s">
        <v>88</v>
      </c>
      <c r="B12" s="4">
        <v>24.305</v>
      </c>
    </row>
    <row r="13" spans="1:2" ht="15" customHeight="1" x14ac:dyDescent="0.15">
      <c r="A13" t="s">
        <v>89</v>
      </c>
      <c r="B13" s="7">
        <v>26.981538</v>
      </c>
    </row>
    <row r="14" spans="1:2" ht="12.75" customHeight="1" x14ac:dyDescent="0.15">
      <c r="A14" t="s">
        <v>90</v>
      </c>
      <c r="B14" s="5">
        <v>28.0855</v>
      </c>
    </row>
    <row r="15" spans="1:2" x14ac:dyDescent="0.15">
      <c r="A15" t="s">
        <v>91</v>
      </c>
      <c r="B15" s="1">
        <v>30.973761</v>
      </c>
    </row>
    <row r="16" spans="1:2" x14ac:dyDescent="0.15">
      <c r="A16" t="s">
        <v>92</v>
      </c>
      <c r="B16" s="1">
        <v>32.066000000000003</v>
      </c>
    </row>
    <row r="17" spans="1:2" x14ac:dyDescent="0.15">
      <c r="A17" t="s">
        <v>93</v>
      </c>
      <c r="B17" s="6">
        <v>35.4527</v>
      </c>
    </row>
    <row r="18" spans="1:2" x14ac:dyDescent="0.15">
      <c r="A18" t="s">
        <v>94</v>
      </c>
      <c r="B18" s="2">
        <v>39.948</v>
      </c>
    </row>
    <row r="19" spans="1:2" x14ac:dyDescent="0.15">
      <c r="A19" t="s">
        <v>95</v>
      </c>
      <c r="B19" s="3">
        <v>39.098300000000002</v>
      </c>
    </row>
    <row r="20" spans="1:2" x14ac:dyDescent="0.15">
      <c r="A20" t="s">
        <v>96</v>
      </c>
      <c r="B20" s="4">
        <v>40.078000000000003</v>
      </c>
    </row>
    <row r="21" spans="1:2" x14ac:dyDescent="0.15">
      <c r="A21" t="s">
        <v>97</v>
      </c>
      <c r="B21" s="8">
        <v>44.955910000000003</v>
      </c>
    </row>
    <row r="22" spans="1:2" x14ac:dyDescent="0.15">
      <c r="A22" t="s">
        <v>98</v>
      </c>
      <c r="B22" s="8">
        <v>47.866999999999997</v>
      </c>
    </row>
    <row r="23" spans="1:2" x14ac:dyDescent="0.15">
      <c r="A23" t="s">
        <v>99</v>
      </c>
      <c r="B23" s="8">
        <v>50.941499999999998</v>
      </c>
    </row>
    <row r="24" spans="1:2" x14ac:dyDescent="0.15">
      <c r="A24" t="s">
        <v>100</v>
      </c>
      <c r="B24" s="8">
        <v>51.996099999999998</v>
      </c>
    </row>
    <row r="25" spans="1:2" x14ac:dyDescent="0.15">
      <c r="A25" t="s">
        <v>101</v>
      </c>
      <c r="B25" s="8">
        <v>54.938048999999999</v>
      </c>
    </row>
    <row r="26" spans="1:2" x14ac:dyDescent="0.15">
      <c r="A26" t="s">
        <v>125</v>
      </c>
      <c r="B26" s="8">
        <v>55.844999999999999</v>
      </c>
    </row>
    <row r="27" spans="1:2" x14ac:dyDescent="0.15">
      <c r="A27" t="s">
        <v>103</v>
      </c>
      <c r="B27" s="8">
        <v>58.933199999999999</v>
      </c>
    </row>
    <row r="28" spans="1:2" x14ac:dyDescent="0.15">
      <c r="A28" t="s">
        <v>104</v>
      </c>
      <c r="B28" s="8">
        <v>58.693399999999997</v>
      </c>
    </row>
    <row r="29" spans="1:2" x14ac:dyDescent="0.15">
      <c r="A29" t="s">
        <v>105</v>
      </c>
      <c r="B29" s="8">
        <v>63.545999999999999</v>
      </c>
    </row>
    <row r="30" spans="1:2" x14ac:dyDescent="0.15">
      <c r="A30" t="s">
        <v>106</v>
      </c>
      <c r="B30" s="8">
        <v>65.39</v>
      </c>
    </row>
    <row r="31" spans="1:2" x14ac:dyDescent="0.15">
      <c r="A31" t="s">
        <v>107</v>
      </c>
      <c r="B31" s="7">
        <v>69.722999999999999</v>
      </c>
    </row>
    <row r="32" spans="1:2" x14ac:dyDescent="0.15">
      <c r="A32" t="s">
        <v>102</v>
      </c>
      <c r="B32" s="5">
        <v>72.61</v>
      </c>
    </row>
    <row r="33" spans="1:3" x14ac:dyDescent="0.15">
      <c r="A33" t="s">
        <v>108</v>
      </c>
      <c r="B33" s="5">
        <v>74.921599999999998</v>
      </c>
    </row>
    <row r="34" spans="1:3" x14ac:dyDescent="0.15">
      <c r="A34" t="s">
        <v>109</v>
      </c>
      <c r="B34" s="1">
        <v>78.959999999999994</v>
      </c>
    </row>
    <row r="35" spans="1:3" x14ac:dyDescent="0.15">
      <c r="A35" t="s">
        <v>110</v>
      </c>
      <c r="B35" s="6">
        <v>79.903999999999996</v>
      </c>
    </row>
    <row r="36" spans="1:3" x14ac:dyDescent="0.15">
      <c r="A36" t="s">
        <v>111</v>
      </c>
      <c r="B36" s="2">
        <v>83.8</v>
      </c>
    </row>
    <row r="37" spans="1:3" x14ac:dyDescent="0.15">
      <c r="A37" t="s">
        <v>112</v>
      </c>
      <c r="B37" s="3">
        <v>85.467799999999997</v>
      </c>
    </row>
    <row r="38" spans="1:3" x14ac:dyDescent="0.15">
      <c r="A38" t="s">
        <v>113</v>
      </c>
      <c r="B38" s="4">
        <v>87.62</v>
      </c>
    </row>
    <row r="39" spans="1:3" x14ac:dyDescent="0.15">
      <c r="A39" t="s">
        <v>114</v>
      </c>
      <c r="B39" s="8">
        <v>88.905850000000001</v>
      </c>
    </row>
    <row r="40" spans="1:3" x14ac:dyDescent="0.15">
      <c r="A40" t="s">
        <v>115</v>
      </c>
      <c r="B40" s="8">
        <v>91.224000000000004</v>
      </c>
    </row>
    <row r="41" spans="1:3" x14ac:dyDescent="0.15">
      <c r="A41" t="s">
        <v>116</v>
      </c>
      <c r="B41" s="8">
        <v>92.906379999999999</v>
      </c>
    </row>
    <row r="42" spans="1:3" x14ac:dyDescent="0.15">
      <c r="A42" t="s">
        <v>117</v>
      </c>
      <c r="B42" s="8">
        <v>95.94</v>
      </c>
    </row>
    <row r="43" spans="1:3" x14ac:dyDescent="0.15">
      <c r="A43" t="s">
        <v>0</v>
      </c>
      <c r="B43" s="8">
        <v>97.907200000000003</v>
      </c>
      <c r="C43" t="s">
        <v>126</v>
      </c>
    </row>
    <row r="44" spans="1:3" x14ac:dyDescent="0.15">
      <c r="A44" t="s">
        <v>119</v>
      </c>
      <c r="B44" s="8">
        <v>101.07</v>
      </c>
    </row>
    <row r="45" spans="1:3" x14ac:dyDescent="0.15">
      <c r="A45" t="s">
        <v>120</v>
      </c>
      <c r="B45" s="8">
        <v>102.9055</v>
      </c>
    </row>
    <row r="46" spans="1:3" x14ac:dyDescent="0.15">
      <c r="A46" t="s">
        <v>121</v>
      </c>
      <c r="B46" s="8">
        <v>106.42</v>
      </c>
    </row>
    <row r="47" spans="1:3" x14ac:dyDescent="0.15">
      <c r="A47" t="s">
        <v>122</v>
      </c>
      <c r="B47" s="8">
        <v>107.8682</v>
      </c>
    </row>
    <row r="48" spans="1:3" x14ac:dyDescent="0.15">
      <c r="A48" t="s">
        <v>123</v>
      </c>
      <c r="B48" s="8">
        <v>112.411</v>
      </c>
    </row>
    <row r="49" spans="1:3" x14ac:dyDescent="0.15">
      <c r="A49" t="s">
        <v>124</v>
      </c>
      <c r="B49" s="7">
        <v>114.818</v>
      </c>
    </row>
    <row r="50" spans="1:3" x14ac:dyDescent="0.15">
      <c r="A50" t="s">
        <v>1</v>
      </c>
      <c r="B50" s="7">
        <v>118.71</v>
      </c>
    </row>
    <row r="51" spans="1:3" x14ac:dyDescent="0.15">
      <c r="A51" t="s">
        <v>2</v>
      </c>
      <c r="B51" s="5">
        <v>121.76</v>
      </c>
    </row>
    <row r="52" spans="1:3" x14ac:dyDescent="0.15">
      <c r="A52" t="s">
        <v>118</v>
      </c>
      <c r="B52" s="5">
        <v>127.6</v>
      </c>
    </row>
    <row r="53" spans="1:3" x14ac:dyDescent="0.15">
      <c r="A53" t="s">
        <v>3</v>
      </c>
      <c r="B53" s="6">
        <v>126.90447</v>
      </c>
    </row>
    <row r="54" spans="1:3" x14ac:dyDescent="0.15">
      <c r="A54" t="s">
        <v>4</v>
      </c>
      <c r="B54" s="2">
        <v>131.29</v>
      </c>
    </row>
    <row r="55" spans="1:3" x14ac:dyDescent="0.15">
      <c r="A55" t="s">
        <v>5</v>
      </c>
      <c r="B55" s="3">
        <v>132.90545</v>
      </c>
    </row>
    <row r="56" spans="1:3" x14ac:dyDescent="0.15">
      <c r="A56" t="s">
        <v>6</v>
      </c>
      <c r="B56" s="4">
        <v>137.327</v>
      </c>
    </row>
    <row r="57" spans="1:3" x14ac:dyDescent="0.15">
      <c r="A57" t="s">
        <v>33</v>
      </c>
      <c r="B57" s="9">
        <v>138.90549999999999</v>
      </c>
    </row>
    <row r="58" spans="1:3" x14ac:dyDescent="0.15">
      <c r="A58" t="s">
        <v>34</v>
      </c>
      <c r="B58" s="9">
        <v>140.11600000000001</v>
      </c>
    </row>
    <row r="59" spans="1:3" x14ac:dyDescent="0.15">
      <c r="A59" t="s">
        <v>35</v>
      </c>
      <c r="B59" s="9">
        <v>140.90764999999999</v>
      </c>
    </row>
    <row r="60" spans="1:3" x14ac:dyDescent="0.15">
      <c r="A60" t="s">
        <v>36</v>
      </c>
      <c r="B60" s="9">
        <v>144.24</v>
      </c>
    </row>
    <row r="61" spans="1:3" x14ac:dyDescent="0.15">
      <c r="A61" t="s">
        <v>37</v>
      </c>
      <c r="B61" s="9">
        <v>145</v>
      </c>
      <c r="C61" t="s">
        <v>126</v>
      </c>
    </row>
    <row r="62" spans="1:3" x14ac:dyDescent="0.15">
      <c r="A62" t="s">
        <v>38</v>
      </c>
      <c r="B62" s="9">
        <v>150.36000000000001</v>
      </c>
    </row>
    <row r="63" spans="1:3" x14ac:dyDescent="0.15">
      <c r="A63" t="s">
        <v>39</v>
      </c>
      <c r="B63" s="9">
        <v>151.964</v>
      </c>
    </row>
    <row r="64" spans="1:3" x14ac:dyDescent="0.15">
      <c r="A64" t="s">
        <v>40</v>
      </c>
      <c r="B64" s="9">
        <v>157.25</v>
      </c>
    </row>
    <row r="65" spans="1:2" x14ac:dyDescent="0.15">
      <c r="A65" t="s">
        <v>41</v>
      </c>
      <c r="B65" s="9">
        <v>158.92534000000001</v>
      </c>
    </row>
    <row r="66" spans="1:2" x14ac:dyDescent="0.15">
      <c r="A66" t="s">
        <v>42</v>
      </c>
      <c r="B66" s="9">
        <v>162.5</v>
      </c>
    </row>
    <row r="67" spans="1:2" x14ac:dyDescent="0.15">
      <c r="A67" t="s">
        <v>43</v>
      </c>
      <c r="B67" s="9">
        <v>164.93031999999999</v>
      </c>
    </row>
    <row r="68" spans="1:2" x14ac:dyDescent="0.15">
      <c r="A68" t="s">
        <v>44</v>
      </c>
      <c r="B68" s="9">
        <v>167.26</v>
      </c>
    </row>
    <row r="69" spans="1:2" x14ac:dyDescent="0.15">
      <c r="A69" t="s">
        <v>45</v>
      </c>
      <c r="B69" s="9">
        <v>168.93421000000001</v>
      </c>
    </row>
    <row r="70" spans="1:2" x14ac:dyDescent="0.15">
      <c r="A70" t="s">
        <v>46</v>
      </c>
      <c r="B70" s="9">
        <v>173.04</v>
      </c>
    </row>
    <row r="71" spans="1:2" x14ac:dyDescent="0.15">
      <c r="A71" t="s">
        <v>47</v>
      </c>
      <c r="B71" s="9">
        <v>174.96700000000001</v>
      </c>
    </row>
    <row r="72" spans="1:2" x14ac:dyDescent="0.15">
      <c r="A72" t="s">
        <v>7</v>
      </c>
      <c r="B72" s="8">
        <v>178.49</v>
      </c>
    </row>
    <row r="73" spans="1:2" x14ac:dyDescent="0.15">
      <c r="A73" t="s">
        <v>8</v>
      </c>
      <c r="B73" s="8">
        <v>180.9479</v>
      </c>
    </row>
    <row r="74" spans="1:2" x14ac:dyDescent="0.15">
      <c r="A74" t="s">
        <v>9</v>
      </c>
      <c r="B74" s="8">
        <v>183.84</v>
      </c>
    </row>
    <row r="75" spans="1:2" x14ac:dyDescent="0.15">
      <c r="A75" t="s">
        <v>10</v>
      </c>
      <c r="B75" s="8">
        <v>186.20699999999999</v>
      </c>
    </row>
    <row r="76" spans="1:2" x14ac:dyDescent="0.15">
      <c r="A76" t="s">
        <v>11</v>
      </c>
      <c r="B76" s="8">
        <v>190.23</v>
      </c>
    </row>
    <row r="77" spans="1:2" x14ac:dyDescent="0.15">
      <c r="A77" t="s">
        <v>12</v>
      </c>
      <c r="B77" s="8">
        <v>192.21700000000001</v>
      </c>
    </row>
    <row r="78" spans="1:2" x14ac:dyDescent="0.15">
      <c r="A78" t="s">
        <v>13</v>
      </c>
      <c r="B78" s="8">
        <v>195.078</v>
      </c>
    </row>
    <row r="79" spans="1:2" x14ac:dyDescent="0.15">
      <c r="A79" t="s">
        <v>14</v>
      </c>
      <c r="B79" s="8">
        <v>196.96655000000001</v>
      </c>
    </row>
    <row r="80" spans="1:2" x14ac:dyDescent="0.15">
      <c r="A80" t="s">
        <v>15</v>
      </c>
      <c r="B80" s="8">
        <v>200.59</v>
      </c>
    </row>
    <row r="81" spans="1:3" x14ac:dyDescent="0.15">
      <c r="A81" t="s">
        <v>16</v>
      </c>
      <c r="B81" s="7">
        <v>204.38329999999999</v>
      </c>
    </row>
    <row r="82" spans="1:3" x14ac:dyDescent="0.15">
      <c r="A82" t="s">
        <v>17</v>
      </c>
      <c r="B82" s="7">
        <v>207.2</v>
      </c>
    </row>
    <row r="83" spans="1:3" x14ac:dyDescent="0.15">
      <c r="A83" t="s">
        <v>18</v>
      </c>
      <c r="B83" s="7">
        <v>208.98038</v>
      </c>
    </row>
    <row r="84" spans="1:3" x14ac:dyDescent="0.15">
      <c r="A84" t="s">
        <v>19</v>
      </c>
      <c r="B84" s="5">
        <v>208.98240000000001</v>
      </c>
      <c r="C84" t="s">
        <v>126</v>
      </c>
    </row>
    <row r="85" spans="1:3" x14ac:dyDescent="0.15">
      <c r="A85" t="s">
        <v>20</v>
      </c>
      <c r="B85" s="6">
        <v>209.9871</v>
      </c>
      <c r="C85" t="s">
        <v>126</v>
      </c>
    </row>
    <row r="86" spans="1:3" x14ac:dyDescent="0.15">
      <c r="A86" t="s">
        <v>21</v>
      </c>
      <c r="B86" s="2">
        <v>222.01759999999999</v>
      </c>
      <c r="C86" t="s">
        <v>126</v>
      </c>
    </row>
    <row r="87" spans="1:3" x14ac:dyDescent="0.15">
      <c r="A87" t="s">
        <v>22</v>
      </c>
      <c r="B87" s="3">
        <v>223.0197</v>
      </c>
      <c r="C87" t="s">
        <v>126</v>
      </c>
    </row>
    <row r="88" spans="1:3" x14ac:dyDescent="0.15">
      <c r="A88" t="s">
        <v>23</v>
      </c>
      <c r="B88" s="4">
        <v>226.02539999999999</v>
      </c>
      <c r="C88" t="s">
        <v>126</v>
      </c>
    </row>
    <row r="89" spans="1:3" x14ac:dyDescent="0.15">
      <c r="A89" t="s">
        <v>48</v>
      </c>
      <c r="B89" s="9">
        <v>227.02780000000001</v>
      </c>
      <c r="C89" t="s">
        <v>126</v>
      </c>
    </row>
    <row r="90" spans="1:3" x14ac:dyDescent="0.15">
      <c r="A90" t="s">
        <v>49</v>
      </c>
      <c r="B90" s="9">
        <v>232.03809999999999</v>
      </c>
    </row>
    <row r="91" spans="1:3" x14ac:dyDescent="0.15">
      <c r="A91" t="s">
        <v>50</v>
      </c>
      <c r="B91" s="9">
        <v>231.03587999999999</v>
      </c>
    </row>
    <row r="92" spans="1:3" x14ac:dyDescent="0.15">
      <c r="A92" t="s">
        <v>51</v>
      </c>
      <c r="B92" s="9">
        <v>238.02889999999999</v>
      </c>
    </row>
    <row r="93" spans="1:3" x14ac:dyDescent="0.15">
      <c r="A93" t="s">
        <v>52</v>
      </c>
      <c r="B93" s="9">
        <v>237.04820000000001</v>
      </c>
      <c r="C93" t="s">
        <v>126</v>
      </c>
    </row>
    <row r="94" spans="1:3" x14ac:dyDescent="0.15">
      <c r="A94" t="s">
        <v>53</v>
      </c>
      <c r="B94" s="9">
        <v>244.0642</v>
      </c>
      <c r="C94" t="s">
        <v>126</v>
      </c>
    </row>
    <row r="95" spans="1:3" x14ac:dyDescent="0.15">
      <c r="A95" t="s">
        <v>54</v>
      </c>
      <c r="B95" s="9">
        <v>243.06139999999999</v>
      </c>
      <c r="C95" t="s">
        <v>126</v>
      </c>
    </row>
    <row r="96" spans="1:3" x14ac:dyDescent="0.15">
      <c r="A96" t="s">
        <v>55</v>
      </c>
      <c r="B96" s="9">
        <v>247.0703</v>
      </c>
      <c r="C96" t="s">
        <v>126</v>
      </c>
    </row>
    <row r="97" spans="1:3" x14ac:dyDescent="0.15">
      <c r="A97" t="s">
        <v>56</v>
      </c>
      <c r="B97" s="9">
        <v>247.0703</v>
      </c>
      <c r="C97" t="s">
        <v>126</v>
      </c>
    </row>
    <row r="98" spans="1:3" x14ac:dyDescent="0.15">
      <c r="A98" t="s">
        <v>57</v>
      </c>
      <c r="B98" s="9">
        <v>251.0796</v>
      </c>
      <c r="C98" t="s">
        <v>126</v>
      </c>
    </row>
    <row r="99" spans="1:3" x14ac:dyDescent="0.15">
      <c r="A99" t="s">
        <v>58</v>
      </c>
      <c r="B99" s="9">
        <v>252.083</v>
      </c>
      <c r="C99" t="s">
        <v>126</v>
      </c>
    </row>
    <row r="100" spans="1:3" x14ac:dyDescent="0.15">
      <c r="A100" t="s">
        <v>59</v>
      </c>
      <c r="B100" s="9">
        <v>257.0951</v>
      </c>
      <c r="C100" t="s">
        <v>126</v>
      </c>
    </row>
    <row r="101" spans="1:3" x14ac:dyDescent="0.15">
      <c r="A101" t="s">
        <v>60</v>
      </c>
      <c r="B101" s="9">
        <v>258.10000000000002</v>
      </c>
      <c r="C101" t="s">
        <v>126</v>
      </c>
    </row>
    <row r="102" spans="1:3" x14ac:dyDescent="0.15">
      <c r="A102" t="s">
        <v>61</v>
      </c>
      <c r="B102" s="9">
        <v>259.10090000000002</v>
      </c>
      <c r="C102" t="s">
        <v>126</v>
      </c>
    </row>
    <row r="103" spans="1:3" x14ac:dyDescent="0.15">
      <c r="A103" t="s">
        <v>62</v>
      </c>
      <c r="B103" s="9">
        <v>262.11</v>
      </c>
      <c r="C103" t="s">
        <v>126</v>
      </c>
    </row>
    <row r="104" spans="1:3" x14ac:dyDescent="0.15">
      <c r="A104" t="s">
        <v>24</v>
      </c>
      <c r="B104" s="8">
        <v>261.11</v>
      </c>
      <c r="C104" t="s">
        <v>126</v>
      </c>
    </row>
    <row r="105" spans="1:3" x14ac:dyDescent="0.15">
      <c r="A105" t="s">
        <v>25</v>
      </c>
      <c r="B105" s="8">
        <v>262.11399999999998</v>
      </c>
      <c r="C105" t="s">
        <v>126</v>
      </c>
    </row>
    <row r="106" spans="1:3" x14ac:dyDescent="0.15">
      <c r="A106" t="s">
        <v>26</v>
      </c>
      <c r="B106" s="8">
        <v>263.11799999999999</v>
      </c>
      <c r="C106" t="s">
        <v>126</v>
      </c>
    </row>
    <row r="107" spans="1:3" x14ac:dyDescent="0.15">
      <c r="A107" t="s">
        <v>27</v>
      </c>
      <c r="B107" s="8">
        <v>262.12</v>
      </c>
      <c r="C107" t="s">
        <v>126</v>
      </c>
    </row>
    <row r="108" spans="1:3" x14ac:dyDescent="0.15">
      <c r="A108" t="s">
        <v>28</v>
      </c>
      <c r="B108" s="8">
        <v>270</v>
      </c>
      <c r="C108" t="s">
        <v>126</v>
      </c>
    </row>
    <row r="109" spans="1:3" x14ac:dyDescent="0.15">
      <c r="A109" t="s">
        <v>29</v>
      </c>
      <c r="B109" s="8">
        <v>268</v>
      </c>
      <c r="C109" t="s">
        <v>126</v>
      </c>
    </row>
    <row r="110" spans="1:3" x14ac:dyDescent="0.15">
      <c r="A110" t="s">
        <v>30</v>
      </c>
      <c r="B110" s="8">
        <v>269</v>
      </c>
      <c r="C110" t="s">
        <v>126</v>
      </c>
    </row>
    <row r="111" spans="1:3" x14ac:dyDescent="0.15">
      <c r="A111" t="s">
        <v>31</v>
      </c>
      <c r="B111" s="8">
        <v>272</v>
      </c>
      <c r="C111" t="s">
        <v>126</v>
      </c>
    </row>
    <row r="112" spans="1:3" x14ac:dyDescent="0.15">
      <c r="A112" t="s">
        <v>32</v>
      </c>
      <c r="B112" s="8">
        <v>277</v>
      </c>
      <c r="C112" t="s">
        <v>126</v>
      </c>
    </row>
  </sheetData>
  <sheetProtection sheet="1" objects="1" scenarios="1"/>
  <phoneticPr fontId="1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Charge Calculator</vt:lpstr>
      <vt:lpstr>Mass Calculator</vt:lpstr>
      <vt:lpstr>Density Calculator</vt:lpstr>
      <vt:lpstr>Cathode Films</vt:lpstr>
      <vt:lpstr>AtomicMass</vt:lpstr>
    </vt:vector>
  </TitlesOfParts>
  <Company>IFW Dresden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 Scheiba</dc:creator>
  <cp:lastModifiedBy>Scheiba, Frieder (IAM)</cp:lastModifiedBy>
  <dcterms:created xsi:type="dcterms:W3CDTF">2009-02-18T12:02:11Z</dcterms:created>
  <dcterms:modified xsi:type="dcterms:W3CDTF">2025-03-18T09:03:15Z</dcterms:modified>
</cp:coreProperties>
</file>