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1\02 Coffee Team\03 CAPEX 2021\Coffee Dry Blending\Phase 2\17 BidDocs\4 AbsOfBid\3. Maintrenance Platform\"/>
    </mc:Choice>
  </mc:AlternateContent>
  <xr:revisionPtr revIDLastSave="0" documentId="13_ncr:1_{397A6741-D7AC-47F7-8822-8C3FE0F51091}" xr6:coauthVersionLast="47" xr6:coauthVersionMax="47" xr10:uidLastSave="{00000000-0000-0000-0000-000000000000}"/>
  <bookViews>
    <workbookView xWindow="-120" yWindow="-120" windowWidth="19440" windowHeight="15000" activeTab="7" xr2:uid="{00000000-000D-0000-FFFF-FFFF00000000}"/>
  </bookViews>
  <sheets>
    <sheet name="In-House Estimate" sheetId="11" r:id="rId1"/>
    <sheet name="APCI" sheetId="12" state="hidden" r:id="rId2"/>
    <sheet name="FEDCON" sheetId="13" state="hidden" r:id="rId3"/>
    <sheet name="MEGANTECH" sheetId="14" state="hidden" r:id="rId4"/>
    <sheet name="O&amp;J" sheetId="15" state="hidden" r:id="rId5"/>
    <sheet name="Original bid" sheetId="16" r:id="rId6"/>
    <sheet name="Reconciled bid " sheetId="17" r:id="rId7"/>
    <sheet name="Cost Summary" sheetId="18" r:id="rId8"/>
    <sheet name="Reconciled Qty with Contr's amt" sheetId="5" state="hidden" r:id="rId9"/>
  </sheets>
  <externalReferences>
    <externalReference r:id="rId10"/>
  </externalReferences>
  <definedNames>
    <definedName name="_xlnm.Print_Area" localSheetId="0">'In-House Estimate'!$A$1:$I$112</definedName>
    <definedName name="_xlnm.Print_Titles" localSheetId="0">'In-House Estimate'!$10:$11</definedName>
    <definedName name="_xlnm.Print_Titles" localSheetId="8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8" l="1"/>
  <c r="N10" i="18"/>
  <c r="N12" i="18"/>
  <c r="N14" i="18"/>
  <c r="N18" i="18"/>
  <c r="N22" i="18"/>
  <c r="Q22" i="18"/>
  <c r="Q18" i="18"/>
  <c r="Q14" i="18"/>
  <c r="Q12" i="18"/>
  <c r="Q10" i="18"/>
  <c r="Q8" i="18"/>
  <c r="E8" i="18"/>
  <c r="E22" i="18"/>
  <c r="E18" i="18"/>
  <c r="E14" i="18"/>
  <c r="E12" i="18"/>
  <c r="E10" i="18"/>
  <c r="P24" i="18"/>
  <c r="P20" i="18"/>
  <c r="M24" i="18"/>
  <c r="M20" i="18"/>
  <c r="D20" i="18"/>
  <c r="D24" i="18"/>
  <c r="M16" i="18" l="1"/>
  <c r="J24" i="18"/>
  <c r="G24" i="18"/>
  <c r="AD85" i="17" l="1"/>
  <c r="I43" i="17"/>
  <c r="I76" i="17"/>
  <c r="Y53" i="17" l="1"/>
  <c r="Y77" i="17"/>
  <c r="Y52" i="17"/>
  <c r="AD93" i="17"/>
  <c r="AD92" i="17"/>
  <c r="AD91" i="17"/>
  <c r="AD90" i="17"/>
  <c r="AD89" i="17"/>
  <c r="AD68" i="17"/>
  <c r="AD42" i="17"/>
  <c r="AD37" i="17"/>
  <c r="AD94" i="17" l="1"/>
  <c r="Y94" i="17"/>
  <c r="Y101" i="17" s="1"/>
  <c r="I93" i="17"/>
  <c r="I92" i="17"/>
  <c r="I91" i="17"/>
  <c r="I90" i="17"/>
  <c r="I89" i="17"/>
  <c r="I84" i="17"/>
  <c r="AD84" i="17"/>
  <c r="I83" i="17"/>
  <c r="AD83" i="17"/>
  <c r="I82" i="17"/>
  <c r="AD82" i="17"/>
  <c r="I81" i="17"/>
  <c r="AD81" i="17"/>
  <c r="I80" i="17"/>
  <c r="AD80" i="17"/>
  <c r="I79" i="17"/>
  <c r="AD79" i="17"/>
  <c r="AD75" i="17"/>
  <c r="I75" i="17"/>
  <c r="AD74" i="17"/>
  <c r="I74" i="17"/>
  <c r="AD73" i="17"/>
  <c r="I73" i="17"/>
  <c r="AD72" i="17"/>
  <c r="I72" i="17"/>
  <c r="AD71" i="17"/>
  <c r="I71" i="17"/>
  <c r="AD67" i="17"/>
  <c r="Y67" i="17"/>
  <c r="I67" i="17"/>
  <c r="AD66" i="17"/>
  <c r="Y66" i="17"/>
  <c r="I66" i="17"/>
  <c r="AD65" i="17"/>
  <c r="Y65" i="17"/>
  <c r="I65" i="17"/>
  <c r="AD64" i="17"/>
  <c r="Y64" i="17"/>
  <c r="I64" i="17"/>
  <c r="AD63" i="17"/>
  <c r="Y63" i="17"/>
  <c r="I63" i="17"/>
  <c r="AD62" i="17"/>
  <c r="Y62" i="17"/>
  <c r="I62" i="17"/>
  <c r="AD61" i="17"/>
  <c r="Y61" i="17"/>
  <c r="I61" i="17"/>
  <c r="AD60" i="17"/>
  <c r="Y60" i="17"/>
  <c r="I60" i="17"/>
  <c r="AD59" i="17"/>
  <c r="Y59" i="17"/>
  <c r="I59" i="17"/>
  <c r="AD58" i="17"/>
  <c r="Y58" i="17"/>
  <c r="I58" i="17"/>
  <c r="AD57" i="17"/>
  <c r="Y57" i="17"/>
  <c r="I57" i="17"/>
  <c r="AD54" i="17"/>
  <c r="Y54" i="17"/>
  <c r="Y55" i="17" s="1"/>
  <c r="AD53" i="17"/>
  <c r="I53" i="17"/>
  <c r="AD52" i="17"/>
  <c r="I52" i="17"/>
  <c r="AD49" i="17"/>
  <c r="AD50" i="17" s="1"/>
  <c r="Y49" i="17"/>
  <c r="Y50" i="17" s="1"/>
  <c r="I49" i="17"/>
  <c r="I50" i="17" s="1"/>
  <c r="AD46" i="17"/>
  <c r="AD47" i="17" s="1"/>
  <c r="Y46" i="17"/>
  <c r="Y47" i="17" s="1"/>
  <c r="I46" i="17"/>
  <c r="I47" i="17" s="1"/>
  <c r="AD43" i="17"/>
  <c r="Y42" i="17"/>
  <c r="Y41" i="17"/>
  <c r="I42" i="17"/>
  <c r="AD41" i="17"/>
  <c r="Y40" i="17"/>
  <c r="I41" i="17"/>
  <c r="AD40" i="17"/>
  <c r="Y39" i="17"/>
  <c r="I40" i="17"/>
  <c r="AD39" i="17"/>
  <c r="Y38" i="17"/>
  <c r="I39" i="17"/>
  <c r="AD38" i="17"/>
  <c r="Y37" i="17"/>
  <c r="I38" i="17"/>
  <c r="I37" i="17"/>
  <c r="AD34" i="17"/>
  <c r="Y34" i="17"/>
  <c r="I34" i="17"/>
  <c r="AD33" i="17"/>
  <c r="Y33" i="17"/>
  <c r="I33" i="17"/>
  <c r="AD29" i="17"/>
  <c r="Y29" i="17"/>
  <c r="I29" i="17"/>
  <c r="AD28" i="17"/>
  <c r="Y28" i="17"/>
  <c r="I28" i="17"/>
  <c r="AD27" i="17"/>
  <c r="Y27" i="17"/>
  <c r="I27" i="17"/>
  <c r="AD26" i="17"/>
  <c r="Y26" i="17"/>
  <c r="I26" i="17"/>
  <c r="AD25" i="17"/>
  <c r="Y25" i="17"/>
  <c r="I25" i="17"/>
  <c r="AD24" i="17"/>
  <c r="Y24" i="17"/>
  <c r="I24" i="17"/>
  <c r="AD22" i="17"/>
  <c r="Y22" i="17"/>
  <c r="I22" i="17"/>
  <c r="AD21" i="17"/>
  <c r="Y21" i="17"/>
  <c r="I21" i="17"/>
  <c r="AD20" i="17"/>
  <c r="Y20" i="17"/>
  <c r="I20" i="17"/>
  <c r="AD19" i="17"/>
  <c r="Y19" i="17"/>
  <c r="I19" i="17"/>
  <c r="AD18" i="17"/>
  <c r="Y18" i="17"/>
  <c r="I18" i="17"/>
  <c r="AD17" i="17"/>
  <c r="Y17" i="17"/>
  <c r="I17" i="17"/>
  <c r="AD16" i="17"/>
  <c r="Y16" i="17"/>
  <c r="I16" i="17"/>
  <c r="AD14" i="17"/>
  <c r="Y14" i="17"/>
  <c r="I14" i="17"/>
  <c r="AD13" i="17"/>
  <c r="Y13" i="17"/>
  <c r="I13" i="17"/>
  <c r="AD82" i="16"/>
  <c r="AD81" i="16"/>
  <c r="AD80" i="16"/>
  <c r="AD79" i="16"/>
  <c r="AD78" i="16"/>
  <c r="AD77" i="16"/>
  <c r="AD74" i="16"/>
  <c r="AD73" i="16"/>
  <c r="AD72" i="16"/>
  <c r="AD71" i="16"/>
  <c r="AD70" i="16"/>
  <c r="AD67" i="16"/>
  <c r="AD66" i="16"/>
  <c r="AD65" i="16"/>
  <c r="AD64" i="16"/>
  <c r="AD63" i="16"/>
  <c r="AD62" i="16"/>
  <c r="AD61" i="16"/>
  <c r="AD60" i="16"/>
  <c r="AD59" i="16"/>
  <c r="AD58" i="16"/>
  <c r="AD57" i="16"/>
  <c r="AD54" i="16"/>
  <c r="AD53" i="16"/>
  <c r="AD52" i="16"/>
  <c r="AD49" i="16"/>
  <c r="AD50" i="16" s="1"/>
  <c r="AD46" i="16"/>
  <c r="AD47" i="16" s="1"/>
  <c r="AD43" i="16"/>
  <c r="AD42" i="16"/>
  <c r="AD41" i="16"/>
  <c r="AD40" i="16"/>
  <c r="AD39" i="16"/>
  <c r="AD38" i="16"/>
  <c r="AD34" i="16"/>
  <c r="AD33" i="16"/>
  <c r="AD29" i="16"/>
  <c r="AD28" i="16"/>
  <c r="AD27" i="16"/>
  <c r="AD26" i="16"/>
  <c r="AD25" i="16"/>
  <c r="AD24" i="16"/>
  <c r="AD22" i="16"/>
  <c r="AD21" i="16"/>
  <c r="AD20" i="16"/>
  <c r="AD19" i="16"/>
  <c r="AD18" i="16"/>
  <c r="AD17" i="16"/>
  <c r="AD16" i="16"/>
  <c r="AD14" i="16"/>
  <c r="AD13" i="16"/>
  <c r="I87" i="17" l="1"/>
  <c r="AD55" i="16"/>
  <c r="I94" i="17"/>
  <c r="AD69" i="17"/>
  <c r="I77" i="17"/>
  <c r="I44" i="17"/>
  <c r="I35" i="17"/>
  <c r="AD87" i="17"/>
  <c r="AD44" i="17"/>
  <c r="I55" i="17"/>
  <c r="AD77" i="17"/>
  <c r="Y44" i="17"/>
  <c r="AD55" i="17"/>
  <c r="I31" i="17"/>
  <c r="I99" i="17" s="1"/>
  <c r="AD35" i="17"/>
  <c r="Y31" i="17"/>
  <c r="Y99" i="17" s="1"/>
  <c r="I69" i="17"/>
  <c r="AD31" i="17"/>
  <c r="AD99" i="17" s="1"/>
  <c r="Y35" i="17"/>
  <c r="Y69" i="17"/>
  <c r="AD68" i="16"/>
  <c r="AD86" i="16"/>
  <c r="AD35" i="16"/>
  <c r="AD76" i="16"/>
  <c r="AD44" i="16"/>
  <c r="AD31" i="16"/>
  <c r="AD98" i="16" s="1"/>
  <c r="Y93" i="16"/>
  <c r="Y86" i="16"/>
  <c r="Y76" i="16"/>
  <c r="Y67" i="16"/>
  <c r="Y66" i="16"/>
  <c r="Y65" i="16"/>
  <c r="Y64" i="16"/>
  <c r="Y63" i="16"/>
  <c r="Y62" i="16"/>
  <c r="Y61" i="16"/>
  <c r="Y60" i="16"/>
  <c r="Y59" i="16"/>
  <c r="Y58" i="16"/>
  <c r="Y57" i="16"/>
  <c r="Y54" i="16"/>
  <c r="Y52" i="16"/>
  <c r="Y49" i="16"/>
  <c r="Y50" i="16" s="1"/>
  <c r="Y46" i="16"/>
  <c r="Y47" i="16" s="1"/>
  <c r="Y43" i="16"/>
  <c r="Y42" i="16"/>
  <c r="Y41" i="16"/>
  <c r="Y40" i="16"/>
  <c r="Y39" i="16"/>
  <c r="Y38" i="16"/>
  <c r="Y34" i="16"/>
  <c r="Y33" i="16"/>
  <c r="Y29" i="16"/>
  <c r="Y28" i="16"/>
  <c r="Y27" i="16"/>
  <c r="Y26" i="16"/>
  <c r="Y25" i="16"/>
  <c r="Y24" i="16"/>
  <c r="Y22" i="16"/>
  <c r="Y21" i="16"/>
  <c r="Y20" i="16"/>
  <c r="Y19" i="16"/>
  <c r="Y18" i="16"/>
  <c r="Y17" i="16"/>
  <c r="Y16" i="16"/>
  <c r="Y14" i="16"/>
  <c r="Y13" i="16"/>
  <c r="S92" i="16"/>
  <c r="S91" i="16"/>
  <c r="S90" i="16"/>
  <c r="S89" i="16"/>
  <c r="S88" i="16"/>
  <c r="S83" i="16"/>
  <c r="S82" i="16"/>
  <c r="S81" i="16"/>
  <c r="S80" i="16"/>
  <c r="S79" i="16"/>
  <c r="S78" i="16"/>
  <c r="S74" i="16"/>
  <c r="S73" i="16"/>
  <c r="S72" i="16"/>
  <c r="S71" i="16"/>
  <c r="S70" i="16"/>
  <c r="S67" i="16"/>
  <c r="S66" i="16"/>
  <c r="S65" i="16"/>
  <c r="S64" i="16"/>
  <c r="S63" i="16"/>
  <c r="S62" i="16"/>
  <c r="S61" i="16"/>
  <c r="S60" i="16"/>
  <c r="S59" i="16"/>
  <c r="S58" i="16"/>
  <c r="S57" i="16"/>
  <c r="S53" i="16"/>
  <c r="S52" i="16"/>
  <c r="S49" i="16"/>
  <c r="S50" i="16" s="1"/>
  <c r="S46" i="16"/>
  <c r="S47" i="16" s="1"/>
  <c r="S43" i="16"/>
  <c r="S42" i="16"/>
  <c r="S41" i="16"/>
  <c r="S40" i="16"/>
  <c r="S39" i="16"/>
  <c r="S38" i="16"/>
  <c r="S37" i="16"/>
  <c r="S34" i="16"/>
  <c r="S33" i="16"/>
  <c r="S35" i="16" s="1"/>
  <c r="S15" i="16"/>
  <c r="S13" i="16"/>
  <c r="N92" i="16"/>
  <c r="N91" i="16"/>
  <c r="N90" i="16"/>
  <c r="N89" i="16"/>
  <c r="N88" i="16"/>
  <c r="N84" i="16"/>
  <c r="N83" i="16"/>
  <c r="N82" i="16"/>
  <c r="N81" i="16"/>
  <c r="N80" i="16"/>
  <c r="N79" i="16"/>
  <c r="N78" i="16"/>
  <c r="N74" i="16"/>
  <c r="N73" i="16"/>
  <c r="N72" i="16"/>
  <c r="N71" i="16"/>
  <c r="N70" i="16"/>
  <c r="N67" i="16"/>
  <c r="N66" i="16"/>
  <c r="N65" i="16"/>
  <c r="N64" i="16"/>
  <c r="N63" i="16"/>
  <c r="N62" i="16"/>
  <c r="N61" i="16"/>
  <c r="N60" i="16"/>
  <c r="N59" i="16"/>
  <c r="N58" i="16"/>
  <c r="N57" i="16"/>
  <c r="N53" i="16"/>
  <c r="N52" i="16"/>
  <c r="N49" i="16"/>
  <c r="N50" i="16" s="1"/>
  <c r="N46" i="16"/>
  <c r="N47" i="16" s="1"/>
  <c r="N42" i="16"/>
  <c r="N41" i="16"/>
  <c r="N40" i="16"/>
  <c r="N39" i="16"/>
  <c r="N38" i="16"/>
  <c r="N37" i="16"/>
  <c r="N34" i="16"/>
  <c r="N33" i="16"/>
  <c r="N35" i="16" s="1"/>
  <c r="N30" i="16"/>
  <c r="N29" i="16"/>
  <c r="N28" i="16"/>
  <c r="N27" i="16"/>
  <c r="N26" i="16"/>
  <c r="N25" i="16"/>
  <c r="N24" i="16"/>
  <c r="N22" i="16"/>
  <c r="N21" i="16"/>
  <c r="N20" i="16"/>
  <c r="N19" i="16"/>
  <c r="N18" i="16"/>
  <c r="L17" i="16"/>
  <c r="N17" i="16" s="1"/>
  <c r="N16" i="16"/>
  <c r="N14" i="16"/>
  <c r="N13" i="16"/>
  <c r="I92" i="16"/>
  <c r="I91" i="16"/>
  <c r="I90" i="16"/>
  <c r="I89" i="16"/>
  <c r="I88" i="16"/>
  <c r="I83" i="16"/>
  <c r="I82" i="16"/>
  <c r="I81" i="16"/>
  <c r="I80" i="16"/>
  <c r="I79" i="16"/>
  <c r="I78" i="16"/>
  <c r="I74" i="16"/>
  <c r="I73" i="16"/>
  <c r="I72" i="16"/>
  <c r="I71" i="16"/>
  <c r="I70" i="16"/>
  <c r="I67" i="16"/>
  <c r="I66" i="16"/>
  <c r="I65" i="16"/>
  <c r="I64" i="16"/>
  <c r="I63" i="16"/>
  <c r="I62" i="16"/>
  <c r="I61" i="16"/>
  <c r="I60" i="16"/>
  <c r="I59" i="16"/>
  <c r="I58" i="16"/>
  <c r="I57" i="16"/>
  <c r="I53" i="16"/>
  <c r="I52" i="16"/>
  <c r="I49" i="16"/>
  <c r="I50" i="16" s="1"/>
  <c r="I46" i="16"/>
  <c r="I47" i="16" s="1"/>
  <c r="I42" i="16"/>
  <c r="I41" i="16"/>
  <c r="I40" i="16"/>
  <c r="I39" i="16"/>
  <c r="I38" i="16"/>
  <c r="I37" i="16"/>
  <c r="I34" i="16"/>
  <c r="I33" i="16"/>
  <c r="I29" i="16"/>
  <c r="I28" i="16"/>
  <c r="I27" i="16"/>
  <c r="I26" i="16"/>
  <c r="I25" i="16"/>
  <c r="I24" i="16"/>
  <c r="I22" i="16"/>
  <c r="I21" i="16"/>
  <c r="I20" i="16"/>
  <c r="I19" i="16"/>
  <c r="I18" i="16"/>
  <c r="I17" i="16"/>
  <c r="G16" i="16"/>
  <c r="I16" i="16" s="1"/>
  <c r="I14" i="16"/>
  <c r="I13" i="16"/>
  <c r="Y100" i="16" l="1"/>
  <c r="AD100" i="16"/>
  <c r="AD101" i="16" s="1"/>
  <c r="AD102" i="16" s="1"/>
  <c r="AD104" i="16" s="1"/>
  <c r="N55" i="16"/>
  <c r="S86" i="16"/>
  <c r="AD99" i="16"/>
  <c r="AD100" i="17"/>
  <c r="AD103" i="17" s="1"/>
  <c r="AD101" i="17"/>
  <c r="Y100" i="17"/>
  <c r="Y103" i="17" s="1"/>
  <c r="I96" i="17"/>
  <c r="Y68" i="16"/>
  <c r="S31" i="16"/>
  <c r="S98" i="16" s="1"/>
  <c r="S102" i="16" s="1"/>
  <c r="S104" i="16" s="1"/>
  <c r="S68" i="16"/>
  <c r="S44" i="16"/>
  <c r="S93" i="16"/>
  <c r="N68" i="16"/>
  <c r="S55" i="16"/>
  <c r="Y31" i="16"/>
  <c r="Y98" i="16" s="1"/>
  <c r="Y44" i="16"/>
  <c r="I31" i="16"/>
  <c r="I98" i="16" s="1"/>
  <c r="S76" i="16"/>
  <c r="Y55" i="16"/>
  <c r="Y35" i="16"/>
  <c r="N31" i="16"/>
  <c r="N98" i="16" s="1"/>
  <c r="N44" i="16"/>
  <c r="N99" i="16" s="1"/>
  <c r="N86" i="16"/>
  <c r="N93" i="16"/>
  <c r="N76" i="16"/>
  <c r="I86" i="16"/>
  <c r="I55" i="16"/>
  <c r="I44" i="16"/>
  <c r="I35" i="16"/>
  <c r="I68" i="16"/>
  <c r="I93" i="16"/>
  <c r="I100" i="16" s="1"/>
  <c r="I76" i="16"/>
  <c r="I84" i="15"/>
  <c r="I83" i="15"/>
  <c r="I82" i="15"/>
  <c r="I81" i="15"/>
  <c r="I80" i="15"/>
  <c r="I79" i="15"/>
  <c r="I75" i="15"/>
  <c r="I74" i="15"/>
  <c r="I73" i="15"/>
  <c r="I72" i="15"/>
  <c r="I71" i="15"/>
  <c r="I68" i="15"/>
  <c r="I67" i="15"/>
  <c r="I66" i="15"/>
  <c r="I65" i="15"/>
  <c r="I64" i="15"/>
  <c r="I63" i="15"/>
  <c r="I62" i="15"/>
  <c r="I61" i="15"/>
  <c r="I60" i="15"/>
  <c r="I59" i="15"/>
  <c r="I58" i="15"/>
  <c r="I55" i="15"/>
  <c r="I54" i="15"/>
  <c r="I53" i="15"/>
  <c r="I56" i="15" s="1"/>
  <c r="I50" i="15"/>
  <c r="I51" i="15" s="1"/>
  <c r="I47" i="15"/>
  <c r="I48" i="15" s="1"/>
  <c r="I44" i="15"/>
  <c r="I43" i="15"/>
  <c r="I42" i="15"/>
  <c r="I41" i="15"/>
  <c r="I40" i="15"/>
  <c r="I39" i="15"/>
  <c r="I36" i="15"/>
  <c r="I35" i="15"/>
  <c r="I31" i="15"/>
  <c r="I30" i="15"/>
  <c r="I29" i="15"/>
  <c r="I28" i="15"/>
  <c r="I27" i="15"/>
  <c r="I26" i="15"/>
  <c r="I24" i="15"/>
  <c r="I23" i="15"/>
  <c r="I22" i="15"/>
  <c r="I21" i="15"/>
  <c r="I20" i="15"/>
  <c r="I19" i="15"/>
  <c r="I18" i="15"/>
  <c r="I16" i="15"/>
  <c r="I15" i="15"/>
  <c r="H8" i="15"/>
  <c r="I77" i="15" l="1"/>
  <c r="I99" i="16"/>
  <c r="I45" i="15"/>
  <c r="I101" i="16"/>
  <c r="I96" i="16"/>
  <c r="AD105" i="17"/>
  <c r="Y99" i="16"/>
  <c r="Y101" i="16"/>
  <c r="Y96" i="16"/>
  <c r="Y102" i="16" s="1"/>
  <c r="Y104" i="16" s="1"/>
  <c r="I37" i="15"/>
  <c r="Y105" i="17"/>
  <c r="I97" i="17"/>
  <c r="I69" i="15"/>
  <c r="I88" i="15"/>
  <c r="I104" i="15" s="1"/>
  <c r="N100" i="16"/>
  <c r="N102" i="16" s="1"/>
  <c r="I33" i="15"/>
  <c r="I102" i="15" s="1"/>
  <c r="N96" i="16"/>
  <c r="N101" i="16" s="1"/>
  <c r="I89" i="11"/>
  <c r="I88" i="11"/>
  <c r="I87" i="11"/>
  <c r="I86" i="11"/>
  <c r="I85" i="11"/>
  <c r="I82" i="11"/>
  <c r="I81" i="11"/>
  <c r="I80" i="11"/>
  <c r="I79" i="11"/>
  <c r="I78" i="11"/>
  <c r="I77" i="11"/>
  <c r="I73" i="11"/>
  <c r="I72" i="11"/>
  <c r="I71" i="11"/>
  <c r="I70" i="11"/>
  <c r="I69" i="11"/>
  <c r="I65" i="11"/>
  <c r="I64" i="11"/>
  <c r="I63" i="11"/>
  <c r="I62" i="11"/>
  <c r="I61" i="11"/>
  <c r="I60" i="11"/>
  <c r="I59" i="11"/>
  <c r="I58" i="11"/>
  <c r="I57" i="11"/>
  <c r="I56" i="11"/>
  <c r="I55" i="11"/>
  <c r="I51" i="11"/>
  <c r="I50" i="11"/>
  <c r="I52" i="11" s="1"/>
  <c r="I47" i="11"/>
  <c r="I48" i="11" s="1"/>
  <c r="I44" i="11"/>
  <c r="I45" i="11" s="1"/>
  <c r="I41" i="11"/>
  <c r="I40" i="11"/>
  <c r="I39" i="11"/>
  <c r="I38" i="11"/>
  <c r="I37" i="11"/>
  <c r="I36" i="11"/>
  <c r="I42" i="11" s="1"/>
  <c r="I33" i="11"/>
  <c r="I32" i="11"/>
  <c r="I34" i="11" s="1"/>
  <c r="I29" i="11"/>
  <c r="I28" i="11"/>
  <c r="I27" i="11"/>
  <c r="I26" i="11"/>
  <c r="I25" i="11"/>
  <c r="I24" i="11"/>
  <c r="I22" i="11"/>
  <c r="I21" i="11"/>
  <c r="I20" i="11"/>
  <c r="I19" i="11"/>
  <c r="I18" i="11"/>
  <c r="I17" i="11"/>
  <c r="G16" i="11"/>
  <c r="I16" i="11" s="1"/>
  <c r="I14" i="11"/>
  <c r="I13" i="11"/>
  <c r="I105" i="17" l="1"/>
  <c r="I74" i="11"/>
  <c r="N104" i="16"/>
  <c r="I103" i="15"/>
  <c r="I98" i="15" s="1"/>
  <c r="I103" i="17"/>
  <c r="I83" i="11"/>
  <c r="I30" i="11"/>
  <c r="I97" i="11" s="1"/>
  <c r="I90" i="11"/>
  <c r="I95" i="16"/>
  <c r="I102" i="16" s="1"/>
  <c r="I104" i="16" s="1"/>
  <c r="I66" i="11"/>
  <c r="I98" i="11" s="1"/>
  <c r="I105" i="15" l="1"/>
  <c r="I99" i="15"/>
  <c r="I99" i="11"/>
  <c r="I94" i="11" s="1"/>
  <c r="I100" i="11"/>
  <c r="I101" i="11" s="1"/>
  <c r="I103" i="11" s="1"/>
  <c r="I93" i="11"/>
  <c r="J115" i="14" l="1"/>
  <c r="J102" i="14"/>
  <c r="J95" i="14"/>
  <c r="J85" i="14"/>
  <c r="J111" i="14" s="1"/>
  <c r="J75" i="14"/>
  <c r="J74" i="14"/>
  <c r="J73" i="14"/>
  <c r="J72" i="14"/>
  <c r="J71" i="14"/>
  <c r="J70" i="14"/>
  <c r="J69" i="14"/>
  <c r="J68" i="14"/>
  <c r="J67" i="14"/>
  <c r="J66" i="14"/>
  <c r="J65" i="14"/>
  <c r="J61" i="14"/>
  <c r="J59" i="14"/>
  <c r="J62" i="14" s="1"/>
  <c r="J56" i="14"/>
  <c r="J57" i="14" s="1"/>
  <c r="J53" i="14"/>
  <c r="J54" i="14" s="1"/>
  <c r="J50" i="14"/>
  <c r="J49" i="14"/>
  <c r="J48" i="14"/>
  <c r="J47" i="14"/>
  <c r="J46" i="14"/>
  <c r="J45" i="14"/>
  <c r="J42" i="14"/>
  <c r="J41" i="14"/>
  <c r="J43" i="14" s="1"/>
  <c r="J37" i="14"/>
  <c r="J36" i="14"/>
  <c r="J35" i="14"/>
  <c r="J34" i="14"/>
  <c r="J33" i="14"/>
  <c r="J32" i="14"/>
  <c r="J30" i="14"/>
  <c r="J29" i="14"/>
  <c r="J28" i="14"/>
  <c r="J27" i="14"/>
  <c r="J26" i="14"/>
  <c r="J25" i="14"/>
  <c r="J24" i="14"/>
  <c r="J22" i="14"/>
  <c r="J21" i="14"/>
  <c r="J76" i="14" l="1"/>
  <c r="J39" i="14"/>
  <c r="J109" i="14" s="1"/>
  <c r="J51" i="14"/>
  <c r="J110" i="14"/>
  <c r="I79" i="13" l="1"/>
  <c r="I78" i="13"/>
  <c r="I77" i="13"/>
  <c r="I76" i="13"/>
  <c r="I75" i="13"/>
  <c r="I72" i="13"/>
  <c r="I71" i="13"/>
  <c r="I70" i="13"/>
  <c r="I69" i="13"/>
  <c r="I68" i="13"/>
  <c r="I67" i="13"/>
  <c r="I63" i="13"/>
  <c r="I62" i="13"/>
  <c r="I61" i="13"/>
  <c r="I60" i="13"/>
  <c r="I59" i="13"/>
  <c r="I55" i="13"/>
  <c r="I54" i="13"/>
  <c r="I53" i="13"/>
  <c r="I52" i="13"/>
  <c r="I51" i="13"/>
  <c r="I50" i="13"/>
  <c r="I49" i="13"/>
  <c r="I48" i="13"/>
  <c r="I56" i="13" s="1"/>
  <c r="I47" i="13"/>
  <c r="I46" i="13"/>
  <c r="I45" i="13"/>
  <c r="I41" i="13"/>
  <c r="I40" i="13"/>
  <c r="I42" i="13" s="1"/>
  <c r="I37" i="13"/>
  <c r="I38" i="13" s="1"/>
  <c r="I34" i="13"/>
  <c r="I35" i="13" s="1"/>
  <c r="I31" i="13"/>
  <c r="I30" i="13"/>
  <c r="I29" i="13"/>
  <c r="I28" i="13"/>
  <c r="I27" i="13"/>
  <c r="I26" i="13"/>
  <c r="I25" i="13"/>
  <c r="I22" i="13"/>
  <c r="I21" i="13"/>
  <c r="I18" i="13"/>
  <c r="I15" i="13"/>
  <c r="I13" i="13"/>
  <c r="I23" i="13" l="1"/>
  <c r="I64" i="13"/>
  <c r="I19" i="13"/>
  <c r="I86" i="13" s="1"/>
  <c r="I73" i="13"/>
  <c r="I32" i="13"/>
  <c r="I87" i="13" s="1"/>
  <c r="I80" i="13"/>
  <c r="I88" i="13" s="1"/>
  <c r="I92" i="13" l="1"/>
  <c r="I88" i="12"/>
  <c r="I87" i="12"/>
  <c r="I86" i="12"/>
  <c r="I85" i="12"/>
  <c r="I84" i="12"/>
  <c r="I81" i="12"/>
  <c r="I80" i="12"/>
  <c r="I79" i="12"/>
  <c r="I78" i="12"/>
  <c r="I77" i="12"/>
  <c r="I76" i="12"/>
  <c r="I75" i="12"/>
  <c r="I72" i="12"/>
  <c r="I71" i="12"/>
  <c r="I70" i="12"/>
  <c r="I69" i="12"/>
  <c r="I68" i="12"/>
  <c r="I65" i="12"/>
  <c r="I64" i="12"/>
  <c r="I63" i="12"/>
  <c r="I62" i="12"/>
  <c r="I61" i="12"/>
  <c r="I60" i="12"/>
  <c r="I59" i="12"/>
  <c r="I58" i="12"/>
  <c r="I57" i="12"/>
  <c r="I56" i="12"/>
  <c r="I55" i="12"/>
  <c r="I52" i="12"/>
  <c r="I51" i="12"/>
  <c r="I48" i="12"/>
  <c r="I49" i="12" s="1"/>
  <c r="I45" i="12"/>
  <c r="I46" i="12" s="1"/>
  <c r="I42" i="12"/>
  <c r="I41" i="12"/>
  <c r="I40" i="12"/>
  <c r="I39" i="12"/>
  <c r="I38" i="12"/>
  <c r="I37" i="12"/>
  <c r="I34" i="12"/>
  <c r="I33" i="12"/>
  <c r="I30" i="12"/>
  <c r="I29" i="12"/>
  <c r="I28" i="12"/>
  <c r="I27" i="12"/>
  <c r="I26" i="12"/>
  <c r="I25" i="12"/>
  <c r="I24" i="12"/>
  <c r="I22" i="12"/>
  <c r="I21" i="12"/>
  <c r="I20" i="12"/>
  <c r="I19" i="12"/>
  <c r="I18" i="12"/>
  <c r="G17" i="12"/>
  <c r="I17" i="12" s="1"/>
  <c r="I16" i="12"/>
  <c r="I14" i="12"/>
  <c r="I13" i="12"/>
  <c r="H6" i="12"/>
  <c r="I73" i="12" l="1"/>
  <c r="I35" i="12"/>
  <c r="I31" i="12"/>
  <c r="I94" i="12" s="1"/>
  <c r="I43" i="12"/>
  <c r="I53" i="12"/>
  <c r="I66" i="12"/>
  <c r="I82" i="12"/>
  <c r="I89" i="12"/>
  <c r="I96" i="12" l="1"/>
  <c r="I95" i="12"/>
  <c r="I92" i="12" s="1"/>
  <c r="I97" i="12" s="1"/>
  <c r="I98" i="12" s="1"/>
  <c r="I100" i="12" s="1"/>
  <c r="I106" i="15"/>
  <c r="I108" i="15" s="1"/>
</calcChain>
</file>

<file path=xl/sharedStrings.xml><?xml version="1.0" encoding="utf-8"?>
<sst xmlns="http://schemas.openxmlformats.org/spreadsheetml/2006/main" count="1632" uniqueCount="258">
  <si>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</si>
  <si>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</si>
  <si>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</si>
  <si>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</si>
  <si>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</si>
  <si>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</si>
  <si>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</si>
  <si>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</si>
  <si>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</si>
  <si>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</si>
  <si>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</si>
  <si>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</si>
  <si>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</si>
  <si>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</si>
  <si>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</si>
  <si>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</si>
  <si>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</si>
  <si>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</si>
  <si>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</si>
  <si>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</si>
  <si>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</si>
  <si>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</si>
  <si>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</si>
  <si>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</si>
  <si>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</si>
  <si>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</si>
  <si>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</si>
  <si>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</si>
  <si>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</si>
  <si>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</si>
  <si>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</si>
  <si>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</si>
  <si>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</si>
  <si>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</si>
  <si>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</si>
  <si>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</si>
  <si>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</si>
  <si>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</si>
  <si>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</si>
  <si>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</si>
  <si>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</si>
  <si>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</si>
  <si>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a. Cotton Gloves</t>
  </si>
  <si>
    <t>c. Caution Tape</t>
  </si>
  <si>
    <t>kgs</t>
  </si>
  <si>
    <t>pcs</t>
  </si>
  <si>
    <t>Tools &amp; Equipment Rentals</t>
  </si>
  <si>
    <t xml:space="preserve"> </t>
  </si>
  <si>
    <t>Sub-Total</t>
  </si>
  <si>
    <t>CONSUMABLES</t>
  </si>
  <si>
    <t>Cutting Discs, 7"Ø, "Tyrolit" brand, 8,600 rated rpm</t>
  </si>
  <si>
    <t>Cutting Discs, 4"Ø, "Tyrolit" brand, 15,300 rated rpm</t>
  </si>
  <si>
    <t>Grinding Discs, 7"Ø, "Tyrolit" brand, 8,600 rated rpm</t>
  </si>
  <si>
    <t>cyl</t>
  </si>
  <si>
    <t xml:space="preserve">      Foreman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</si>
  <si>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</si>
  <si>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</si>
  <si>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</si>
  <si>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</si>
  <si>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</si>
  <si>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</si>
  <si>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</si>
  <si>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</si>
  <si>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</si>
  <si>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</si>
  <si>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</si>
  <si>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</si>
  <si>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C.</t>
  </si>
  <si>
    <t>E.</t>
  </si>
  <si>
    <t>Administrative</t>
  </si>
  <si>
    <t>Demobilization</t>
  </si>
  <si>
    <t>Mobilization/Temfacil/Housing, Personnel travel, etc.</t>
  </si>
  <si>
    <t>Project Head</t>
  </si>
  <si>
    <t>Project Engineer</t>
  </si>
  <si>
    <t>d. Safety Signages</t>
  </si>
  <si>
    <t>Tungsten Rod</t>
  </si>
  <si>
    <t>b. Dust Mask N95</t>
  </si>
  <si>
    <t>F O R M S</t>
  </si>
  <si>
    <t>BID BREAKDOWN DATA SHEET</t>
  </si>
  <si>
    <t>PROJECT TITLE:</t>
  </si>
  <si>
    <t>Date:</t>
  </si>
  <si>
    <t>COST CENTER:</t>
  </si>
  <si>
    <t>Reference:</t>
  </si>
  <si>
    <t>Argon</t>
  </si>
  <si>
    <t>f. Welding blanket Size: 2m x 2m
Minimum Type Rating = Heavy Duty = 1200 - 1500°C)</t>
  </si>
  <si>
    <t>e. Fire Blanket (Size: 2m x 2m, temperatures up to 500°C Maximum)</t>
  </si>
  <si>
    <t>Tig Cleene</t>
  </si>
  <si>
    <t>SS Filler Rod, 304</t>
  </si>
  <si>
    <t>Buffing Soap</t>
  </si>
  <si>
    <t>jar</t>
  </si>
  <si>
    <t>Sand Paper #120</t>
  </si>
  <si>
    <t>Sand Paper #400</t>
  </si>
  <si>
    <t xml:space="preserve">      Project Engineer</t>
  </si>
  <si>
    <t xml:space="preserve">     Quality Officer</t>
  </si>
  <si>
    <t>a. GTAW or Tig welding machine</t>
  </si>
  <si>
    <t xml:space="preserve">b. Portable Grinders 4"Ø  with double insulation standard </t>
  </si>
  <si>
    <t xml:space="preserve">c. Portable Grinders 7"Ø  with double insulation standard </t>
  </si>
  <si>
    <t>e. Welding Panel (both for 440 and 220 volts supply )</t>
  </si>
  <si>
    <t>L</t>
  </si>
  <si>
    <t>M</t>
  </si>
  <si>
    <t>N</t>
  </si>
  <si>
    <t>O</t>
  </si>
  <si>
    <r>
      <t>MARK ANTHONY A. PA</t>
    </r>
    <r>
      <rPr>
        <b/>
        <sz val="11"/>
        <rFont val="Calibri"/>
        <family val="2"/>
      </rPr>
      <t>ǸA</t>
    </r>
  </si>
  <si>
    <t>length</t>
  </si>
  <si>
    <t xml:space="preserve">pipe: 2" ,Sched. 40, ss304 </t>
  </si>
  <si>
    <t xml:space="preserve">lot </t>
  </si>
  <si>
    <t>k. As built drawing</t>
  </si>
  <si>
    <t>D</t>
  </si>
  <si>
    <t xml:space="preserve">LABOR COSTING FOR FABRICATION </t>
  </si>
  <si>
    <t xml:space="preserve">LABOR COSTING FOR COMMISSIONING </t>
  </si>
  <si>
    <t xml:space="preserve">     Safety</t>
  </si>
  <si>
    <t>g. Hygiene uniform,(3X upper &amp; 2X pants)</t>
  </si>
  <si>
    <t xml:space="preserve">LABOR COSTING FOR INSTALLATION </t>
  </si>
  <si>
    <t xml:space="preserve">SUPPLY OF MATERIALS, LABOR, CONSUMABLES, TOOLS AND TECHNICAL SUPERVISION FOR THE PROPOSED of Dedusting catladder with platform at line-5 </t>
  </si>
  <si>
    <t>Fabrication and instalattion Ladder</t>
  </si>
  <si>
    <t>Fabrication and erection of Cage</t>
  </si>
  <si>
    <t xml:space="preserve">Fabrication and erection Railings </t>
  </si>
  <si>
    <t xml:space="preserve">Fabrication and erection Base plate </t>
  </si>
  <si>
    <t>f. Scaffold pipe,clamps and metal planks(heavy duty)</t>
  </si>
  <si>
    <t>Pipe: 1.5" dia, sched 20, ss304</t>
  </si>
  <si>
    <t>Fabrication and installation of Platform</t>
  </si>
  <si>
    <t>Elbow: 1.5" dia, 90deg, ss304</t>
  </si>
  <si>
    <t>Sheet</t>
  </si>
  <si>
    <t>Flat bar: 40mmX6mmT, ss304</t>
  </si>
  <si>
    <t>Steel plate: 8mmT , ss304</t>
  </si>
  <si>
    <t>Pipe: 1" dia, sched 20, ss304</t>
  </si>
  <si>
    <t>Chemical Bolt, 20mm dia X 6", ss304</t>
  </si>
  <si>
    <t>Checkered plate: 4mmT, ss304</t>
  </si>
  <si>
    <t>FEDCON</t>
  </si>
  <si>
    <t>MEGANTECH</t>
  </si>
  <si>
    <t>11 working days</t>
  </si>
  <si>
    <r>
      <rPr>
        <b/>
        <sz val="22"/>
        <color rgb="FF000099"/>
        <rFont val="Verdena"/>
      </rPr>
      <t>ACE PACKAGING CO. (PHILS.), INC.</t>
    </r>
    <r>
      <rPr>
        <sz val="10"/>
        <color theme="1"/>
        <rFont val="Verdena"/>
      </rPr>
      <t xml:space="preserve">
#6406 RIVERSIDE TATALON ST., BRGY. UGONG VALENZUELA CITY PHILIPPINES
Tel Nos. +632 2961671; +632 6642892. Factory No. +632 6643541 
              Email: apci@acepackaging.com.ph or info@acepackaging.com.ph
            Website: http://www.acepackaging.com.ph
</t>
    </r>
  </si>
  <si>
    <t>g. Extension reel</t>
  </si>
  <si>
    <t>le</t>
  </si>
  <si>
    <t>sheet</t>
  </si>
  <si>
    <t>SS Angle bar 4" x 4" x 6mm (main frame)</t>
  </si>
  <si>
    <t>SS Angle bar 2" x 2" x 6mm (sub frame)</t>
  </si>
  <si>
    <t xml:space="preserve">Steel plate: 8mmT , ss304 x 150mm x 150mm </t>
  </si>
  <si>
    <t>kg</t>
  </si>
  <si>
    <t>bot</t>
  </si>
  <si>
    <t>Electrician/ Fire watcher</t>
  </si>
  <si>
    <t>16 working days</t>
  </si>
  <si>
    <t>SITTIE HALIA SABO</t>
  </si>
  <si>
    <t>sht</t>
  </si>
  <si>
    <t>5.0.</t>
  </si>
  <si>
    <t>Flat bar: 6" x 6mmT, ss304</t>
  </si>
  <si>
    <t>6.0.</t>
  </si>
  <si>
    <t>Angle bar 4" x 4" x 6mmthk., ss304</t>
  </si>
  <si>
    <t>7.0.</t>
  </si>
  <si>
    <t>Angle bar 2" x 2" x 6mmthk., ss304</t>
  </si>
  <si>
    <t>28 working days</t>
  </si>
  <si>
    <t>Wednesday, 9 March 2022</t>
  </si>
  <si>
    <t>sets</t>
  </si>
  <si>
    <t>units</t>
  </si>
  <si>
    <t>lgths</t>
  </si>
  <si>
    <t>shts</t>
  </si>
  <si>
    <t>SS Angle bar 4"x4"x6mm thk x20ft</t>
  </si>
  <si>
    <t>SS Flat bar 6"x6mm thk x 20ft</t>
  </si>
  <si>
    <r>
      <t>SS Expansion bolt 12mm</t>
    </r>
    <r>
      <rPr>
        <sz val="11"/>
        <color theme="1"/>
        <rFont val="Calibri"/>
        <family val="2"/>
      </rPr>
      <t>ø</t>
    </r>
  </si>
  <si>
    <t>kls</t>
  </si>
  <si>
    <t>pc</t>
  </si>
  <si>
    <t>Manpower</t>
  </si>
  <si>
    <t>Reg. Hrs Work</t>
  </si>
  <si>
    <t>Rate per Hr</t>
  </si>
  <si>
    <t>O.T. Hrs</t>
  </si>
  <si>
    <t xml:space="preserve">      Semi-Skilled</t>
  </si>
  <si>
    <t>O&amp;J CONSTRUCTION AND ENGINEERING SERVICES</t>
  </si>
  <si>
    <t>PUROK 6 PUERTO, CAGAYAN DE ORO CITY</t>
  </si>
  <si>
    <t xml:space="preserve"> Contact No.: 09361583866 / 09059545561</t>
  </si>
  <si>
    <t>Email Address: ojcs01@gmail.com</t>
  </si>
  <si>
    <t xml:space="preserve">SUPPLY OF MATERIALS, LABOR, CONSUMABLES, TOOLS AND TECHNICAL SUPERVISION FOR THE PROPOSED of DEDUSTING CATLADDER WITH PLATFORM AT LINE-5 </t>
  </si>
  <si>
    <t>ATTENTION:</t>
  </si>
  <si>
    <t>PURCHASING DEPARTMENT</t>
  </si>
  <si>
    <t>OWNER:</t>
  </si>
  <si>
    <t>NESTLE PHILIPPINES INC</t>
  </si>
  <si>
    <t>OUR REF:</t>
  </si>
  <si>
    <t>LOCATION:</t>
  </si>
  <si>
    <t>TABLON, CAGAYAN DE ORO CITY</t>
  </si>
  <si>
    <t>No.</t>
  </si>
  <si>
    <t>SCOPE OF WORKS</t>
  </si>
  <si>
    <t>UNIT</t>
  </si>
  <si>
    <t>QTY</t>
  </si>
  <si>
    <t>U/RATE</t>
  </si>
  <si>
    <t>doz</t>
  </si>
  <si>
    <t>box</t>
  </si>
  <si>
    <t>rl</t>
  </si>
  <si>
    <t>set</t>
  </si>
  <si>
    <t>Sub-Total :</t>
  </si>
  <si>
    <t>lght</t>
  </si>
  <si>
    <t>Pipe: 1.5" dia, sched 20, ss304 (TUBING)</t>
  </si>
  <si>
    <t>Elbow: 1.5" dia, 90deg, ss304 (TUBING)</t>
  </si>
  <si>
    <t>SS Angle Bar 3/8 x 4 x 20'</t>
  </si>
  <si>
    <t>SS Flat Bar 6mm x 50mm x 2400</t>
  </si>
  <si>
    <t>F.</t>
  </si>
  <si>
    <t>SS Flat Bar 6mm x 100 x 2440 (Toe Guard)</t>
  </si>
  <si>
    <t>G.</t>
  </si>
  <si>
    <t>btl</t>
  </si>
  <si>
    <t>bar</t>
  </si>
  <si>
    <t>H.</t>
  </si>
  <si>
    <t>I.</t>
  </si>
  <si>
    <t>J.</t>
  </si>
  <si>
    <t>K.</t>
  </si>
  <si>
    <t>L.</t>
  </si>
  <si>
    <t>GRAND TOTAL COST  (VAT  EXCLUSIVE)</t>
  </si>
  <si>
    <t>Work Duration :</t>
  </si>
  <si>
    <t>35 WORKING DAYS</t>
  </si>
  <si>
    <t>Terms of Payment:</t>
  </si>
  <si>
    <t>PROGRESS BILLING</t>
  </si>
  <si>
    <t>Thank you very much for giving us the opportunity to quote . Rest assured of our best services at all times.</t>
  </si>
  <si>
    <t>Respectfully Yours,</t>
  </si>
  <si>
    <t xml:space="preserve"> Engr. Orlando C. Jaula</t>
  </si>
  <si>
    <t>General Manager</t>
  </si>
  <si>
    <t xml:space="preserve">Angle bar: 4"x4"x 6mmT, ss304 </t>
  </si>
  <si>
    <t xml:space="preserve">Flat plate: 6"x6"X6mmT,ss304 </t>
  </si>
  <si>
    <t>APCI</t>
  </si>
  <si>
    <t xml:space="preserve">22 WORKING DAYS </t>
  </si>
  <si>
    <t>19 working days</t>
  </si>
  <si>
    <t xml:space="preserve">22  WORKING DAYS </t>
  </si>
  <si>
    <t xml:space="preserve">Flat plate: 6"x50mmX6mmT,ss304 </t>
  </si>
  <si>
    <t>Sealant</t>
  </si>
  <si>
    <t>tube</t>
  </si>
  <si>
    <t>SS Expansion bolt 12mm</t>
  </si>
  <si>
    <t xml:space="preserve">      Semi-skilled</t>
  </si>
  <si>
    <t>NOT INCLUDED IN TECHNICAL RECONCILLATION</t>
  </si>
  <si>
    <t>18 working days</t>
  </si>
  <si>
    <t>COST SUMMARY:</t>
  </si>
  <si>
    <t>ITEMS</t>
  </si>
  <si>
    <t>In-house</t>
  </si>
  <si>
    <t>GUIDE:</t>
  </si>
  <si>
    <t>REASON FOR EXCESS</t>
  </si>
  <si>
    <t>of Project Cost</t>
  </si>
  <si>
    <t>Not included in the technical reconciliation</t>
  </si>
  <si>
    <t>3-5% of Project Cost</t>
  </si>
  <si>
    <t>II.</t>
  </si>
  <si>
    <t>TOOLS &amp; EQUIPMENT</t>
  </si>
  <si>
    <t>5-10% of Project Cost</t>
  </si>
  <si>
    <t>III.</t>
  </si>
  <si>
    <t>MATERIALS &amp; CONSUMABLES</t>
  </si>
  <si>
    <t>IV.</t>
  </si>
  <si>
    <t>LABOR</t>
  </si>
  <si>
    <t>of Matls &amp; Consumables</t>
  </si>
  <si>
    <t>Approx 15-30% of III. Cost of Matls &amp; Consumables ( Sense-check ):</t>
  </si>
  <si>
    <t>The formula is 5% of(general requirements+material cost+labor cost) 
Material cost is high due to expensive items like flanges</t>
  </si>
  <si>
    <t>V.</t>
  </si>
  <si>
    <t>OVERHEAD &amp; CONTINGENCIES</t>
  </si>
  <si>
    <t>of Labor</t>
  </si>
  <si>
    <t>10% of Labor</t>
  </si>
  <si>
    <t>VI.</t>
  </si>
  <si>
    <t>VII.</t>
  </si>
  <si>
    <t>TOTAL PROJECT COST</t>
  </si>
  <si>
    <t>VIII.</t>
  </si>
  <si>
    <t>PROFIT</t>
  </si>
  <si>
    <t>15% of Total Project Cost</t>
  </si>
  <si>
    <t>TOTAL</t>
  </si>
  <si>
    <t>O&amp;J</t>
  </si>
  <si>
    <t>SUPPLY OF MATERIALS, LABOR, CONSUMABLES, TOOLS, TECHNICAL SUPERVISION AND TESTING  FOR THE PROPOSED MECHANICAL PLATFORM</t>
  </si>
  <si>
    <t>Original bid (In-house) +  Original bid (Contractors) (All)</t>
  </si>
  <si>
    <t>Adjusted bid base on reconcile (In-house) +  Adjusted bid based on reconcile (Contractors)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</si>
</sst>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  <numFmt numFmtId="169" formatCode="[$-409]mmmm\ d\,\ yyyy;@"/>
    <numFmt numFmtId="170" formatCode="[$PHP]\ #,##0.00"/>
    <numFmt numFmtId="171" formatCode="0.0%"/>
  </numFmts>
  <fonts count="10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1"/>
      <color rgb="FF000099"/>
      <name val="Calibri"/>
      <family val="2"/>
      <scheme val="minor"/>
    </font>
    <font>
      <b/>
      <sz val="22"/>
      <color rgb="FF000099"/>
      <name val="Verdena"/>
    </font>
    <font>
      <b/>
      <sz val="12"/>
      <name val="Verdena"/>
    </font>
    <font>
      <b/>
      <sz val="20"/>
      <name val="Verdana"/>
      <family val="2"/>
    </font>
    <font>
      <sz val="10"/>
      <name val="Tahoma"/>
      <family val="2"/>
    </font>
    <font>
      <sz val="18"/>
      <name val="Verdana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b/>
      <sz val="16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1038F"/>
      <name val="Verdana"/>
      <family val="2"/>
    </font>
    <font>
      <sz val="12"/>
      <color rgb="FF21038F"/>
      <name val="Verdana"/>
      <family val="2"/>
    </font>
    <font>
      <sz val="10"/>
      <name val="Verdana"/>
      <family val="2"/>
    </font>
    <font>
      <sz val="12"/>
      <name val="Verdana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99"/>
      <name val="Verdana"/>
      <family val="2"/>
    </font>
    <font>
      <sz val="12"/>
      <color theme="1"/>
      <name val="Verdana"/>
      <family val="2"/>
    </font>
    <font>
      <b/>
      <sz val="12"/>
      <color rgb="FF002060"/>
      <name val="Verdana"/>
      <family val="2"/>
    </font>
    <font>
      <sz val="12"/>
      <color indexed="18"/>
      <name val="Verdana"/>
      <family val="2"/>
    </font>
    <font>
      <b/>
      <sz val="12"/>
      <color rgb="FF000099"/>
      <name val="Arial"/>
      <family val="2"/>
    </font>
    <font>
      <b/>
      <sz val="12"/>
      <color rgb="FF000099"/>
      <name val="Calibri"/>
      <family val="2"/>
      <scheme val="minor"/>
    </font>
    <font>
      <b/>
      <sz val="12"/>
      <color theme="3"/>
      <name val="Verdana"/>
      <family val="2"/>
    </font>
    <font>
      <b/>
      <i/>
      <sz val="12"/>
      <color rgb="FF21038F"/>
      <name val="Verdana"/>
      <family val="2"/>
    </font>
    <font>
      <b/>
      <i/>
      <sz val="14"/>
      <name val="Arial"/>
      <family val="2"/>
    </font>
    <font>
      <b/>
      <sz val="16"/>
      <color rgb="FF21038F"/>
      <name val="Verdana"/>
      <family val="2"/>
    </font>
    <font>
      <sz val="10"/>
      <color indexed="18"/>
      <name val="Verdana"/>
      <family val="2"/>
    </font>
    <font>
      <b/>
      <sz val="16"/>
      <color rgb="FFFF0000"/>
      <name val="Verdana"/>
      <family val="2"/>
    </font>
    <font>
      <b/>
      <sz val="14"/>
      <color rgb="FFFF000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u/>
      <sz val="14"/>
      <name val="Verdana"/>
      <family val="2"/>
    </font>
    <font>
      <i/>
      <sz val="14"/>
      <name val="Verdana"/>
      <family val="2"/>
    </font>
    <font>
      <sz val="2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Verdana"/>
      <family val="2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33993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9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74" fillId="0" borderId="0" applyNumberFormat="0" applyFill="0" applyBorder="0" applyAlignment="0" applyProtection="0"/>
  </cellStyleXfs>
  <cellXfs count="93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6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3" xfId="2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4" fillId="5" borderId="38" xfId="2" applyNumberFormat="1" applyFont="1" applyFill="1" applyBorder="1" applyAlignment="1">
      <alignment vertical="center" wrapText="1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1" fillId="0" borderId="0" xfId="0" applyFont="1" applyBorder="1" applyAlignment="1">
      <alignment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0" fontId="60" fillId="0" borderId="55" xfId="0" applyFont="1" applyBorder="1" applyAlignment="1">
      <alignment vertical="top"/>
    </xf>
    <xf numFmtId="0" fontId="61" fillId="0" borderId="56" xfId="0" applyFont="1" applyBorder="1" applyAlignment="1">
      <alignment vertical="top"/>
    </xf>
    <xf numFmtId="0" fontId="60" fillId="0" borderId="56" xfId="0" applyFont="1" applyBorder="1" applyAlignment="1">
      <alignment vertical="top"/>
    </xf>
    <xf numFmtId="0" fontId="60" fillId="0" borderId="56" xfId="0" applyFont="1" applyBorder="1" applyAlignment="1">
      <alignment horizontal="left" vertical="center"/>
    </xf>
    <xf numFmtId="0" fontId="61" fillId="0" borderId="56" xfId="0" applyNumberFormat="1" applyFont="1" applyBorder="1" applyAlignment="1">
      <alignment horizontal="center" vertical="top"/>
    </xf>
    <xf numFmtId="2" fontId="59" fillId="0" borderId="59" xfId="0" applyNumberFormat="1" applyFont="1" applyBorder="1" applyAlignment="1">
      <alignment horizontal="center" vertical="top"/>
    </xf>
    <xf numFmtId="43" fontId="10" fillId="0" borderId="66" xfId="2" applyFont="1" applyFill="1" applyBorder="1" applyAlignment="1">
      <alignment vertical="center"/>
    </xf>
    <xf numFmtId="0" fontId="10" fillId="0" borderId="4" xfId="4" applyNumberFormat="1" applyFont="1" applyBorder="1" applyAlignment="1">
      <alignment vertical="center" shrinkToFit="1"/>
    </xf>
    <xf numFmtId="0" fontId="16" fillId="0" borderId="4" xfId="0" applyFont="1" applyBorder="1" applyAlignment="1">
      <alignment horizontal="right" vertical="center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168" fontId="20" fillId="0" borderId="53" xfId="4" applyNumberFormat="1" applyFont="1" applyFill="1" applyBorder="1" applyAlignment="1">
      <alignment horizontal="center" vertical="center"/>
    </xf>
    <xf numFmtId="167" fontId="20" fillId="0" borderId="53" xfId="4" applyNumberFormat="1" applyFont="1" applyBorder="1" applyAlignment="1">
      <alignment horizontal="center" vertical="center"/>
    </xf>
    <xf numFmtId="167" fontId="20" fillId="0" borderId="25" xfId="4" applyNumberFormat="1" applyFont="1" applyBorder="1" applyAlignment="1">
      <alignment horizontal="center" vertical="center"/>
    </xf>
    <xf numFmtId="167" fontId="10" fillId="0" borderId="53" xfId="4" applyNumberFormat="1" applyFont="1" applyBorder="1" applyAlignment="1">
      <alignment horizontal="center" vertical="center"/>
    </xf>
    <xf numFmtId="167" fontId="20" fillId="0" borderId="52" xfId="4" applyNumberFormat="1" applyFont="1" applyBorder="1" applyAlignment="1">
      <alignment horizontal="center" vertical="center" wrapText="1"/>
    </xf>
    <xf numFmtId="0" fontId="64" fillId="0" borderId="0" xfId="0" applyFont="1" applyAlignment="1">
      <alignment vertical="top"/>
    </xf>
    <xf numFmtId="0" fontId="64" fillId="0" borderId="0" xfId="0" applyFont="1"/>
    <xf numFmtId="0" fontId="65" fillId="0" borderId="0" xfId="0" applyFont="1"/>
    <xf numFmtId="4" fontId="66" fillId="0" borderId="0" xfId="0" applyNumberFormat="1" applyFont="1" applyBorder="1" applyAlignment="1">
      <alignment horizontal="center" vertical="top"/>
    </xf>
    <xf numFmtId="4" fontId="66" fillId="0" borderId="56" xfId="0" applyNumberFormat="1" applyFont="1" applyBorder="1" applyAlignment="1">
      <alignment horizontal="center" vertical="top"/>
    </xf>
    <xf numFmtId="4" fontId="16" fillId="0" borderId="2" xfId="2" applyNumberFormat="1" applyFont="1" applyBorder="1" applyAlignment="1">
      <alignment vertical="center"/>
    </xf>
    <xf numFmtId="4" fontId="10" fillId="0" borderId="5" xfId="2" applyNumberFormat="1" applyFont="1" applyBorder="1" applyAlignment="1">
      <alignment vertical="center"/>
    </xf>
    <xf numFmtId="4" fontId="23" fillId="0" borderId="5" xfId="2" applyNumberFormat="1" applyFont="1" applyBorder="1" applyAlignment="1">
      <alignment vertical="center"/>
    </xf>
    <xf numFmtId="4" fontId="18" fillId="0" borderId="5" xfId="0" applyNumberFormat="1" applyFont="1" applyFill="1" applyBorder="1" applyAlignment="1">
      <alignment vertical="center" wrapText="1"/>
    </xf>
    <xf numFmtId="4" fontId="23" fillId="0" borderId="18" xfId="2" applyNumberFormat="1" applyFont="1" applyBorder="1" applyAlignment="1">
      <alignment vertical="center"/>
    </xf>
    <xf numFmtId="4" fontId="10" fillId="0" borderId="18" xfId="2" applyNumberFormat="1" applyFont="1" applyBorder="1" applyAlignment="1">
      <alignment vertical="center"/>
    </xf>
    <xf numFmtId="4" fontId="16" fillId="0" borderId="37" xfId="2" applyNumberFormat="1" applyFont="1" applyBorder="1" applyAlignment="1">
      <alignment horizontal="right" vertical="center" wrapText="1"/>
    </xf>
    <xf numFmtId="4" fontId="20" fillId="0" borderId="0" xfId="0" applyNumberFormat="1" applyFont="1" applyBorder="1" applyAlignment="1">
      <alignment horizontal="center" vertical="center"/>
    </xf>
    <xf numFmtId="4" fontId="18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 vertical="top"/>
    </xf>
    <xf numFmtId="168" fontId="19" fillId="0" borderId="53" xfId="4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1" xfId="0" applyNumberFormat="1" applyFont="1" applyBorder="1" applyAlignment="1">
      <alignment horizontal="center" vertical="center"/>
    </xf>
    <xf numFmtId="4" fontId="19" fillId="0" borderId="18" xfId="2" applyNumberFormat="1" applyFont="1" applyBorder="1" applyAlignment="1">
      <alignment vertical="center"/>
    </xf>
    <xf numFmtId="0" fontId="68" fillId="0" borderId="0" xfId="0" applyFont="1" applyAlignment="1">
      <alignment horizontal="center" vertical="top" wrapText="1"/>
    </xf>
    <xf numFmtId="0" fontId="61" fillId="0" borderId="0" xfId="0" applyFont="1" applyBorder="1" applyAlignment="1">
      <alignment horizontal="center" vertical="top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6" fillId="0" borderId="4" xfId="0" applyFont="1" applyFill="1" applyBorder="1" applyAlignment="1">
      <alignment horizontal="right" vertical="center"/>
    </xf>
    <xf numFmtId="0" fontId="61" fillId="0" borderId="0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6" fillId="0" borderId="17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43" fontId="10" fillId="0" borderId="11" xfId="57" applyFont="1" applyBorder="1" applyAlignment="1">
      <alignment horizontal="center" vertical="center"/>
    </xf>
    <xf numFmtId="43" fontId="10" fillId="0" borderId="5" xfId="57" applyFont="1" applyBorder="1" applyAlignment="1">
      <alignment vertical="center"/>
    </xf>
    <xf numFmtId="43" fontId="10" fillId="4" borderId="11" xfId="57" applyFont="1" applyFill="1" applyBorder="1" applyAlignment="1">
      <alignment horizontal="center" vertical="center"/>
    </xf>
    <xf numFmtId="43" fontId="10" fillId="0" borderId="5" xfId="57" applyFont="1" applyBorder="1" applyAlignment="1">
      <alignment horizontal="center" vertical="center"/>
    </xf>
    <xf numFmtId="43" fontId="10" fillId="4" borderId="10" xfId="57" applyFont="1" applyFill="1" applyBorder="1" applyAlignment="1">
      <alignment horizontal="center" vertical="center"/>
    </xf>
    <xf numFmtId="43" fontId="23" fillId="0" borderId="10" xfId="57" applyFont="1" applyBorder="1" applyAlignment="1">
      <alignment horizontal="center" vertical="center"/>
    </xf>
    <xf numFmtId="43" fontId="23" fillId="0" borderId="5" xfId="57" applyFont="1" applyBorder="1" applyAlignment="1">
      <alignment vertical="center"/>
    </xf>
    <xf numFmtId="43" fontId="10" fillId="0" borderId="31" xfId="57" applyFont="1" applyFill="1" applyBorder="1" applyAlignment="1">
      <alignment horizontal="center" vertical="center"/>
    </xf>
    <xf numFmtId="43" fontId="18" fillId="0" borderId="5" xfId="57" applyFont="1" applyFill="1" applyBorder="1" applyAlignment="1">
      <alignment vertical="center" wrapText="1"/>
    </xf>
    <xf numFmtId="43" fontId="10" fillId="0" borderId="5" xfId="57" applyFont="1" applyFill="1" applyBorder="1" applyAlignment="1">
      <alignment horizontal="center" vertical="center"/>
    </xf>
    <xf numFmtId="43" fontId="10" fillId="0" borderId="5" xfId="57" applyFont="1" applyFill="1" applyBorder="1" applyAlignment="1">
      <alignment horizontal="right" vertical="center" wrapText="1"/>
    </xf>
    <xf numFmtId="43" fontId="23" fillId="0" borderId="31" xfId="57" applyFont="1" applyBorder="1" applyAlignment="1">
      <alignment horizontal="center" vertical="center"/>
    </xf>
    <xf numFmtId="43" fontId="23" fillId="0" borderId="18" xfId="57" applyFont="1" applyBorder="1" applyAlignment="1">
      <alignment vertical="center"/>
    </xf>
    <xf numFmtId="43" fontId="10" fillId="0" borderId="31" xfId="57" applyFont="1" applyBorder="1" applyAlignment="1">
      <alignment horizontal="center" vertical="center"/>
    </xf>
    <xf numFmtId="43" fontId="10" fillId="0" borderId="18" xfId="57" applyFont="1" applyBorder="1" applyAlignment="1">
      <alignment vertical="center"/>
    </xf>
    <xf numFmtId="43" fontId="10" fillId="0" borderId="10" xfId="57" applyFont="1" applyBorder="1" applyAlignment="1">
      <alignment horizontal="center" vertical="center"/>
    </xf>
    <xf numFmtId="43" fontId="11" fillId="0" borderId="32" xfId="57" applyFont="1" applyBorder="1" applyAlignment="1">
      <alignment horizontal="center" vertical="center"/>
    </xf>
    <xf numFmtId="43" fontId="19" fillId="0" borderId="31" xfId="57" applyFont="1" applyBorder="1" applyAlignment="1">
      <alignment horizontal="center" vertical="center"/>
    </xf>
    <xf numFmtId="0" fontId="61" fillId="0" borderId="0" xfId="0" applyFont="1" applyAlignment="1">
      <alignment vertical="top" wrapText="1"/>
    </xf>
    <xf numFmtId="43" fontId="0" fillId="0" borderId="0" xfId="2" applyFont="1" applyBorder="1" applyAlignment="1">
      <alignment vertical="top"/>
    </xf>
    <xf numFmtId="0" fontId="59" fillId="0" borderId="67" xfId="0" applyFont="1" applyBorder="1" applyAlignment="1">
      <alignment vertical="top"/>
    </xf>
    <xf numFmtId="43" fontId="61" fillId="0" borderId="0" xfId="57" applyFont="1" applyBorder="1" applyAlignment="1">
      <alignment horizontal="center" vertical="top"/>
    </xf>
    <xf numFmtId="43" fontId="66" fillId="0" borderId="0" xfId="57" applyFont="1" applyBorder="1" applyAlignment="1">
      <alignment horizontal="center" vertical="top"/>
    </xf>
    <xf numFmtId="2" fontId="59" fillId="0" borderId="68" xfId="0" applyNumberFormat="1" applyFont="1" applyBorder="1" applyAlignment="1">
      <alignment horizontal="center" vertical="top"/>
    </xf>
    <xf numFmtId="43" fontId="0" fillId="0" borderId="0" xfId="57" applyFont="1" applyBorder="1" applyAlignment="1">
      <alignment vertical="top"/>
    </xf>
    <xf numFmtId="43" fontId="60" fillId="0" borderId="0" xfId="57" applyFont="1" applyBorder="1" applyAlignment="1">
      <alignment vertical="center" wrapText="1"/>
    </xf>
    <xf numFmtId="43" fontId="59" fillId="0" borderId="0" xfId="57" applyFont="1" applyBorder="1" applyAlignment="1">
      <alignment vertical="center" wrapText="1"/>
    </xf>
    <xf numFmtId="0" fontId="60" fillId="0" borderId="67" xfId="0" applyFont="1" applyBorder="1" applyAlignment="1">
      <alignment vertical="top"/>
    </xf>
    <xf numFmtId="0" fontId="6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top" wrapText="1"/>
    </xf>
    <xf numFmtId="43" fontId="0" fillId="0" borderId="0" xfId="57" applyFont="1" applyBorder="1" applyAlignment="1">
      <alignment horizontal="center" vertical="top" wrapText="1"/>
    </xf>
    <xf numFmtId="43" fontId="16" fillId="0" borderId="2" xfId="57" applyFont="1" applyBorder="1" applyAlignment="1">
      <alignment horizontal="center" vertical="center"/>
    </xf>
    <xf numFmtId="43" fontId="16" fillId="0" borderId="2" xfId="57" applyFont="1" applyBorder="1" applyAlignment="1">
      <alignment vertical="center"/>
    </xf>
    <xf numFmtId="43" fontId="1" fillId="0" borderId="0" xfId="57" applyFont="1" applyBorder="1" applyAlignment="1">
      <alignment horizontal="center" vertical="top" wrapText="1"/>
    </xf>
    <xf numFmtId="0" fontId="0" fillId="0" borderId="0" xfId="0" quotePrefix="1" applyBorder="1" applyAlignment="1">
      <alignment horizontal="center" vertical="top" wrapText="1"/>
    </xf>
    <xf numFmtId="43" fontId="23" fillId="0" borderId="5" xfId="57" applyFont="1" applyBorder="1" applyAlignment="1">
      <alignment horizontal="center" vertical="center"/>
    </xf>
    <xf numFmtId="43" fontId="10" fillId="0" borderId="18" xfId="57" applyFont="1" applyFill="1" applyBorder="1" applyAlignment="1">
      <alignment horizontal="center" vertical="center"/>
    </xf>
    <xf numFmtId="43" fontId="10" fillId="0" borderId="0" xfId="57" applyFont="1" applyBorder="1" applyAlignment="1">
      <alignment horizontal="left" vertical="center" shrinkToFit="1"/>
    </xf>
    <xf numFmtId="43" fontId="10" fillId="0" borderId="0" xfId="57" applyFont="1" applyBorder="1" applyAlignment="1">
      <alignment vertical="center" shrinkToFit="1"/>
    </xf>
    <xf numFmtId="43" fontId="10" fillId="0" borderId="0" xfId="57" applyFont="1" applyFill="1" applyBorder="1" applyAlignment="1">
      <alignment horizontal="center" vertical="center"/>
    </xf>
    <xf numFmtId="43" fontId="18" fillId="0" borderId="0" xfId="57" applyFont="1" applyFill="1" applyBorder="1" applyAlignment="1">
      <alignment vertical="center" wrapText="1"/>
    </xf>
    <xf numFmtId="43" fontId="0" fillId="0" borderId="0" xfId="0" applyNumberFormat="1" applyBorder="1" applyAlignment="1">
      <alignment horizontal="center" vertical="top" wrapText="1"/>
    </xf>
    <xf numFmtId="43" fontId="23" fillId="0" borderId="18" xfId="57" applyFont="1" applyBorder="1" applyAlignment="1">
      <alignment horizontal="center" vertical="center"/>
    </xf>
    <xf numFmtId="43" fontId="18" fillId="0" borderId="18" xfId="57" applyFont="1" applyBorder="1" applyAlignment="1">
      <alignment horizontal="center" vertical="center"/>
    </xf>
    <xf numFmtId="43" fontId="18" fillId="0" borderId="5" xfId="57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top" wrapText="1"/>
    </xf>
    <xf numFmtId="43" fontId="68" fillId="0" borderId="0" xfId="57" applyFont="1" applyBorder="1" applyAlignment="1">
      <alignment horizontal="center" vertical="top" wrapText="1"/>
    </xf>
    <xf numFmtId="43" fontId="19" fillId="0" borderId="18" xfId="57" applyFont="1" applyBorder="1" applyAlignment="1">
      <alignment horizontal="center" vertical="center"/>
    </xf>
    <xf numFmtId="43" fontId="16" fillId="0" borderId="37" xfId="57" applyFont="1" applyBorder="1" applyAlignment="1">
      <alignment horizontal="left" vertical="center" wrapText="1"/>
    </xf>
    <xf numFmtId="43" fontId="16" fillId="0" borderId="13" xfId="57" applyFont="1" applyBorder="1" applyAlignment="1">
      <alignment horizontal="left" vertical="center" wrapText="1"/>
    </xf>
    <xf numFmtId="43" fontId="16" fillId="0" borderId="37" xfId="57" applyFont="1" applyBorder="1" applyAlignment="1">
      <alignment horizontal="right" vertical="center" wrapText="1"/>
    </xf>
    <xf numFmtId="43" fontId="28" fillId="0" borderId="0" xfId="57" applyFont="1" applyBorder="1" applyAlignment="1">
      <alignment horizontal="center" vertical="center"/>
    </xf>
    <xf numFmtId="43" fontId="20" fillId="0" borderId="0" xfId="57" applyFont="1" applyBorder="1" applyAlignment="1">
      <alignment horizontal="center" vertical="center"/>
    </xf>
    <xf numFmtId="43" fontId="0" fillId="0" borderId="0" xfId="57" applyFont="1" applyAlignment="1">
      <alignment horizontal="center"/>
    </xf>
    <xf numFmtId="43" fontId="18" fillId="0" borderId="0" xfId="57" applyFont="1" applyAlignment="1">
      <alignment horizontal="center"/>
    </xf>
    <xf numFmtId="43" fontId="0" fillId="0" borderId="0" xfId="57" applyFont="1" applyAlignment="1">
      <alignment vertical="top"/>
    </xf>
    <xf numFmtId="43" fontId="18" fillId="0" borderId="0" xfId="57" applyFont="1" applyAlignment="1">
      <alignment horizontal="center" vertical="top"/>
    </xf>
    <xf numFmtId="43" fontId="0" fillId="0" borderId="0" xfId="57" applyFont="1" applyAlignment="1">
      <alignment horizontal="center" vertical="top"/>
    </xf>
    <xf numFmtId="0" fontId="18" fillId="4" borderId="10" xfId="0" applyFont="1" applyFill="1" applyBorder="1" applyAlignment="1">
      <alignment horizontal="center" vertical="center"/>
    </xf>
    <xf numFmtId="4" fontId="18" fillId="0" borderId="5" xfId="2" applyNumberFormat="1" applyFont="1" applyBorder="1" applyAlignment="1">
      <alignment vertical="center"/>
    </xf>
    <xf numFmtId="43" fontId="18" fillId="0" borderId="6" xfId="2" applyFont="1" applyBorder="1" applyAlignment="1">
      <alignment vertical="center"/>
    </xf>
    <xf numFmtId="0" fontId="0" fillId="0" borderId="67" xfId="0" applyBorder="1" applyAlignment="1">
      <alignment horizontal="center" vertical="top" wrapText="1"/>
    </xf>
    <xf numFmtId="0" fontId="16" fillId="0" borderId="10" xfId="0" applyFont="1" applyBorder="1" applyAlignment="1">
      <alignment vertical="center"/>
    </xf>
    <xf numFmtId="0" fontId="10" fillId="0" borderId="10" xfId="4" applyNumberFormat="1" applyFont="1" applyBorder="1" applyAlignment="1">
      <alignment vertical="center" shrinkToFit="1"/>
    </xf>
    <xf numFmtId="0" fontId="10" fillId="4" borderId="5" xfId="0" applyFont="1" applyFill="1" applyBorder="1" applyAlignment="1">
      <alignment horizontal="center" vertical="center"/>
    </xf>
    <xf numFmtId="0" fontId="10" fillId="0" borderId="17" xfId="4" applyNumberFormat="1" applyFont="1" applyBorder="1" applyAlignment="1">
      <alignment vertical="center" shrinkToFit="1"/>
    </xf>
    <xf numFmtId="2" fontId="23" fillId="0" borderId="5" xfId="0" applyNumberFormat="1" applyFont="1" applyBorder="1" applyAlignment="1">
      <alignment horizontal="center" vertical="center"/>
    </xf>
    <xf numFmtId="0" fontId="16" fillId="0" borderId="17" xfId="0" applyFont="1" applyFill="1" applyBorder="1" applyAlignment="1">
      <alignment horizontal="right" vertical="center"/>
    </xf>
    <xf numFmtId="0" fontId="16" fillId="0" borderId="32" xfId="0" applyFont="1" applyFill="1" applyBorder="1" applyAlignment="1">
      <alignment horizontal="right" vertical="center"/>
    </xf>
    <xf numFmtId="0" fontId="11" fillId="0" borderId="17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2" fontId="10" fillId="0" borderId="31" xfId="0" applyNumberFormat="1" applyFont="1" applyBorder="1" applyAlignment="1">
      <alignment horizontal="center" vertical="center"/>
    </xf>
    <xf numFmtId="0" fontId="58" fillId="0" borderId="32" xfId="0" applyFont="1" applyBorder="1" applyAlignment="1">
      <alignment horizontal="center" vertical="center"/>
    </xf>
    <xf numFmtId="43" fontId="19" fillId="0" borderId="6" xfId="2" applyNumberFormat="1" applyFont="1" applyBorder="1" applyAlignment="1">
      <alignment vertical="center"/>
    </xf>
    <xf numFmtId="4" fontId="0" fillId="0" borderId="0" xfId="0" applyNumberFormat="1" applyAlignment="1">
      <alignment vertical="top"/>
    </xf>
    <xf numFmtId="0" fontId="3" fillId="0" borderId="0" xfId="4" applyNumberFormat="1" applyFont="1"/>
    <xf numFmtId="166" fontId="72" fillId="0" borderId="0" xfId="4" applyFont="1" applyBorder="1" applyAlignment="1">
      <alignment horizontal="left"/>
    </xf>
    <xf numFmtId="0" fontId="77" fillId="0" borderId="0" xfId="4" applyNumberFormat="1" applyFont="1" applyBorder="1" applyAlignment="1">
      <alignment horizontal="right"/>
    </xf>
    <xf numFmtId="0" fontId="81" fillId="0" borderId="0" xfId="4" applyNumberFormat="1" applyFont="1"/>
    <xf numFmtId="0" fontId="77" fillId="0" borderId="67" xfId="4" applyNumberFormat="1" applyFont="1" applyBorder="1"/>
    <xf numFmtId="0" fontId="81" fillId="0" borderId="0" xfId="4" applyNumberFormat="1" applyFont="1" applyBorder="1"/>
    <xf numFmtId="0" fontId="77" fillId="0" borderId="56" xfId="4" applyNumberFormat="1" applyFont="1" applyBorder="1" applyAlignment="1">
      <alignment horizontal="left"/>
    </xf>
    <xf numFmtId="0" fontId="0" fillId="0" borderId="56" xfId="0" applyBorder="1" applyAlignment="1">
      <alignment horizontal="center"/>
    </xf>
    <xf numFmtId="0" fontId="0" fillId="0" borderId="56" xfId="0" applyBorder="1" applyAlignment="1"/>
    <xf numFmtId="0" fontId="81" fillId="0" borderId="0" xfId="4" applyNumberFormat="1" applyFont="1" applyBorder="1" applyAlignment="1">
      <alignment horizontal="right"/>
    </xf>
    <xf numFmtId="0" fontId="82" fillId="0" borderId="56" xfId="4" applyNumberFormat="1" applyFont="1" applyBorder="1" applyAlignment="1">
      <alignment horizontal="center" vertical="center"/>
    </xf>
    <xf numFmtId="0" fontId="82" fillId="0" borderId="69" xfId="4" applyNumberFormat="1" applyFont="1" applyBorder="1" applyAlignment="1">
      <alignment horizontal="center" vertical="center"/>
    </xf>
    <xf numFmtId="0" fontId="3" fillId="0" borderId="56" xfId="4" applyNumberFormat="1" applyFont="1" applyBorder="1" applyAlignment="1">
      <alignment vertical="center"/>
    </xf>
    <xf numFmtId="0" fontId="3" fillId="0" borderId="0" xfId="4" applyNumberFormat="1" applyFont="1" applyAlignment="1">
      <alignment vertical="center"/>
    </xf>
    <xf numFmtId="0" fontId="77" fillId="27" borderId="17" xfId="4" applyNumberFormat="1" applyFont="1" applyFill="1" applyBorder="1" applyAlignment="1">
      <alignment horizontal="center" vertical="center" wrapText="1"/>
    </xf>
    <xf numFmtId="0" fontId="20" fillId="27" borderId="5" xfId="4" applyNumberFormat="1" applyFont="1" applyFill="1" applyBorder="1" applyAlignment="1">
      <alignment horizontal="center" vertical="center" wrapText="1"/>
    </xf>
    <xf numFmtId="0" fontId="77" fillId="27" borderId="5" xfId="4" applyNumberFormat="1" applyFont="1" applyFill="1" applyBorder="1" applyAlignment="1">
      <alignment horizontal="center" vertical="center" wrapText="1"/>
    </xf>
    <xf numFmtId="0" fontId="77" fillId="27" borderId="6" xfId="4" applyNumberFormat="1" applyFont="1" applyFill="1" applyBorder="1" applyAlignment="1">
      <alignment horizontal="center" vertical="center" wrapText="1"/>
    </xf>
    <xf numFmtId="0" fontId="82" fillId="0" borderId="0" xfId="4" applyNumberFormat="1" applyFont="1" applyAlignment="1">
      <alignment vertical="center" wrapText="1"/>
    </xf>
    <xf numFmtId="167" fontId="77" fillId="0" borderId="25" xfId="4" applyNumberFormat="1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4" fontId="34" fillId="0" borderId="2" xfId="2" applyNumberFormat="1" applyFont="1" applyBorder="1" applyAlignment="1">
      <alignment vertical="center"/>
    </xf>
    <xf numFmtId="43" fontId="34" fillId="0" borderId="3" xfId="2" applyFont="1" applyBorder="1" applyAlignment="1">
      <alignment vertical="center"/>
    </xf>
    <xf numFmtId="0" fontId="78" fillId="0" borderId="0" xfId="0" applyFont="1" applyAlignment="1">
      <alignment horizontal="center" vertical="top" wrapText="1"/>
    </xf>
    <xf numFmtId="165" fontId="82" fillId="0" borderId="53" xfId="4" applyNumberFormat="1" applyFont="1" applyBorder="1" applyAlignment="1">
      <alignment horizontal="center" vertical="center"/>
    </xf>
    <xf numFmtId="0" fontId="34" fillId="0" borderId="11" xfId="0" applyFont="1" applyBorder="1" applyAlignment="1">
      <alignment vertical="center"/>
    </xf>
    <xf numFmtId="0" fontId="82" fillId="0" borderId="5" xfId="0" applyFont="1" applyBorder="1" applyAlignment="1">
      <alignment horizontal="center" vertical="center"/>
    </xf>
    <xf numFmtId="0" fontId="82" fillId="0" borderId="11" xfId="0" applyFont="1" applyBorder="1" applyAlignment="1">
      <alignment horizontal="center" vertical="center"/>
    </xf>
    <xf numFmtId="4" fontId="82" fillId="0" borderId="5" xfId="2" applyNumberFormat="1" applyFont="1" applyBorder="1" applyAlignment="1">
      <alignment vertical="center"/>
    </xf>
    <xf numFmtId="43" fontId="82" fillId="0" borderId="6" xfId="2" applyFont="1" applyBorder="1" applyAlignment="1">
      <alignment vertical="center"/>
    </xf>
    <xf numFmtId="168" fontId="82" fillId="4" borderId="53" xfId="4" applyNumberFormat="1" applyFont="1" applyFill="1" applyBorder="1" applyAlignment="1">
      <alignment horizontal="center" vertical="center"/>
    </xf>
    <xf numFmtId="0" fontId="82" fillId="0" borderId="11" xfId="4" applyNumberFormat="1" applyFont="1" applyBorder="1" applyAlignment="1">
      <alignment vertical="center" shrinkToFit="1"/>
    </xf>
    <xf numFmtId="0" fontId="82" fillId="4" borderId="11" xfId="0" applyFont="1" applyFill="1" applyBorder="1" applyAlignment="1">
      <alignment horizontal="center" vertical="center"/>
    </xf>
    <xf numFmtId="0" fontId="82" fillId="4" borderId="10" xfId="0" applyFont="1" applyFill="1" applyBorder="1" applyAlignment="1">
      <alignment horizontal="center" vertical="center"/>
    </xf>
    <xf numFmtId="0" fontId="82" fillId="0" borderId="4" xfId="4" applyNumberFormat="1" applyFont="1" applyBorder="1" applyAlignment="1">
      <alignment vertical="center" shrinkToFit="1"/>
    </xf>
    <xf numFmtId="168" fontId="82" fillId="4" borderId="17" xfId="4" applyNumberFormat="1" applyFont="1" applyFill="1" applyBorder="1" applyAlignment="1">
      <alignment horizontal="center" vertical="center"/>
    </xf>
    <xf numFmtId="0" fontId="82" fillId="0" borderId="5" xfId="4" applyNumberFormat="1" applyFont="1" applyFill="1" applyBorder="1" applyAlignment="1">
      <alignment vertical="center" shrinkToFit="1"/>
    </xf>
    <xf numFmtId="0" fontId="82" fillId="0" borderId="5" xfId="0" applyFont="1" applyFill="1" applyBorder="1" applyAlignment="1">
      <alignment horizontal="center" vertical="center"/>
    </xf>
    <xf numFmtId="43" fontId="82" fillId="0" borderId="5" xfId="2" applyFont="1" applyFill="1" applyBorder="1" applyAlignment="1">
      <alignment vertical="center"/>
    </xf>
    <xf numFmtId="43" fontId="85" fillId="0" borderId="6" xfId="3" applyFont="1" applyFill="1" applyBorder="1" applyAlignment="1">
      <alignment vertical="center"/>
    </xf>
    <xf numFmtId="0" fontId="82" fillId="0" borderId="0" xfId="4" applyNumberFormat="1" applyFont="1" applyAlignment="1">
      <alignment vertical="center" shrinkToFit="1"/>
    </xf>
    <xf numFmtId="168" fontId="77" fillId="0" borderId="53" xfId="4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right" vertical="center"/>
    </xf>
    <xf numFmtId="0" fontId="82" fillId="0" borderId="18" xfId="0" applyFont="1" applyFill="1" applyBorder="1" applyAlignment="1">
      <alignment horizontal="center" vertical="center"/>
    </xf>
    <xf numFmtId="1" fontId="82" fillId="0" borderId="31" xfId="0" applyNumberFormat="1" applyFont="1" applyFill="1" applyBorder="1" applyAlignment="1">
      <alignment horizontal="center" vertical="center"/>
    </xf>
    <xf numFmtId="4" fontId="86" fillId="0" borderId="5" xfId="0" applyNumberFormat="1" applyFont="1" applyFill="1" applyBorder="1" applyAlignment="1">
      <alignment vertical="center" wrapText="1"/>
    </xf>
    <xf numFmtId="43" fontId="82" fillId="0" borderId="6" xfId="2" applyFont="1" applyFill="1" applyBorder="1" applyAlignment="1">
      <alignment vertical="center"/>
    </xf>
    <xf numFmtId="168" fontId="82" fillId="0" borderId="53" xfId="4" applyNumberFormat="1" applyFont="1" applyBorder="1" applyAlignment="1">
      <alignment horizontal="center" vertical="center"/>
    </xf>
    <xf numFmtId="4" fontId="82" fillId="0" borderId="5" xfId="0" applyNumberFormat="1" applyFont="1" applyFill="1" applyBorder="1" applyAlignment="1">
      <alignment horizontal="right" vertical="center" wrapText="1"/>
    </xf>
    <xf numFmtId="0" fontId="78" fillId="0" borderId="67" xfId="0" applyFont="1" applyBorder="1" applyAlignment="1">
      <alignment horizontal="center" vertical="top" wrapText="1"/>
    </xf>
    <xf numFmtId="168" fontId="82" fillId="0" borderId="53" xfId="4" applyNumberFormat="1" applyFont="1" applyFill="1" applyBorder="1" applyAlignment="1">
      <alignment horizontal="center" vertical="center"/>
    </xf>
    <xf numFmtId="43" fontId="87" fillId="0" borderId="6" xfId="2" applyFont="1" applyBorder="1" applyAlignment="1">
      <alignment vertical="center"/>
    </xf>
    <xf numFmtId="167" fontId="77" fillId="0" borderId="53" xfId="4" applyNumberFormat="1" applyFont="1" applyBorder="1" applyAlignment="1">
      <alignment horizontal="center" vertical="center"/>
    </xf>
    <xf numFmtId="0" fontId="84" fillId="0" borderId="4" xfId="0" applyFont="1" applyBorder="1" applyAlignment="1">
      <alignment vertical="center"/>
    </xf>
    <xf numFmtId="0" fontId="88" fillId="0" borderId="18" xfId="0" applyFont="1" applyBorder="1" applyAlignment="1">
      <alignment horizontal="center" vertical="center"/>
    </xf>
    <xf numFmtId="2" fontId="88" fillId="0" borderId="31" xfId="0" applyNumberFormat="1" applyFont="1" applyBorder="1" applyAlignment="1">
      <alignment horizontal="center" vertical="center"/>
    </xf>
    <xf numFmtId="4" fontId="88" fillId="0" borderId="18" xfId="2" applyNumberFormat="1" applyFont="1" applyBorder="1" applyAlignment="1">
      <alignment vertical="center"/>
    </xf>
    <xf numFmtId="0" fontId="84" fillId="0" borderId="4" xfId="0" applyFont="1" applyBorder="1" applyAlignment="1">
      <alignment horizontal="center" vertical="center"/>
    </xf>
    <xf numFmtId="0" fontId="86" fillId="0" borderId="18" xfId="0" applyFont="1" applyBorder="1" applyAlignment="1">
      <alignment horizontal="center" vertical="center"/>
    </xf>
    <xf numFmtId="0" fontId="82" fillId="0" borderId="31" xfId="0" applyNumberFormat="1" applyFont="1" applyBorder="1" applyAlignment="1">
      <alignment horizontal="center" vertical="center"/>
    </xf>
    <xf numFmtId="4" fontId="82" fillId="0" borderId="18" xfId="2" applyNumberFormat="1" applyFont="1" applyBorder="1" applyAlignment="1">
      <alignment vertical="center"/>
    </xf>
    <xf numFmtId="0" fontId="86" fillId="0" borderId="5" xfId="0" applyFont="1" applyBorder="1" applyAlignment="1">
      <alignment horizontal="center" vertical="center"/>
    </xf>
    <xf numFmtId="0" fontId="82" fillId="0" borderId="10" xfId="0" applyNumberFormat="1" applyFont="1" applyBorder="1" applyAlignment="1">
      <alignment horizontal="center" vertical="center"/>
    </xf>
    <xf numFmtId="0" fontId="84" fillId="0" borderId="11" xfId="0" applyFont="1" applyBorder="1" applyAlignment="1">
      <alignment horizontal="center" vertical="center"/>
    </xf>
    <xf numFmtId="0" fontId="84" fillId="0" borderId="32" xfId="0" applyFont="1" applyBorder="1" applyAlignment="1">
      <alignment horizontal="center" vertical="center"/>
    </xf>
    <xf numFmtId="167" fontId="82" fillId="0" borderId="53" xfId="4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2" fontId="88" fillId="0" borderId="10" xfId="0" applyNumberFormat="1" applyFont="1" applyBorder="1" applyAlignment="1">
      <alignment horizontal="center" vertical="center"/>
    </xf>
    <xf numFmtId="4" fontId="88" fillId="0" borderId="5" xfId="2" applyNumberFormat="1" applyFont="1" applyBorder="1" applyAlignment="1">
      <alignment vertical="center"/>
    </xf>
    <xf numFmtId="0" fontId="84" fillId="0" borderId="11" xfId="0" applyFont="1" applyBorder="1" applyAlignment="1">
      <alignment vertical="center"/>
    </xf>
    <xf numFmtId="43" fontId="85" fillId="0" borderId="6" xfId="2" applyFont="1" applyBorder="1" applyAlignment="1">
      <alignment vertical="center"/>
    </xf>
    <xf numFmtId="168" fontId="85" fillId="0" borderId="53" xfId="4" applyNumberFormat="1" applyFont="1" applyBorder="1" applyAlignment="1">
      <alignment horizontal="center" vertical="center"/>
    </xf>
    <xf numFmtId="0" fontId="89" fillId="0" borderId="11" xfId="0" applyFont="1" applyBorder="1" applyAlignment="1">
      <alignment horizontal="center" vertical="center"/>
    </xf>
    <xf numFmtId="0" fontId="85" fillId="0" borderId="18" xfId="0" applyFont="1" applyBorder="1" applyAlignment="1">
      <alignment horizontal="center" vertical="center"/>
    </xf>
    <xf numFmtId="0" fontId="85" fillId="0" borderId="31" xfId="0" applyNumberFormat="1" applyFont="1" applyBorder="1" applyAlignment="1">
      <alignment horizontal="center" vertical="center"/>
    </xf>
    <xf numFmtId="4" fontId="85" fillId="0" borderId="18" xfId="2" applyNumberFormat="1" applyFont="1" applyBorder="1" applyAlignment="1">
      <alignment vertical="center"/>
    </xf>
    <xf numFmtId="0" fontId="90" fillId="0" borderId="0" xfId="0" applyFont="1" applyAlignment="1">
      <alignment horizontal="center" vertical="top" wrapText="1"/>
    </xf>
    <xf numFmtId="0" fontId="85" fillId="0" borderId="11" xfId="0" applyFont="1" applyBorder="1" applyAlignment="1">
      <alignment horizontal="center" vertical="center"/>
    </xf>
    <xf numFmtId="43" fontId="79" fillId="0" borderId="6" xfId="2" applyFont="1" applyBorder="1" applyAlignment="1">
      <alignment vertical="center"/>
    </xf>
    <xf numFmtId="0" fontId="82" fillId="0" borderId="11" xfId="0" applyFont="1" applyBorder="1" applyAlignment="1">
      <alignment vertical="center"/>
    </xf>
    <xf numFmtId="43" fontId="91" fillId="0" borderId="6" xfId="2" applyFont="1" applyBorder="1" applyAlignment="1">
      <alignment vertical="center"/>
    </xf>
    <xf numFmtId="168" fontId="10" fillId="0" borderId="5" xfId="4" applyNumberFormat="1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94" fillId="0" borderId="73" xfId="2" applyFont="1" applyBorder="1" applyAlignment="1">
      <alignment vertical="center"/>
    </xf>
    <xf numFmtId="0" fontId="95" fillId="0" borderId="0" xfId="4" applyNumberFormat="1" applyFont="1" applyAlignment="1">
      <alignment vertical="center" shrinkToFit="1"/>
    </xf>
    <xf numFmtId="0" fontId="16" fillId="0" borderId="22" xfId="0" applyFont="1" applyBorder="1" applyAlignment="1">
      <alignment horizontal="left" vertical="center" wrapText="1"/>
    </xf>
    <xf numFmtId="0" fontId="34" fillId="0" borderId="0" xfId="4" applyNumberFormat="1" applyFont="1" applyAlignment="1">
      <alignment vertical="center" shrinkToFit="1"/>
    </xf>
    <xf numFmtId="0" fontId="3" fillId="0" borderId="0" xfId="4" applyNumberFormat="1" applyFont="1" applyBorder="1" applyAlignment="1">
      <alignment horizontal="left" vertical="justify" wrapText="1" indent="1"/>
    </xf>
    <xf numFmtId="164" fontId="3" fillId="0" borderId="0" xfId="4" applyNumberFormat="1" applyFont="1" applyBorder="1" applyAlignment="1">
      <alignment horizontal="left" vertical="justify" wrapText="1" indent="1"/>
    </xf>
    <xf numFmtId="0" fontId="98" fillId="0" borderId="0" xfId="4" applyNumberFormat="1" applyFont="1" applyBorder="1" applyAlignment="1">
      <alignment vertical="center"/>
    </xf>
    <xf numFmtId="0" fontId="98" fillId="0" borderId="0" xfId="4" applyNumberFormat="1" applyFont="1" applyBorder="1" applyAlignment="1">
      <alignment horizontal="right"/>
    </xf>
    <xf numFmtId="0" fontId="98" fillId="0" borderId="0" xfId="4" applyNumberFormat="1" applyFont="1" applyBorder="1" applyAlignment="1">
      <alignment horizontal="center"/>
    </xf>
    <xf numFmtId="0" fontId="99" fillId="0" borderId="0" xfId="4" applyNumberFormat="1" applyFont="1" applyBorder="1" applyAlignment="1">
      <alignment wrapText="1"/>
    </xf>
    <xf numFmtId="0" fontId="99" fillId="0" borderId="0" xfId="4" applyNumberFormat="1" applyFont="1" applyBorder="1" applyAlignment="1"/>
    <xf numFmtId="0" fontId="98" fillId="0" borderId="0" xfId="4" applyNumberFormat="1" applyFont="1" applyBorder="1" applyAlignment="1"/>
    <xf numFmtId="0" fontId="99" fillId="0" borderId="0" xfId="4" applyNumberFormat="1" applyFont="1"/>
    <xf numFmtId="0" fontId="100" fillId="0" borderId="0" xfId="4" applyNumberFormat="1" applyFont="1" applyAlignment="1">
      <alignment horizontal="left"/>
    </xf>
    <xf numFmtId="0" fontId="98" fillId="0" borderId="0" xfId="4" applyNumberFormat="1" applyFont="1"/>
    <xf numFmtId="0" fontId="101" fillId="0" borderId="0" xfId="4" applyNumberFormat="1" applyFont="1" applyAlignment="1">
      <alignment horizontal="left"/>
    </xf>
    <xf numFmtId="0" fontId="101" fillId="0" borderId="0" xfId="4" applyNumberFormat="1" applyFont="1"/>
    <xf numFmtId="0" fontId="3" fillId="0" borderId="0" xfId="4" applyNumberFormat="1" applyFont="1" applyBorder="1"/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61" fillId="0" borderId="0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82" fillId="0" borderId="17" xfId="0" applyFont="1" applyBorder="1" applyAlignment="1">
      <alignment horizontal="left" vertical="center"/>
    </xf>
    <xf numFmtId="0" fontId="82" fillId="0" borderId="10" xfId="0" applyFont="1" applyBorder="1" applyAlignment="1">
      <alignment horizontal="left" vertical="center"/>
    </xf>
    <xf numFmtId="0" fontId="82" fillId="0" borderId="16" xfId="0" applyFont="1" applyBorder="1" applyAlignment="1">
      <alignment horizontal="left" vertical="center"/>
    </xf>
    <xf numFmtId="0" fontId="82" fillId="4" borderId="17" xfId="0" applyFont="1" applyFill="1" applyBorder="1" applyAlignment="1">
      <alignment horizontal="left" vertical="center"/>
    </xf>
    <xf numFmtId="0" fontId="82" fillId="4" borderId="10" xfId="0" applyFont="1" applyFill="1" applyBorder="1" applyAlignment="1">
      <alignment vertical="center"/>
    </xf>
    <xf numFmtId="0" fontId="82" fillId="4" borderId="16" xfId="0" applyFont="1" applyFill="1" applyBorder="1" applyAlignment="1">
      <alignment vertical="center"/>
    </xf>
    <xf numFmtId="0" fontId="82" fillId="4" borderId="17" xfId="0" applyFont="1" applyFill="1" applyBorder="1" applyAlignment="1">
      <alignment vertical="center"/>
    </xf>
    <xf numFmtId="0" fontId="84" fillId="0" borderId="10" xfId="0" applyFont="1" applyBorder="1" applyAlignment="1">
      <alignment vertical="center"/>
    </xf>
    <xf numFmtId="0" fontId="84" fillId="0" borderId="16" xfId="0" applyFont="1" applyBorder="1" applyAlignment="1">
      <alignment vertical="center"/>
    </xf>
    <xf numFmtId="0" fontId="3" fillId="0" borderId="0" xfId="4" applyNumberFormat="1" applyFont="1" applyBorder="1" applyAlignment="1">
      <alignment horizontal="center"/>
    </xf>
    <xf numFmtId="0" fontId="10" fillId="0" borderId="17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horizontal="center" vertical="top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 shrinkToFit="1"/>
    </xf>
    <xf numFmtId="0" fontId="18" fillId="0" borderId="10" xfId="0" applyFont="1" applyBorder="1" applyAlignment="1">
      <alignment horizontal="left" vertical="center" shrinkToFit="1"/>
    </xf>
    <xf numFmtId="0" fontId="82" fillId="0" borderId="10" xfId="0" applyFont="1" applyBorder="1" applyAlignment="1">
      <alignment horizontal="left" vertical="center"/>
    </xf>
    <xf numFmtId="0" fontId="86" fillId="0" borderId="17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86" fillId="0" borderId="16" xfId="0" applyFont="1" applyBorder="1" applyAlignment="1">
      <alignment horizontal="left" vertical="center"/>
    </xf>
    <xf numFmtId="0" fontId="16" fillId="0" borderId="4" xfId="0" applyFont="1" applyFill="1" applyBorder="1" applyAlignment="1">
      <alignment horizontal="right" vertical="center"/>
    </xf>
    <xf numFmtId="2" fontId="2" fillId="3" borderId="57" xfId="0" applyNumberFormat="1" applyFont="1" applyFill="1" applyBorder="1" applyAlignment="1">
      <alignment horizontal="center" vertical="center" wrapText="1"/>
    </xf>
    <xf numFmtId="43" fontId="16" fillId="0" borderId="75" xfId="2" applyFont="1" applyBorder="1" applyAlignment="1">
      <alignment vertical="center"/>
    </xf>
    <xf numFmtId="43" fontId="10" fillId="0" borderId="66" xfId="2" applyFont="1" applyBorder="1" applyAlignment="1">
      <alignment vertical="center"/>
    </xf>
    <xf numFmtId="43" fontId="17" fillId="0" borderId="66" xfId="2" applyFont="1" applyBorder="1" applyAlignment="1">
      <alignment vertical="center"/>
    </xf>
    <xf numFmtId="43" fontId="16" fillId="0" borderId="66" xfId="2" applyFont="1" applyFill="1" applyBorder="1" applyAlignment="1">
      <alignment vertical="center"/>
    </xf>
    <xf numFmtId="43" fontId="19" fillId="0" borderId="66" xfId="2" applyFont="1" applyFill="1" applyBorder="1" applyAlignment="1">
      <alignment vertical="center"/>
    </xf>
    <xf numFmtId="43" fontId="19" fillId="0" borderId="66" xfId="2" applyFont="1" applyBorder="1" applyAlignment="1">
      <alignment vertical="center"/>
    </xf>
    <xf numFmtId="43" fontId="24" fillId="0" borderId="66" xfId="2" applyFont="1" applyBorder="1" applyAlignment="1">
      <alignment vertical="center"/>
    </xf>
    <xf numFmtId="43" fontId="34" fillId="5" borderId="76" xfId="2" applyNumberFormat="1" applyFont="1" applyFill="1" applyBorder="1" applyAlignment="1">
      <alignment vertical="center" wrapText="1"/>
    </xf>
    <xf numFmtId="43" fontId="10" fillId="0" borderId="5" xfId="2" applyFont="1" applyBorder="1" applyAlignment="1">
      <alignment vertical="center"/>
    </xf>
    <xf numFmtId="0" fontId="0" fillId="0" borderId="5" xfId="0" applyBorder="1"/>
    <xf numFmtId="0" fontId="10" fillId="0" borderId="5" xfId="4" applyNumberFormat="1" applyFont="1" applyBorder="1" applyAlignment="1">
      <alignment vertical="center" shrinkToFit="1"/>
    </xf>
    <xf numFmtId="43" fontId="16" fillId="0" borderId="5" xfId="2" applyFont="1" applyFill="1" applyBorder="1" applyAlignment="1">
      <alignment vertical="center"/>
    </xf>
    <xf numFmtId="43" fontId="103" fillId="0" borderId="5" xfId="0" applyNumberFormat="1" applyFont="1" applyBorder="1"/>
    <xf numFmtId="43" fontId="10" fillId="0" borderId="5" xfId="2" applyFont="1" applyFill="1" applyBorder="1" applyAlignment="1">
      <alignment vertical="center"/>
    </xf>
    <xf numFmtId="43" fontId="19" fillId="0" borderId="5" xfId="2" applyFont="1" applyFill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43" fontId="17" fillId="0" borderId="5" xfId="2" applyFont="1" applyBorder="1" applyAlignment="1">
      <alignment vertical="center"/>
    </xf>
    <xf numFmtId="43" fontId="19" fillId="0" borderId="5" xfId="2" applyFont="1" applyBorder="1" applyAlignment="1">
      <alignment vertical="center"/>
    </xf>
    <xf numFmtId="0" fontId="5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NumberFormat="1" applyFont="1" applyBorder="1" applyAlignment="1">
      <alignment horizontal="center" vertical="center"/>
    </xf>
    <xf numFmtId="4" fontId="19" fillId="0" borderId="5" xfId="2" applyNumberFormat="1" applyFont="1" applyBorder="1" applyAlignment="1">
      <alignment vertical="center"/>
    </xf>
    <xf numFmtId="43" fontId="24" fillId="0" borderId="5" xfId="2" applyFont="1" applyBorder="1" applyAlignment="1">
      <alignment vertical="center"/>
    </xf>
    <xf numFmtId="0" fontId="33" fillId="0" borderId="5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left" vertical="center" wrapText="1"/>
    </xf>
    <xf numFmtId="4" fontId="16" fillId="0" borderId="5" xfId="2" applyNumberFormat="1" applyFont="1" applyBorder="1" applyAlignment="1">
      <alignment horizontal="right" vertical="center" wrapText="1"/>
    </xf>
    <xf numFmtId="0" fontId="0" fillId="0" borderId="66" xfId="0" applyBorder="1"/>
    <xf numFmtId="4" fontId="10" fillId="0" borderId="66" xfId="2" applyNumberFormat="1" applyFont="1" applyBorder="1" applyAlignment="1">
      <alignment vertical="center"/>
    </xf>
    <xf numFmtId="43" fontId="103" fillId="0" borderId="66" xfId="0" applyNumberFormat="1" applyFont="1" applyBorder="1"/>
    <xf numFmtId="43" fontId="34" fillId="5" borderId="66" xfId="2" applyNumberFormat="1" applyFont="1" applyFill="1" applyBorder="1" applyAlignment="1">
      <alignment vertical="center" wrapText="1"/>
    </xf>
    <xf numFmtId="43" fontId="16" fillId="0" borderId="5" xfId="2" applyFont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5" xfId="2" applyNumberFormat="1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43" fontId="16" fillId="0" borderId="66" xfId="2" applyFont="1" applyBorder="1" applyAlignment="1">
      <alignment vertical="center"/>
    </xf>
    <xf numFmtId="43" fontId="19" fillId="0" borderId="66" xfId="2" applyNumberFormat="1" applyFont="1" applyBorder="1" applyAlignment="1">
      <alignment vertical="center"/>
    </xf>
    <xf numFmtId="2" fontId="2" fillId="3" borderId="5" xfId="0" applyNumberFormat="1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4" fontId="34" fillId="0" borderId="5" xfId="2" applyNumberFormat="1" applyFont="1" applyBorder="1" applyAlignment="1">
      <alignment vertical="center"/>
    </xf>
    <xf numFmtId="43" fontId="34" fillId="0" borderId="5" xfId="2" applyFont="1" applyBorder="1" applyAlignment="1">
      <alignment vertical="center"/>
    </xf>
    <xf numFmtId="43" fontId="82" fillId="0" borderId="5" xfId="2" applyFont="1" applyBorder="1" applyAlignment="1">
      <alignment vertical="center"/>
    </xf>
    <xf numFmtId="0" fontId="82" fillId="4" borderId="5" xfId="0" applyFont="1" applyFill="1" applyBorder="1" applyAlignment="1">
      <alignment horizontal="center" vertical="center"/>
    </xf>
    <xf numFmtId="43" fontId="85" fillId="0" borderId="5" xfId="3" applyFont="1" applyFill="1" applyBorder="1" applyAlignment="1">
      <alignment vertical="center"/>
    </xf>
    <xf numFmtId="1" fontId="82" fillId="0" borderId="5" xfId="0" applyNumberFormat="1" applyFont="1" applyFill="1" applyBorder="1" applyAlignment="1">
      <alignment horizontal="center" vertical="center"/>
    </xf>
    <xf numFmtId="43" fontId="87" fillId="0" borderId="5" xfId="2" applyFont="1" applyBorder="1" applyAlignment="1">
      <alignment vertical="center"/>
    </xf>
    <xf numFmtId="0" fontId="82" fillId="0" borderId="5" xfId="0" applyNumberFormat="1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2" fontId="88" fillId="0" borderId="5" xfId="0" applyNumberFormat="1" applyFont="1" applyBorder="1" applyAlignment="1">
      <alignment horizontal="center" vertical="center"/>
    </xf>
    <xf numFmtId="43" fontId="85" fillId="0" borderId="5" xfId="2" applyFont="1" applyBorder="1" applyAlignment="1">
      <alignment vertical="center"/>
    </xf>
    <xf numFmtId="0" fontId="89" fillId="0" borderId="5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0" fontId="85" fillId="0" borderId="5" xfId="0" applyNumberFormat="1" applyFont="1" applyBorder="1" applyAlignment="1">
      <alignment horizontal="center" vertical="center"/>
    </xf>
    <xf numFmtId="4" fontId="85" fillId="0" borderId="5" xfId="2" applyNumberFormat="1" applyFont="1" applyBorder="1" applyAlignment="1">
      <alignment vertical="center"/>
    </xf>
    <xf numFmtId="0" fontId="82" fillId="0" borderId="5" xfId="0" applyFont="1" applyBorder="1" applyAlignment="1">
      <alignment vertical="center"/>
    </xf>
    <xf numFmtId="43" fontId="91" fillId="0" borderId="5" xfId="2" applyFont="1" applyBorder="1" applyAlignment="1">
      <alignment vertical="center"/>
    </xf>
    <xf numFmtId="43" fontId="79" fillId="0" borderId="5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94" fillId="0" borderId="5" xfId="2" applyFont="1" applyBorder="1" applyAlignment="1">
      <alignment vertical="center"/>
    </xf>
    <xf numFmtId="168" fontId="10" fillId="0" borderId="18" xfId="4" applyNumberFormat="1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2" fontId="23" fillId="0" borderId="18" xfId="0" applyNumberFormat="1" applyFont="1" applyBorder="1" applyAlignment="1">
      <alignment horizontal="center" vertical="center"/>
    </xf>
    <xf numFmtId="167" fontId="16" fillId="0" borderId="21" xfId="4" applyNumberFormat="1" applyFont="1" applyBorder="1" applyAlignment="1">
      <alignment horizontal="center" vertical="center" wrapText="1"/>
    </xf>
    <xf numFmtId="43" fontId="97" fillId="5" borderId="21" xfId="2" applyFont="1" applyFill="1" applyBorder="1" applyAlignment="1">
      <alignment horizontal="right" vertical="center" wrapText="1"/>
    </xf>
    <xf numFmtId="43" fontId="96" fillId="5" borderId="23" xfId="2" applyFont="1" applyFill="1" applyBorder="1" applyAlignment="1">
      <alignment vertical="center"/>
    </xf>
    <xf numFmtId="0" fontId="61" fillId="0" borderId="0" xfId="0" applyFont="1" applyBorder="1" applyAlignment="1">
      <alignment horizontal="center" vertical="top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6" fillId="0" borderId="4" xfId="0" applyFont="1" applyFill="1" applyBorder="1" applyAlignment="1">
      <alignment horizontal="right" vertical="center"/>
    </xf>
    <xf numFmtId="43" fontId="87" fillId="5" borderId="5" xfId="2" applyFont="1" applyFill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43" fontId="0" fillId="0" borderId="0" xfId="0" applyNumberFormat="1"/>
    <xf numFmtId="43" fontId="104" fillId="0" borderId="5" xfId="2" applyFont="1" applyBorder="1" applyAlignment="1">
      <alignment vertical="center"/>
    </xf>
    <xf numFmtId="1" fontId="82" fillId="2" borderId="5" xfId="0" applyNumberFormat="1" applyFont="1" applyFill="1" applyBorder="1" applyAlignment="1">
      <alignment horizontal="center" vertical="center"/>
    </xf>
    <xf numFmtId="0" fontId="82" fillId="2" borderId="5" xfId="0" applyFont="1" applyFill="1" applyBorder="1" applyAlignment="1">
      <alignment horizontal="center" vertical="center"/>
    </xf>
    <xf numFmtId="0" fontId="1" fillId="0" borderId="66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0" fillId="0" borderId="5" xfId="0" applyBorder="1" applyAlignment="1">
      <alignment horizontal="center"/>
    </xf>
    <xf numFmtId="43" fontId="19" fillId="2" borderId="6" xfId="2" applyFont="1" applyFill="1" applyBorder="1" applyAlignment="1">
      <alignment vertical="center"/>
    </xf>
    <xf numFmtId="43" fontId="10" fillId="2" borderId="6" xfId="2" applyFont="1" applyFill="1" applyBorder="1" applyAlignment="1">
      <alignment vertical="center"/>
    </xf>
    <xf numFmtId="0" fontId="107" fillId="0" borderId="0" xfId="0" applyFont="1"/>
    <xf numFmtId="0" fontId="1" fillId="3" borderId="66" xfId="0" applyFont="1" applyFill="1" applyBorder="1"/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0" fillId="0" borderId="58" xfId="0" applyBorder="1"/>
    <xf numFmtId="0" fontId="0" fillId="0" borderId="32" xfId="0" applyBorder="1"/>
    <xf numFmtId="0" fontId="0" fillId="0" borderId="18" xfId="0" applyBorder="1"/>
    <xf numFmtId="0" fontId="0" fillId="0" borderId="55" xfId="0" applyBorder="1"/>
    <xf numFmtId="0" fontId="0" fillId="0" borderId="59" xfId="0" applyBorder="1" applyAlignment="1">
      <alignment wrapText="1"/>
    </xf>
    <xf numFmtId="170" fontId="0" fillId="0" borderId="62" xfId="0" quotePrefix="1" applyNumberFormat="1" applyBorder="1"/>
    <xf numFmtId="171" fontId="106" fillId="0" borderId="55" xfId="0" applyNumberFormat="1" applyFont="1" applyBorder="1"/>
    <xf numFmtId="0" fontId="0" fillId="0" borderId="62" xfId="0" applyBorder="1"/>
    <xf numFmtId="0" fontId="0" fillId="0" borderId="32" xfId="0" applyBorder="1" applyAlignment="1">
      <alignment wrapText="1"/>
    </xf>
    <xf numFmtId="170" fontId="0" fillId="0" borderId="18" xfId="0" applyNumberFormat="1" applyBorder="1"/>
    <xf numFmtId="170" fontId="0" fillId="0" borderId="62" xfId="0" applyNumberFormat="1" applyBorder="1"/>
    <xf numFmtId="171" fontId="108" fillId="0" borderId="55" xfId="0" applyNumberFormat="1" applyFont="1" applyBorder="1"/>
    <xf numFmtId="0" fontId="0" fillId="0" borderId="62" xfId="0" applyBorder="1" applyAlignment="1">
      <alignment wrapText="1"/>
    </xf>
    <xf numFmtId="170" fontId="1" fillId="0" borderId="62" xfId="0" applyNumberFormat="1" applyFont="1" applyBorder="1"/>
    <xf numFmtId="0" fontId="0" fillId="0" borderId="59" xfId="0" applyBorder="1"/>
    <xf numFmtId="0" fontId="0" fillId="0" borderId="57" xfId="0" applyBorder="1"/>
    <xf numFmtId="0" fontId="0" fillId="0" borderId="54" xfId="0" applyBorder="1" applyAlignment="1">
      <alignment wrapText="1"/>
    </xf>
    <xf numFmtId="170" fontId="0" fillId="0" borderId="65" xfId="0" applyNumberFormat="1" applyBorder="1"/>
    <xf numFmtId="0" fontId="0" fillId="0" borderId="54" xfId="0" applyBorder="1"/>
    <xf numFmtId="0" fontId="0" fillId="0" borderId="65" xfId="0" applyBorder="1"/>
    <xf numFmtId="170" fontId="0" fillId="0" borderId="0" xfId="0" applyNumberFormat="1"/>
    <xf numFmtId="0" fontId="0" fillId="0" borderId="10" xfId="0" applyBorder="1" applyAlignment="1">
      <alignment horizontal="left" indent="1"/>
    </xf>
    <xf numFmtId="170" fontId="1" fillId="0" borderId="10" xfId="0" applyNumberFormat="1" applyFont="1" applyBorder="1"/>
    <xf numFmtId="0" fontId="0" fillId="0" borderId="10" xfId="0" applyBorder="1"/>
    <xf numFmtId="0" fontId="0" fillId="0" borderId="11" xfId="0" applyBorder="1"/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0" fontId="63" fillId="0" borderId="5" xfId="0" applyFont="1" applyBorder="1" applyAlignment="1">
      <alignment horizontal="center" vertical="center"/>
    </xf>
    <xf numFmtId="0" fontId="63" fillId="5" borderId="5" xfId="0" applyFont="1" applyFill="1" applyBorder="1" applyAlignment="1">
      <alignment horizontal="center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54" xfId="0" applyFont="1" applyBorder="1" applyAlignment="1">
      <alignment horizontal="center" vertical="center" wrapText="1"/>
    </xf>
    <xf numFmtId="2" fontId="62" fillId="0" borderId="56" xfId="0" applyNumberFormat="1" applyFont="1" applyBorder="1" applyAlignment="1">
      <alignment horizontal="center" vertical="top"/>
    </xf>
    <xf numFmtId="2" fontId="62" fillId="0" borderId="59" xfId="0" applyNumberFormat="1" applyFont="1" applyBorder="1" applyAlignment="1">
      <alignment horizontal="center" vertical="top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8" fillId="0" borderId="17" xfId="0" applyFont="1" applyBorder="1" applyAlignment="1"/>
    <xf numFmtId="0" fontId="18" fillId="0" borderId="10" xfId="0" applyFont="1" applyBorder="1" applyAlignment="1"/>
    <xf numFmtId="0" fontId="18" fillId="0" borderId="16" xfId="0" applyFont="1" applyBorder="1" applyAlignment="1"/>
    <xf numFmtId="0" fontId="19" fillId="0" borderId="17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16" xfId="0" applyFont="1" applyBorder="1" applyAlignment="1">
      <alignment horizontal="right" vertical="center"/>
    </xf>
    <xf numFmtId="0" fontId="18" fillId="0" borderId="17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6" xfId="0" applyFont="1" applyBorder="1" applyAlignment="1">
      <alignment horizontal="left"/>
    </xf>
    <xf numFmtId="0" fontId="60" fillId="0" borderId="0" xfId="0" applyFont="1" applyBorder="1" applyAlignment="1">
      <alignment horizontal="center" vertical="center" wrapText="1"/>
    </xf>
    <xf numFmtId="49" fontId="60" fillId="0" borderId="56" xfId="0" applyNumberFormat="1" applyFont="1" applyBorder="1" applyAlignment="1">
      <alignment horizontal="center" vertical="top"/>
    </xf>
    <xf numFmtId="2" fontId="61" fillId="0" borderId="56" xfId="0" applyNumberFormat="1" applyFont="1" applyBorder="1" applyAlignment="1">
      <alignment horizontal="center" vertical="top"/>
    </xf>
    <xf numFmtId="2" fontId="61" fillId="0" borderId="59" xfId="0" applyNumberFormat="1" applyFont="1" applyBorder="1" applyAlignment="1">
      <alignment horizontal="center" vertical="top"/>
    </xf>
    <xf numFmtId="0" fontId="2" fillId="3" borderId="64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4" fontId="67" fillId="3" borderId="62" xfId="0" applyNumberFormat="1" applyFont="1" applyFill="1" applyBorder="1" applyAlignment="1">
      <alignment horizontal="center" vertical="center" wrapText="1"/>
    </xf>
    <xf numFmtId="4" fontId="67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17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18" fillId="0" borderId="66" xfId="0" applyFont="1" applyFill="1" applyBorder="1" applyAlignment="1">
      <alignment horizontal="left" vertical="center" wrapText="1"/>
    </xf>
    <xf numFmtId="0" fontId="10" fillId="0" borderId="66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 shrinkToFit="1"/>
    </xf>
    <xf numFmtId="0" fontId="16" fillId="0" borderId="10" xfId="0" applyFont="1" applyBorder="1" applyAlignment="1">
      <alignment horizontal="left" vertical="center" shrinkToFit="1"/>
    </xf>
    <xf numFmtId="0" fontId="18" fillId="0" borderId="17" xfId="0" applyFont="1" applyBorder="1" applyAlignment="1">
      <alignment horizontal="left" vertical="center" shrinkToFit="1"/>
    </xf>
    <xf numFmtId="0" fontId="18" fillId="0" borderId="10" xfId="0" applyFont="1" applyBorder="1" applyAlignment="1">
      <alignment horizontal="left" vertical="center" shrinkToFit="1"/>
    </xf>
    <xf numFmtId="0" fontId="18" fillId="0" borderId="16" xfId="0" applyFont="1" applyBorder="1" applyAlignment="1">
      <alignment horizontal="left" vertical="center" shrinkToFi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8" fillId="0" borderId="1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 shrinkToFit="1"/>
    </xf>
    <xf numFmtId="0" fontId="23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8" fillId="0" borderId="17" xfId="0" applyFont="1" applyBorder="1" applyAlignment="1">
      <alignment horizontal="left" vertical="center" indent="4"/>
    </xf>
    <xf numFmtId="0" fontId="18" fillId="0" borderId="10" xfId="0" applyFont="1" applyBorder="1" applyAlignment="1">
      <alignment horizontal="left" vertical="center" indent="4"/>
    </xf>
    <xf numFmtId="0" fontId="18" fillId="0" borderId="16" xfId="0" applyFont="1" applyBorder="1" applyAlignment="1">
      <alignment horizontal="left" vertical="center" indent="4"/>
    </xf>
    <xf numFmtId="0" fontId="61" fillId="0" borderId="19" xfId="0" applyFont="1" applyBorder="1" applyAlignment="1">
      <alignment horizontal="center" vertical="top" wrapText="1"/>
    </xf>
    <xf numFmtId="0" fontId="61" fillId="0" borderId="15" xfId="0" applyFont="1" applyBorder="1" applyAlignment="1">
      <alignment horizontal="center" vertical="top" wrapText="1"/>
    </xf>
    <xf numFmtId="0" fontId="61" fillId="0" borderId="20" xfId="0" applyFont="1" applyBorder="1" applyAlignment="1">
      <alignment horizontal="center" vertical="top" wrapText="1"/>
    </xf>
    <xf numFmtId="0" fontId="61" fillId="0" borderId="67" xfId="0" applyFont="1" applyBorder="1" applyAlignment="1">
      <alignment horizontal="center" vertical="top" wrapText="1"/>
    </xf>
    <xf numFmtId="0" fontId="61" fillId="0" borderId="0" xfId="0" applyFont="1" applyBorder="1" applyAlignment="1">
      <alignment horizontal="center" vertical="top" wrapText="1"/>
    </xf>
    <xf numFmtId="0" fontId="61" fillId="0" borderId="68" xfId="0" applyFont="1" applyBorder="1" applyAlignment="1">
      <alignment horizontal="center" vertical="top" wrapText="1"/>
    </xf>
    <xf numFmtId="2" fontId="62" fillId="0" borderId="69" xfId="0" applyNumberFormat="1" applyFont="1" applyBorder="1" applyAlignment="1">
      <alignment horizontal="center" vertical="top"/>
    </xf>
    <xf numFmtId="0" fontId="60" fillId="0" borderId="68" xfId="0" applyFont="1" applyBorder="1" applyAlignment="1">
      <alignment horizontal="center" vertical="center" wrapText="1"/>
    </xf>
    <xf numFmtId="2" fontId="61" fillId="0" borderId="69" xfId="0" applyNumberFormat="1" applyFont="1" applyBorder="1" applyAlignment="1">
      <alignment horizontal="center" vertical="top"/>
    </xf>
    <xf numFmtId="0" fontId="2" fillId="3" borderId="2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43" fontId="2" fillId="3" borderId="29" xfId="57" applyFont="1" applyFill="1" applyBorder="1" applyAlignment="1">
      <alignment horizontal="center" vertical="center" wrapText="1"/>
    </xf>
    <xf numFmtId="43" fontId="35" fillId="0" borderId="30" xfId="57" applyFont="1" applyBorder="1" applyAlignment="1">
      <alignment horizontal="center" vertical="center"/>
    </xf>
    <xf numFmtId="43" fontId="2" fillId="3" borderId="2" xfId="57" applyFont="1" applyFill="1" applyBorder="1" applyAlignment="1">
      <alignment horizontal="center" vertical="center" wrapText="1"/>
    </xf>
    <xf numFmtId="43" fontId="2" fillId="3" borderId="8" xfId="57" applyFont="1" applyFill="1" applyBorder="1" applyAlignment="1">
      <alignment horizontal="center" vertical="center" wrapText="1"/>
    </xf>
    <xf numFmtId="43" fontId="67" fillId="3" borderId="2" xfId="57" applyFont="1" applyFill="1" applyBorder="1" applyAlignment="1">
      <alignment horizontal="center" vertical="center" wrapText="1"/>
    </xf>
    <xf numFmtId="43" fontId="67" fillId="3" borderId="8" xfId="57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43" fontId="10" fillId="0" borderId="0" xfId="57" applyFont="1" applyFill="1" applyBorder="1" applyAlignment="1">
      <alignment horizontal="left" vertical="center" wrapText="1"/>
    </xf>
    <xf numFmtId="43" fontId="18" fillId="0" borderId="0" xfId="57" applyFont="1" applyFill="1" applyBorder="1" applyAlignment="1">
      <alignment horizontal="left" vertical="center" wrapText="1"/>
    </xf>
    <xf numFmtId="43" fontId="10" fillId="0" borderId="0" xfId="57" applyFont="1" applyBorder="1" applyAlignment="1">
      <alignment horizontal="left" vertical="center" shrinkToFit="1"/>
    </xf>
    <xf numFmtId="0" fontId="10" fillId="0" borderId="17" xfId="0" applyFont="1" applyBorder="1" applyAlignment="1">
      <alignment horizontal="left" vertical="center" shrinkToFit="1"/>
    </xf>
    <xf numFmtId="0" fontId="10" fillId="0" borderId="10" xfId="0" applyFont="1" applyBorder="1" applyAlignment="1">
      <alignment horizontal="left" vertical="center" shrinkToFit="1"/>
    </xf>
    <xf numFmtId="0" fontId="10" fillId="0" borderId="16" xfId="0" applyFont="1" applyBorder="1" applyAlignment="1">
      <alignment horizontal="left" vertical="center" shrinkToFit="1"/>
    </xf>
    <xf numFmtId="0" fontId="4" fillId="3" borderId="60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2" fillId="3" borderId="70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71" xfId="0" applyFont="1" applyFill="1" applyBorder="1" applyAlignment="1">
      <alignment horizontal="center" vertical="center"/>
    </xf>
    <xf numFmtId="15" fontId="70" fillId="0" borderId="0" xfId="0" applyNumberFormat="1" applyFont="1" applyBorder="1" applyAlignment="1">
      <alignment horizontal="center" vertical="center" wrapText="1"/>
    </xf>
    <xf numFmtId="0" fontId="70" fillId="0" borderId="54" xfId="0" applyFont="1" applyBorder="1" applyAlignment="1">
      <alignment horizontal="center" vertical="center" wrapText="1"/>
    </xf>
    <xf numFmtId="0" fontId="92" fillId="0" borderId="17" xfId="0" applyFont="1" applyBorder="1" applyAlignment="1">
      <alignment horizontal="left" vertical="center"/>
    </xf>
    <xf numFmtId="0" fontId="80" fillId="0" borderId="10" xfId="0" applyFont="1" applyBorder="1" applyAlignment="1">
      <alignment vertical="center"/>
    </xf>
    <xf numFmtId="0" fontId="80" fillId="0" borderId="16" xfId="0" applyFont="1" applyBorder="1" applyAlignment="1">
      <alignment vertical="center"/>
    </xf>
    <xf numFmtId="0" fontId="93" fillId="0" borderId="31" xfId="0" applyFont="1" applyBorder="1" applyAlignment="1">
      <alignment horizontal="center" vertical="center"/>
    </xf>
    <xf numFmtId="0" fontId="96" fillId="5" borderId="21" xfId="0" applyFont="1" applyFill="1" applyBorder="1" applyAlignment="1">
      <alignment horizontal="center" vertical="center"/>
    </xf>
    <xf numFmtId="0" fontId="96" fillId="5" borderId="22" xfId="0" applyFont="1" applyFill="1" applyBorder="1" applyAlignment="1">
      <alignment horizontal="center" vertical="center"/>
    </xf>
    <xf numFmtId="0" fontId="96" fillId="5" borderId="71" xfId="0" applyFont="1" applyFill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/>
    </xf>
    <xf numFmtId="0" fontId="85" fillId="0" borderId="17" xfId="0" applyFont="1" applyBorder="1" applyAlignment="1">
      <alignment horizontal="left" vertical="center"/>
    </xf>
    <xf numFmtId="0" fontId="85" fillId="0" borderId="10" xfId="0" applyFont="1" applyBorder="1" applyAlignment="1">
      <alignment vertical="center"/>
    </xf>
    <xf numFmtId="0" fontId="85" fillId="0" borderId="16" xfId="0" applyFont="1" applyBorder="1" applyAlignment="1">
      <alignment vertical="center"/>
    </xf>
    <xf numFmtId="0" fontId="88" fillId="0" borderId="17" xfId="0" applyFont="1" applyBorder="1" applyAlignment="1">
      <alignment horizontal="left" vertical="center"/>
    </xf>
    <xf numFmtId="0" fontId="82" fillId="0" borderId="10" xfId="0" applyFont="1" applyBorder="1" applyAlignment="1">
      <alignment horizontal="left" vertical="center"/>
    </xf>
    <xf numFmtId="0" fontId="82" fillId="0" borderId="16" xfId="0" applyFont="1" applyBorder="1" applyAlignment="1">
      <alignment horizontal="left" vertical="center"/>
    </xf>
    <xf numFmtId="0" fontId="86" fillId="0" borderId="10" xfId="0" applyFont="1" applyBorder="1" applyAlignment="1">
      <alignment vertical="center"/>
    </xf>
    <xf numFmtId="0" fontId="86" fillId="0" borderId="16" xfId="0" applyFont="1" applyBorder="1" applyAlignment="1">
      <alignment vertical="center"/>
    </xf>
    <xf numFmtId="0" fontId="11" fillId="0" borderId="6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93" fillId="0" borderId="66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82" fillId="0" borderId="17" xfId="0" applyFont="1" applyBorder="1" applyAlignment="1">
      <alignment horizontal="left" vertical="center"/>
    </xf>
    <xf numFmtId="0" fontId="86" fillId="0" borderId="17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86" fillId="0" borderId="16" xfId="0" applyFont="1" applyBorder="1" applyAlignment="1">
      <alignment horizontal="left" vertical="center"/>
    </xf>
    <xf numFmtId="0" fontId="85" fillId="0" borderId="17" xfId="0" applyFont="1" applyBorder="1" applyAlignment="1">
      <alignment horizontal="right" vertical="center"/>
    </xf>
    <xf numFmtId="0" fontId="85" fillId="0" borderId="10" xfId="0" applyFont="1" applyBorder="1" applyAlignment="1">
      <alignment horizontal="right" vertical="center"/>
    </xf>
    <xf numFmtId="0" fontId="85" fillId="0" borderId="16" xfId="0" applyFont="1" applyBorder="1" applyAlignment="1">
      <alignment horizontal="right" vertical="center"/>
    </xf>
    <xf numFmtId="0" fontId="34" fillId="0" borderId="17" xfId="0" applyFont="1" applyBorder="1" applyAlignment="1">
      <alignment horizontal="left" vertical="center" wrapText="1"/>
    </xf>
    <xf numFmtId="0" fontId="84" fillId="0" borderId="10" xfId="0" applyFont="1" applyBorder="1" applyAlignment="1">
      <alignment vertical="center" wrapText="1"/>
    </xf>
    <xf numFmtId="0" fontId="84" fillId="0" borderId="16" xfId="0" applyFont="1" applyBorder="1" applyAlignment="1">
      <alignment vertical="center" wrapText="1"/>
    </xf>
    <xf numFmtId="0" fontId="86" fillId="0" borderId="17" xfId="0" applyFont="1" applyBorder="1" applyAlignment="1">
      <alignment horizontal="left"/>
    </xf>
    <xf numFmtId="0" fontId="86" fillId="0" borderId="10" xfId="0" applyFont="1" applyBorder="1" applyAlignment="1">
      <alignment horizontal="left"/>
    </xf>
    <xf numFmtId="0" fontId="86" fillId="0" borderId="16" xfId="0" applyFont="1" applyBorder="1" applyAlignment="1">
      <alignment horizontal="left"/>
    </xf>
    <xf numFmtId="0" fontId="86" fillId="0" borderId="17" xfId="0" applyFont="1" applyBorder="1" applyAlignment="1"/>
    <xf numFmtId="0" fontId="86" fillId="0" borderId="10" xfId="0" applyFont="1" applyBorder="1" applyAlignment="1"/>
    <xf numFmtId="0" fontId="86" fillId="0" borderId="16" xfId="0" applyFont="1" applyBorder="1" applyAlignment="1"/>
    <xf numFmtId="0" fontId="34" fillId="0" borderId="17" xfId="0" applyFont="1" applyBorder="1" applyAlignment="1">
      <alignment horizontal="right" vertical="center"/>
    </xf>
    <xf numFmtId="0" fontId="34" fillId="0" borderId="10" xfId="0" applyFont="1" applyBorder="1" applyAlignment="1">
      <alignment horizontal="right" vertical="center"/>
    </xf>
    <xf numFmtId="0" fontId="34" fillId="0" borderId="16" xfId="0" applyFont="1" applyBorder="1" applyAlignment="1">
      <alignment horizontal="right" vertical="center"/>
    </xf>
    <xf numFmtId="0" fontId="34" fillId="0" borderId="17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4" fillId="0" borderId="17" xfId="0" applyFont="1" applyBorder="1" applyAlignment="1">
      <alignment horizontal="left" vertical="center"/>
    </xf>
    <xf numFmtId="0" fontId="82" fillId="0" borderId="10" xfId="0" applyFont="1" applyBorder="1" applyAlignment="1">
      <alignment vertical="center"/>
    </xf>
    <xf numFmtId="0" fontId="82" fillId="0" borderId="16" xfId="0" applyFont="1" applyBorder="1" applyAlignment="1">
      <alignment vertical="center"/>
    </xf>
    <xf numFmtId="0" fontId="34" fillId="0" borderId="17" xfId="0" applyFont="1" applyBorder="1" applyAlignment="1">
      <alignment horizontal="left" vertical="center" shrinkToFit="1"/>
    </xf>
    <xf numFmtId="0" fontId="34" fillId="0" borderId="10" xfId="0" applyFont="1" applyBorder="1" applyAlignment="1">
      <alignment horizontal="left" vertical="center" shrinkToFit="1"/>
    </xf>
    <xf numFmtId="0" fontId="82" fillId="0" borderId="66" xfId="0" applyFont="1" applyFill="1" applyBorder="1" applyAlignment="1">
      <alignment horizontal="left" vertical="center" wrapText="1"/>
    </xf>
    <xf numFmtId="0" fontId="82" fillId="0" borderId="10" xfId="0" applyFont="1" applyFill="1" applyBorder="1" applyAlignment="1">
      <alignment horizontal="left" vertical="center" wrapText="1"/>
    </xf>
    <xf numFmtId="0" fontId="34" fillId="0" borderId="17" xfId="0" applyFont="1" applyBorder="1" applyAlignment="1">
      <alignment horizontal="right" vertical="center" shrinkToFit="1"/>
    </xf>
    <xf numFmtId="0" fontId="34" fillId="0" borderId="10" xfId="0" applyFont="1" applyBorder="1" applyAlignment="1">
      <alignment horizontal="right" vertical="center" shrinkToFit="1"/>
    </xf>
    <xf numFmtId="0" fontId="86" fillId="0" borderId="17" xfId="0" applyFont="1" applyBorder="1" applyAlignment="1">
      <alignment horizontal="left" vertical="center" shrinkToFit="1"/>
    </xf>
    <xf numFmtId="0" fontId="86" fillId="0" borderId="10" xfId="0" applyFont="1" applyBorder="1" applyAlignment="1">
      <alignment horizontal="left" vertical="center" shrinkToFit="1"/>
    </xf>
    <xf numFmtId="0" fontId="86" fillId="0" borderId="16" xfId="0" applyFont="1" applyBorder="1" applyAlignment="1">
      <alignment horizontal="left" vertical="center" shrinkToFit="1"/>
    </xf>
    <xf numFmtId="0" fontId="78" fillId="0" borderId="10" xfId="0" applyFont="1" applyBorder="1" applyAlignment="1">
      <alignment horizontal="left" vertical="center" wrapText="1"/>
    </xf>
    <xf numFmtId="0" fontId="86" fillId="0" borderId="66" xfId="0" applyFont="1" applyFill="1" applyBorder="1" applyAlignment="1">
      <alignment horizontal="left" vertical="center" wrapText="1"/>
    </xf>
    <xf numFmtId="0" fontId="86" fillId="0" borderId="10" xfId="0" applyFont="1" applyFill="1" applyBorder="1" applyAlignment="1">
      <alignment horizontal="left" vertical="center" wrapText="1"/>
    </xf>
    <xf numFmtId="0" fontId="86" fillId="0" borderId="17" xfId="0" applyFont="1" applyFill="1" applyBorder="1" applyAlignment="1">
      <alignment horizontal="left" vertical="center" wrapText="1"/>
    </xf>
    <xf numFmtId="0" fontId="86" fillId="0" borderId="16" xfId="0" applyFont="1" applyFill="1" applyBorder="1" applyAlignment="1">
      <alignment horizontal="left" vertical="center" wrapText="1"/>
    </xf>
    <xf numFmtId="0" fontId="82" fillId="0" borderId="17" xfId="0" applyFont="1" applyFill="1" applyBorder="1" applyAlignment="1">
      <alignment horizontal="left" vertical="center" wrapText="1"/>
    </xf>
    <xf numFmtId="0" fontId="82" fillId="0" borderId="16" xfId="0" applyFont="1" applyFill="1" applyBorder="1" applyAlignment="1">
      <alignment horizontal="left" vertical="center" wrapText="1"/>
    </xf>
    <xf numFmtId="0" fontId="34" fillId="0" borderId="66" xfId="0" applyFont="1" applyBorder="1" applyAlignment="1">
      <alignment horizontal="right" vertical="center" shrinkToFit="1"/>
    </xf>
    <xf numFmtId="0" fontId="34" fillId="0" borderId="11" xfId="0" applyFont="1" applyBorder="1" applyAlignment="1">
      <alignment horizontal="right" vertical="center" shrinkToFit="1"/>
    </xf>
    <xf numFmtId="0" fontId="82" fillId="4" borderId="17" xfId="0" applyFont="1" applyFill="1" applyBorder="1" applyAlignment="1">
      <alignment horizontal="left" vertical="center"/>
    </xf>
    <xf numFmtId="0" fontId="82" fillId="4" borderId="10" xfId="0" applyFont="1" applyFill="1" applyBorder="1" applyAlignment="1">
      <alignment vertical="center"/>
    </xf>
    <xf numFmtId="0" fontId="82" fillId="4" borderId="16" xfId="0" applyFont="1" applyFill="1" applyBorder="1" applyAlignment="1">
      <alignment vertical="center"/>
    </xf>
    <xf numFmtId="0" fontId="82" fillId="4" borderId="17" xfId="0" applyFont="1" applyFill="1" applyBorder="1" applyAlignment="1">
      <alignment horizontal="left" vertical="center" wrapText="1"/>
    </xf>
    <xf numFmtId="0" fontId="82" fillId="4" borderId="10" xfId="0" applyFont="1" applyFill="1" applyBorder="1" applyAlignment="1">
      <alignment horizontal="left" vertical="center" wrapText="1"/>
    </xf>
    <xf numFmtId="0" fontId="82" fillId="4" borderId="16" xfId="0" applyFont="1" applyFill="1" applyBorder="1" applyAlignment="1">
      <alignment horizontal="left" vertical="center" wrapText="1"/>
    </xf>
    <xf numFmtId="0" fontId="82" fillId="4" borderId="17" xfId="0" applyFont="1" applyFill="1" applyBorder="1" applyAlignment="1">
      <alignment vertical="center"/>
    </xf>
    <xf numFmtId="0" fontId="84" fillId="0" borderId="10" xfId="0" applyFont="1" applyBorder="1" applyAlignment="1">
      <alignment vertical="center"/>
    </xf>
    <xf numFmtId="0" fontId="84" fillId="0" borderId="16" xfId="0" applyFont="1" applyBorder="1" applyAlignment="1">
      <alignment vertical="center"/>
    </xf>
    <xf numFmtId="0" fontId="34" fillId="0" borderId="24" xfId="0" applyFont="1" applyBorder="1" applyAlignment="1">
      <alignment horizontal="left" vertical="center"/>
    </xf>
    <xf numFmtId="0" fontId="34" fillId="0" borderId="49" xfId="0" applyFont="1" applyBorder="1" applyAlignment="1">
      <alignment vertical="center"/>
    </xf>
    <xf numFmtId="0" fontId="34" fillId="0" borderId="50" xfId="0" applyFont="1" applyBorder="1" applyAlignment="1">
      <alignment vertical="center"/>
    </xf>
    <xf numFmtId="0" fontId="71" fillId="0" borderId="19" xfId="0" applyFont="1" applyBorder="1" applyAlignment="1">
      <alignment horizontal="center" vertical="center"/>
    </xf>
    <xf numFmtId="0" fontId="71" fillId="0" borderId="15" xfId="0" applyFont="1" applyBorder="1" applyAlignment="1">
      <alignment horizontal="center" vertical="center"/>
    </xf>
    <xf numFmtId="0" fontId="71" fillId="0" borderId="20" xfId="0" applyFont="1" applyBorder="1" applyAlignment="1">
      <alignment horizontal="center" vertical="center"/>
    </xf>
    <xf numFmtId="0" fontId="71" fillId="0" borderId="67" xfId="0" applyFont="1" applyBorder="1" applyAlignment="1">
      <alignment horizontal="center" vertical="center"/>
    </xf>
    <xf numFmtId="0" fontId="71" fillId="0" borderId="0" xfId="0" applyFont="1" applyBorder="1" applyAlignment="1">
      <alignment horizontal="center" vertical="center"/>
    </xf>
    <xf numFmtId="0" fontId="71" fillId="0" borderId="68" xfId="0" applyFont="1" applyBorder="1" applyAlignment="1">
      <alignment horizontal="center" vertical="center"/>
    </xf>
    <xf numFmtId="0" fontId="73" fillId="0" borderId="67" xfId="0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73" fillId="0" borderId="68" xfId="0" applyFont="1" applyBorder="1" applyAlignment="1">
      <alignment horizontal="center" vertical="center"/>
    </xf>
    <xf numFmtId="0" fontId="75" fillId="0" borderId="67" xfId="58" applyFont="1" applyBorder="1" applyAlignment="1">
      <alignment horizontal="center" vertical="center"/>
    </xf>
    <xf numFmtId="0" fontId="75" fillId="0" borderId="0" xfId="58" applyFont="1" applyBorder="1" applyAlignment="1">
      <alignment horizontal="center" vertical="center"/>
    </xf>
    <xf numFmtId="0" fontId="75" fillId="0" borderId="68" xfId="58" applyFont="1" applyBorder="1" applyAlignment="1">
      <alignment horizontal="center" vertical="center"/>
    </xf>
    <xf numFmtId="0" fontId="73" fillId="0" borderId="21" xfId="0" applyFont="1" applyBorder="1" applyAlignment="1">
      <alignment horizontal="center" vertical="top"/>
    </xf>
    <xf numFmtId="0" fontId="73" fillId="0" borderId="22" xfId="0" applyFont="1" applyBorder="1" applyAlignment="1">
      <alignment horizontal="center" vertical="top"/>
    </xf>
    <xf numFmtId="0" fontId="73" fillId="0" borderId="23" xfId="0" applyFont="1" applyBorder="1" applyAlignment="1">
      <alignment horizontal="center" vertical="top"/>
    </xf>
    <xf numFmtId="0" fontId="76" fillId="0" borderId="19" xfId="4" applyNumberFormat="1" applyFont="1" applyBorder="1" applyAlignment="1">
      <alignment horizontal="left" wrapText="1"/>
    </xf>
    <xf numFmtId="0" fontId="76" fillId="0" borderId="15" xfId="4" applyNumberFormat="1" applyFont="1" applyBorder="1" applyAlignment="1">
      <alignment horizontal="left" wrapText="1"/>
    </xf>
    <xf numFmtId="0" fontId="76" fillId="0" borderId="67" xfId="4" applyNumberFormat="1" applyFont="1" applyBorder="1" applyAlignment="1">
      <alignment horizontal="left" wrapText="1"/>
    </xf>
    <xf numFmtId="0" fontId="76" fillId="0" borderId="0" xfId="4" applyNumberFormat="1" applyFont="1" applyBorder="1" applyAlignment="1">
      <alignment horizontal="left" wrapText="1"/>
    </xf>
    <xf numFmtId="0" fontId="77" fillId="0" borderId="15" xfId="4" applyNumberFormat="1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/>
    </xf>
    <xf numFmtId="0" fontId="78" fillId="0" borderId="56" xfId="0" applyFont="1" applyBorder="1" applyAlignment="1">
      <alignment horizontal="left" vertical="center"/>
    </xf>
    <xf numFmtId="169" fontId="79" fillId="0" borderId="15" xfId="4" applyNumberFormat="1" applyFont="1" applyBorder="1" applyAlignment="1">
      <alignment horizontal="center"/>
    </xf>
    <xf numFmtId="169" fontId="80" fillId="0" borderId="20" xfId="0" applyNumberFormat="1" applyFont="1" applyBorder="1" applyAlignment="1"/>
    <xf numFmtId="169" fontId="79" fillId="0" borderId="22" xfId="4" applyNumberFormat="1" applyFont="1" applyBorder="1" applyAlignment="1">
      <alignment horizontal="center"/>
    </xf>
    <xf numFmtId="169" fontId="80" fillId="0" borderId="23" xfId="0" applyNumberFormat="1" applyFont="1" applyBorder="1" applyAlignment="1"/>
    <xf numFmtId="0" fontId="77" fillId="0" borderId="56" xfId="4" applyNumberFormat="1" applyFont="1" applyBorder="1" applyAlignment="1">
      <alignment horizontal="center" vertical="center"/>
    </xf>
    <xf numFmtId="0" fontId="77" fillId="0" borderId="69" xfId="4" applyNumberFormat="1" applyFont="1" applyBorder="1" applyAlignment="1">
      <alignment horizontal="center" vertical="center"/>
    </xf>
    <xf numFmtId="0" fontId="77" fillId="0" borderId="10" xfId="4" applyNumberFormat="1" applyFont="1" applyBorder="1" applyAlignment="1">
      <alignment horizontal="center" vertical="center"/>
    </xf>
    <xf numFmtId="0" fontId="77" fillId="0" borderId="16" xfId="4" applyNumberFormat="1" applyFont="1" applyBorder="1" applyAlignment="1">
      <alignment horizontal="center" vertical="center"/>
    </xf>
    <xf numFmtId="0" fontId="3" fillId="0" borderId="72" xfId="4" applyNumberFormat="1" applyFont="1" applyBorder="1" applyAlignment="1">
      <alignment horizontal="center" vertical="center"/>
    </xf>
    <xf numFmtId="0" fontId="3" fillId="0" borderId="56" xfId="4" applyNumberFormat="1" applyFont="1" applyBorder="1" applyAlignment="1">
      <alignment horizontal="center" vertical="center"/>
    </xf>
    <xf numFmtId="0" fontId="83" fillId="0" borderId="56" xfId="4" applyNumberFormat="1" applyFont="1" applyBorder="1" applyAlignment="1">
      <alignment horizontal="center" vertical="center"/>
    </xf>
    <xf numFmtId="0" fontId="83" fillId="0" borderId="69" xfId="4" applyNumberFormat="1" applyFont="1" applyBorder="1" applyAlignment="1">
      <alignment horizontal="center" vertical="center"/>
    </xf>
    <xf numFmtId="0" fontId="77" fillId="27" borderId="66" xfId="4" applyNumberFormat="1" applyFont="1" applyFill="1" applyBorder="1" applyAlignment="1">
      <alignment horizontal="center" vertical="center" wrapText="1"/>
    </xf>
    <xf numFmtId="0" fontId="77" fillId="27" borderId="10" xfId="4" applyNumberFormat="1" applyFont="1" applyFill="1" applyBorder="1" applyAlignment="1">
      <alignment horizontal="center" vertical="center" wrapText="1"/>
    </xf>
    <xf numFmtId="0" fontId="77" fillId="27" borderId="5" xfId="4" applyNumberFormat="1" applyFont="1" applyFill="1" applyBorder="1" applyAlignment="1">
      <alignment horizontal="center" vertical="center" wrapText="1"/>
    </xf>
    <xf numFmtId="0" fontId="102" fillId="0" borderId="0" xfId="0" applyFont="1" applyAlignment="1">
      <alignment horizontal="center" vertical="center"/>
    </xf>
    <xf numFmtId="0" fontId="1" fillId="0" borderId="6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" fontId="67" fillId="3" borderId="18" xfId="0" applyNumberFormat="1" applyFont="1" applyFill="1" applyBorder="1" applyAlignment="1">
      <alignment horizontal="center" vertical="center" wrapText="1"/>
    </xf>
    <xf numFmtId="2" fontId="2" fillId="3" borderId="55" xfId="0" applyNumberFormat="1" applyFont="1" applyFill="1" applyBorder="1" applyAlignment="1">
      <alignment horizontal="center" vertical="center" wrapText="1"/>
    </xf>
    <xf numFmtId="2" fontId="2" fillId="3" borderId="58" xfId="0" applyNumberFormat="1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35" fillId="0" borderId="65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2" fillId="0" borderId="57" xfId="0" applyFont="1" applyBorder="1" applyAlignment="1">
      <alignment horizontal="center" vertical="center"/>
    </xf>
    <xf numFmtId="0" fontId="102" fillId="0" borderId="74" xfId="0" applyFont="1" applyBorder="1" applyAlignment="1">
      <alignment horizontal="center" vertical="center"/>
    </xf>
    <xf numFmtId="0" fontId="102" fillId="0" borderId="22" xfId="0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 wrapText="1"/>
    </xf>
    <xf numFmtId="4" fontId="67" fillId="3" borderId="2" xfId="0" applyNumberFormat="1" applyFont="1" applyFill="1" applyBorder="1" applyAlignment="1">
      <alignment horizontal="center" vertical="center" wrapText="1"/>
    </xf>
    <xf numFmtId="2" fontId="2" fillId="3" borderId="27" xfId="0" applyNumberFormat="1" applyFont="1" applyFill="1" applyBorder="1" applyAlignment="1">
      <alignment horizontal="center" vertical="center" wrapText="1"/>
    </xf>
    <xf numFmtId="2" fontId="2" fillId="3" borderId="28" xfId="0" applyNumberFormat="1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4" fontId="67" fillId="3" borderId="65" xfId="0" applyNumberFormat="1" applyFont="1" applyFill="1" applyBorder="1" applyAlignment="1">
      <alignment horizontal="center" vertical="center" wrapText="1"/>
    </xf>
    <xf numFmtId="0" fontId="105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" fillId="3" borderId="6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170" fontId="1" fillId="0" borderId="57" xfId="0" quotePrefix="1" applyNumberFormat="1" applyFont="1" applyBorder="1" applyAlignment="1">
      <alignment horizontal="center" vertical="center"/>
    </xf>
    <xf numFmtId="170" fontId="1" fillId="0" borderId="0" xfId="0" quotePrefix="1" applyNumberFormat="1" applyFont="1" applyBorder="1" applyAlignment="1">
      <alignment horizontal="center" vertical="center"/>
    </xf>
    <xf numFmtId="170" fontId="1" fillId="0" borderId="54" xfId="0" quotePrefix="1" applyNumberFormat="1" applyFont="1" applyBorder="1" applyAlignment="1">
      <alignment horizontal="center" vertical="center"/>
    </xf>
    <xf numFmtId="170" fontId="1" fillId="0" borderId="55" xfId="0" quotePrefix="1" applyNumberFormat="1" applyFont="1" applyBorder="1" applyAlignment="1">
      <alignment horizontal="center" vertical="center"/>
    </xf>
    <xf numFmtId="170" fontId="1" fillId="0" borderId="56" xfId="0" quotePrefix="1" applyNumberFormat="1" applyFont="1" applyBorder="1" applyAlignment="1">
      <alignment horizontal="center" vertical="center"/>
    </xf>
    <xf numFmtId="170" fontId="1" fillId="0" borderId="59" xfId="0" quotePrefix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0" fontId="59" fillId="0" borderId="58" xfId="0" applyFont="1" applyBorder="1" applyAlignment="1">
      <alignment horizontal="center" vertical="center"/>
    </xf>
    <xf numFmtId="0" fontId="59" fillId="0" borderId="31" xfId="0" applyFont="1" applyBorder="1" applyAlignment="1">
      <alignment horizontal="center" vertical="center"/>
    </xf>
    <xf numFmtId="0" fontId="59" fillId="0" borderId="57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60" fillId="0" borderId="31" xfId="0" applyFont="1" applyBorder="1" applyAlignment="1">
      <alignment horizontal="center" vertical="center" wrapText="1"/>
    </xf>
    <xf numFmtId="0" fontId="60" fillId="0" borderId="55" xfId="0" applyFont="1" applyBorder="1" applyAlignment="1">
      <alignment horizontal="center" vertical="top"/>
    </xf>
    <xf numFmtId="0" fontId="60" fillId="0" borderId="56" xfId="0" applyFont="1" applyBorder="1" applyAlignment="1">
      <alignment horizontal="center" vertical="top"/>
    </xf>
    <xf numFmtId="0" fontId="60" fillId="0" borderId="59" xfId="0" applyFont="1" applyBorder="1" applyAlignment="1">
      <alignment horizontal="center" vertical="top"/>
    </xf>
    <xf numFmtId="43" fontId="98" fillId="0" borderId="5" xfId="2" applyFont="1" applyBorder="1" applyAlignment="1">
      <alignment horizontal="center" vertical="center"/>
    </xf>
    <xf numFmtId="0" fontId="102" fillId="0" borderId="5" xfId="0" applyFont="1" applyBorder="1" applyAlignment="1">
      <alignment horizontal="center" vertical="center"/>
    </xf>
    <xf numFmtId="2" fontId="2" fillId="3" borderId="62" xfId="0" applyNumberFormat="1" applyFont="1" applyFill="1" applyBorder="1" applyAlignment="1">
      <alignment horizontal="center" vertical="center" wrapText="1"/>
    </xf>
    <xf numFmtId="0" fontId="77" fillId="27" borderId="62" xfId="4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</cellXfs>
  <cellStyles count="59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" xfId="57" builtinId="3"/>
    <cellStyle name="Comma 2" xfId="2" xr:uid="{00000000-0005-0000-0000-00001C000000}"/>
    <cellStyle name="Comma 3" xfId="3" xr:uid="{00000000-0005-0000-0000-00001D000000}"/>
    <cellStyle name="Comma 4" xfId="56" xr:uid="{00000000-0005-0000-0000-00001E000000}"/>
    <cellStyle name="Currency 2" xfId="33" xr:uid="{00000000-0005-0000-0000-00001F000000}"/>
    <cellStyle name="Explanatory Text 2" xfId="34" xr:uid="{00000000-0005-0000-0000-000020000000}"/>
    <cellStyle name="Good 2" xfId="35" xr:uid="{00000000-0005-0000-0000-000021000000}"/>
    <cellStyle name="Grey" xfId="36" xr:uid="{00000000-0005-0000-0000-000022000000}"/>
    <cellStyle name="Heading 1 2" xfId="37" xr:uid="{00000000-0005-0000-0000-000023000000}"/>
    <cellStyle name="Heading 2 2" xfId="38" xr:uid="{00000000-0005-0000-0000-000024000000}"/>
    <cellStyle name="Heading 3 2" xfId="39" xr:uid="{00000000-0005-0000-0000-000025000000}"/>
    <cellStyle name="Heading 4 2" xfId="40" xr:uid="{00000000-0005-0000-0000-000026000000}"/>
    <cellStyle name="Hyperlink" xfId="58" builtinId="8"/>
    <cellStyle name="Input [yellow]" xfId="42" xr:uid="{00000000-0005-0000-0000-000028000000}"/>
    <cellStyle name="Input 2" xfId="41" xr:uid="{00000000-0005-0000-0000-000029000000}"/>
    <cellStyle name="Input 3" xfId="55" xr:uid="{00000000-0005-0000-0000-00002A000000}"/>
    <cellStyle name="Linked Cell 2" xfId="43" xr:uid="{00000000-0005-0000-0000-00002B000000}"/>
    <cellStyle name="Neutral 2" xfId="44" xr:uid="{00000000-0005-0000-0000-00002C000000}"/>
    <cellStyle name="Normal" xfId="0" builtinId="0"/>
    <cellStyle name="Normal - Style1" xfId="45" xr:uid="{00000000-0005-0000-0000-00002E000000}"/>
    <cellStyle name="Normal 2" xfId="1" xr:uid="{00000000-0005-0000-0000-00002F000000}"/>
    <cellStyle name="Normal 3" xfId="5" xr:uid="{00000000-0005-0000-0000-000030000000}"/>
    <cellStyle name="Normal 4" xfId="54" xr:uid="{00000000-0005-0000-0000-000031000000}"/>
    <cellStyle name="Normal_CDOF-EN-F-07-001 Technical Purchase Requisition Form_ENGG-00520-WAREHOUSE FLOORING REPAIR" xfId="4" xr:uid="{00000000-0005-0000-0000-000032000000}"/>
    <cellStyle name="Note 2" xfId="46" xr:uid="{00000000-0005-0000-0000-000033000000}"/>
    <cellStyle name="Output 2" xfId="47" xr:uid="{00000000-0005-0000-0000-000034000000}"/>
    <cellStyle name="Percent [2]" xfId="48" xr:uid="{00000000-0005-0000-0000-000035000000}"/>
    <cellStyle name="Percent 2" xfId="49" xr:uid="{00000000-0005-0000-0000-000036000000}"/>
    <cellStyle name="Style 1" xfId="50" xr:uid="{00000000-0005-0000-0000-000037000000}"/>
    <cellStyle name="Title 2" xfId="51" xr:uid="{00000000-0005-0000-0000-000038000000}"/>
    <cellStyle name="Total 2" xfId="52" xr:uid="{00000000-0005-0000-0000-000039000000}"/>
    <cellStyle name="Warning Text 2" xfId="53" xr:uid="{00000000-0005-0000-0000-00003A000000}"/>
  </cellStyles>
  <dxfs count="0"/>
  <tableStyles count="0" defaultTableStyle="TableStyleMedium9" defaultPivotStyle="PivotStyleLight16"/>
  <colors>
    <mruColors>
      <color rgb="FF0000FF"/>
      <color rgb="FF000099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66201</xdr:colOff>
      <xdr:row>0</xdr:row>
      <xdr:rowOff>0</xdr:rowOff>
    </xdr:from>
    <xdr:to>
      <xdr:col>3</xdr:col>
      <xdr:colOff>395123</xdr:colOff>
      <xdr:row>3</xdr:row>
      <xdr:rowOff>117404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30" y="0"/>
          <a:ext cx="1648814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14" name="Picture 1" descr="tbmc-logo00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910" y="32107"/>
          <a:ext cx="2956672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85618</xdr:colOff>
      <xdr:row>0</xdr:row>
      <xdr:rowOff>32107</xdr:rowOff>
    </xdr:from>
    <xdr:to>
      <xdr:col>11</xdr:col>
      <xdr:colOff>1276419</xdr:colOff>
      <xdr:row>3</xdr:row>
      <xdr:rowOff>168561</xdr:rowOff>
    </xdr:to>
    <xdr:pic>
      <xdr:nvPicPr>
        <xdr:cNvPr id="4" name="Picture 1" descr="tbmc-logo00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6261" y="32107"/>
          <a:ext cx="2959729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85618</xdr:colOff>
      <xdr:row>0</xdr:row>
      <xdr:rowOff>32107</xdr:rowOff>
    </xdr:from>
    <xdr:to>
      <xdr:col>17</xdr:col>
      <xdr:colOff>1276419</xdr:colOff>
      <xdr:row>3</xdr:row>
      <xdr:rowOff>168561</xdr:rowOff>
    </xdr:to>
    <xdr:pic>
      <xdr:nvPicPr>
        <xdr:cNvPr id="5" name="Picture 1" descr="tbmc-logo00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6261" y="32107"/>
          <a:ext cx="2959729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45714</xdr:rowOff>
    </xdr:from>
    <xdr:to>
      <xdr:col>2</xdr:col>
      <xdr:colOff>845993</xdr:colOff>
      <xdr:row>3</xdr:row>
      <xdr:rowOff>163118</xdr:rowOff>
    </xdr:to>
    <xdr:pic>
      <xdr:nvPicPr>
        <xdr:cNvPr id="6" name="Picture 114" descr="CorpID_Horz_B&amp;W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14"/>
          <a:ext cx="1648814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7" name="Picture 1" descr="tbmc-logo00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3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3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85618</xdr:colOff>
      <xdr:row>0</xdr:row>
      <xdr:rowOff>32107</xdr:rowOff>
    </xdr:from>
    <xdr:to>
      <xdr:col>11</xdr:col>
      <xdr:colOff>1276419</xdr:colOff>
      <xdr:row>3</xdr:row>
      <xdr:rowOff>168561</xdr:rowOff>
    </xdr:to>
    <xdr:pic>
      <xdr:nvPicPr>
        <xdr:cNvPr id="4" name="Picture 1" descr="tbmc-logo0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018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85618</xdr:colOff>
      <xdr:row>0</xdr:row>
      <xdr:rowOff>32107</xdr:rowOff>
    </xdr:from>
    <xdr:to>
      <xdr:col>17</xdr:col>
      <xdr:colOff>1276419</xdr:colOff>
      <xdr:row>3</xdr:row>
      <xdr:rowOff>168561</xdr:rowOff>
    </xdr:to>
    <xdr:pic>
      <xdr:nvPicPr>
        <xdr:cNvPr id="5" name="Picture 1" descr="tbmc-logo00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4368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207819</xdr:colOff>
      <xdr:row>0</xdr:row>
      <xdr:rowOff>0</xdr:rowOff>
    </xdr:from>
    <xdr:to>
      <xdr:col>3</xdr:col>
      <xdr:colOff>319645</xdr:colOff>
      <xdr:row>3</xdr:row>
      <xdr:rowOff>351224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</a:blip>
        <a:stretch>
          <a:fillRect/>
        </a:stretch>
      </xdr:blipFill>
      <xdr:spPr>
        <a:xfrm>
          <a:off x="1017444" y="0"/>
          <a:ext cx="1064326" cy="914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3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85618</xdr:colOff>
      <xdr:row>0</xdr:row>
      <xdr:rowOff>32107</xdr:rowOff>
    </xdr:from>
    <xdr:to>
      <xdr:col>11</xdr:col>
      <xdr:colOff>1276419</xdr:colOff>
      <xdr:row>3</xdr:row>
      <xdr:rowOff>168561</xdr:rowOff>
    </xdr:to>
    <xdr:pic>
      <xdr:nvPicPr>
        <xdr:cNvPr id="4" name="Picture 1" descr="tbmc-logo00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018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85618</xdr:colOff>
      <xdr:row>0</xdr:row>
      <xdr:rowOff>32107</xdr:rowOff>
    </xdr:from>
    <xdr:to>
      <xdr:col>17</xdr:col>
      <xdr:colOff>1276419</xdr:colOff>
      <xdr:row>3</xdr:row>
      <xdr:rowOff>168561</xdr:rowOff>
    </xdr:to>
    <xdr:pic>
      <xdr:nvPicPr>
        <xdr:cNvPr id="5" name="Picture 1" descr="tbmc-logo00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4368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6" name="Picture 114" descr="CorpID_Horz_B&amp;W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7" name="Picture 1" descr="tbmc-logo00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3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68037</xdr:colOff>
      <xdr:row>0</xdr:row>
      <xdr:rowOff>176892</xdr:rowOff>
    </xdr:from>
    <xdr:to>
      <xdr:col>3</xdr:col>
      <xdr:colOff>4170591</xdr:colOff>
      <xdr:row>6</xdr:row>
      <xdr:rowOff>157842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50" t="33513" r="33981" b="54004"/>
        <a:stretch>
          <a:fillRect/>
        </a:stretch>
      </xdr:blipFill>
      <xdr:spPr bwMode="auto">
        <a:xfrm>
          <a:off x="68037" y="176892"/>
          <a:ext cx="5864679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163287</xdr:colOff>
      <xdr:row>117</xdr:row>
      <xdr:rowOff>81643</xdr:rowOff>
    </xdr:from>
    <xdr:to>
      <xdr:col>3</xdr:col>
      <xdr:colOff>625930</xdr:colOff>
      <xdr:row>124</xdr:row>
      <xdr:rowOff>40821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63287" y="23970343"/>
          <a:ext cx="2224768" cy="1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Prepared by: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u="sng"/>
            <a:t>Lloyd Hipe</a:t>
          </a:r>
        </a:p>
        <a:p>
          <a:r>
            <a:rPr lang="en-US" sz="1100"/>
            <a:t>Project Supervisor</a:t>
          </a:r>
        </a:p>
        <a:p>
          <a:r>
            <a:rPr lang="en-US" sz="1100"/>
            <a:t>Megantech Engineering Center</a:t>
          </a:r>
        </a:p>
      </xdr:txBody>
    </xdr:sp>
    <xdr:clientData/>
  </xdr:twoCellAnchor>
  <xdr:twoCellAnchor>
    <xdr:from>
      <xdr:col>3</xdr:col>
      <xdr:colOff>2207081</xdr:colOff>
      <xdr:row>117</xdr:row>
      <xdr:rowOff>84365</xdr:rowOff>
    </xdr:from>
    <xdr:to>
      <xdr:col>3</xdr:col>
      <xdr:colOff>4425045</xdr:colOff>
      <xdr:row>124</xdr:row>
      <xdr:rowOff>43543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969206" y="23973065"/>
          <a:ext cx="2217964" cy="1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Checked by: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u="sng"/>
            <a:t>Jhoy</a:t>
          </a:r>
          <a:r>
            <a:rPr lang="en-US" sz="1100" u="sng" baseline="0"/>
            <a:t> Templa</a:t>
          </a:r>
          <a:endParaRPr lang="en-US" sz="1100" u="sng"/>
        </a:p>
        <a:p>
          <a:r>
            <a:rPr lang="en-US" sz="1100"/>
            <a:t>Senior</a:t>
          </a:r>
          <a:r>
            <a:rPr lang="en-US" sz="1100" baseline="0"/>
            <a:t> Manager</a:t>
          </a:r>
          <a:endParaRPr lang="en-US" sz="1100"/>
        </a:p>
        <a:p>
          <a:r>
            <a:rPr lang="en-US" sz="1100"/>
            <a:t>Megantech Engineering Center</a:t>
          </a:r>
        </a:p>
      </xdr:txBody>
    </xdr:sp>
    <xdr:clientData/>
  </xdr:twoCellAnchor>
  <xdr:twoCellAnchor>
    <xdr:from>
      <xdr:col>6</xdr:col>
      <xdr:colOff>359229</xdr:colOff>
      <xdr:row>117</xdr:row>
      <xdr:rowOff>73479</xdr:rowOff>
    </xdr:from>
    <xdr:to>
      <xdr:col>9</xdr:col>
      <xdr:colOff>236765</xdr:colOff>
      <xdr:row>124</xdr:row>
      <xdr:rowOff>32657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7750629" y="23962179"/>
          <a:ext cx="2211161" cy="1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Approved by: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u="sng"/>
            <a:t>Wifredo Cabana</a:t>
          </a:r>
        </a:p>
        <a:p>
          <a:r>
            <a:rPr lang="en-US" sz="1100" baseline="0"/>
            <a:t>Operation Manager</a:t>
          </a:r>
          <a:endParaRPr lang="en-US" sz="1100"/>
        </a:p>
        <a:p>
          <a:r>
            <a:rPr lang="en-US" sz="1100"/>
            <a:t>Megantech Engineering Center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291350</xdr:colOff>
      <xdr:row>0</xdr:row>
      <xdr:rowOff>56030</xdr:rowOff>
    </xdr:from>
    <xdr:to>
      <xdr:col>2</xdr:col>
      <xdr:colOff>324970</xdr:colOff>
      <xdr:row>5</xdr:row>
      <xdr:rowOff>156885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50" y="56030"/>
          <a:ext cx="1367120" cy="132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291350</xdr:colOff>
      <xdr:row>0</xdr:row>
      <xdr:rowOff>56030</xdr:rowOff>
    </xdr:from>
    <xdr:to>
      <xdr:col>2</xdr:col>
      <xdr:colOff>324970</xdr:colOff>
      <xdr:row>5</xdr:row>
      <xdr:rowOff>156885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50" y="56030"/>
          <a:ext cx="1367120" cy="132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66201</xdr:colOff>
      <xdr:row>0</xdr:row>
      <xdr:rowOff>0</xdr:rowOff>
    </xdr:from>
    <xdr:to>
      <xdr:col>3</xdr:col>
      <xdr:colOff>395123</xdr:colOff>
      <xdr:row>3</xdr:row>
      <xdr:rowOff>117404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351" y="0"/>
          <a:ext cx="1652897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3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45714</xdr:rowOff>
    </xdr:from>
    <xdr:to>
      <xdr:col>2</xdr:col>
      <xdr:colOff>845993</xdr:colOff>
      <xdr:row>3</xdr:row>
      <xdr:rowOff>163118</xdr:rowOff>
    </xdr:to>
    <xdr:pic>
      <xdr:nvPicPr>
        <xdr:cNvPr id="4" name="Picture 114" descr="CorpID_Horz_B&amp;W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14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5" name="Picture 1" descr="tbmc-logo00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3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66201</xdr:colOff>
      <xdr:row>0</xdr:row>
      <xdr:rowOff>0</xdr:rowOff>
    </xdr:from>
    <xdr:to>
      <xdr:col>3</xdr:col>
      <xdr:colOff>395123</xdr:colOff>
      <xdr:row>3</xdr:row>
      <xdr:rowOff>117404</xdr:rowOff>
    </xdr:to>
    <xdr:pic>
      <xdr:nvPicPr>
        <xdr:cNvPr id="6" name="Picture 114" descr="CorpID_Horz_B&amp;W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351" y="0"/>
          <a:ext cx="1652897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7" name="Picture 1" descr="tbmc-logo00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3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45714</xdr:rowOff>
    </xdr:from>
    <xdr:to>
      <xdr:col>2</xdr:col>
      <xdr:colOff>845993</xdr:colOff>
      <xdr:row>3</xdr:row>
      <xdr:rowOff>163118</xdr:rowOff>
    </xdr:to>
    <xdr:pic>
      <xdr:nvPicPr>
        <xdr:cNvPr id="8" name="Picture 114" descr="CorpID_Horz_B&amp;W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14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9" name="Picture 1" descr="tbmc-logo00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3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66201</xdr:colOff>
      <xdr:row>0</xdr:row>
      <xdr:rowOff>0</xdr:rowOff>
    </xdr:from>
    <xdr:to>
      <xdr:col>3</xdr:col>
      <xdr:colOff>395123</xdr:colOff>
      <xdr:row>3</xdr:row>
      <xdr:rowOff>117404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DCA4321-1982-4F2E-AB11-68762ACF9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01" y="0"/>
          <a:ext cx="1713222" cy="11588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6CA3BD3D-58BD-4A62-A318-4E948D19D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6418" y="32107"/>
          <a:ext cx="3038651" cy="1177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45714</xdr:rowOff>
    </xdr:from>
    <xdr:to>
      <xdr:col>2</xdr:col>
      <xdr:colOff>845993</xdr:colOff>
      <xdr:row>3</xdr:row>
      <xdr:rowOff>163118</xdr:rowOff>
    </xdr:to>
    <xdr:pic>
      <xdr:nvPicPr>
        <xdr:cNvPr id="4" name="Picture 114" descr="CorpID_Horz_B&amp;W">
          <a:extLst>
            <a:ext uri="{FF2B5EF4-FFF2-40B4-BE49-F238E27FC236}">
              <a16:creationId xmlns:a16="http://schemas.microsoft.com/office/drawing/2014/main" id="{5867F934-5D25-405E-80DD-43F9F1F76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14"/>
          <a:ext cx="1690543" cy="11588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5" name="Picture 1" descr="tbmc-logo002">
          <a:extLst>
            <a:ext uri="{FF2B5EF4-FFF2-40B4-BE49-F238E27FC236}">
              <a16:creationId xmlns:a16="http://schemas.microsoft.com/office/drawing/2014/main" id="{ABB5F487-6232-4EDD-B54C-BAC9108B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6418" y="32107"/>
          <a:ext cx="3038651" cy="1177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66201</xdr:colOff>
      <xdr:row>0</xdr:row>
      <xdr:rowOff>0</xdr:rowOff>
    </xdr:from>
    <xdr:to>
      <xdr:col>3</xdr:col>
      <xdr:colOff>395123</xdr:colOff>
      <xdr:row>3</xdr:row>
      <xdr:rowOff>117404</xdr:rowOff>
    </xdr:to>
    <xdr:pic>
      <xdr:nvPicPr>
        <xdr:cNvPr id="6" name="Picture 114" descr="CorpID_Horz_B&amp;W">
          <a:extLst>
            <a:ext uri="{FF2B5EF4-FFF2-40B4-BE49-F238E27FC236}">
              <a16:creationId xmlns:a16="http://schemas.microsoft.com/office/drawing/2014/main" id="{3D9B6F40-FBC8-4589-AAFF-00D88A0CD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01" y="0"/>
          <a:ext cx="1713222" cy="11588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7" name="Picture 1" descr="tbmc-logo002">
          <a:extLst>
            <a:ext uri="{FF2B5EF4-FFF2-40B4-BE49-F238E27FC236}">
              <a16:creationId xmlns:a16="http://schemas.microsoft.com/office/drawing/2014/main" id="{61933FE5-B568-418F-98F1-8649BBE3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6418" y="32107"/>
          <a:ext cx="3038651" cy="1177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45714</xdr:rowOff>
    </xdr:from>
    <xdr:to>
      <xdr:col>2</xdr:col>
      <xdr:colOff>845993</xdr:colOff>
      <xdr:row>3</xdr:row>
      <xdr:rowOff>163118</xdr:rowOff>
    </xdr:to>
    <xdr:pic>
      <xdr:nvPicPr>
        <xdr:cNvPr id="8" name="Picture 114" descr="CorpID_Horz_B&amp;W">
          <a:extLst>
            <a:ext uri="{FF2B5EF4-FFF2-40B4-BE49-F238E27FC236}">
              <a16:creationId xmlns:a16="http://schemas.microsoft.com/office/drawing/2014/main" id="{410D3208-2A29-46BB-B375-48E83C3BE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14"/>
          <a:ext cx="1690543" cy="11588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9" name="Picture 1" descr="tbmc-logo002">
          <a:extLst>
            <a:ext uri="{FF2B5EF4-FFF2-40B4-BE49-F238E27FC236}">
              <a16:creationId xmlns:a16="http://schemas.microsoft.com/office/drawing/2014/main" id="{89B840E7-3D64-4FBF-9B3C-6E59D9EEA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6418" y="32107"/>
          <a:ext cx="3038651" cy="1177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gineering/10.%20Projects/PROJECT%20OFFICE%20DOCUMENTS/2021/02%20Coffee%20Team/03%20CAPEX%202021/PEC%202020/Phase%202/17%20BidDocs/4%20AbsOfBid/Abstract%20of%20bids%20for%20PEC2020%20Ph1A%20&amp;%20Ph2%20-%20April%202022%20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ummary for reconciled bid"/>
      <sheetName val="Original bid"/>
      <sheetName val="Reconciled bid"/>
      <sheetName val="Reconciled Qty with Contr's amt"/>
    </sheetNames>
    <sheetDataSet>
      <sheetData sheetId="0"/>
      <sheetData sheetId="1"/>
      <sheetData sheetId="2">
        <row r="241">
          <cell r="R241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ojcs0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J119"/>
  <sheetViews>
    <sheetView topLeftCell="A61" zoomScale="70" zoomScaleNormal="70" workbookViewId="0">
      <selection activeCell="A30" sqref="A30:XFD30"/>
    </sheetView>
  </sheetViews>
  <sheetFormatPr defaultRowHeight="15"/>
  <cols>
    <col min="1" max="1" width="6.5703125" style="154" customWidth="1"/>
    <col min="2" max="2" width="5.5703125" style="2" customWidth="1"/>
    <col min="3" max="3" width="14.28515625" style="2" customWidth="1"/>
    <col min="4" max="4" width="66.5703125" style="2" customWidth="1"/>
    <col min="5" max="5" width="6.7109375" style="3" customWidth="1"/>
    <col min="6" max="6" width="10.140625" style="3" customWidth="1"/>
    <col min="7" max="7" width="10.7109375" style="3" customWidth="1"/>
    <col min="8" max="8" width="15.7109375" style="168" customWidth="1"/>
    <col min="9" max="9" width="20.28515625" style="5" customWidth="1"/>
    <col min="10" max="14" width="9.140625" style="2"/>
    <col min="15" max="15" width="21.140625" style="2" customWidth="1"/>
    <col min="16" max="191" width="9.140625" style="2"/>
    <col min="192" max="192" width="5.7109375" style="2" customWidth="1"/>
    <col min="193" max="193" width="8.28515625" style="2" customWidth="1"/>
    <col min="194" max="194" width="1.5703125" style="2" bestFit="1" customWidth="1"/>
    <col min="195" max="195" width="50.7109375" style="2" customWidth="1"/>
    <col min="196" max="196" width="6" style="2" bestFit="1" customWidth="1"/>
    <col min="197" max="197" width="7.28515625" style="2" bestFit="1" customWidth="1"/>
    <col min="198" max="198" width="5.7109375" style="2" customWidth="1"/>
    <col min="199" max="199" width="11.42578125" style="2" customWidth="1"/>
    <col min="200" max="200" width="12.7109375" style="2" customWidth="1"/>
    <col min="201" max="447" width="9.140625" style="2"/>
    <col min="448" max="448" width="5.7109375" style="2" customWidth="1"/>
    <col min="449" max="449" width="8.28515625" style="2" customWidth="1"/>
    <col min="450" max="450" width="1.5703125" style="2" bestFit="1" customWidth="1"/>
    <col min="451" max="451" width="50.7109375" style="2" customWidth="1"/>
    <col min="452" max="452" width="6" style="2" bestFit="1" customWidth="1"/>
    <col min="453" max="453" width="7.28515625" style="2" bestFit="1" customWidth="1"/>
    <col min="454" max="454" width="5.7109375" style="2" customWidth="1"/>
    <col min="455" max="455" width="11.42578125" style="2" customWidth="1"/>
    <col min="456" max="456" width="12.7109375" style="2" customWidth="1"/>
    <col min="457" max="703" width="9.140625" style="2"/>
    <col min="704" max="704" width="5.7109375" style="2" customWidth="1"/>
    <col min="705" max="705" width="8.28515625" style="2" customWidth="1"/>
    <col min="706" max="706" width="1.5703125" style="2" bestFit="1" customWidth="1"/>
    <col min="707" max="707" width="50.7109375" style="2" customWidth="1"/>
    <col min="708" max="708" width="6" style="2" bestFit="1" customWidth="1"/>
    <col min="709" max="709" width="7.28515625" style="2" bestFit="1" customWidth="1"/>
    <col min="710" max="710" width="5.7109375" style="2" customWidth="1"/>
    <col min="711" max="711" width="11.42578125" style="2" customWidth="1"/>
    <col min="712" max="712" width="12.7109375" style="2" customWidth="1"/>
    <col min="713" max="959" width="9.140625" style="2"/>
    <col min="960" max="960" width="5.7109375" style="2" customWidth="1"/>
    <col min="961" max="961" width="8.28515625" style="2" customWidth="1"/>
    <col min="962" max="962" width="1.5703125" style="2" bestFit="1" customWidth="1"/>
    <col min="963" max="963" width="50.7109375" style="2" customWidth="1"/>
    <col min="964" max="964" width="6" style="2" bestFit="1" customWidth="1"/>
    <col min="965" max="965" width="7.28515625" style="2" bestFit="1" customWidth="1"/>
    <col min="966" max="966" width="5.7109375" style="2" customWidth="1"/>
    <col min="967" max="967" width="11.42578125" style="2" customWidth="1"/>
    <col min="968" max="968" width="12.7109375" style="2" customWidth="1"/>
    <col min="969" max="1215" width="9.140625" style="2"/>
    <col min="1216" max="1216" width="5.7109375" style="2" customWidth="1"/>
    <col min="1217" max="1217" width="8.28515625" style="2" customWidth="1"/>
    <col min="1218" max="1218" width="1.5703125" style="2" bestFit="1" customWidth="1"/>
    <col min="1219" max="1219" width="50.7109375" style="2" customWidth="1"/>
    <col min="1220" max="1220" width="6" style="2" bestFit="1" customWidth="1"/>
    <col min="1221" max="1221" width="7.28515625" style="2" bestFit="1" customWidth="1"/>
    <col min="1222" max="1222" width="5.7109375" style="2" customWidth="1"/>
    <col min="1223" max="1223" width="11.42578125" style="2" customWidth="1"/>
    <col min="1224" max="1224" width="12.7109375" style="2" customWidth="1"/>
    <col min="1225" max="1471" width="9.140625" style="2"/>
    <col min="1472" max="1472" width="5.7109375" style="2" customWidth="1"/>
    <col min="1473" max="1473" width="8.28515625" style="2" customWidth="1"/>
    <col min="1474" max="1474" width="1.5703125" style="2" bestFit="1" customWidth="1"/>
    <col min="1475" max="1475" width="50.7109375" style="2" customWidth="1"/>
    <col min="1476" max="1476" width="6" style="2" bestFit="1" customWidth="1"/>
    <col min="1477" max="1477" width="7.28515625" style="2" bestFit="1" customWidth="1"/>
    <col min="1478" max="1478" width="5.7109375" style="2" customWidth="1"/>
    <col min="1479" max="1479" width="11.42578125" style="2" customWidth="1"/>
    <col min="1480" max="1480" width="12.7109375" style="2" customWidth="1"/>
    <col min="1481" max="1727" width="9.140625" style="2"/>
    <col min="1728" max="1728" width="5.7109375" style="2" customWidth="1"/>
    <col min="1729" max="1729" width="8.28515625" style="2" customWidth="1"/>
    <col min="1730" max="1730" width="1.5703125" style="2" bestFit="1" customWidth="1"/>
    <col min="1731" max="1731" width="50.7109375" style="2" customWidth="1"/>
    <col min="1732" max="1732" width="6" style="2" bestFit="1" customWidth="1"/>
    <col min="1733" max="1733" width="7.28515625" style="2" bestFit="1" customWidth="1"/>
    <col min="1734" max="1734" width="5.7109375" style="2" customWidth="1"/>
    <col min="1735" max="1735" width="11.42578125" style="2" customWidth="1"/>
    <col min="1736" max="1736" width="12.7109375" style="2" customWidth="1"/>
    <col min="1737" max="1983" width="9.140625" style="2"/>
    <col min="1984" max="1984" width="5.7109375" style="2" customWidth="1"/>
    <col min="1985" max="1985" width="8.28515625" style="2" customWidth="1"/>
    <col min="1986" max="1986" width="1.5703125" style="2" bestFit="1" customWidth="1"/>
    <col min="1987" max="1987" width="50.7109375" style="2" customWidth="1"/>
    <col min="1988" max="1988" width="6" style="2" bestFit="1" customWidth="1"/>
    <col min="1989" max="1989" width="7.28515625" style="2" bestFit="1" customWidth="1"/>
    <col min="1990" max="1990" width="5.7109375" style="2" customWidth="1"/>
    <col min="1991" max="1991" width="11.42578125" style="2" customWidth="1"/>
    <col min="1992" max="1992" width="12.7109375" style="2" customWidth="1"/>
    <col min="1993" max="2239" width="9.140625" style="2"/>
    <col min="2240" max="2240" width="5.7109375" style="2" customWidth="1"/>
    <col min="2241" max="2241" width="8.28515625" style="2" customWidth="1"/>
    <col min="2242" max="2242" width="1.5703125" style="2" bestFit="1" customWidth="1"/>
    <col min="2243" max="2243" width="50.7109375" style="2" customWidth="1"/>
    <col min="2244" max="2244" width="6" style="2" bestFit="1" customWidth="1"/>
    <col min="2245" max="2245" width="7.28515625" style="2" bestFit="1" customWidth="1"/>
    <col min="2246" max="2246" width="5.7109375" style="2" customWidth="1"/>
    <col min="2247" max="2247" width="11.42578125" style="2" customWidth="1"/>
    <col min="2248" max="2248" width="12.7109375" style="2" customWidth="1"/>
    <col min="2249" max="2495" width="9.140625" style="2"/>
    <col min="2496" max="2496" width="5.7109375" style="2" customWidth="1"/>
    <col min="2497" max="2497" width="8.28515625" style="2" customWidth="1"/>
    <col min="2498" max="2498" width="1.5703125" style="2" bestFit="1" customWidth="1"/>
    <col min="2499" max="2499" width="50.7109375" style="2" customWidth="1"/>
    <col min="2500" max="2500" width="6" style="2" bestFit="1" customWidth="1"/>
    <col min="2501" max="2501" width="7.28515625" style="2" bestFit="1" customWidth="1"/>
    <col min="2502" max="2502" width="5.7109375" style="2" customWidth="1"/>
    <col min="2503" max="2503" width="11.42578125" style="2" customWidth="1"/>
    <col min="2504" max="2504" width="12.7109375" style="2" customWidth="1"/>
    <col min="2505" max="2751" width="9.140625" style="2"/>
    <col min="2752" max="2752" width="5.7109375" style="2" customWidth="1"/>
    <col min="2753" max="2753" width="8.28515625" style="2" customWidth="1"/>
    <col min="2754" max="2754" width="1.5703125" style="2" bestFit="1" customWidth="1"/>
    <col min="2755" max="2755" width="50.7109375" style="2" customWidth="1"/>
    <col min="2756" max="2756" width="6" style="2" bestFit="1" customWidth="1"/>
    <col min="2757" max="2757" width="7.28515625" style="2" bestFit="1" customWidth="1"/>
    <col min="2758" max="2758" width="5.7109375" style="2" customWidth="1"/>
    <col min="2759" max="2759" width="11.42578125" style="2" customWidth="1"/>
    <col min="2760" max="2760" width="12.7109375" style="2" customWidth="1"/>
    <col min="2761" max="3007" width="9.140625" style="2"/>
    <col min="3008" max="3008" width="5.7109375" style="2" customWidth="1"/>
    <col min="3009" max="3009" width="8.28515625" style="2" customWidth="1"/>
    <col min="3010" max="3010" width="1.5703125" style="2" bestFit="1" customWidth="1"/>
    <col min="3011" max="3011" width="50.7109375" style="2" customWidth="1"/>
    <col min="3012" max="3012" width="6" style="2" bestFit="1" customWidth="1"/>
    <col min="3013" max="3013" width="7.28515625" style="2" bestFit="1" customWidth="1"/>
    <col min="3014" max="3014" width="5.7109375" style="2" customWidth="1"/>
    <col min="3015" max="3015" width="11.42578125" style="2" customWidth="1"/>
    <col min="3016" max="3016" width="12.7109375" style="2" customWidth="1"/>
    <col min="3017" max="3263" width="9.140625" style="2"/>
    <col min="3264" max="3264" width="5.7109375" style="2" customWidth="1"/>
    <col min="3265" max="3265" width="8.28515625" style="2" customWidth="1"/>
    <col min="3266" max="3266" width="1.5703125" style="2" bestFit="1" customWidth="1"/>
    <col min="3267" max="3267" width="50.7109375" style="2" customWidth="1"/>
    <col min="3268" max="3268" width="6" style="2" bestFit="1" customWidth="1"/>
    <col min="3269" max="3269" width="7.28515625" style="2" bestFit="1" customWidth="1"/>
    <col min="3270" max="3270" width="5.7109375" style="2" customWidth="1"/>
    <col min="3271" max="3271" width="11.42578125" style="2" customWidth="1"/>
    <col min="3272" max="3272" width="12.7109375" style="2" customWidth="1"/>
    <col min="3273" max="3519" width="9.140625" style="2"/>
    <col min="3520" max="3520" width="5.7109375" style="2" customWidth="1"/>
    <col min="3521" max="3521" width="8.28515625" style="2" customWidth="1"/>
    <col min="3522" max="3522" width="1.5703125" style="2" bestFit="1" customWidth="1"/>
    <col min="3523" max="3523" width="50.7109375" style="2" customWidth="1"/>
    <col min="3524" max="3524" width="6" style="2" bestFit="1" customWidth="1"/>
    <col min="3525" max="3525" width="7.28515625" style="2" bestFit="1" customWidth="1"/>
    <col min="3526" max="3526" width="5.7109375" style="2" customWidth="1"/>
    <col min="3527" max="3527" width="11.42578125" style="2" customWidth="1"/>
    <col min="3528" max="3528" width="12.7109375" style="2" customWidth="1"/>
    <col min="3529" max="3775" width="9.140625" style="2"/>
    <col min="3776" max="3776" width="5.7109375" style="2" customWidth="1"/>
    <col min="3777" max="3777" width="8.28515625" style="2" customWidth="1"/>
    <col min="3778" max="3778" width="1.5703125" style="2" bestFit="1" customWidth="1"/>
    <col min="3779" max="3779" width="50.7109375" style="2" customWidth="1"/>
    <col min="3780" max="3780" width="6" style="2" bestFit="1" customWidth="1"/>
    <col min="3781" max="3781" width="7.28515625" style="2" bestFit="1" customWidth="1"/>
    <col min="3782" max="3782" width="5.7109375" style="2" customWidth="1"/>
    <col min="3783" max="3783" width="11.42578125" style="2" customWidth="1"/>
    <col min="3784" max="3784" width="12.7109375" style="2" customWidth="1"/>
    <col min="3785" max="4031" width="9.140625" style="2"/>
    <col min="4032" max="4032" width="5.7109375" style="2" customWidth="1"/>
    <col min="4033" max="4033" width="8.28515625" style="2" customWidth="1"/>
    <col min="4034" max="4034" width="1.5703125" style="2" bestFit="1" customWidth="1"/>
    <col min="4035" max="4035" width="50.7109375" style="2" customWidth="1"/>
    <col min="4036" max="4036" width="6" style="2" bestFit="1" customWidth="1"/>
    <col min="4037" max="4037" width="7.28515625" style="2" bestFit="1" customWidth="1"/>
    <col min="4038" max="4038" width="5.7109375" style="2" customWidth="1"/>
    <col min="4039" max="4039" width="11.42578125" style="2" customWidth="1"/>
    <col min="4040" max="4040" width="12.7109375" style="2" customWidth="1"/>
    <col min="4041" max="4287" width="9.140625" style="2"/>
    <col min="4288" max="4288" width="5.7109375" style="2" customWidth="1"/>
    <col min="4289" max="4289" width="8.28515625" style="2" customWidth="1"/>
    <col min="4290" max="4290" width="1.5703125" style="2" bestFit="1" customWidth="1"/>
    <col min="4291" max="4291" width="50.7109375" style="2" customWidth="1"/>
    <col min="4292" max="4292" width="6" style="2" bestFit="1" customWidth="1"/>
    <col min="4293" max="4293" width="7.28515625" style="2" bestFit="1" customWidth="1"/>
    <col min="4294" max="4294" width="5.7109375" style="2" customWidth="1"/>
    <col min="4295" max="4295" width="11.42578125" style="2" customWidth="1"/>
    <col min="4296" max="4296" width="12.7109375" style="2" customWidth="1"/>
    <col min="4297" max="4543" width="9.140625" style="2"/>
    <col min="4544" max="4544" width="5.7109375" style="2" customWidth="1"/>
    <col min="4545" max="4545" width="8.28515625" style="2" customWidth="1"/>
    <col min="4546" max="4546" width="1.5703125" style="2" bestFit="1" customWidth="1"/>
    <col min="4547" max="4547" width="50.7109375" style="2" customWidth="1"/>
    <col min="4548" max="4548" width="6" style="2" bestFit="1" customWidth="1"/>
    <col min="4549" max="4549" width="7.28515625" style="2" bestFit="1" customWidth="1"/>
    <col min="4550" max="4550" width="5.7109375" style="2" customWidth="1"/>
    <col min="4551" max="4551" width="11.42578125" style="2" customWidth="1"/>
    <col min="4552" max="4552" width="12.7109375" style="2" customWidth="1"/>
    <col min="4553" max="4799" width="9.140625" style="2"/>
    <col min="4800" max="4800" width="5.7109375" style="2" customWidth="1"/>
    <col min="4801" max="4801" width="8.28515625" style="2" customWidth="1"/>
    <col min="4802" max="4802" width="1.5703125" style="2" bestFit="1" customWidth="1"/>
    <col min="4803" max="4803" width="50.7109375" style="2" customWidth="1"/>
    <col min="4804" max="4804" width="6" style="2" bestFit="1" customWidth="1"/>
    <col min="4805" max="4805" width="7.28515625" style="2" bestFit="1" customWidth="1"/>
    <col min="4806" max="4806" width="5.7109375" style="2" customWidth="1"/>
    <col min="4807" max="4807" width="11.42578125" style="2" customWidth="1"/>
    <col min="4808" max="4808" width="12.7109375" style="2" customWidth="1"/>
    <col min="4809" max="5055" width="9.140625" style="2"/>
    <col min="5056" max="5056" width="5.7109375" style="2" customWidth="1"/>
    <col min="5057" max="5057" width="8.28515625" style="2" customWidth="1"/>
    <col min="5058" max="5058" width="1.5703125" style="2" bestFit="1" customWidth="1"/>
    <col min="5059" max="5059" width="50.7109375" style="2" customWidth="1"/>
    <col min="5060" max="5060" width="6" style="2" bestFit="1" customWidth="1"/>
    <col min="5061" max="5061" width="7.28515625" style="2" bestFit="1" customWidth="1"/>
    <col min="5062" max="5062" width="5.7109375" style="2" customWidth="1"/>
    <col min="5063" max="5063" width="11.42578125" style="2" customWidth="1"/>
    <col min="5064" max="5064" width="12.7109375" style="2" customWidth="1"/>
    <col min="5065" max="5311" width="9.140625" style="2"/>
    <col min="5312" max="5312" width="5.7109375" style="2" customWidth="1"/>
    <col min="5313" max="5313" width="8.28515625" style="2" customWidth="1"/>
    <col min="5314" max="5314" width="1.5703125" style="2" bestFit="1" customWidth="1"/>
    <col min="5315" max="5315" width="50.7109375" style="2" customWidth="1"/>
    <col min="5316" max="5316" width="6" style="2" bestFit="1" customWidth="1"/>
    <col min="5317" max="5317" width="7.28515625" style="2" bestFit="1" customWidth="1"/>
    <col min="5318" max="5318" width="5.7109375" style="2" customWidth="1"/>
    <col min="5319" max="5319" width="11.42578125" style="2" customWidth="1"/>
    <col min="5320" max="5320" width="12.7109375" style="2" customWidth="1"/>
    <col min="5321" max="5567" width="9.140625" style="2"/>
    <col min="5568" max="5568" width="5.7109375" style="2" customWidth="1"/>
    <col min="5569" max="5569" width="8.28515625" style="2" customWidth="1"/>
    <col min="5570" max="5570" width="1.5703125" style="2" bestFit="1" customWidth="1"/>
    <col min="5571" max="5571" width="50.7109375" style="2" customWidth="1"/>
    <col min="5572" max="5572" width="6" style="2" bestFit="1" customWidth="1"/>
    <col min="5573" max="5573" width="7.28515625" style="2" bestFit="1" customWidth="1"/>
    <col min="5574" max="5574" width="5.7109375" style="2" customWidth="1"/>
    <col min="5575" max="5575" width="11.42578125" style="2" customWidth="1"/>
    <col min="5576" max="5576" width="12.7109375" style="2" customWidth="1"/>
    <col min="5577" max="5823" width="9.140625" style="2"/>
    <col min="5824" max="5824" width="5.7109375" style="2" customWidth="1"/>
    <col min="5825" max="5825" width="8.28515625" style="2" customWidth="1"/>
    <col min="5826" max="5826" width="1.5703125" style="2" bestFit="1" customWidth="1"/>
    <col min="5827" max="5827" width="50.7109375" style="2" customWidth="1"/>
    <col min="5828" max="5828" width="6" style="2" bestFit="1" customWidth="1"/>
    <col min="5829" max="5829" width="7.28515625" style="2" bestFit="1" customWidth="1"/>
    <col min="5830" max="5830" width="5.7109375" style="2" customWidth="1"/>
    <col min="5831" max="5831" width="11.42578125" style="2" customWidth="1"/>
    <col min="5832" max="5832" width="12.7109375" style="2" customWidth="1"/>
    <col min="5833" max="6079" width="9.140625" style="2"/>
    <col min="6080" max="6080" width="5.7109375" style="2" customWidth="1"/>
    <col min="6081" max="6081" width="8.28515625" style="2" customWidth="1"/>
    <col min="6082" max="6082" width="1.5703125" style="2" bestFit="1" customWidth="1"/>
    <col min="6083" max="6083" width="50.7109375" style="2" customWidth="1"/>
    <col min="6084" max="6084" width="6" style="2" bestFit="1" customWidth="1"/>
    <col min="6085" max="6085" width="7.28515625" style="2" bestFit="1" customWidth="1"/>
    <col min="6086" max="6086" width="5.7109375" style="2" customWidth="1"/>
    <col min="6087" max="6087" width="11.42578125" style="2" customWidth="1"/>
    <col min="6088" max="6088" width="12.7109375" style="2" customWidth="1"/>
    <col min="6089" max="6335" width="9.140625" style="2"/>
    <col min="6336" max="6336" width="5.7109375" style="2" customWidth="1"/>
    <col min="6337" max="6337" width="8.28515625" style="2" customWidth="1"/>
    <col min="6338" max="6338" width="1.5703125" style="2" bestFit="1" customWidth="1"/>
    <col min="6339" max="6339" width="50.7109375" style="2" customWidth="1"/>
    <col min="6340" max="6340" width="6" style="2" bestFit="1" customWidth="1"/>
    <col min="6341" max="6341" width="7.28515625" style="2" bestFit="1" customWidth="1"/>
    <col min="6342" max="6342" width="5.7109375" style="2" customWidth="1"/>
    <col min="6343" max="6343" width="11.42578125" style="2" customWidth="1"/>
    <col min="6344" max="6344" width="12.7109375" style="2" customWidth="1"/>
    <col min="6345" max="6591" width="9.140625" style="2"/>
    <col min="6592" max="6592" width="5.7109375" style="2" customWidth="1"/>
    <col min="6593" max="6593" width="8.28515625" style="2" customWidth="1"/>
    <col min="6594" max="6594" width="1.5703125" style="2" bestFit="1" customWidth="1"/>
    <col min="6595" max="6595" width="50.7109375" style="2" customWidth="1"/>
    <col min="6596" max="6596" width="6" style="2" bestFit="1" customWidth="1"/>
    <col min="6597" max="6597" width="7.28515625" style="2" bestFit="1" customWidth="1"/>
    <col min="6598" max="6598" width="5.7109375" style="2" customWidth="1"/>
    <col min="6599" max="6599" width="11.42578125" style="2" customWidth="1"/>
    <col min="6600" max="6600" width="12.7109375" style="2" customWidth="1"/>
    <col min="6601" max="6847" width="9.140625" style="2"/>
    <col min="6848" max="6848" width="5.7109375" style="2" customWidth="1"/>
    <col min="6849" max="6849" width="8.28515625" style="2" customWidth="1"/>
    <col min="6850" max="6850" width="1.5703125" style="2" bestFit="1" customWidth="1"/>
    <col min="6851" max="6851" width="50.7109375" style="2" customWidth="1"/>
    <col min="6852" max="6852" width="6" style="2" bestFit="1" customWidth="1"/>
    <col min="6853" max="6853" width="7.28515625" style="2" bestFit="1" customWidth="1"/>
    <col min="6854" max="6854" width="5.7109375" style="2" customWidth="1"/>
    <col min="6855" max="6855" width="11.42578125" style="2" customWidth="1"/>
    <col min="6856" max="6856" width="12.7109375" style="2" customWidth="1"/>
    <col min="6857" max="7103" width="9.140625" style="2"/>
    <col min="7104" max="7104" width="5.7109375" style="2" customWidth="1"/>
    <col min="7105" max="7105" width="8.28515625" style="2" customWidth="1"/>
    <col min="7106" max="7106" width="1.5703125" style="2" bestFit="1" customWidth="1"/>
    <col min="7107" max="7107" width="50.7109375" style="2" customWidth="1"/>
    <col min="7108" max="7108" width="6" style="2" bestFit="1" customWidth="1"/>
    <col min="7109" max="7109" width="7.28515625" style="2" bestFit="1" customWidth="1"/>
    <col min="7110" max="7110" width="5.7109375" style="2" customWidth="1"/>
    <col min="7111" max="7111" width="11.42578125" style="2" customWidth="1"/>
    <col min="7112" max="7112" width="12.7109375" style="2" customWidth="1"/>
    <col min="7113" max="7359" width="9.140625" style="2"/>
    <col min="7360" max="7360" width="5.7109375" style="2" customWidth="1"/>
    <col min="7361" max="7361" width="8.28515625" style="2" customWidth="1"/>
    <col min="7362" max="7362" width="1.5703125" style="2" bestFit="1" customWidth="1"/>
    <col min="7363" max="7363" width="50.7109375" style="2" customWidth="1"/>
    <col min="7364" max="7364" width="6" style="2" bestFit="1" customWidth="1"/>
    <col min="7365" max="7365" width="7.28515625" style="2" bestFit="1" customWidth="1"/>
    <col min="7366" max="7366" width="5.7109375" style="2" customWidth="1"/>
    <col min="7367" max="7367" width="11.42578125" style="2" customWidth="1"/>
    <col min="7368" max="7368" width="12.7109375" style="2" customWidth="1"/>
    <col min="7369" max="7615" width="9.140625" style="2"/>
    <col min="7616" max="7616" width="5.7109375" style="2" customWidth="1"/>
    <col min="7617" max="7617" width="8.28515625" style="2" customWidth="1"/>
    <col min="7618" max="7618" width="1.5703125" style="2" bestFit="1" customWidth="1"/>
    <col min="7619" max="7619" width="50.7109375" style="2" customWidth="1"/>
    <col min="7620" max="7620" width="6" style="2" bestFit="1" customWidth="1"/>
    <col min="7621" max="7621" width="7.28515625" style="2" bestFit="1" customWidth="1"/>
    <col min="7622" max="7622" width="5.7109375" style="2" customWidth="1"/>
    <col min="7623" max="7623" width="11.42578125" style="2" customWidth="1"/>
    <col min="7624" max="7624" width="12.7109375" style="2" customWidth="1"/>
    <col min="7625" max="7871" width="9.140625" style="2"/>
    <col min="7872" max="7872" width="5.7109375" style="2" customWidth="1"/>
    <col min="7873" max="7873" width="8.28515625" style="2" customWidth="1"/>
    <col min="7874" max="7874" width="1.5703125" style="2" bestFit="1" customWidth="1"/>
    <col min="7875" max="7875" width="50.7109375" style="2" customWidth="1"/>
    <col min="7876" max="7876" width="6" style="2" bestFit="1" customWidth="1"/>
    <col min="7877" max="7877" width="7.28515625" style="2" bestFit="1" customWidth="1"/>
    <col min="7878" max="7878" width="5.7109375" style="2" customWidth="1"/>
    <col min="7879" max="7879" width="11.42578125" style="2" customWidth="1"/>
    <col min="7880" max="7880" width="12.7109375" style="2" customWidth="1"/>
    <col min="7881" max="8127" width="9.140625" style="2"/>
    <col min="8128" max="8128" width="5.7109375" style="2" customWidth="1"/>
    <col min="8129" max="8129" width="8.28515625" style="2" customWidth="1"/>
    <col min="8130" max="8130" width="1.5703125" style="2" bestFit="1" customWidth="1"/>
    <col min="8131" max="8131" width="50.7109375" style="2" customWidth="1"/>
    <col min="8132" max="8132" width="6" style="2" bestFit="1" customWidth="1"/>
    <col min="8133" max="8133" width="7.28515625" style="2" bestFit="1" customWidth="1"/>
    <col min="8134" max="8134" width="5.7109375" style="2" customWidth="1"/>
    <col min="8135" max="8135" width="11.42578125" style="2" customWidth="1"/>
    <col min="8136" max="8136" width="12.7109375" style="2" customWidth="1"/>
    <col min="8137" max="8383" width="9.140625" style="2"/>
    <col min="8384" max="8384" width="5.7109375" style="2" customWidth="1"/>
    <col min="8385" max="8385" width="8.28515625" style="2" customWidth="1"/>
    <col min="8386" max="8386" width="1.5703125" style="2" bestFit="1" customWidth="1"/>
    <col min="8387" max="8387" width="50.7109375" style="2" customWidth="1"/>
    <col min="8388" max="8388" width="6" style="2" bestFit="1" customWidth="1"/>
    <col min="8389" max="8389" width="7.28515625" style="2" bestFit="1" customWidth="1"/>
    <col min="8390" max="8390" width="5.7109375" style="2" customWidth="1"/>
    <col min="8391" max="8391" width="11.42578125" style="2" customWidth="1"/>
    <col min="8392" max="8392" width="12.7109375" style="2" customWidth="1"/>
    <col min="8393" max="8639" width="9.140625" style="2"/>
    <col min="8640" max="8640" width="5.7109375" style="2" customWidth="1"/>
    <col min="8641" max="8641" width="8.28515625" style="2" customWidth="1"/>
    <col min="8642" max="8642" width="1.5703125" style="2" bestFit="1" customWidth="1"/>
    <col min="8643" max="8643" width="50.7109375" style="2" customWidth="1"/>
    <col min="8644" max="8644" width="6" style="2" bestFit="1" customWidth="1"/>
    <col min="8645" max="8645" width="7.28515625" style="2" bestFit="1" customWidth="1"/>
    <col min="8646" max="8646" width="5.7109375" style="2" customWidth="1"/>
    <col min="8647" max="8647" width="11.42578125" style="2" customWidth="1"/>
    <col min="8648" max="8648" width="12.7109375" style="2" customWidth="1"/>
    <col min="8649" max="8895" width="9.140625" style="2"/>
    <col min="8896" max="8896" width="5.7109375" style="2" customWidth="1"/>
    <col min="8897" max="8897" width="8.28515625" style="2" customWidth="1"/>
    <col min="8898" max="8898" width="1.5703125" style="2" bestFit="1" customWidth="1"/>
    <col min="8899" max="8899" width="50.7109375" style="2" customWidth="1"/>
    <col min="8900" max="8900" width="6" style="2" bestFit="1" customWidth="1"/>
    <col min="8901" max="8901" width="7.28515625" style="2" bestFit="1" customWidth="1"/>
    <col min="8902" max="8902" width="5.7109375" style="2" customWidth="1"/>
    <col min="8903" max="8903" width="11.42578125" style="2" customWidth="1"/>
    <col min="8904" max="8904" width="12.7109375" style="2" customWidth="1"/>
    <col min="8905" max="9151" width="9.140625" style="2"/>
    <col min="9152" max="9152" width="5.7109375" style="2" customWidth="1"/>
    <col min="9153" max="9153" width="8.28515625" style="2" customWidth="1"/>
    <col min="9154" max="9154" width="1.5703125" style="2" bestFit="1" customWidth="1"/>
    <col min="9155" max="9155" width="50.7109375" style="2" customWidth="1"/>
    <col min="9156" max="9156" width="6" style="2" bestFit="1" customWidth="1"/>
    <col min="9157" max="9157" width="7.28515625" style="2" bestFit="1" customWidth="1"/>
    <col min="9158" max="9158" width="5.7109375" style="2" customWidth="1"/>
    <col min="9159" max="9159" width="11.42578125" style="2" customWidth="1"/>
    <col min="9160" max="9160" width="12.7109375" style="2" customWidth="1"/>
    <col min="9161" max="9407" width="9.140625" style="2"/>
    <col min="9408" max="9408" width="5.7109375" style="2" customWidth="1"/>
    <col min="9409" max="9409" width="8.28515625" style="2" customWidth="1"/>
    <col min="9410" max="9410" width="1.5703125" style="2" bestFit="1" customWidth="1"/>
    <col min="9411" max="9411" width="50.7109375" style="2" customWidth="1"/>
    <col min="9412" max="9412" width="6" style="2" bestFit="1" customWidth="1"/>
    <col min="9413" max="9413" width="7.28515625" style="2" bestFit="1" customWidth="1"/>
    <col min="9414" max="9414" width="5.7109375" style="2" customWidth="1"/>
    <col min="9415" max="9415" width="11.42578125" style="2" customWidth="1"/>
    <col min="9416" max="9416" width="12.7109375" style="2" customWidth="1"/>
    <col min="9417" max="9663" width="9.140625" style="2"/>
    <col min="9664" max="9664" width="5.7109375" style="2" customWidth="1"/>
    <col min="9665" max="9665" width="8.28515625" style="2" customWidth="1"/>
    <col min="9666" max="9666" width="1.5703125" style="2" bestFit="1" customWidth="1"/>
    <col min="9667" max="9667" width="50.7109375" style="2" customWidth="1"/>
    <col min="9668" max="9668" width="6" style="2" bestFit="1" customWidth="1"/>
    <col min="9669" max="9669" width="7.28515625" style="2" bestFit="1" customWidth="1"/>
    <col min="9670" max="9670" width="5.7109375" style="2" customWidth="1"/>
    <col min="9671" max="9671" width="11.42578125" style="2" customWidth="1"/>
    <col min="9672" max="9672" width="12.7109375" style="2" customWidth="1"/>
    <col min="9673" max="9919" width="9.140625" style="2"/>
    <col min="9920" max="9920" width="5.7109375" style="2" customWidth="1"/>
    <col min="9921" max="9921" width="8.28515625" style="2" customWidth="1"/>
    <col min="9922" max="9922" width="1.5703125" style="2" bestFit="1" customWidth="1"/>
    <col min="9923" max="9923" width="50.7109375" style="2" customWidth="1"/>
    <col min="9924" max="9924" width="6" style="2" bestFit="1" customWidth="1"/>
    <col min="9925" max="9925" width="7.28515625" style="2" bestFit="1" customWidth="1"/>
    <col min="9926" max="9926" width="5.7109375" style="2" customWidth="1"/>
    <col min="9927" max="9927" width="11.42578125" style="2" customWidth="1"/>
    <col min="9928" max="9928" width="12.7109375" style="2" customWidth="1"/>
    <col min="9929" max="10175" width="9.140625" style="2"/>
    <col min="10176" max="10176" width="5.7109375" style="2" customWidth="1"/>
    <col min="10177" max="10177" width="8.28515625" style="2" customWidth="1"/>
    <col min="10178" max="10178" width="1.5703125" style="2" bestFit="1" customWidth="1"/>
    <col min="10179" max="10179" width="50.7109375" style="2" customWidth="1"/>
    <col min="10180" max="10180" width="6" style="2" bestFit="1" customWidth="1"/>
    <col min="10181" max="10181" width="7.28515625" style="2" bestFit="1" customWidth="1"/>
    <col min="10182" max="10182" width="5.7109375" style="2" customWidth="1"/>
    <col min="10183" max="10183" width="11.42578125" style="2" customWidth="1"/>
    <col min="10184" max="10184" width="12.7109375" style="2" customWidth="1"/>
    <col min="10185" max="10431" width="9.140625" style="2"/>
    <col min="10432" max="10432" width="5.7109375" style="2" customWidth="1"/>
    <col min="10433" max="10433" width="8.28515625" style="2" customWidth="1"/>
    <col min="10434" max="10434" width="1.5703125" style="2" bestFit="1" customWidth="1"/>
    <col min="10435" max="10435" width="50.7109375" style="2" customWidth="1"/>
    <col min="10436" max="10436" width="6" style="2" bestFit="1" customWidth="1"/>
    <col min="10437" max="10437" width="7.28515625" style="2" bestFit="1" customWidth="1"/>
    <col min="10438" max="10438" width="5.7109375" style="2" customWidth="1"/>
    <col min="10439" max="10439" width="11.42578125" style="2" customWidth="1"/>
    <col min="10440" max="10440" width="12.7109375" style="2" customWidth="1"/>
    <col min="10441" max="10687" width="9.140625" style="2"/>
    <col min="10688" max="10688" width="5.7109375" style="2" customWidth="1"/>
    <col min="10689" max="10689" width="8.28515625" style="2" customWidth="1"/>
    <col min="10690" max="10690" width="1.5703125" style="2" bestFit="1" customWidth="1"/>
    <col min="10691" max="10691" width="50.7109375" style="2" customWidth="1"/>
    <col min="10692" max="10692" width="6" style="2" bestFit="1" customWidth="1"/>
    <col min="10693" max="10693" width="7.28515625" style="2" bestFit="1" customWidth="1"/>
    <col min="10694" max="10694" width="5.7109375" style="2" customWidth="1"/>
    <col min="10695" max="10695" width="11.42578125" style="2" customWidth="1"/>
    <col min="10696" max="10696" width="12.7109375" style="2" customWidth="1"/>
    <col min="10697" max="10943" width="9.140625" style="2"/>
    <col min="10944" max="10944" width="5.7109375" style="2" customWidth="1"/>
    <col min="10945" max="10945" width="8.28515625" style="2" customWidth="1"/>
    <col min="10946" max="10946" width="1.5703125" style="2" bestFit="1" customWidth="1"/>
    <col min="10947" max="10947" width="50.7109375" style="2" customWidth="1"/>
    <col min="10948" max="10948" width="6" style="2" bestFit="1" customWidth="1"/>
    <col min="10949" max="10949" width="7.28515625" style="2" bestFit="1" customWidth="1"/>
    <col min="10950" max="10950" width="5.7109375" style="2" customWidth="1"/>
    <col min="10951" max="10951" width="11.42578125" style="2" customWidth="1"/>
    <col min="10952" max="10952" width="12.7109375" style="2" customWidth="1"/>
    <col min="10953" max="11199" width="9.140625" style="2"/>
    <col min="11200" max="11200" width="5.7109375" style="2" customWidth="1"/>
    <col min="11201" max="11201" width="8.28515625" style="2" customWidth="1"/>
    <col min="11202" max="11202" width="1.5703125" style="2" bestFit="1" customWidth="1"/>
    <col min="11203" max="11203" width="50.7109375" style="2" customWidth="1"/>
    <col min="11204" max="11204" width="6" style="2" bestFit="1" customWidth="1"/>
    <col min="11205" max="11205" width="7.28515625" style="2" bestFit="1" customWidth="1"/>
    <col min="11206" max="11206" width="5.7109375" style="2" customWidth="1"/>
    <col min="11207" max="11207" width="11.42578125" style="2" customWidth="1"/>
    <col min="11208" max="11208" width="12.7109375" style="2" customWidth="1"/>
    <col min="11209" max="11455" width="9.140625" style="2"/>
    <col min="11456" max="11456" width="5.7109375" style="2" customWidth="1"/>
    <col min="11457" max="11457" width="8.28515625" style="2" customWidth="1"/>
    <col min="11458" max="11458" width="1.5703125" style="2" bestFit="1" customWidth="1"/>
    <col min="11459" max="11459" width="50.7109375" style="2" customWidth="1"/>
    <col min="11460" max="11460" width="6" style="2" bestFit="1" customWidth="1"/>
    <col min="11461" max="11461" width="7.28515625" style="2" bestFit="1" customWidth="1"/>
    <col min="11462" max="11462" width="5.7109375" style="2" customWidth="1"/>
    <col min="11463" max="11463" width="11.42578125" style="2" customWidth="1"/>
    <col min="11464" max="11464" width="12.7109375" style="2" customWidth="1"/>
    <col min="11465" max="11711" width="9.140625" style="2"/>
    <col min="11712" max="11712" width="5.7109375" style="2" customWidth="1"/>
    <col min="11713" max="11713" width="8.28515625" style="2" customWidth="1"/>
    <col min="11714" max="11714" width="1.5703125" style="2" bestFit="1" customWidth="1"/>
    <col min="11715" max="11715" width="50.7109375" style="2" customWidth="1"/>
    <col min="11716" max="11716" width="6" style="2" bestFit="1" customWidth="1"/>
    <col min="11717" max="11717" width="7.28515625" style="2" bestFit="1" customWidth="1"/>
    <col min="11718" max="11718" width="5.7109375" style="2" customWidth="1"/>
    <col min="11719" max="11719" width="11.42578125" style="2" customWidth="1"/>
    <col min="11720" max="11720" width="12.7109375" style="2" customWidth="1"/>
    <col min="11721" max="11967" width="9.140625" style="2"/>
    <col min="11968" max="11968" width="5.7109375" style="2" customWidth="1"/>
    <col min="11969" max="11969" width="8.28515625" style="2" customWidth="1"/>
    <col min="11970" max="11970" width="1.5703125" style="2" bestFit="1" customWidth="1"/>
    <col min="11971" max="11971" width="50.7109375" style="2" customWidth="1"/>
    <col min="11972" max="11972" width="6" style="2" bestFit="1" customWidth="1"/>
    <col min="11973" max="11973" width="7.28515625" style="2" bestFit="1" customWidth="1"/>
    <col min="11974" max="11974" width="5.7109375" style="2" customWidth="1"/>
    <col min="11975" max="11975" width="11.42578125" style="2" customWidth="1"/>
    <col min="11976" max="11976" width="12.7109375" style="2" customWidth="1"/>
    <col min="11977" max="12223" width="9.140625" style="2"/>
    <col min="12224" max="12224" width="5.7109375" style="2" customWidth="1"/>
    <col min="12225" max="12225" width="8.28515625" style="2" customWidth="1"/>
    <col min="12226" max="12226" width="1.5703125" style="2" bestFit="1" customWidth="1"/>
    <col min="12227" max="12227" width="50.7109375" style="2" customWidth="1"/>
    <col min="12228" max="12228" width="6" style="2" bestFit="1" customWidth="1"/>
    <col min="12229" max="12229" width="7.28515625" style="2" bestFit="1" customWidth="1"/>
    <col min="12230" max="12230" width="5.7109375" style="2" customWidth="1"/>
    <col min="12231" max="12231" width="11.42578125" style="2" customWidth="1"/>
    <col min="12232" max="12232" width="12.7109375" style="2" customWidth="1"/>
    <col min="12233" max="12479" width="9.140625" style="2"/>
    <col min="12480" max="12480" width="5.7109375" style="2" customWidth="1"/>
    <col min="12481" max="12481" width="8.28515625" style="2" customWidth="1"/>
    <col min="12482" max="12482" width="1.5703125" style="2" bestFit="1" customWidth="1"/>
    <col min="12483" max="12483" width="50.7109375" style="2" customWidth="1"/>
    <col min="12484" max="12484" width="6" style="2" bestFit="1" customWidth="1"/>
    <col min="12485" max="12485" width="7.28515625" style="2" bestFit="1" customWidth="1"/>
    <col min="12486" max="12486" width="5.7109375" style="2" customWidth="1"/>
    <col min="12487" max="12487" width="11.42578125" style="2" customWidth="1"/>
    <col min="12488" max="12488" width="12.7109375" style="2" customWidth="1"/>
    <col min="12489" max="12735" width="9.140625" style="2"/>
    <col min="12736" max="12736" width="5.7109375" style="2" customWidth="1"/>
    <col min="12737" max="12737" width="8.28515625" style="2" customWidth="1"/>
    <col min="12738" max="12738" width="1.5703125" style="2" bestFit="1" customWidth="1"/>
    <col min="12739" max="12739" width="50.7109375" style="2" customWidth="1"/>
    <col min="12740" max="12740" width="6" style="2" bestFit="1" customWidth="1"/>
    <col min="12741" max="12741" width="7.28515625" style="2" bestFit="1" customWidth="1"/>
    <col min="12742" max="12742" width="5.7109375" style="2" customWidth="1"/>
    <col min="12743" max="12743" width="11.42578125" style="2" customWidth="1"/>
    <col min="12744" max="12744" width="12.7109375" style="2" customWidth="1"/>
    <col min="12745" max="12991" width="9.140625" style="2"/>
    <col min="12992" max="12992" width="5.7109375" style="2" customWidth="1"/>
    <col min="12993" max="12993" width="8.28515625" style="2" customWidth="1"/>
    <col min="12994" max="12994" width="1.5703125" style="2" bestFit="1" customWidth="1"/>
    <col min="12995" max="12995" width="50.7109375" style="2" customWidth="1"/>
    <col min="12996" max="12996" width="6" style="2" bestFit="1" customWidth="1"/>
    <col min="12997" max="12997" width="7.28515625" style="2" bestFit="1" customWidth="1"/>
    <col min="12998" max="12998" width="5.7109375" style="2" customWidth="1"/>
    <col min="12999" max="12999" width="11.42578125" style="2" customWidth="1"/>
    <col min="13000" max="13000" width="12.7109375" style="2" customWidth="1"/>
    <col min="13001" max="13247" width="9.140625" style="2"/>
    <col min="13248" max="13248" width="5.7109375" style="2" customWidth="1"/>
    <col min="13249" max="13249" width="8.28515625" style="2" customWidth="1"/>
    <col min="13250" max="13250" width="1.5703125" style="2" bestFit="1" customWidth="1"/>
    <col min="13251" max="13251" width="50.7109375" style="2" customWidth="1"/>
    <col min="13252" max="13252" width="6" style="2" bestFit="1" customWidth="1"/>
    <col min="13253" max="13253" width="7.28515625" style="2" bestFit="1" customWidth="1"/>
    <col min="13254" max="13254" width="5.7109375" style="2" customWidth="1"/>
    <col min="13255" max="13255" width="11.42578125" style="2" customWidth="1"/>
    <col min="13256" max="13256" width="12.7109375" style="2" customWidth="1"/>
    <col min="13257" max="13503" width="9.140625" style="2"/>
    <col min="13504" max="13504" width="5.7109375" style="2" customWidth="1"/>
    <col min="13505" max="13505" width="8.28515625" style="2" customWidth="1"/>
    <col min="13506" max="13506" width="1.5703125" style="2" bestFit="1" customWidth="1"/>
    <col min="13507" max="13507" width="50.7109375" style="2" customWidth="1"/>
    <col min="13508" max="13508" width="6" style="2" bestFit="1" customWidth="1"/>
    <col min="13509" max="13509" width="7.28515625" style="2" bestFit="1" customWidth="1"/>
    <col min="13510" max="13510" width="5.7109375" style="2" customWidth="1"/>
    <col min="13511" max="13511" width="11.42578125" style="2" customWidth="1"/>
    <col min="13512" max="13512" width="12.7109375" style="2" customWidth="1"/>
    <col min="13513" max="13759" width="9.140625" style="2"/>
    <col min="13760" max="13760" width="5.7109375" style="2" customWidth="1"/>
    <col min="13761" max="13761" width="8.28515625" style="2" customWidth="1"/>
    <col min="13762" max="13762" width="1.5703125" style="2" bestFit="1" customWidth="1"/>
    <col min="13763" max="13763" width="50.7109375" style="2" customWidth="1"/>
    <col min="13764" max="13764" width="6" style="2" bestFit="1" customWidth="1"/>
    <col min="13765" max="13765" width="7.28515625" style="2" bestFit="1" customWidth="1"/>
    <col min="13766" max="13766" width="5.7109375" style="2" customWidth="1"/>
    <col min="13767" max="13767" width="11.42578125" style="2" customWidth="1"/>
    <col min="13768" max="13768" width="12.7109375" style="2" customWidth="1"/>
    <col min="13769" max="14015" width="9.140625" style="2"/>
    <col min="14016" max="14016" width="5.7109375" style="2" customWidth="1"/>
    <col min="14017" max="14017" width="8.28515625" style="2" customWidth="1"/>
    <col min="14018" max="14018" width="1.5703125" style="2" bestFit="1" customWidth="1"/>
    <col min="14019" max="14019" width="50.7109375" style="2" customWidth="1"/>
    <col min="14020" max="14020" width="6" style="2" bestFit="1" customWidth="1"/>
    <col min="14021" max="14021" width="7.28515625" style="2" bestFit="1" customWidth="1"/>
    <col min="14022" max="14022" width="5.7109375" style="2" customWidth="1"/>
    <col min="14023" max="14023" width="11.42578125" style="2" customWidth="1"/>
    <col min="14024" max="14024" width="12.7109375" style="2" customWidth="1"/>
    <col min="14025" max="14271" width="9.140625" style="2"/>
    <col min="14272" max="14272" width="5.7109375" style="2" customWidth="1"/>
    <col min="14273" max="14273" width="8.28515625" style="2" customWidth="1"/>
    <col min="14274" max="14274" width="1.5703125" style="2" bestFit="1" customWidth="1"/>
    <col min="14275" max="14275" width="50.7109375" style="2" customWidth="1"/>
    <col min="14276" max="14276" width="6" style="2" bestFit="1" customWidth="1"/>
    <col min="14277" max="14277" width="7.28515625" style="2" bestFit="1" customWidth="1"/>
    <col min="14278" max="14278" width="5.7109375" style="2" customWidth="1"/>
    <col min="14279" max="14279" width="11.42578125" style="2" customWidth="1"/>
    <col min="14280" max="14280" width="12.7109375" style="2" customWidth="1"/>
    <col min="14281" max="14527" width="9.140625" style="2"/>
    <col min="14528" max="14528" width="5.7109375" style="2" customWidth="1"/>
    <col min="14529" max="14529" width="8.28515625" style="2" customWidth="1"/>
    <col min="14530" max="14530" width="1.5703125" style="2" bestFit="1" customWidth="1"/>
    <col min="14531" max="14531" width="50.7109375" style="2" customWidth="1"/>
    <col min="14532" max="14532" width="6" style="2" bestFit="1" customWidth="1"/>
    <col min="14533" max="14533" width="7.28515625" style="2" bestFit="1" customWidth="1"/>
    <col min="14534" max="14534" width="5.7109375" style="2" customWidth="1"/>
    <col min="14535" max="14535" width="11.42578125" style="2" customWidth="1"/>
    <col min="14536" max="14536" width="12.7109375" style="2" customWidth="1"/>
    <col min="14537" max="14783" width="9.140625" style="2"/>
    <col min="14784" max="14784" width="5.7109375" style="2" customWidth="1"/>
    <col min="14785" max="14785" width="8.28515625" style="2" customWidth="1"/>
    <col min="14786" max="14786" width="1.5703125" style="2" bestFit="1" customWidth="1"/>
    <col min="14787" max="14787" width="50.7109375" style="2" customWidth="1"/>
    <col min="14788" max="14788" width="6" style="2" bestFit="1" customWidth="1"/>
    <col min="14789" max="14789" width="7.28515625" style="2" bestFit="1" customWidth="1"/>
    <col min="14790" max="14790" width="5.7109375" style="2" customWidth="1"/>
    <col min="14791" max="14791" width="11.42578125" style="2" customWidth="1"/>
    <col min="14792" max="14792" width="12.7109375" style="2" customWidth="1"/>
    <col min="14793" max="15039" width="9.140625" style="2"/>
    <col min="15040" max="15040" width="5.7109375" style="2" customWidth="1"/>
    <col min="15041" max="15041" width="8.28515625" style="2" customWidth="1"/>
    <col min="15042" max="15042" width="1.5703125" style="2" bestFit="1" customWidth="1"/>
    <col min="15043" max="15043" width="50.7109375" style="2" customWidth="1"/>
    <col min="15044" max="15044" width="6" style="2" bestFit="1" customWidth="1"/>
    <col min="15045" max="15045" width="7.28515625" style="2" bestFit="1" customWidth="1"/>
    <col min="15046" max="15046" width="5.7109375" style="2" customWidth="1"/>
    <col min="15047" max="15047" width="11.42578125" style="2" customWidth="1"/>
    <col min="15048" max="15048" width="12.7109375" style="2" customWidth="1"/>
    <col min="15049" max="15295" width="9.140625" style="2"/>
    <col min="15296" max="15296" width="5.7109375" style="2" customWidth="1"/>
    <col min="15297" max="15297" width="8.28515625" style="2" customWidth="1"/>
    <col min="15298" max="15298" width="1.5703125" style="2" bestFit="1" customWidth="1"/>
    <col min="15299" max="15299" width="50.7109375" style="2" customWidth="1"/>
    <col min="15300" max="15300" width="6" style="2" bestFit="1" customWidth="1"/>
    <col min="15301" max="15301" width="7.28515625" style="2" bestFit="1" customWidth="1"/>
    <col min="15302" max="15302" width="5.7109375" style="2" customWidth="1"/>
    <col min="15303" max="15303" width="11.42578125" style="2" customWidth="1"/>
    <col min="15304" max="15304" width="12.7109375" style="2" customWidth="1"/>
    <col min="15305" max="15551" width="9.140625" style="2"/>
    <col min="15552" max="15552" width="5.7109375" style="2" customWidth="1"/>
    <col min="15553" max="15553" width="8.28515625" style="2" customWidth="1"/>
    <col min="15554" max="15554" width="1.5703125" style="2" bestFit="1" customWidth="1"/>
    <col min="15555" max="15555" width="50.7109375" style="2" customWidth="1"/>
    <col min="15556" max="15556" width="6" style="2" bestFit="1" customWidth="1"/>
    <col min="15557" max="15557" width="7.28515625" style="2" bestFit="1" customWidth="1"/>
    <col min="15558" max="15558" width="5.7109375" style="2" customWidth="1"/>
    <col min="15559" max="15559" width="11.42578125" style="2" customWidth="1"/>
    <col min="15560" max="15560" width="12.7109375" style="2" customWidth="1"/>
    <col min="15561" max="15807" width="9.140625" style="2"/>
    <col min="15808" max="15808" width="5.7109375" style="2" customWidth="1"/>
    <col min="15809" max="15809" width="8.28515625" style="2" customWidth="1"/>
    <col min="15810" max="15810" width="1.5703125" style="2" bestFit="1" customWidth="1"/>
    <col min="15811" max="15811" width="50.7109375" style="2" customWidth="1"/>
    <col min="15812" max="15812" width="6" style="2" bestFit="1" customWidth="1"/>
    <col min="15813" max="15813" width="7.28515625" style="2" bestFit="1" customWidth="1"/>
    <col min="15814" max="15814" width="5.7109375" style="2" customWidth="1"/>
    <col min="15815" max="15815" width="11.42578125" style="2" customWidth="1"/>
    <col min="15816" max="15816" width="12.7109375" style="2" customWidth="1"/>
    <col min="15817" max="16063" width="9.140625" style="2"/>
    <col min="16064" max="16064" width="5.7109375" style="2" customWidth="1"/>
    <col min="16065" max="16065" width="8.28515625" style="2" customWidth="1"/>
    <col min="16066" max="16066" width="1.5703125" style="2" bestFit="1" customWidth="1"/>
    <col min="16067" max="16067" width="50.7109375" style="2" customWidth="1"/>
    <col min="16068" max="16068" width="6" style="2" bestFit="1" customWidth="1"/>
    <col min="16069" max="16069" width="7.28515625" style="2" bestFit="1" customWidth="1"/>
    <col min="16070" max="16070" width="5.7109375" style="2" customWidth="1"/>
    <col min="16071" max="16071" width="11.42578125" style="2" customWidth="1"/>
    <col min="16072" max="16072" width="12.7109375" style="2" customWidth="1"/>
    <col min="16073" max="16384" width="9.140625" style="2"/>
  </cols>
  <sheetData>
    <row r="1" spans="1:9" ht="15" customHeight="1">
      <c r="A1" s="559"/>
      <c r="B1" s="560"/>
      <c r="C1" s="561"/>
      <c r="D1" s="568" t="s">
        <v>77</v>
      </c>
      <c r="E1" s="568"/>
      <c r="F1" s="568"/>
      <c r="G1" s="559"/>
      <c r="H1" s="560"/>
      <c r="I1" s="561"/>
    </row>
    <row r="2" spans="1:9">
      <c r="A2" s="562"/>
      <c r="B2" s="563"/>
      <c r="C2" s="564"/>
      <c r="D2" s="568"/>
      <c r="E2" s="568"/>
      <c r="F2" s="568"/>
      <c r="G2" s="562"/>
      <c r="H2" s="563"/>
      <c r="I2" s="564"/>
    </row>
    <row r="3" spans="1:9">
      <c r="A3" s="562"/>
      <c r="B3" s="563"/>
      <c r="C3" s="564"/>
      <c r="D3" s="569" t="s">
        <v>78</v>
      </c>
      <c r="E3" s="569"/>
      <c r="F3" s="569"/>
      <c r="G3" s="562"/>
      <c r="H3" s="563"/>
      <c r="I3" s="564"/>
    </row>
    <row r="4" spans="1:9" ht="13.5" customHeight="1">
      <c r="A4" s="565"/>
      <c r="B4" s="566"/>
      <c r="C4" s="567"/>
      <c r="D4" s="569"/>
      <c r="E4" s="569"/>
      <c r="F4" s="569"/>
      <c r="G4" s="565"/>
      <c r="H4" s="566"/>
      <c r="I4" s="567"/>
    </row>
    <row r="5" spans="1:9" ht="10.5" customHeight="1">
      <c r="A5" s="133"/>
      <c r="B5" s="131"/>
      <c r="C5" s="131"/>
      <c r="D5" s="131"/>
      <c r="E5" s="390"/>
      <c r="F5" s="390"/>
      <c r="G5" s="390"/>
      <c r="H5" s="157"/>
      <c r="I5" s="132"/>
    </row>
    <row r="6" spans="1:9" ht="17.25" customHeight="1">
      <c r="A6" s="133" t="s">
        <v>79</v>
      </c>
      <c r="B6" s="131"/>
      <c r="C6" s="134"/>
      <c r="D6" s="135"/>
      <c r="E6" s="135"/>
      <c r="F6" s="135"/>
      <c r="G6" s="136" t="s">
        <v>80</v>
      </c>
      <c r="H6" s="585">
        <v>44593</v>
      </c>
      <c r="I6" s="586"/>
    </row>
    <row r="7" spans="1:9" ht="50.25" customHeight="1">
      <c r="A7" s="137"/>
      <c r="B7" s="131"/>
      <c r="C7" s="134"/>
      <c r="D7" s="619" t="s">
        <v>113</v>
      </c>
      <c r="E7" s="619"/>
      <c r="F7" s="619"/>
      <c r="G7" s="390"/>
      <c r="H7" s="621"/>
      <c r="I7" s="622"/>
    </row>
    <row r="8" spans="1:9" ht="17.25" customHeight="1">
      <c r="A8" s="133" t="s">
        <v>81</v>
      </c>
      <c r="B8" s="131"/>
      <c r="C8" s="134"/>
      <c r="D8" s="620"/>
      <c r="E8" s="620"/>
      <c r="F8" s="620"/>
      <c r="G8" s="390" t="s">
        <v>82</v>
      </c>
      <c r="H8" s="587"/>
      <c r="I8" s="588"/>
    </row>
    <row r="9" spans="1:9" ht="15.75" customHeight="1">
      <c r="A9" s="138"/>
      <c r="B9" s="139"/>
      <c r="C9" s="140"/>
      <c r="D9" s="141"/>
      <c r="E9" s="391"/>
      <c r="F9" s="391"/>
      <c r="G9" s="142"/>
      <c r="H9" s="158"/>
      <c r="I9" s="143"/>
    </row>
    <row r="10" spans="1:9" ht="15" customHeight="1">
      <c r="A10" s="675" t="s">
        <v>4</v>
      </c>
      <c r="B10" s="663" t="s">
        <v>5</v>
      </c>
      <c r="C10" s="627"/>
      <c r="D10" s="664"/>
      <c r="E10" s="623" t="s">
        <v>8</v>
      </c>
      <c r="F10" s="625" t="s">
        <v>33</v>
      </c>
      <c r="G10" s="627" t="s">
        <v>34</v>
      </c>
      <c r="H10" s="629" t="s">
        <v>6</v>
      </c>
      <c r="I10" s="631" t="s">
        <v>7</v>
      </c>
    </row>
    <row r="11" spans="1:9" s="8" customFormat="1" ht="15" customHeight="1" thickBot="1">
      <c r="A11" s="676"/>
      <c r="B11" s="665"/>
      <c r="C11" s="628"/>
      <c r="D11" s="666"/>
      <c r="E11" s="624"/>
      <c r="F11" s="626"/>
      <c r="G11" s="628"/>
      <c r="H11" s="630"/>
      <c r="I11" s="632"/>
    </row>
    <row r="12" spans="1:9" s="8" customFormat="1" ht="15.75" customHeight="1">
      <c r="A12" s="151" t="s">
        <v>18</v>
      </c>
      <c r="B12" s="645" t="s">
        <v>17</v>
      </c>
      <c r="C12" s="646"/>
      <c r="D12" s="647"/>
      <c r="E12" s="117"/>
      <c r="F12" s="115"/>
      <c r="G12" s="115"/>
      <c r="H12" s="159"/>
      <c r="I12" s="116"/>
    </row>
    <row r="13" spans="1:9" s="8" customFormat="1">
      <c r="A13" s="124">
        <v>1</v>
      </c>
      <c r="B13" s="592" t="s">
        <v>71</v>
      </c>
      <c r="C13" s="654"/>
      <c r="D13" s="655"/>
      <c r="E13" s="118"/>
      <c r="F13" s="87" t="s">
        <v>12</v>
      </c>
      <c r="G13" s="88">
        <v>1</v>
      </c>
      <c r="H13" s="160">
        <v>15000</v>
      </c>
      <c r="I13" s="108">
        <f>H13*G13</f>
        <v>15000</v>
      </c>
    </row>
    <row r="14" spans="1:9" s="8" customFormat="1" ht="15" customHeight="1">
      <c r="A14" s="124"/>
      <c r="B14" s="592" t="s">
        <v>70</v>
      </c>
      <c r="C14" s="656"/>
      <c r="D14" s="657"/>
      <c r="E14" s="118"/>
      <c r="F14" s="87" t="s">
        <v>12</v>
      </c>
      <c r="G14" s="88">
        <v>1</v>
      </c>
      <c r="H14" s="160">
        <v>10000</v>
      </c>
      <c r="I14" s="108">
        <f>H14*G14</f>
        <v>10000</v>
      </c>
    </row>
    <row r="15" spans="1:9" s="8" customFormat="1" ht="15" customHeight="1">
      <c r="A15" s="125">
        <v>2</v>
      </c>
      <c r="B15" s="639" t="s">
        <v>41</v>
      </c>
      <c r="C15" s="640"/>
      <c r="D15" s="641"/>
      <c r="E15" s="119"/>
      <c r="F15" s="87"/>
      <c r="G15" s="89"/>
      <c r="H15" s="160"/>
      <c r="I15" s="108"/>
    </row>
    <row r="16" spans="1:9" s="8" customFormat="1">
      <c r="A16" s="125"/>
      <c r="B16" s="639" t="s">
        <v>42</v>
      </c>
      <c r="C16" s="640"/>
      <c r="D16" s="641"/>
      <c r="E16" s="119"/>
      <c r="F16" s="87" t="s">
        <v>9</v>
      </c>
      <c r="G16" s="89">
        <f xml:space="preserve"> 8*15</f>
        <v>120</v>
      </c>
      <c r="H16" s="160">
        <v>25</v>
      </c>
      <c r="I16" s="108">
        <f t="shared" ref="I16:I27" si="0">H16*G16</f>
        <v>3000</v>
      </c>
    </row>
    <row r="17" spans="1:9" s="8" customFormat="1">
      <c r="A17" s="125"/>
      <c r="B17" s="392" t="s">
        <v>76</v>
      </c>
      <c r="C17" s="393"/>
      <c r="D17" s="394"/>
      <c r="E17" s="119"/>
      <c r="F17" s="87" t="s">
        <v>16</v>
      </c>
      <c r="G17" s="89">
        <v>2</v>
      </c>
      <c r="H17" s="160">
        <v>4250</v>
      </c>
      <c r="I17" s="108">
        <f t="shared" si="0"/>
        <v>8500</v>
      </c>
    </row>
    <row r="18" spans="1:9" s="8" customFormat="1">
      <c r="A18" s="125"/>
      <c r="B18" s="392" t="s">
        <v>43</v>
      </c>
      <c r="C18" s="393"/>
      <c r="D18" s="394"/>
      <c r="E18" s="119"/>
      <c r="F18" s="87" t="s">
        <v>15</v>
      </c>
      <c r="G18" s="89">
        <v>1</v>
      </c>
      <c r="H18" s="160">
        <v>3000</v>
      </c>
      <c r="I18" s="108">
        <f t="shared" si="0"/>
        <v>3000</v>
      </c>
    </row>
    <row r="19" spans="1:9" s="8" customFormat="1">
      <c r="A19" s="125"/>
      <c r="B19" s="392" t="s">
        <v>74</v>
      </c>
      <c r="C19" s="393"/>
      <c r="D19" s="394"/>
      <c r="E19" s="119"/>
      <c r="F19" s="87" t="s">
        <v>12</v>
      </c>
      <c r="G19" s="89">
        <v>1</v>
      </c>
      <c r="H19" s="160">
        <v>3500</v>
      </c>
      <c r="I19" s="108">
        <f t="shared" si="0"/>
        <v>3500</v>
      </c>
    </row>
    <row r="20" spans="1:9" s="8" customFormat="1">
      <c r="A20" s="125"/>
      <c r="B20" s="392" t="s">
        <v>85</v>
      </c>
      <c r="C20" s="393"/>
      <c r="D20" s="394"/>
      <c r="E20" s="119"/>
      <c r="F20" s="87" t="s">
        <v>45</v>
      </c>
      <c r="G20" s="90">
        <v>1</v>
      </c>
      <c r="H20" s="160">
        <v>3500</v>
      </c>
      <c r="I20" s="108">
        <f t="shared" si="0"/>
        <v>3500</v>
      </c>
    </row>
    <row r="21" spans="1:9" s="8" customFormat="1" ht="31.5" customHeight="1">
      <c r="A21" s="125"/>
      <c r="B21" s="642" t="s">
        <v>84</v>
      </c>
      <c r="C21" s="643"/>
      <c r="D21" s="644"/>
      <c r="E21" s="119"/>
      <c r="F21" s="87" t="s">
        <v>45</v>
      </c>
      <c r="G21" s="90">
        <v>1</v>
      </c>
      <c r="H21" s="160">
        <v>3500</v>
      </c>
      <c r="I21" s="108">
        <f t="shared" si="0"/>
        <v>3500</v>
      </c>
    </row>
    <row r="22" spans="1:9" s="8" customFormat="1">
      <c r="A22" s="125"/>
      <c r="B22" s="642" t="s">
        <v>111</v>
      </c>
      <c r="C22" s="643"/>
      <c r="D22" s="644"/>
      <c r="E22" s="119"/>
      <c r="F22" s="87" t="s">
        <v>12</v>
      </c>
      <c r="G22" s="90">
        <v>1</v>
      </c>
      <c r="H22" s="160">
        <v>10000</v>
      </c>
      <c r="I22" s="108">
        <f t="shared" si="0"/>
        <v>10000</v>
      </c>
    </row>
    <row r="23" spans="1:9" s="8" customFormat="1">
      <c r="A23" s="125">
        <v>3</v>
      </c>
      <c r="B23" s="392" t="s">
        <v>46</v>
      </c>
      <c r="C23" s="393"/>
      <c r="D23" s="394"/>
      <c r="E23" s="119"/>
      <c r="F23" s="87"/>
      <c r="G23" s="90"/>
      <c r="H23" s="160"/>
      <c r="I23" s="108"/>
    </row>
    <row r="24" spans="1:9" s="8" customFormat="1">
      <c r="A24" s="125"/>
      <c r="B24" s="648" t="s">
        <v>94</v>
      </c>
      <c r="C24" s="649"/>
      <c r="D24" s="650"/>
      <c r="E24" s="119"/>
      <c r="F24" s="87" t="s">
        <v>39</v>
      </c>
      <c r="G24" s="90">
        <v>1</v>
      </c>
      <c r="H24" s="160">
        <v>6000</v>
      </c>
      <c r="I24" s="108">
        <f t="shared" si="0"/>
        <v>6000</v>
      </c>
    </row>
    <row r="25" spans="1:9" s="8" customFormat="1">
      <c r="A25" s="125"/>
      <c r="B25" s="648" t="s">
        <v>95</v>
      </c>
      <c r="C25" s="649"/>
      <c r="D25" s="650"/>
      <c r="E25" s="119"/>
      <c r="F25" s="87" t="s">
        <v>39</v>
      </c>
      <c r="G25" s="90">
        <v>2</v>
      </c>
      <c r="H25" s="160">
        <v>1500</v>
      </c>
      <c r="I25" s="108">
        <f t="shared" si="0"/>
        <v>3000</v>
      </c>
    </row>
    <row r="26" spans="1:9" s="8" customFormat="1">
      <c r="A26" s="125"/>
      <c r="B26" s="648" t="s">
        <v>96</v>
      </c>
      <c r="C26" s="649"/>
      <c r="D26" s="650"/>
      <c r="E26" s="119"/>
      <c r="F26" s="87" t="s">
        <v>39</v>
      </c>
      <c r="G26" s="90">
        <v>1</v>
      </c>
      <c r="H26" s="160">
        <v>2500</v>
      </c>
      <c r="I26" s="108">
        <f t="shared" si="0"/>
        <v>2500</v>
      </c>
    </row>
    <row r="27" spans="1:9" s="8" customFormat="1">
      <c r="A27" s="125"/>
      <c r="B27" s="395" t="s">
        <v>97</v>
      </c>
      <c r="C27" s="396"/>
      <c r="D27" s="397"/>
      <c r="E27" s="119"/>
      <c r="F27" s="87" t="s">
        <v>39</v>
      </c>
      <c r="G27" s="90">
        <v>1</v>
      </c>
      <c r="H27" s="160">
        <v>5000</v>
      </c>
      <c r="I27" s="108">
        <f t="shared" si="0"/>
        <v>5000</v>
      </c>
    </row>
    <row r="28" spans="1:9" s="8" customFormat="1">
      <c r="A28" s="125"/>
      <c r="B28" s="592" t="s">
        <v>118</v>
      </c>
      <c r="C28" s="656"/>
      <c r="D28" s="657"/>
      <c r="E28" s="119"/>
      <c r="F28" s="87" t="s">
        <v>105</v>
      </c>
      <c r="G28" s="90">
        <v>1</v>
      </c>
      <c r="H28" s="160">
        <v>15000</v>
      </c>
      <c r="I28" s="108">
        <f>H28*G28</f>
        <v>15000</v>
      </c>
    </row>
    <row r="29" spans="1:9" s="8" customFormat="1">
      <c r="A29" s="125"/>
      <c r="B29" s="592" t="s">
        <v>106</v>
      </c>
      <c r="C29" s="656"/>
      <c r="D29" s="656"/>
      <c r="E29" s="145"/>
      <c r="F29" s="87" t="s">
        <v>12</v>
      </c>
      <c r="G29" s="90">
        <v>1</v>
      </c>
      <c r="H29" s="160">
        <v>10000</v>
      </c>
      <c r="I29" s="108">
        <f>PRODUCT(G29:H29)</f>
        <v>10000</v>
      </c>
    </row>
    <row r="30" spans="1:9" s="8" customFormat="1">
      <c r="A30" s="126" t="s">
        <v>47</v>
      </c>
      <c r="B30" s="677" t="s">
        <v>48</v>
      </c>
      <c r="C30" s="678"/>
      <c r="D30" s="678"/>
      <c r="E30" s="146"/>
      <c r="F30" s="91"/>
      <c r="G30" s="92"/>
      <c r="H30" s="161"/>
      <c r="I30" s="109">
        <f>SUM(I12:I29)</f>
        <v>101500</v>
      </c>
    </row>
    <row r="31" spans="1:9" s="8" customFormat="1">
      <c r="A31" s="149" t="s">
        <v>19</v>
      </c>
      <c r="B31" s="605" t="s">
        <v>114</v>
      </c>
      <c r="C31" s="651"/>
      <c r="D31" s="651"/>
      <c r="E31" s="398"/>
      <c r="F31" s="93"/>
      <c r="G31" s="94"/>
      <c r="H31" s="162"/>
      <c r="I31" s="113"/>
    </row>
    <row r="32" spans="1:9" s="8" customFormat="1" ht="15" customHeight="1">
      <c r="A32" s="126">
        <v>1</v>
      </c>
      <c r="B32" s="653" t="s">
        <v>119</v>
      </c>
      <c r="C32" s="634"/>
      <c r="D32" s="634"/>
      <c r="E32" s="398"/>
      <c r="F32" s="93" t="s">
        <v>103</v>
      </c>
      <c r="G32" s="94">
        <v>2</v>
      </c>
      <c r="H32" s="44">
        <v>44250.03</v>
      </c>
      <c r="I32" s="113">
        <f t="shared" ref="I32" si="1">H32*G32</f>
        <v>88500.06</v>
      </c>
    </row>
    <row r="33" spans="1:10" s="8" customFormat="1" ht="15" customHeight="1">
      <c r="A33" s="126">
        <v>2</v>
      </c>
      <c r="B33" s="653" t="s">
        <v>125</v>
      </c>
      <c r="C33" s="634"/>
      <c r="D33" s="634"/>
      <c r="E33" s="398"/>
      <c r="F33" s="93" t="s">
        <v>103</v>
      </c>
      <c r="G33" s="94">
        <v>3</v>
      </c>
      <c r="H33" s="44">
        <v>4380</v>
      </c>
      <c r="I33" s="144">
        <f>PRODUCT(G33*H33)</f>
        <v>13140</v>
      </c>
      <c r="J33" s="264"/>
    </row>
    <row r="34" spans="1:10" s="8" customFormat="1" ht="15" customHeight="1">
      <c r="A34" s="127"/>
      <c r="B34" s="608" t="s">
        <v>48</v>
      </c>
      <c r="C34" s="609"/>
      <c r="D34" s="609"/>
      <c r="E34" s="398"/>
      <c r="F34" s="93"/>
      <c r="G34" s="94"/>
      <c r="H34" s="162"/>
      <c r="I34" s="114">
        <f>SUM(I32:I33)</f>
        <v>101640.06</v>
      </c>
    </row>
    <row r="35" spans="1:10" s="8" customFormat="1">
      <c r="A35" s="149" t="s">
        <v>67</v>
      </c>
      <c r="B35" s="605" t="s">
        <v>120</v>
      </c>
      <c r="C35" s="651"/>
      <c r="D35" s="651"/>
      <c r="E35" s="398"/>
      <c r="F35" s="93"/>
      <c r="G35" s="94"/>
      <c r="H35" s="162"/>
      <c r="I35" s="113"/>
    </row>
    <row r="36" spans="1:10" s="8" customFormat="1" ht="15" customHeight="1">
      <c r="A36" s="126">
        <v>1</v>
      </c>
      <c r="B36" s="652" t="s">
        <v>104</v>
      </c>
      <c r="C36" s="637"/>
      <c r="D36" s="637"/>
      <c r="E36" s="398"/>
      <c r="F36" s="93" t="s">
        <v>103</v>
      </c>
      <c r="G36" s="94">
        <v>5</v>
      </c>
      <c r="H36" s="44">
        <v>11270</v>
      </c>
      <c r="I36" s="113">
        <f>H36*G36</f>
        <v>56350</v>
      </c>
    </row>
    <row r="37" spans="1:10" s="8" customFormat="1" ht="15" customHeight="1">
      <c r="A37" s="126">
        <v>2</v>
      </c>
      <c r="B37" s="653" t="s">
        <v>119</v>
      </c>
      <c r="C37" s="634"/>
      <c r="D37" s="634"/>
      <c r="E37" s="398"/>
      <c r="F37" s="93" t="s">
        <v>103</v>
      </c>
      <c r="G37" s="94">
        <v>5</v>
      </c>
      <c r="H37" s="44">
        <v>1026</v>
      </c>
      <c r="I37" s="113">
        <f>H37*G37</f>
        <v>5130</v>
      </c>
    </row>
    <row r="38" spans="1:10" s="8" customFormat="1" ht="15" customHeight="1">
      <c r="A38" s="126">
        <v>3</v>
      </c>
      <c r="B38" s="636" t="s">
        <v>121</v>
      </c>
      <c r="C38" s="637"/>
      <c r="D38" s="638"/>
      <c r="E38" s="398"/>
      <c r="F38" s="93" t="s">
        <v>103</v>
      </c>
      <c r="G38" s="94">
        <v>4</v>
      </c>
      <c r="H38" s="44">
        <v>175</v>
      </c>
      <c r="I38" s="113">
        <f>G38*H38</f>
        <v>700</v>
      </c>
    </row>
    <row r="39" spans="1:10" s="8" customFormat="1" ht="15" customHeight="1">
      <c r="A39" s="126">
        <v>4</v>
      </c>
      <c r="B39" s="653" t="s">
        <v>127</v>
      </c>
      <c r="C39" s="634"/>
      <c r="D39" s="634"/>
      <c r="E39" s="398"/>
      <c r="F39" s="93" t="s">
        <v>122</v>
      </c>
      <c r="G39" s="94">
        <v>3</v>
      </c>
      <c r="H39" s="44">
        <v>33733</v>
      </c>
      <c r="I39" s="113">
        <f t="shared" ref="I39:I41" si="2">H39*G39</f>
        <v>101199</v>
      </c>
    </row>
    <row r="40" spans="1:10" s="8" customFormat="1" ht="15" customHeight="1">
      <c r="A40" s="126"/>
      <c r="B40" s="633" t="s">
        <v>212</v>
      </c>
      <c r="C40" s="634"/>
      <c r="D40" s="635"/>
      <c r="E40" s="398"/>
      <c r="F40" s="93" t="s">
        <v>103</v>
      </c>
      <c r="G40" s="94">
        <v>2</v>
      </c>
      <c r="H40" s="44">
        <v>12500</v>
      </c>
      <c r="I40" s="113">
        <f t="shared" si="2"/>
        <v>25000</v>
      </c>
    </row>
    <row r="41" spans="1:10" s="8" customFormat="1" ht="15" customHeight="1">
      <c r="A41" s="126">
        <v>5</v>
      </c>
      <c r="B41" s="633" t="s">
        <v>213</v>
      </c>
      <c r="C41" s="634"/>
      <c r="D41" s="635"/>
      <c r="E41" s="398"/>
      <c r="F41" s="93" t="s">
        <v>103</v>
      </c>
      <c r="G41" s="94">
        <v>3</v>
      </c>
      <c r="H41" s="44">
        <v>6000</v>
      </c>
      <c r="I41" s="113">
        <f t="shared" si="2"/>
        <v>18000</v>
      </c>
    </row>
    <row r="42" spans="1:10" s="8" customFormat="1" ht="15" customHeight="1">
      <c r="A42" s="127"/>
      <c r="B42" s="608" t="s">
        <v>48</v>
      </c>
      <c r="C42" s="609"/>
      <c r="D42" s="609"/>
      <c r="E42" s="398"/>
      <c r="F42" s="93"/>
      <c r="G42" s="94"/>
      <c r="H42" s="162"/>
      <c r="I42" s="114">
        <f>SUM(I36:I41)</f>
        <v>206379</v>
      </c>
    </row>
    <row r="43" spans="1:10" s="8" customFormat="1" ht="15" customHeight="1">
      <c r="A43" s="149" t="s">
        <v>107</v>
      </c>
      <c r="B43" s="658" t="s">
        <v>115</v>
      </c>
      <c r="C43" s="659"/>
      <c r="D43" s="659"/>
      <c r="E43" s="398"/>
      <c r="F43" s="93"/>
      <c r="G43" s="94"/>
      <c r="H43" s="162"/>
      <c r="I43" s="114"/>
    </row>
    <row r="44" spans="1:10" s="8" customFormat="1" ht="15" customHeight="1">
      <c r="A44" s="127">
        <v>1</v>
      </c>
      <c r="B44" s="653" t="s">
        <v>123</v>
      </c>
      <c r="C44" s="634"/>
      <c r="D44" s="634"/>
      <c r="E44" s="398"/>
      <c r="F44" s="93" t="s">
        <v>103</v>
      </c>
      <c r="G44" s="94">
        <v>7</v>
      </c>
      <c r="H44" s="162">
        <v>2053</v>
      </c>
      <c r="I44" s="113">
        <f>G44*H44</f>
        <v>14371</v>
      </c>
    </row>
    <row r="45" spans="1:10" s="8" customFormat="1" ht="15" customHeight="1">
      <c r="A45" s="127"/>
      <c r="B45" s="608" t="s">
        <v>48</v>
      </c>
      <c r="C45" s="609"/>
      <c r="D45" s="609"/>
      <c r="E45" s="398"/>
      <c r="F45" s="93"/>
      <c r="G45" s="94"/>
      <c r="H45" s="162"/>
      <c r="I45" s="114">
        <f>SUM(I44:I44)</f>
        <v>14371</v>
      </c>
    </row>
    <row r="46" spans="1:10" s="8" customFormat="1" ht="30" customHeight="1">
      <c r="A46" s="149" t="s">
        <v>68</v>
      </c>
      <c r="B46" s="658" t="s">
        <v>116</v>
      </c>
      <c r="C46" s="659"/>
      <c r="D46" s="659"/>
      <c r="E46" s="398"/>
      <c r="F46" s="93"/>
      <c r="G46" s="94"/>
      <c r="H46" s="162"/>
      <c r="I46" s="113"/>
    </row>
    <row r="47" spans="1:10" s="8" customFormat="1" ht="15" customHeight="1">
      <c r="A47" s="126">
        <v>1</v>
      </c>
      <c r="B47" s="653" t="s">
        <v>119</v>
      </c>
      <c r="C47" s="634"/>
      <c r="D47" s="634"/>
      <c r="E47" s="398"/>
      <c r="F47" s="93" t="s">
        <v>103</v>
      </c>
      <c r="G47" s="94">
        <v>4</v>
      </c>
      <c r="H47" s="44">
        <v>1026</v>
      </c>
      <c r="I47" s="113">
        <f>G47*H47</f>
        <v>4104</v>
      </c>
    </row>
    <row r="48" spans="1:10" s="8" customFormat="1" ht="15" customHeight="1">
      <c r="A48" s="127"/>
      <c r="B48" s="608" t="s">
        <v>48</v>
      </c>
      <c r="C48" s="609"/>
      <c r="D48" s="609"/>
      <c r="E48" s="398"/>
      <c r="F48" s="93"/>
      <c r="G48" s="94"/>
      <c r="H48" s="162"/>
      <c r="I48" s="114">
        <f>SUM(I47:I47)</f>
        <v>4104</v>
      </c>
    </row>
    <row r="49" spans="1:9" s="8" customFormat="1" ht="15" customHeight="1">
      <c r="A49" s="127"/>
      <c r="B49" s="658" t="s">
        <v>117</v>
      </c>
      <c r="C49" s="659"/>
      <c r="D49" s="659"/>
      <c r="E49" s="398"/>
      <c r="F49" s="93"/>
      <c r="G49" s="94"/>
      <c r="H49" s="162"/>
      <c r="I49" s="114"/>
    </row>
    <row r="50" spans="1:9" s="8" customFormat="1" ht="15" customHeight="1">
      <c r="A50" s="127"/>
      <c r="B50" s="660" t="s">
        <v>124</v>
      </c>
      <c r="C50" s="661"/>
      <c r="D50" s="662"/>
      <c r="E50" s="398"/>
      <c r="F50" s="93" t="s">
        <v>122</v>
      </c>
      <c r="G50" s="94">
        <v>1</v>
      </c>
      <c r="H50" s="162">
        <v>28973</v>
      </c>
      <c r="I50" s="114">
        <f>G50*H50</f>
        <v>28973</v>
      </c>
    </row>
    <row r="51" spans="1:9" s="8" customFormat="1" ht="15" customHeight="1">
      <c r="A51" s="127"/>
      <c r="B51" s="660" t="s">
        <v>126</v>
      </c>
      <c r="C51" s="661"/>
      <c r="D51" s="662"/>
      <c r="E51" s="398"/>
      <c r="F51" s="93" t="s">
        <v>45</v>
      </c>
      <c r="G51" s="94">
        <v>72</v>
      </c>
      <c r="H51" s="162">
        <v>445.05</v>
      </c>
      <c r="I51" s="114">
        <f>G51*H51</f>
        <v>32043.600000000002</v>
      </c>
    </row>
    <row r="52" spans="1:9" s="8" customFormat="1" ht="15" customHeight="1">
      <c r="A52" s="127"/>
      <c r="B52" s="608" t="s">
        <v>48</v>
      </c>
      <c r="C52" s="609"/>
      <c r="D52" s="609"/>
      <c r="E52" s="398"/>
      <c r="F52" s="93"/>
      <c r="G52" s="94"/>
      <c r="H52" s="162"/>
      <c r="I52" s="114">
        <f>I50+I51</f>
        <v>61016.600000000006</v>
      </c>
    </row>
    <row r="53" spans="1:9" s="8" customFormat="1" ht="15" customHeight="1">
      <c r="A53" s="127"/>
      <c r="B53" s="682"/>
      <c r="C53" s="683"/>
      <c r="D53" s="683"/>
      <c r="E53" s="398"/>
      <c r="F53" s="93"/>
      <c r="G53" s="94"/>
      <c r="H53" s="162"/>
      <c r="I53" s="114"/>
    </row>
    <row r="54" spans="1:9" s="8" customFormat="1" ht="15" customHeight="1">
      <c r="A54" s="150" t="s">
        <v>98</v>
      </c>
      <c r="B54" s="599" t="s">
        <v>49</v>
      </c>
      <c r="C54" s="600"/>
      <c r="D54" s="600"/>
      <c r="E54" s="147"/>
      <c r="F54" s="95"/>
      <c r="G54" s="96"/>
      <c r="H54" s="163"/>
      <c r="I54" s="108"/>
    </row>
    <row r="55" spans="1:9" s="8" customFormat="1" ht="15" customHeight="1">
      <c r="A55" s="126">
        <v>1</v>
      </c>
      <c r="B55" s="584" t="s">
        <v>50</v>
      </c>
      <c r="C55" s="600"/>
      <c r="D55" s="600"/>
      <c r="E55" s="148"/>
      <c r="F55" s="97" t="s">
        <v>45</v>
      </c>
      <c r="G55" s="98">
        <v>20</v>
      </c>
      <c r="H55" s="164">
        <v>250</v>
      </c>
      <c r="I55" s="108">
        <f t="shared" ref="I55:I59" si="3">G55*H55</f>
        <v>5000</v>
      </c>
    </row>
    <row r="56" spans="1:9" s="8" customFormat="1" ht="15" customHeight="1">
      <c r="A56" s="126">
        <v>2</v>
      </c>
      <c r="B56" s="584" t="s">
        <v>51</v>
      </c>
      <c r="C56" s="600"/>
      <c r="D56" s="600"/>
      <c r="E56" s="148"/>
      <c r="F56" s="97" t="s">
        <v>45</v>
      </c>
      <c r="G56" s="98">
        <v>30</v>
      </c>
      <c r="H56" s="164">
        <v>100</v>
      </c>
      <c r="I56" s="108">
        <f t="shared" si="3"/>
        <v>3000</v>
      </c>
    </row>
    <row r="57" spans="1:9" s="8" customFormat="1" ht="15" customHeight="1">
      <c r="A57" s="126">
        <v>3</v>
      </c>
      <c r="B57" s="584" t="s">
        <v>52</v>
      </c>
      <c r="C57" s="600"/>
      <c r="D57" s="600"/>
      <c r="E57" s="148"/>
      <c r="F57" s="97" t="s">
        <v>45</v>
      </c>
      <c r="G57" s="98">
        <v>15</v>
      </c>
      <c r="H57" s="164">
        <v>500</v>
      </c>
      <c r="I57" s="108">
        <f t="shared" si="3"/>
        <v>7500</v>
      </c>
    </row>
    <row r="58" spans="1:9" s="8" customFormat="1" ht="15" customHeight="1">
      <c r="A58" s="126">
        <v>4</v>
      </c>
      <c r="B58" s="584" t="s">
        <v>75</v>
      </c>
      <c r="C58" s="600"/>
      <c r="D58" s="600"/>
      <c r="E58" s="148"/>
      <c r="F58" s="97" t="s">
        <v>45</v>
      </c>
      <c r="G58" s="98">
        <v>30</v>
      </c>
      <c r="H58" s="164">
        <v>160</v>
      </c>
      <c r="I58" s="108">
        <f t="shared" si="3"/>
        <v>4800</v>
      </c>
    </row>
    <row r="59" spans="1:9" s="8" customFormat="1" ht="15" customHeight="1">
      <c r="A59" s="126">
        <v>5</v>
      </c>
      <c r="B59" s="584" t="s">
        <v>87</v>
      </c>
      <c r="C59" s="600"/>
      <c r="D59" s="600"/>
      <c r="E59" s="148"/>
      <c r="F59" s="99" t="s">
        <v>44</v>
      </c>
      <c r="G59" s="100">
        <v>30</v>
      </c>
      <c r="H59" s="160">
        <v>600</v>
      </c>
      <c r="I59" s="108">
        <f t="shared" si="3"/>
        <v>18000</v>
      </c>
    </row>
    <row r="60" spans="1:9" s="8" customFormat="1" ht="15" customHeight="1">
      <c r="A60" s="126">
        <v>6</v>
      </c>
      <c r="B60" s="584" t="s">
        <v>83</v>
      </c>
      <c r="C60" s="582"/>
      <c r="D60" s="583"/>
      <c r="E60" s="122"/>
      <c r="F60" s="97" t="s">
        <v>53</v>
      </c>
      <c r="G60" s="101">
        <v>3</v>
      </c>
      <c r="H60" s="164">
        <v>6000</v>
      </c>
      <c r="I60" s="108">
        <f>G60*H60</f>
        <v>18000</v>
      </c>
    </row>
    <row r="61" spans="1:9" s="8" customFormat="1" ht="15" customHeight="1">
      <c r="A61" s="126">
        <v>7</v>
      </c>
      <c r="B61" s="584" t="s">
        <v>86</v>
      </c>
      <c r="C61" s="582"/>
      <c r="D61" s="583"/>
      <c r="E61" s="122"/>
      <c r="F61" s="97" t="s">
        <v>89</v>
      </c>
      <c r="G61" s="101">
        <v>1</v>
      </c>
      <c r="H61" s="164">
        <v>1000</v>
      </c>
      <c r="I61" s="108">
        <f t="shared" ref="I61:I65" si="4">G61*H61</f>
        <v>1000</v>
      </c>
    </row>
    <row r="62" spans="1:9" s="8" customFormat="1" ht="15" customHeight="1">
      <c r="A62" s="126">
        <v>8</v>
      </c>
      <c r="B62" s="387" t="s">
        <v>88</v>
      </c>
      <c r="C62" s="388"/>
      <c r="D62" s="389"/>
      <c r="E62" s="122"/>
      <c r="F62" s="97" t="s">
        <v>45</v>
      </c>
      <c r="G62" s="101">
        <v>1</v>
      </c>
      <c r="H62" s="164">
        <v>360</v>
      </c>
      <c r="I62" s="108">
        <f t="shared" si="4"/>
        <v>360</v>
      </c>
    </row>
    <row r="63" spans="1:9" s="8" customFormat="1" ht="15" customHeight="1">
      <c r="A63" s="126">
        <v>9</v>
      </c>
      <c r="B63" s="584" t="s">
        <v>90</v>
      </c>
      <c r="C63" s="582"/>
      <c r="D63" s="583"/>
      <c r="E63" s="122"/>
      <c r="F63" s="97" t="s">
        <v>45</v>
      </c>
      <c r="G63" s="101">
        <v>30</v>
      </c>
      <c r="H63" s="164">
        <v>15</v>
      </c>
      <c r="I63" s="108">
        <f t="shared" si="4"/>
        <v>450</v>
      </c>
    </row>
    <row r="64" spans="1:9" s="8" customFormat="1" ht="15" customHeight="1">
      <c r="A64" s="126">
        <v>10</v>
      </c>
      <c r="B64" s="584" t="s">
        <v>91</v>
      </c>
      <c r="C64" s="582"/>
      <c r="D64" s="583"/>
      <c r="E64" s="122"/>
      <c r="F64" s="97" t="s">
        <v>45</v>
      </c>
      <c r="G64" s="101">
        <v>30</v>
      </c>
      <c r="H64" s="164">
        <v>15</v>
      </c>
      <c r="I64" s="108">
        <f t="shared" si="4"/>
        <v>450</v>
      </c>
    </row>
    <row r="65" spans="1:9" s="8" customFormat="1" ht="15" customHeight="1">
      <c r="A65" s="126">
        <v>11</v>
      </c>
      <c r="B65" s="596" t="s">
        <v>64</v>
      </c>
      <c r="C65" s="600"/>
      <c r="D65" s="601"/>
      <c r="E65" s="122"/>
      <c r="F65" s="97" t="s">
        <v>12</v>
      </c>
      <c r="G65" s="101">
        <v>1</v>
      </c>
      <c r="H65" s="164">
        <v>15000</v>
      </c>
      <c r="I65" s="108">
        <f t="shared" si="4"/>
        <v>15000</v>
      </c>
    </row>
    <row r="66" spans="1:9" s="8" customFormat="1" ht="15" customHeight="1">
      <c r="A66" s="152"/>
      <c r="B66" s="602" t="s">
        <v>48</v>
      </c>
      <c r="C66" s="603"/>
      <c r="D66" s="604"/>
      <c r="E66" s="120"/>
      <c r="F66" s="91"/>
      <c r="G66" s="92"/>
      <c r="H66" s="161"/>
      <c r="I66" s="110">
        <f>SUM(I55:I65)</f>
        <v>73560</v>
      </c>
    </row>
    <row r="67" spans="1:9" s="8" customFormat="1" ht="15" customHeight="1">
      <c r="A67" s="152"/>
      <c r="B67" s="602"/>
      <c r="C67" s="684"/>
      <c r="D67" s="685"/>
      <c r="E67" s="120"/>
      <c r="F67" s="95"/>
      <c r="G67" s="96"/>
      <c r="H67" s="163"/>
      <c r="I67" s="111"/>
    </row>
    <row r="68" spans="1:9" s="8" customFormat="1" ht="27.75" customHeight="1">
      <c r="A68" s="150" t="s">
        <v>99</v>
      </c>
      <c r="B68" s="605" t="s">
        <v>108</v>
      </c>
      <c r="C68" s="606"/>
      <c r="D68" s="607"/>
      <c r="E68" s="121"/>
      <c r="F68" s="97"/>
      <c r="G68" s="96"/>
      <c r="H68" s="163"/>
      <c r="I68" s="108"/>
    </row>
    <row r="69" spans="1:9" s="8" customFormat="1" ht="15" customHeight="1">
      <c r="A69" s="126"/>
      <c r="B69" s="596" t="s">
        <v>92</v>
      </c>
      <c r="C69" s="597"/>
      <c r="D69" s="598"/>
      <c r="E69" s="122">
        <v>1</v>
      </c>
      <c r="F69" s="97" t="s">
        <v>10</v>
      </c>
      <c r="G69" s="98">
        <v>4</v>
      </c>
      <c r="H69" s="164">
        <v>1200</v>
      </c>
      <c r="I69" s="108">
        <f t="shared" ref="I69:I73" si="5">H69*G69*E69</f>
        <v>4800</v>
      </c>
    </row>
    <row r="70" spans="1:9" s="8" customFormat="1" ht="15" customHeight="1">
      <c r="A70" s="126"/>
      <c r="B70" s="616" t="s">
        <v>93</v>
      </c>
      <c r="C70" s="617"/>
      <c r="D70" s="618"/>
      <c r="E70" s="122">
        <v>1</v>
      </c>
      <c r="F70" s="97" t="s">
        <v>10</v>
      </c>
      <c r="G70" s="98">
        <v>2</v>
      </c>
      <c r="H70" s="164">
        <v>1200</v>
      </c>
      <c r="I70" s="108">
        <f t="shared" si="5"/>
        <v>2400</v>
      </c>
    </row>
    <row r="71" spans="1:9" s="8" customFormat="1" ht="15" customHeight="1">
      <c r="A71" s="126"/>
      <c r="B71" s="596" t="s">
        <v>54</v>
      </c>
      <c r="C71" s="597"/>
      <c r="D71" s="598"/>
      <c r="E71" s="122">
        <v>1</v>
      </c>
      <c r="F71" s="97" t="s">
        <v>10</v>
      </c>
      <c r="G71" s="98">
        <v>10</v>
      </c>
      <c r="H71" s="164">
        <v>1100</v>
      </c>
      <c r="I71" s="108">
        <f>H71*G71*E71</f>
        <v>11000</v>
      </c>
    </row>
    <row r="72" spans="1:9" s="8" customFormat="1" ht="15" customHeight="1">
      <c r="A72" s="126"/>
      <c r="B72" s="596" t="s">
        <v>65</v>
      </c>
      <c r="C72" s="597"/>
      <c r="D72" s="598"/>
      <c r="E72" s="122">
        <v>4</v>
      </c>
      <c r="F72" s="97" t="s">
        <v>10</v>
      </c>
      <c r="G72" s="98">
        <v>10</v>
      </c>
      <c r="H72" s="164">
        <v>900</v>
      </c>
      <c r="I72" s="108">
        <f t="shared" si="5"/>
        <v>36000</v>
      </c>
    </row>
    <row r="73" spans="1:9" s="8" customFormat="1" ht="15" customHeight="1">
      <c r="A73" s="126"/>
      <c r="B73" s="596" t="s">
        <v>66</v>
      </c>
      <c r="C73" s="597"/>
      <c r="D73" s="598"/>
      <c r="E73" s="122">
        <v>2</v>
      </c>
      <c r="F73" s="97" t="s">
        <v>10</v>
      </c>
      <c r="G73" s="98">
        <v>10</v>
      </c>
      <c r="H73" s="164">
        <v>900</v>
      </c>
      <c r="I73" s="108">
        <f t="shared" si="5"/>
        <v>18000</v>
      </c>
    </row>
    <row r="74" spans="1:9" s="8" customFormat="1" ht="15" customHeight="1">
      <c r="A74" s="126"/>
      <c r="B74" s="602" t="s">
        <v>48</v>
      </c>
      <c r="C74" s="603"/>
      <c r="D74" s="604"/>
      <c r="E74" s="122"/>
      <c r="F74" s="97"/>
      <c r="G74" s="98"/>
      <c r="H74" s="164"/>
      <c r="I74" s="112">
        <f>SUM(I69:I73)</f>
        <v>72200</v>
      </c>
    </row>
    <row r="75" spans="1:9" s="8" customFormat="1" ht="15" customHeight="1">
      <c r="A75" s="126"/>
      <c r="B75" s="679"/>
      <c r="C75" s="680"/>
      <c r="D75" s="681"/>
      <c r="E75" s="122"/>
      <c r="F75" s="97"/>
      <c r="G75" s="98"/>
      <c r="H75" s="164"/>
      <c r="I75" s="108"/>
    </row>
    <row r="76" spans="1:9" s="8" customFormat="1" ht="15" customHeight="1">
      <c r="A76" s="126"/>
      <c r="B76" s="605" t="s">
        <v>112</v>
      </c>
      <c r="C76" s="606"/>
      <c r="D76" s="607"/>
      <c r="E76" s="122"/>
      <c r="F76" s="97"/>
      <c r="G76" s="98"/>
      <c r="H76" s="164"/>
      <c r="I76" s="108"/>
    </row>
    <row r="77" spans="1:9" s="8" customFormat="1" ht="15" customHeight="1">
      <c r="A77" s="126"/>
      <c r="B77" s="596" t="s">
        <v>92</v>
      </c>
      <c r="C77" s="597"/>
      <c r="D77" s="598"/>
      <c r="E77" s="122">
        <v>1</v>
      </c>
      <c r="F77" s="97" t="s">
        <v>10</v>
      </c>
      <c r="G77" s="98">
        <v>7</v>
      </c>
      <c r="H77" s="164">
        <v>1200</v>
      </c>
      <c r="I77" s="108">
        <f>PRODUCT(E77,G77:H77)</f>
        <v>8400</v>
      </c>
    </row>
    <row r="78" spans="1:9" s="8" customFormat="1" ht="15" customHeight="1">
      <c r="A78" s="126"/>
      <c r="B78" s="616" t="s">
        <v>93</v>
      </c>
      <c r="C78" s="617"/>
      <c r="D78" s="618"/>
      <c r="E78" s="122">
        <v>1</v>
      </c>
      <c r="F78" s="97" t="s">
        <v>10</v>
      </c>
      <c r="G78" s="98">
        <v>7</v>
      </c>
      <c r="H78" s="164">
        <v>1200</v>
      </c>
      <c r="I78" s="108">
        <f>PRODUCT(G78:H78)+PRODUCT(E78,G78:H78)</f>
        <v>16800</v>
      </c>
    </row>
    <row r="79" spans="1:9" s="8" customFormat="1" ht="15" customHeight="1">
      <c r="A79" s="126"/>
      <c r="B79" s="610" t="s">
        <v>110</v>
      </c>
      <c r="C79" s="611"/>
      <c r="D79" s="612"/>
      <c r="E79" s="122">
        <v>1</v>
      </c>
      <c r="F79" s="97" t="s">
        <v>10</v>
      </c>
      <c r="G79" s="98">
        <v>7</v>
      </c>
      <c r="H79" s="164">
        <v>1200</v>
      </c>
      <c r="I79" s="108">
        <f>PRODUCT(G79:H79)+PRODUCT(E79,G79:H79)</f>
        <v>16800</v>
      </c>
    </row>
    <row r="80" spans="1:9" s="8" customFormat="1" ht="15" customHeight="1">
      <c r="A80" s="126"/>
      <c r="B80" s="596" t="s">
        <v>54</v>
      </c>
      <c r="C80" s="597"/>
      <c r="D80" s="598"/>
      <c r="E80" s="122">
        <v>1</v>
      </c>
      <c r="F80" s="97" t="s">
        <v>10</v>
      </c>
      <c r="G80" s="98">
        <v>7</v>
      </c>
      <c r="H80" s="164">
        <v>1100</v>
      </c>
      <c r="I80" s="108">
        <f>PRODUCT(G80:H80)+PRODUCT(E80,G80:H80)</f>
        <v>15400</v>
      </c>
    </row>
    <row r="81" spans="1:9" s="8" customFormat="1" ht="15" customHeight="1">
      <c r="A81" s="126"/>
      <c r="B81" s="596" t="s">
        <v>65</v>
      </c>
      <c r="C81" s="597"/>
      <c r="D81" s="598"/>
      <c r="E81" s="122">
        <v>7</v>
      </c>
      <c r="F81" s="97" t="s">
        <v>10</v>
      </c>
      <c r="G81" s="98">
        <v>7</v>
      </c>
      <c r="H81" s="164">
        <v>900</v>
      </c>
      <c r="I81" s="108">
        <f>PRODUCT(G81:H81)+PRODUCT(E81,G81:H81)</f>
        <v>50400</v>
      </c>
    </row>
    <row r="82" spans="1:9" s="8" customFormat="1" ht="15" customHeight="1">
      <c r="A82" s="126"/>
      <c r="B82" s="596" t="s">
        <v>66</v>
      </c>
      <c r="C82" s="597"/>
      <c r="D82" s="598"/>
      <c r="E82" s="122">
        <v>2</v>
      </c>
      <c r="F82" s="97" t="s">
        <v>10</v>
      </c>
      <c r="G82" s="98">
        <v>7</v>
      </c>
      <c r="H82" s="164">
        <v>900</v>
      </c>
      <c r="I82" s="108">
        <f>PRODUCT(G82:H82)+PRODUCT(E82,G82:H82)</f>
        <v>18900</v>
      </c>
    </row>
    <row r="83" spans="1:9" s="173" customFormat="1" ht="15" customHeight="1">
      <c r="A83" s="169"/>
      <c r="B83" s="613" t="s">
        <v>48</v>
      </c>
      <c r="C83" s="614"/>
      <c r="D83" s="615"/>
      <c r="E83" s="128"/>
      <c r="F83" s="170"/>
      <c r="G83" s="171"/>
      <c r="H83" s="172"/>
      <c r="I83" s="112">
        <f>SUM(I77:I82)</f>
        <v>126700</v>
      </c>
    </row>
    <row r="84" spans="1:9" s="8" customFormat="1" ht="15" customHeight="1">
      <c r="A84" s="126"/>
      <c r="B84" s="605" t="s">
        <v>109</v>
      </c>
      <c r="C84" s="606"/>
      <c r="D84" s="607"/>
      <c r="E84" s="122"/>
      <c r="F84" s="97"/>
      <c r="G84" s="98"/>
      <c r="H84" s="164"/>
      <c r="I84" s="108"/>
    </row>
    <row r="85" spans="1:9" s="8" customFormat="1" ht="15" customHeight="1">
      <c r="A85" s="126"/>
      <c r="B85" s="596" t="s">
        <v>92</v>
      </c>
      <c r="C85" s="597"/>
      <c r="D85" s="598"/>
      <c r="E85" s="122">
        <v>1</v>
      </c>
      <c r="F85" s="97" t="s">
        <v>10</v>
      </c>
      <c r="G85" s="98">
        <v>1</v>
      </c>
      <c r="H85" s="164">
        <v>1200</v>
      </c>
      <c r="I85" s="108">
        <f>PRODUCT(G85:H85,E85)</f>
        <v>1200</v>
      </c>
    </row>
    <row r="86" spans="1:9" s="8" customFormat="1" ht="15" customHeight="1">
      <c r="A86" s="126"/>
      <c r="B86" s="616" t="s">
        <v>93</v>
      </c>
      <c r="C86" s="617"/>
      <c r="D86" s="618"/>
      <c r="E86" s="122">
        <v>1</v>
      </c>
      <c r="F86" s="97" t="s">
        <v>10</v>
      </c>
      <c r="G86" s="98">
        <v>1</v>
      </c>
      <c r="H86" s="164">
        <v>1200</v>
      </c>
      <c r="I86" s="108">
        <f>PRODUCT(E86,G86:H86)</f>
        <v>1200</v>
      </c>
    </row>
    <row r="87" spans="1:9" s="8" customFormat="1" ht="15" customHeight="1">
      <c r="A87" s="126"/>
      <c r="B87" s="610" t="s">
        <v>110</v>
      </c>
      <c r="C87" s="611"/>
      <c r="D87" s="612"/>
      <c r="E87" s="122">
        <v>1</v>
      </c>
      <c r="F87" s="97" t="s">
        <v>10</v>
      </c>
      <c r="G87" s="98">
        <v>1</v>
      </c>
      <c r="H87" s="164">
        <v>1200</v>
      </c>
      <c r="I87" s="108">
        <f>PRODUCT(G87:H87,E87)</f>
        <v>1200</v>
      </c>
    </row>
    <row r="88" spans="1:9" s="8" customFormat="1" ht="15" customHeight="1">
      <c r="A88" s="126"/>
      <c r="B88" s="596" t="s">
        <v>65</v>
      </c>
      <c r="C88" s="597"/>
      <c r="D88" s="598"/>
      <c r="E88" s="122">
        <v>1</v>
      </c>
      <c r="F88" s="97" t="s">
        <v>10</v>
      </c>
      <c r="G88" s="98">
        <v>1</v>
      </c>
      <c r="H88" s="164">
        <v>900</v>
      </c>
      <c r="I88" s="108">
        <f>PRODUCT(G88:H88,E88)</f>
        <v>900</v>
      </c>
    </row>
    <row r="89" spans="1:9" s="8" customFormat="1" ht="15" customHeight="1">
      <c r="A89" s="126"/>
      <c r="B89" s="596" t="s">
        <v>66</v>
      </c>
      <c r="C89" s="597"/>
      <c r="D89" s="598"/>
      <c r="E89" s="122">
        <v>1</v>
      </c>
      <c r="F89" s="97" t="s">
        <v>10</v>
      </c>
      <c r="G89" s="98">
        <v>1</v>
      </c>
      <c r="H89" s="164">
        <v>900</v>
      </c>
      <c r="I89" s="108">
        <f>PRODUCT(E89,G89:H89)</f>
        <v>900</v>
      </c>
    </row>
    <row r="90" spans="1:9" s="8" customFormat="1" ht="15" customHeight="1">
      <c r="A90" s="126"/>
      <c r="B90" s="602" t="s">
        <v>48</v>
      </c>
      <c r="C90" s="603"/>
      <c r="D90" s="604"/>
      <c r="E90" s="128"/>
      <c r="F90" s="97"/>
      <c r="G90" s="96"/>
      <c r="H90" s="163"/>
      <c r="I90" s="110">
        <f>SUM(I69:I73)+SUM(I85:I89)</f>
        <v>77600</v>
      </c>
    </row>
    <row r="91" spans="1:9" s="8" customFormat="1" ht="15" customHeight="1">
      <c r="A91" s="126"/>
      <c r="B91" s="589"/>
      <c r="C91" s="590"/>
      <c r="D91" s="591"/>
      <c r="E91" s="121"/>
      <c r="F91" s="97"/>
      <c r="G91" s="96"/>
      <c r="H91" s="163"/>
      <c r="I91" s="110"/>
    </row>
    <row r="92" spans="1:9" s="8" customFormat="1" ht="15" customHeight="1">
      <c r="A92" s="150" t="s">
        <v>100</v>
      </c>
      <c r="B92" s="599" t="s">
        <v>20</v>
      </c>
      <c r="C92" s="600"/>
      <c r="D92" s="601"/>
      <c r="E92" s="121"/>
      <c r="F92" s="97"/>
      <c r="G92" s="96"/>
      <c r="H92" s="163"/>
      <c r="I92" s="111"/>
    </row>
    <row r="93" spans="1:9" s="8" customFormat="1" ht="15" customHeight="1">
      <c r="A93" s="126"/>
      <c r="B93" s="592" t="s">
        <v>55</v>
      </c>
      <c r="C93" s="582"/>
      <c r="D93" s="583"/>
      <c r="E93" s="121"/>
      <c r="F93" s="97"/>
      <c r="G93" s="96"/>
      <c r="H93" s="163"/>
      <c r="I93" s="110">
        <f>(I97+I98+I99)*0.003</f>
        <v>2517.2119799999996</v>
      </c>
    </row>
    <row r="94" spans="1:9" s="8" customFormat="1" ht="15" customHeight="1">
      <c r="A94" s="150" t="s">
        <v>101</v>
      </c>
      <c r="B94" s="593" t="s">
        <v>69</v>
      </c>
      <c r="C94" s="594"/>
      <c r="D94" s="595"/>
      <c r="E94" s="121"/>
      <c r="F94" s="97"/>
      <c r="G94" s="96"/>
      <c r="H94" s="163"/>
      <c r="I94" s="110">
        <f>(I97+I98+I99)*0.05</f>
        <v>41953.532999999996</v>
      </c>
    </row>
    <row r="95" spans="1:9" s="8" customFormat="1" ht="15" customHeight="1">
      <c r="A95" s="126"/>
      <c r="B95" s="581"/>
      <c r="C95" s="582"/>
      <c r="D95" s="583"/>
      <c r="E95" s="121"/>
      <c r="F95" s="97"/>
      <c r="G95" s="96"/>
      <c r="H95" s="163"/>
      <c r="I95" s="108"/>
    </row>
    <row r="96" spans="1:9" s="8" customFormat="1" ht="15" customHeight="1">
      <c r="A96" s="126"/>
      <c r="B96" s="570" t="s">
        <v>56</v>
      </c>
      <c r="C96" s="571"/>
      <c r="D96" s="572"/>
      <c r="E96" s="121"/>
      <c r="F96" s="97"/>
      <c r="G96" s="96"/>
      <c r="H96" s="163"/>
      <c r="I96" s="108"/>
    </row>
    <row r="97" spans="1:9" s="8" customFormat="1" ht="15" customHeight="1">
      <c r="A97" s="126"/>
      <c r="B97" s="570" t="s">
        <v>57</v>
      </c>
      <c r="C97" s="579"/>
      <c r="D97" s="580"/>
      <c r="E97" s="121"/>
      <c r="F97" s="97"/>
      <c r="G97" s="96"/>
      <c r="H97" s="163"/>
      <c r="I97" s="112">
        <f>I30</f>
        <v>101500</v>
      </c>
    </row>
    <row r="98" spans="1:9" s="8" customFormat="1" ht="15" customHeight="1">
      <c r="A98" s="126"/>
      <c r="B98" s="570" t="s">
        <v>58</v>
      </c>
      <c r="C98" s="571"/>
      <c r="D98" s="572"/>
      <c r="E98" s="121"/>
      <c r="F98" s="97"/>
      <c r="G98" s="96"/>
      <c r="H98" s="163"/>
      <c r="I98" s="110">
        <f>SUM(I66,I52,I48,I45,I42,I34)</f>
        <v>461070.66</v>
      </c>
    </row>
    <row r="99" spans="1:9" s="8" customFormat="1" ht="15" customHeight="1">
      <c r="A99" s="126"/>
      <c r="B99" s="570" t="s">
        <v>38</v>
      </c>
      <c r="C99" s="571"/>
      <c r="D99" s="572"/>
      <c r="E99" s="121"/>
      <c r="F99" s="97"/>
      <c r="G99" s="96"/>
      <c r="H99" s="163"/>
      <c r="I99" s="110">
        <f>SUM(I90,I83,I74)</f>
        <v>276500</v>
      </c>
    </row>
    <row r="100" spans="1:9" s="8" customFormat="1" ht="15" customHeight="1">
      <c r="A100" s="126"/>
      <c r="B100" s="570" t="s">
        <v>59</v>
      </c>
      <c r="C100" s="571"/>
      <c r="D100" s="572"/>
      <c r="E100" s="121"/>
      <c r="F100" s="97"/>
      <c r="G100" s="96"/>
      <c r="H100" s="163"/>
      <c r="I100" s="110">
        <f>(I97+I98+I99)*0.1</f>
        <v>83907.065999999992</v>
      </c>
    </row>
    <row r="101" spans="1:9" s="8" customFormat="1" ht="15" customHeight="1">
      <c r="A101" s="126"/>
      <c r="B101" s="573" t="s">
        <v>60</v>
      </c>
      <c r="C101" s="574"/>
      <c r="D101" s="575"/>
      <c r="E101" s="121"/>
      <c r="F101" s="97"/>
      <c r="G101" s="96"/>
      <c r="H101" s="163"/>
      <c r="I101" s="110">
        <f>SUM(I100,I99)</f>
        <v>360407.06599999999</v>
      </c>
    </row>
    <row r="102" spans="1:9" s="8" customFormat="1" ht="15" customHeight="1" thickBot="1">
      <c r="A102" s="126"/>
      <c r="B102" s="576" t="s">
        <v>61</v>
      </c>
      <c r="C102" s="577"/>
      <c r="D102" s="578"/>
      <c r="E102" s="577" t="s">
        <v>130</v>
      </c>
      <c r="F102" s="577"/>
      <c r="G102" s="577"/>
      <c r="H102" s="667"/>
      <c r="I102" s="108"/>
    </row>
    <row r="103" spans="1:9" s="8" customFormat="1" ht="22.5" customHeight="1" thickBot="1">
      <c r="A103" s="153"/>
      <c r="B103" s="668" t="s">
        <v>32</v>
      </c>
      <c r="C103" s="669"/>
      <c r="D103" s="670"/>
      <c r="E103" s="107"/>
      <c r="F103" s="105"/>
      <c r="G103" s="106"/>
      <c r="H103" s="165" t="s">
        <v>62</v>
      </c>
      <c r="I103" s="123">
        <f>I101</f>
        <v>360407.06599999999</v>
      </c>
    </row>
    <row r="104" spans="1:9">
      <c r="A104" s="102"/>
      <c r="B104" s="103"/>
      <c r="C104" s="103"/>
      <c r="D104" s="103"/>
      <c r="E104" s="103"/>
      <c r="F104" s="103"/>
      <c r="G104" s="103"/>
      <c r="H104" s="166"/>
      <c r="I104" s="104"/>
    </row>
    <row r="105" spans="1:9">
      <c r="A105" s="671" t="s">
        <v>11</v>
      </c>
      <c r="B105" s="672"/>
      <c r="C105" s="672"/>
      <c r="D105" s="103"/>
      <c r="E105" s="103"/>
      <c r="F105" s="103"/>
      <c r="G105" s="103"/>
      <c r="H105" s="166"/>
      <c r="I105" s="104"/>
    </row>
    <row r="106" spans="1:9">
      <c r="A106" s="102"/>
      <c r="B106" s="103"/>
      <c r="C106" s="103"/>
      <c r="D106" s="103"/>
      <c r="E106" s="103"/>
      <c r="F106" s="103"/>
      <c r="G106" s="103"/>
      <c r="H106" s="166"/>
      <c r="I106" s="104"/>
    </row>
    <row r="107" spans="1:9">
      <c r="A107" s="673" t="s">
        <v>40</v>
      </c>
      <c r="B107" s="674"/>
      <c r="C107" s="674"/>
      <c r="D107" s="103"/>
      <c r="E107" s="103"/>
      <c r="F107" s="103"/>
      <c r="G107" s="103"/>
      <c r="H107" s="166"/>
      <c r="I107" s="104"/>
    </row>
    <row r="108" spans="1:9">
      <c r="A108" s="14" t="s">
        <v>73</v>
      </c>
      <c r="B108" s="16"/>
      <c r="C108" s="16"/>
      <c r="D108" s="129"/>
      <c r="E108" s="9"/>
      <c r="F108" s="9"/>
      <c r="G108" s="9"/>
      <c r="H108" s="167"/>
      <c r="I108" s="11" t="s">
        <v>63</v>
      </c>
    </row>
    <row r="109" spans="1:9">
      <c r="E109" s="9"/>
      <c r="F109" s="9"/>
      <c r="G109" s="9"/>
      <c r="H109" s="167"/>
      <c r="I109" s="11"/>
    </row>
    <row r="110" spans="1:9">
      <c r="A110" s="155" t="s">
        <v>29</v>
      </c>
      <c r="B110" s="16"/>
      <c r="C110" s="16"/>
      <c r="D110" s="16"/>
      <c r="E110" s="9"/>
      <c r="F110" s="9"/>
      <c r="G110" s="9"/>
      <c r="H110" s="167"/>
      <c r="I110" s="11"/>
    </row>
    <row r="111" spans="1:9">
      <c r="A111" s="155"/>
      <c r="B111"/>
      <c r="C111"/>
      <c r="D111"/>
      <c r="E111" s="9"/>
      <c r="F111" s="9"/>
      <c r="G111" s="9"/>
      <c r="H111" s="167"/>
      <c r="I111" s="11"/>
    </row>
    <row r="112" spans="1:9">
      <c r="A112" s="156" t="s">
        <v>102</v>
      </c>
      <c r="B112"/>
      <c r="C112"/>
      <c r="D112" s="40"/>
      <c r="E112" s="9"/>
      <c r="F112" s="9"/>
      <c r="G112" s="9"/>
      <c r="H112" s="167"/>
      <c r="I112" s="11"/>
    </row>
    <row r="113" spans="1:9">
      <c r="A113" s="155" t="s">
        <v>72</v>
      </c>
      <c r="B113"/>
      <c r="C113"/>
      <c r="D113" s="130"/>
      <c r="E113" s="9"/>
      <c r="F113" s="9"/>
      <c r="G113" s="9"/>
      <c r="H113" s="167"/>
      <c r="I113" s="11"/>
    </row>
    <row r="114" spans="1:9">
      <c r="E114" s="9"/>
      <c r="F114" s="9"/>
      <c r="G114" s="9"/>
      <c r="H114" s="167"/>
      <c r="I114" s="11"/>
    </row>
    <row r="115" spans="1:9">
      <c r="E115" s="2"/>
      <c r="F115" s="2"/>
      <c r="G115" s="13"/>
      <c r="I115" s="3"/>
    </row>
    <row r="116" spans="1:9">
      <c r="E116" s="13"/>
      <c r="F116" s="13"/>
      <c r="G116" s="13"/>
      <c r="I116" s="3"/>
    </row>
    <row r="117" spans="1:9">
      <c r="E117" s="13"/>
      <c r="F117" s="13"/>
      <c r="G117" s="13"/>
      <c r="I117" s="3"/>
    </row>
    <row r="118" spans="1:9">
      <c r="E118" s="2"/>
      <c r="F118" s="2"/>
      <c r="G118" s="13"/>
      <c r="I118" s="3"/>
    </row>
    <row r="119" spans="1:9">
      <c r="E119" s="2"/>
      <c r="F119" s="2"/>
      <c r="G119" s="13"/>
      <c r="I119" s="3"/>
    </row>
  </sheetData>
  <mergeCells count="104">
    <mergeCell ref="E102:H102"/>
    <mergeCell ref="B103:D103"/>
    <mergeCell ref="A105:C105"/>
    <mergeCell ref="A107:C107"/>
    <mergeCell ref="A10:A11"/>
    <mergeCell ref="B39:D39"/>
    <mergeCell ref="B34:D34"/>
    <mergeCell ref="B29:D29"/>
    <mergeCell ref="B30:D30"/>
    <mergeCell ref="B33:D33"/>
    <mergeCell ref="B75:D75"/>
    <mergeCell ref="B74:D74"/>
    <mergeCell ref="B73:D73"/>
    <mergeCell ref="B68:D68"/>
    <mergeCell ref="B69:D69"/>
    <mergeCell ref="B70:D70"/>
    <mergeCell ref="B72:D72"/>
    <mergeCell ref="B71:D71"/>
    <mergeCell ref="B53:D53"/>
    <mergeCell ref="B54:D54"/>
    <mergeCell ref="B57:D57"/>
    <mergeCell ref="B67:D67"/>
    <mergeCell ref="B59:D59"/>
    <mergeCell ref="B46:D46"/>
    <mergeCell ref="B44:D44"/>
    <mergeCell ref="B49:D49"/>
    <mergeCell ref="B47:D47"/>
    <mergeCell ref="B50:D50"/>
    <mergeCell ref="B51:D51"/>
    <mergeCell ref="B42:D42"/>
    <mergeCell ref="B43:D43"/>
    <mergeCell ref="B10:D11"/>
    <mergeCell ref="B28:D28"/>
    <mergeCell ref="B24:D24"/>
    <mergeCell ref="B25:D25"/>
    <mergeCell ref="B32:D32"/>
    <mergeCell ref="D7:F7"/>
    <mergeCell ref="D8:F8"/>
    <mergeCell ref="H7:I7"/>
    <mergeCell ref="E10:E11"/>
    <mergeCell ref="F10:F11"/>
    <mergeCell ref="G10:G11"/>
    <mergeCell ref="H10:H11"/>
    <mergeCell ref="I10:I11"/>
    <mergeCell ref="B45:D45"/>
    <mergeCell ref="B41:D41"/>
    <mergeCell ref="B38:D38"/>
    <mergeCell ref="B15:D15"/>
    <mergeCell ref="B22:D22"/>
    <mergeCell ref="B12:D12"/>
    <mergeCell ref="B40:D40"/>
    <mergeCell ref="B21:D21"/>
    <mergeCell ref="B26:D26"/>
    <mergeCell ref="B31:D31"/>
    <mergeCell ref="B35:D35"/>
    <mergeCell ref="B36:D36"/>
    <mergeCell ref="B37:D37"/>
    <mergeCell ref="B13:D13"/>
    <mergeCell ref="B16:D16"/>
    <mergeCell ref="B14:D14"/>
    <mergeCell ref="B88:D88"/>
    <mergeCell ref="B81:D81"/>
    <mergeCell ref="B58:D58"/>
    <mergeCell ref="B52:D52"/>
    <mergeCell ref="B48:D48"/>
    <mergeCell ref="B55:D55"/>
    <mergeCell ref="B56:D56"/>
    <mergeCell ref="B64:D64"/>
    <mergeCell ref="B65:D65"/>
    <mergeCell ref="B66:D66"/>
    <mergeCell ref="B61:D61"/>
    <mergeCell ref="B79:D79"/>
    <mergeCell ref="B80:D80"/>
    <mergeCell ref="B82:D82"/>
    <mergeCell ref="B83:D83"/>
    <mergeCell ref="B84:D84"/>
    <mergeCell ref="B85:D85"/>
    <mergeCell ref="B86:D86"/>
    <mergeCell ref="B87:D87"/>
    <mergeCell ref="B78:D78"/>
    <mergeCell ref="A1:C4"/>
    <mergeCell ref="G1:I4"/>
    <mergeCell ref="D1:F2"/>
    <mergeCell ref="D3:F4"/>
    <mergeCell ref="B98:D98"/>
    <mergeCell ref="B99:D99"/>
    <mergeCell ref="B100:D100"/>
    <mergeCell ref="B101:D101"/>
    <mergeCell ref="B102:D102"/>
    <mergeCell ref="B97:D97"/>
    <mergeCell ref="B95:D95"/>
    <mergeCell ref="B96:D96"/>
    <mergeCell ref="B60:D60"/>
    <mergeCell ref="B63:D63"/>
    <mergeCell ref="H6:I6"/>
    <mergeCell ref="H8:I8"/>
    <mergeCell ref="B91:D91"/>
    <mergeCell ref="B93:D93"/>
    <mergeCell ref="B94:D94"/>
    <mergeCell ref="B89:D89"/>
    <mergeCell ref="B92:D92"/>
    <mergeCell ref="B90:D90"/>
    <mergeCell ref="B76:D76"/>
    <mergeCell ref="B77:D77"/>
  </mergeCells>
  <printOptions horizontalCentered="1" verticalCentered="1"/>
  <pageMargins left="0" right="0" top="0" bottom="0" header="0.3" footer="0.3"/>
  <pageSetup paperSize="8"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1"/>
  <sheetViews>
    <sheetView topLeftCell="A54" zoomScale="70" zoomScaleNormal="70" workbookViewId="0">
      <selection activeCell="L71" sqref="L71"/>
    </sheetView>
  </sheetViews>
  <sheetFormatPr defaultRowHeight="15"/>
  <cols>
    <col min="1" max="1" width="6.5703125" style="154" customWidth="1"/>
    <col min="2" max="2" width="5.5703125" style="2" customWidth="1"/>
    <col min="3" max="3" width="14.28515625" style="2" customWidth="1"/>
    <col min="4" max="4" width="46" style="2" customWidth="1"/>
    <col min="5" max="5" width="6.7109375" style="3" customWidth="1"/>
    <col min="6" max="6" width="10.28515625" style="260" customWidth="1"/>
    <col min="7" max="7" width="10.7109375" style="260" customWidth="1"/>
    <col min="8" max="8" width="19" style="259" customWidth="1"/>
    <col min="9" max="9" width="20.28515625" style="5" customWidth="1"/>
    <col min="10" max="10" width="9.140625" style="13"/>
    <col min="11" max="11" width="26.42578125" style="13" customWidth="1"/>
    <col min="12" max="12" width="11.85546875" style="227" bestFit="1" customWidth="1"/>
    <col min="13" max="13" width="19.42578125" style="227" customWidth="1"/>
    <col min="14" max="14" width="9.140625" style="227"/>
    <col min="15" max="15" width="17.28515625" style="227" customWidth="1"/>
    <col min="16" max="16" width="9.7109375" style="227" bestFit="1" customWidth="1"/>
    <col min="17" max="17" width="10.7109375" style="227" bestFit="1" customWidth="1"/>
    <col min="18" max="18" width="10.7109375" style="13" bestFit="1" customWidth="1"/>
    <col min="19" max="191" width="9.140625" style="2"/>
    <col min="192" max="192" width="5.7109375" style="2" customWidth="1"/>
    <col min="193" max="193" width="8.28515625" style="2" customWidth="1"/>
    <col min="194" max="194" width="1.5703125" style="2" bestFit="1" customWidth="1"/>
    <col min="195" max="195" width="50.7109375" style="2" customWidth="1"/>
    <col min="196" max="196" width="6" style="2" bestFit="1" customWidth="1"/>
    <col min="197" max="197" width="7.28515625" style="2" bestFit="1" customWidth="1"/>
    <col min="198" max="198" width="5.7109375" style="2" customWidth="1"/>
    <col min="199" max="199" width="11.42578125" style="2" customWidth="1"/>
    <col min="200" max="200" width="12.7109375" style="2" customWidth="1"/>
    <col min="201" max="447" width="9.140625" style="2"/>
    <col min="448" max="448" width="5.7109375" style="2" customWidth="1"/>
    <col min="449" max="449" width="8.28515625" style="2" customWidth="1"/>
    <col min="450" max="450" width="1.5703125" style="2" bestFit="1" customWidth="1"/>
    <col min="451" max="451" width="50.7109375" style="2" customWidth="1"/>
    <col min="452" max="452" width="6" style="2" bestFit="1" customWidth="1"/>
    <col min="453" max="453" width="7.28515625" style="2" bestFit="1" customWidth="1"/>
    <col min="454" max="454" width="5.7109375" style="2" customWidth="1"/>
    <col min="455" max="455" width="11.42578125" style="2" customWidth="1"/>
    <col min="456" max="456" width="12.7109375" style="2" customWidth="1"/>
    <col min="457" max="703" width="9.140625" style="2"/>
    <col min="704" max="704" width="5.7109375" style="2" customWidth="1"/>
    <col min="705" max="705" width="8.28515625" style="2" customWidth="1"/>
    <col min="706" max="706" width="1.5703125" style="2" bestFit="1" customWidth="1"/>
    <col min="707" max="707" width="50.7109375" style="2" customWidth="1"/>
    <col min="708" max="708" width="6" style="2" bestFit="1" customWidth="1"/>
    <col min="709" max="709" width="7.28515625" style="2" bestFit="1" customWidth="1"/>
    <col min="710" max="710" width="5.7109375" style="2" customWidth="1"/>
    <col min="711" max="711" width="11.42578125" style="2" customWidth="1"/>
    <col min="712" max="712" width="12.7109375" style="2" customWidth="1"/>
    <col min="713" max="959" width="9.140625" style="2"/>
    <col min="960" max="960" width="5.7109375" style="2" customWidth="1"/>
    <col min="961" max="961" width="8.28515625" style="2" customWidth="1"/>
    <col min="962" max="962" width="1.5703125" style="2" bestFit="1" customWidth="1"/>
    <col min="963" max="963" width="50.7109375" style="2" customWidth="1"/>
    <col min="964" max="964" width="6" style="2" bestFit="1" customWidth="1"/>
    <col min="965" max="965" width="7.28515625" style="2" bestFit="1" customWidth="1"/>
    <col min="966" max="966" width="5.7109375" style="2" customWidth="1"/>
    <col min="967" max="967" width="11.42578125" style="2" customWidth="1"/>
    <col min="968" max="968" width="12.7109375" style="2" customWidth="1"/>
    <col min="969" max="1215" width="9.140625" style="2"/>
    <col min="1216" max="1216" width="5.7109375" style="2" customWidth="1"/>
    <col min="1217" max="1217" width="8.28515625" style="2" customWidth="1"/>
    <col min="1218" max="1218" width="1.5703125" style="2" bestFit="1" customWidth="1"/>
    <col min="1219" max="1219" width="50.7109375" style="2" customWidth="1"/>
    <col min="1220" max="1220" width="6" style="2" bestFit="1" customWidth="1"/>
    <col min="1221" max="1221" width="7.28515625" style="2" bestFit="1" customWidth="1"/>
    <col min="1222" max="1222" width="5.7109375" style="2" customWidth="1"/>
    <col min="1223" max="1223" width="11.42578125" style="2" customWidth="1"/>
    <col min="1224" max="1224" width="12.7109375" style="2" customWidth="1"/>
    <col min="1225" max="1471" width="9.140625" style="2"/>
    <col min="1472" max="1472" width="5.7109375" style="2" customWidth="1"/>
    <col min="1473" max="1473" width="8.28515625" style="2" customWidth="1"/>
    <col min="1474" max="1474" width="1.5703125" style="2" bestFit="1" customWidth="1"/>
    <col min="1475" max="1475" width="50.7109375" style="2" customWidth="1"/>
    <col min="1476" max="1476" width="6" style="2" bestFit="1" customWidth="1"/>
    <col min="1477" max="1477" width="7.28515625" style="2" bestFit="1" customWidth="1"/>
    <col min="1478" max="1478" width="5.7109375" style="2" customWidth="1"/>
    <col min="1479" max="1479" width="11.42578125" style="2" customWidth="1"/>
    <col min="1480" max="1480" width="12.7109375" style="2" customWidth="1"/>
    <col min="1481" max="1727" width="9.140625" style="2"/>
    <col min="1728" max="1728" width="5.7109375" style="2" customWidth="1"/>
    <col min="1729" max="1729" width="8.28515625" style="2" customWidth="1"/>
    <col min="1730" max="1730" width="1.5703125" style="2" bestFit="1" customWidth="1"/>
    <col min="1731" max="1731" width="50.7109375" style="2" customWidth="1"/>
    <col min="1732" max="1732" width="6" style="2" bestFit="1" customWidth="1"/>
    <col min="1733" max="1733" width="7.28515625" style="2" bestFit="1" customWidth="1"/>
    <col min="1734" max="1734" width="5.7109375" style="2" customWidth="1"/>
    <col min="1735" max="1735" width="11.42578125" style="2" customWidth="1"/>
    <col min="1736" max="1736" width="12.7109375" style="2" customWidth="1"/>
    <col min="1737" max="1983" width="9.140625" style="2"/>
    <col min="1984" max="1984" width="5.7109375" style="2" customWidth="1"/>
    <col min="1985" max="1985" width="8.28515625" style="2" customWidth="1"/>
    <col min="1986" max="1986" width="1.5703125" style="2" bestFit="1" customWidth="1"/>
    <col min="1987" max="1987" width="50.7109375" style="2" customWidth="1"/>
    <col min="1988" max="1988" width="6" style="2" bestFit="1" customWidth="1"/>
    <col min="1989" max="1989" width="7.28515625" style="2" bestFit="1" customWidth="1"/>
    <col min="1990" max="1990" width="5.7109375" style="2" customWidth="1"/>
    <col min="1991" max="1991" width="11.42578125" style="2" customWidth="1"/>
    <col min="1992" max="1992" width="12.7109375" style="2" customWidth="1"/>
    <col min="1993" max="2239" width="9.140625" style="2"/>
    <col min="2240" max="2240" width="5.7109375" style="2" customWidth="1"/>
    <col min="2241" max="2241" width="8.28515625" style="2" customWidth="1"/>
    <col min="2242" max="2242" width="1.5703125" style="2" bestFit="1" customWidth="1"/>
    <col min="2243" max="2243" width="50.7109375" style="2" customWidth="1"/>
    <col min="2244" max="2244" width="6" style="2" bestFit="1" customWidth="1"/>
    <col min="2245" max="2245" width="7.28515625" style="2" bestFit="1" customWidth="1"/>
    <col min="2246" max="2246" width="5.7109375" style="2" customWidth="1"/>
    <col min="2247" max="2247" width="11.42578125" style="2" customWidth="1"/>
    <col min="2248" max="2248" width="12.7109375" style="2" customWidth="1"/>
    <col min="2249" max="2495" width="9.140625" style="2"/>
    <col min="2496" max="2496" width="5.7109375" style="2" customWidth="1"/>
    <col min="2497" max="2497" width="8.28515625" style="2" customWidth="1"/>
    <col min="2498" max="2498" width="1.5703125" style="2" bestFit="1" customWidth="1"/>
    <col min="2499" max="2499" width="50.7109375" style="2" customWidth="1"/>
    <col min="2500" max="2500" width="6" style="2" bestFit="1" customWidth="1"/>
    <col min="2501" max="2501" width="7.28515625" style="2" bestFit="1" customWidth="1"/>
    <col min="2502" max="2502" width="5.7109375" style="2" customWidth="1"/>
    <col min="2503" max="2503" width="11.42578125" style="2" customWidth="1"/>
    <col min="2504" max="2504" width="12.7109375" style="2" customWidth="1"/>
    <col min="2505" max="2751" width="9.140625" style="2"/>
    <col min="2752" max="2752" width="5.7109375" style="2" customWidth="1"/>
    <col min="2753" max="2753" width="8.28515625" style="2" customWidth="1"/>
    <col min="2754" max="2754" width="1.5703125" style="2" bestFit="1" customWidth="1"/>
    <col min="2755" max="2755" width="50.7109375" style="2" customWidth="1"/>
    <col min="2756" max="2756" width="6" style="2" bestFit="1" customWidth="1"/>
    <col min="2757" max="2757" width="7.28515625" style="2" bestFit="1" customWidth="1"/>
    <col min="2758" max="2758" width="5.7109375" style="2" customWidth="1"/>
    <col min="2759" max="2759" width="11.42578125" style="2" customWidth="1"/>
    <col min="2760" max="2760" width="12.7109375" style="2" customWidth="1"/>
    <col min="2761" max="3007" width="9.140625" style="2"/>
    <col min="3008" max="3008" width="5.7109375" style="2" customWidth="1"/>
    <col min="3009" max="3009" width="8.28515625" style="2" customWidth="1"/>
    <col min="3010" max="3010" width="1.5703125" style="2" bestFit="1" customWidth="1"/>
    <col min="3011" max="3011" width="50.7109375" style="2" customWidth="1"/>
    <col min="3012" max="3012" width="6" style="2" bestFit="1" customWidth="1"/>
    <col min="3013" max="3013" width="7.28515625" style="2" bestFit="1" customWidth="1"/>
    <col min="3014" max="3014" width="5.7109375" style="2" customWidth="1"/>
    <col min="3015" max="3015" width="11.42578125" style="2" customWidth="1"/>
    <col min="3016" max="3016" width="12.7109375" style="2" customWidth="1"/>
    <col min="3017" max="3263" width="9.140625" style="2"/>
    <col min="3264" max="3264" width="5.7109375" style="2" customWidth="1"/>
    <col min="3265" max="3265" width="8.28515625" style="2" customWidth="1"/>
    <col min="3266" max="3266" width="1.5703125" style="2" bestFit="1" customWidth="1"/>
    <col min="3267" max="3267" width="50.7109375" style="2" customWidth="1"/>
    <col min="3268" max="3268" width="6" style="2" bestFit="1" customWidth="1"/>
    <col min="3269" max="3269" width="7.28515625" style="2" bestFit="1" customWidth="1"/>
    <col min="3270" max="3270" width="5.7109375" style="2" customWidth="1"/>
    <col min="3271" max="3271" width="11.42578125" style="2" customWidth="1"/>
    <col min="3272" max="3272" width="12.7109375" style="2" customWidth="1"/>
    <col min="3273" max="3519" width="9.140625" style="2"/>
    <col min="3520" max="3520" width="5.7109375" style="2" customWidth="1"/>
    <col min="3521" max="3521" width="8.28515625" style="2" customWidth="1"/>
    <col min="3522" max="3522" width="1.5703125" style="2" bestFit="1" customWidth="1"/>
    <col min="3523" max="3523" width="50.7109375" style="2" customWidth="1"/>
    <col min="3524" max="3524" width="6" style="2" bestFit="1" customWidth="1"/>
    <col min="3525" max="3525" width="7.28515625" style="2" bestFit="1" customWidth="1"/>
    <col min="3526" max="3526" width="5.7109375" style="2" customWidth="1"/>
    <col min="3527" max="3527" width="11.42578125" style="2" customWidth="1"/>
    <col min="3528" max="3528" width="12.7109375" style="2" customWidth="1"/>
    <col min="3529" max="3775" width="9.140625" style="2"/>
    <col min="3776" max="3776" width="5.7109375" style="2" customWidth="1"/>
    <col min="3777" max="3777" width="8.28515625" style="2" customWidth="1"/>
    <col min="3778" max="3778" width="1.5703125" style="2" bestFit="1" customWidth="1"/>
    <col min="3779" max="3779" width="50.7109375" style="2" customWidth="1"/>
    <col min="3780" max="3780" width="6" style="2" bestFit="1" customWidth="1"/>
    <col min="3781" max="3781" width="7.28515625" style="2" bestFit="1" customWidth="1"/>
    <col min="3782" max="3782" width="5.7109375" style="2" customWidth="1"/>
    <col min="3783" max="3783" width="11.42578125" style="2" customWidth="1"/>
    <col min="3784" max="3784" width="12.7109375" style="2" customWidth="1"/>
    <col min="3785" max="4031" width="9.140625" style="2"/>
    <col min="4032" max="4032" width="5.7109375" style="2" customWidth="1"/>
    <col min="4033" max="4033" width="8.28515625" style="2" customWidth="1"/>
    <col min="4034" max="4034" width="1.5703125" style="2" bestFit="1" customWidth="1"/>
    <col min="4035" max="4035" width="50.7109375" style="2" customWidth="1"/>
    <col min="4036" max="4036" width="6" style="2" bestFit="1" customWidth="1"/>
    <col min="4037" max="4037" width="7.28515625" style="2" bestFit="1" customWidth="1"/>
    <col min="4038" max="4038" width="5.7109375" style="2" customWidth="1"/>
    <col min="4039" max="4039" width="11.42578125" style="2" customWidth="1"/>
    <col min="4040" max="4040" width="12.7109375" style="2" customWidth="1"/>
    <col min="4041" max="4287" width="9.140625" style="2"/>
    <col min="4288" max="4288" width="5.7109375" style="2" customWidth="1"/>
    <col min="4289" max="4289" width="8.28515625" style="2" customWidth="1"/>
    <col min="4290" max="4290" width="1.5703125" style="2" bestFit="1" customWidth="1"/>
    <col min="4291" max="4291" width="50.7109375" style="2" customWidth="1"/>
    <col min="4292" max="4292" width="6" style="2" bestFit="1" customWidth="1"/>
    <col min="4293" max="4293" width="7.28515625" style="2" bestFit="1" customWidth="1"/>
    <col min="4294" max="4294" width="5.7109375" style="2" customWidth="1"/>
    <col min="4295" max="4295" width="11.42578125" style="2" customWidth="1"/>
    <col min="4296" max="4296" width="12.7109375" style="2" customWidth="1"/>
    <col min="4297" max="4543" width="9.140625" style="2"/>
    <col min="4544" max="4544" width="5.7109375" style="2" customWidth="1"/>
    <col min="4545" max="4545" width="8.28515625" style="2" customWidth="1"/>
    <col min="4546" max="4546" width="1.5703125" style="2" bestFit="1" customWidth="1"/>
    <col min="4547" max="4547" width="50.7109375" style="2" customWidth="1"/>
    <col min="4548" max="4548" width="6" style="2" bestFit="1" customWidth="1"/>
    <col min="4549" max="4549" width="7.28515625" style="2" bestFit="1" customWidth="1"/>
    <col min="4550" max="4550" width="5.7109375" style="2" customWidth="1"/>
    <col min="4551" max="4551" width="11.42578125" style="2" customWidth="1"/>
    <col min="4552" max="4552" width="12.7109375" style="2" customWidth="1"/>
    <col min="4553" max="4799" width="9.140625" style="2"/>
    <col min="4800" max="4800" width="5.7109375" style="2" customWidth="1"/>
    <col min="4801" max="4801" width="8.28515625" style="2" customWidth="1"/>
    <col min="4802" max="4802" width="1.5703125" style="2" bestFit="1" customWidth="1"/>
    <col min="4803" max="4803" width="50.7109375" style="2" customWidth="1"/>
    <col min="4804" max="4804" width="6" style="2" bestFit="1" customWidth="1"/>
    <col min="4805" max="4805" width="7.28515625" style="2" bestFit="1" customWidth="1"/>
    <col min="4806" max="4806" width="5.7109375" style="2" customWidth="1"/>
    <col min="4807" max="4807" width="11.42578125" style="2" customWidth="1"/>
    <col min="4808" max="4808" width="12.7109375" style="2" customWidth="1"/>
    <col min="4809" max="5055" width="9.140625" style="2"/>
    <col min="5056" max="5056" width="5.7109375" style="2" customWidth="1"/>
    <col min="5057" max="5057" width="8.28515625" style="2" customWidth="1"/>
    <col min="5058" max="5058" width="1.5703125" style="2" bestFit="1" customWidth="1"/>
    <col min="5059" max="5059" width="50.7109375" style="2" customWidth="1"/>
    <col min="5060" max="5060" width="6" style="2" bestFit="1" customWidth="1"/>
    <col min="5061" max="5061" width="7.28515625" style="2" bestFit="1" customWidth="1"/>
    <col min="5062" max="5062" width="5.7109375" style="2" customWidth="1"/>
    <col min="5063" max="5063" width="11.42578125" style="2" customWidth="1"/>
    <col min="5064" max="5064" width="12.7109375" style="2" customWidth="1"/>
    <col min="5065" max="5311" width="9.140625" style="2"/>
    <col min="5312" max="5312" width="5.7109375" style="2" customWidth="1"/>
    <col min="5313" max="5313" width="8.28515625" style="2" customWidth="1"/>
    <col min="5314" max="5314" width="1.5703125" style="2" bestFit="1" customWidth="1"/>
    <col min="5315" max="5315" width="50.7109375" style="2" customWidth="1"/>
    <col min="5316" max="5316" width="6" style="2" bestFit="1" customWidth="1"/>
    <col min="5317" max="5317" width="7.28515625" style="2" bestFit="1" customWidth="1"/>
    <col min="5318" max="5318" width="5.7109375" style="2" customWidth="1"/>
    <col min="5319" max="5319" width="11.42578125" style="2" customWidth="1"/>
    <col min="5320" max="5320" width="12.7109375" style="2" customWidth="1"/>
    <col min="5321" max="5567" width="9.140625" style="2"/>
    <col min="5568" max="5568" width="5.7109375" style="2" customWidth="1"/>
    <col min="5569" max="5569" width="8.28515625" style="2" customWidth="1"/>
    <col min="5570" max="5570" width="1.5703125" style="2" bestFit="1" customWidth="1"/>
    <col min="5571" max="5571" width="50.7109375" style="2" customWidth="1"/>
    <col min="5572" max="5572" width="6" style="2" bestFit="1" customWidth="1"/>
    <col min="5573" max="5573" width="7.28515625" style="2" bestFit="1" customWidth="1"/>
    <col min="5574" max="5574" width="5.7109375" style="2" customWidth="1"/>
    <col min="5575" max="5575" width="11.42578125" style="2" customWidth="1"/>
    <col min="5576" max="5576" width="12.7109375" style="2" customWidth="1"/>
    <col min="5577" max="5823" width="9.140625" style="2"/>
    <col min="5824" max="5824" width="5.7109375" style="2" customWidth="1"/>
    <col min="5825" max="5825" width="8.28515625" style="2" customWidth="1"/>
    <col min="5826" max="5826" width="1.5703125" style="2" bestFit="1" customWidth="1"/>
    <col min="5827" max="5827" width="50.7109375" style="2" customWidth="1"/>
    <col min="5828" max="5828" width="6" style="2" bestFit="1" customWidth="1"/>
    <col min="5829" max="5829" width="7.28515625" style="2" bestFit="1" customWidth="1"/>
    <col min="5830" max="5830" width="5.7109375" style="2" customWidth="1"/>
    <col min="5831" max="5831" width="11.42578125" style="2" customWidth="1"/>
    <col min="5832" max="5832" width="12.7109375" style="2" customWidth="1"/>
    <col min="5833" max="6079" width="9.140625" style="2"/>
    <col min="6080" max="6080" width="5.7109375" style="2" customWidth="1"/>
    <col min="6081" max="6081" width="8.28515625" style="2" customWidth="1"/>
    <col min="6082" max="6082" width="1.5703125" style="2" bestFit="1" customWidth="1"/>
    <col min="6083" max="6083" width="50.7109375" style="2" customWidth="1"/>
    <col min="6084" max="6084" width="6" style="2" bestFit="1" customWidth="1"/>
    <col min="6085" max="6085" width="7.28515625" style="2" bestFit="1" customWidth="1"/>
    <col min="6086" max="6086" width="5.7109375" style="2" customWidth="1"/>
    <col min="6087" max="6087" width="11.42578125" style="2" customWidth="1"/>
    <col min="6088" max="6088" width="12.7109375" style="2" customWidth="1"/>
    <col min="6089" max="6335" width="9.140625" style="2"/>
    <col min="6336" max="6336" width="5.7109375" style="2" customWidth="1"/>
    <col min="6337" max="6337" width="8.28515625" style="2" customWidth="1"/>
    <col min="6338" max="6338" width="1.5703125" style="2" bestFit="1" customWidth="1"/>
    <col min="6339" max="6339" width="50.7109375" style="2" customWidth="1"/>
    <col min="6340" max="6340" width="6" style="2" bestFit="1" customWidth="1"/>
    <col min="6341" max="6341" width="7.28515625" style="2" bestFit="1" customWidth="1"/>
    <col min="6342" max="6342" width="5.7109375" style="2" customWidth="1"/>
    <col min="6343" max="6343" width="11.42578125" style="2" customWidth="1"/>
    <col min="6344" max="6344" width="12.7109375" style="2" customWidth="1"/>
    <col min="6345" max="6591" width="9.140625" style="2"/>
    <col min="6592" max="6592" width="5.7109375" style="2" customWidth="1"/>
    <col min="6593" max="6593" width="8.28515625" style="2" customWidth="1"/>
    <col min="6594" max="6594" width="1.5703125" style="2" bestFit="1" customWidth="1"/>
    <col min="6595" max="6595" width="50.7109375" style="2" customWidth="1"/>
    <col min="6596" max="6596" width="6" style="2" bestFit="1" customWidth="1"/>
    <col min="6597" max="6597" width="7.28515625" style="2" bestFit="1" customWidth="1"/>
    <col min="6598" max="6598" width="5.7109375" style="2" customWidth="1"/>
    <col min="6599" max="6599" width="11.42578125" style="2" customWidth="1"/>
    <col min="6600" max="6600" width="12.7109375" style="2" customWidth="1"/>
    <col min="6601" max="6847" width="9.140625" style="2"/>
    <col min="6848" max="6848" width="5.7109375" style="2" customWidth="1"/>
    <col min="6849" max="6849" width="8.28515625" style="2" customWidth="1"/>
    <col min="6850" max="6850" width="1.5703125" style="2" bestFit="1" customWidth="1"/>
    <col min="6851" max="6851" width="50.7109375" style="2" customWidth="1"/>
    <col min="6852" max="6852" width="6" style="2" bestFit="1" customWidth="1"/>
    <col min="6853" max="6853" width="7.28515625" style="2" bestFit="1" customWidth="1"/>
    <col min="6854" max="6854" width="5.7109375" style="2" customWidth="1"/>
    <col min="6855" max="6855" width="11.42578125" style="2" customWidth="1"/>
    <col min="6856" max="6856" width="12.7109375" style="2" customWidth="1"/>
    <col min="6857" max="7103" width="9.140625" style="2"/>
    <col min="7104" max="7104" width="5.7109375" style="2" customWidth="1"/>
    <col min="7105" max="7105" width="8.28515625" style="2" customWidth="1"/>
    <col min="7106" max="7106" width="1.5703125" style="2" bestFit="1" customWidth="1"/>
    <col min="7107" max="7107" width="50.7109375" style="2" customWidth="1"/>
    <col min="7108" max="7108" width="6" style="2" bestFit="1" customWidth="1"/>
    <col min="7109" max="7109" width="7.28515625" style="2" bestFit="1" customWidth="1"/>
    <col min="7110" max="7110" width="5.7109375" style="2" customWidth="1"/>
    <col min="7111" max="7111" width="11.42578125" style="2" customWidth="1"/>
    <col min="7112" max="7112" width="12.7109375" style="2" customWidth="1"/>
    <col min="7113" max="7359" width="9.140625" style="2"/>
    <col min="7360" max="7360" width="5.7109375" style="2" customWidth="1"/>
    <col min="7361" max="7361" width="8.28515625" style="2" customWidth="1"/>
    <col min="7362" max="7362" width="1.5703125" style="2" bestFit="1" customWidth="1"/>
    <col min="7363" max="7363" width="50.7109375" style="2" customWidth="1"/>
    <col min="7364" max="7364" width="6" style="2" bestFit="1" customWidth="1"/>
    <col min="7365" max="7365" width="7.28515625" style="2" bestFit="1" customWidth="1"/>
    <col min="7366" max="7366" width="5.7109375" style="2" customWidth="1"/>
    <col min="7367" max="7367" width="11.42578125" style="2" customWidth="1"/>
    <col min="7368" max="7368" width="12.7109375" style="2" customWidth="1"/>
    <col min="7369" max="7615" width="9.140625" style="2"/>
    <col min="7616" max="7616" width="5.7109375" style="2" customWidth="1"/>
    <col min="7617" max="7617" width="8.28515625" style="2" customWidth="1"/>
    <col min="7618" max="7618" width="1.5703125" style="2" bestFit="1" customWidth="1"/>
    <col min="7619" max="7619" width="50.7109375" style="2" customWidth="1"/>
    <col min="7620" max="7620" width="6" style="2" bestFit="1" customWidth="1"/>
    <col min="7621" max="7621" width="7.28515625" style="2" bestFit="1" customWidth="1"/>
    <col min="7622" max="7622" width="5.7109375" style="2" customWidth="1"/>
    <col min="7623" max="7623" width="11.42578125" style="2" customWidth="1"/>
    <col min="7624" max="7624" width="12.7109375" style="2" customWidth="1"/>
    <col min="7625" max="7871" width="9.140625" style="2"/>
    <col min="7872" max="7872" width="5.7109375" style="2" customWidth="1"/>
    <col min="7873" max="7873" width="8.28515625" style="2" customWidth="1"/>
    <col min="7874" max="7874" width="1.5703125" style="2" bestFit="1" customWidth="1"/>
    <col min="7875" max="7875" width="50.7109375" style="2" customWidth="1"/>
    <col min="7876" max="7876" width="6" style="2" bestFit="1" customWidth="1"/>
    <col min="7877" max="7877" width="7.28515625" style="2" bestFit="1" customWidth="1"/>
    <col min="7878" max="7878" width="5.7109375" style="2" customWidth="1"/>
    <col min="7879" max="7879" width="11.42578125" style="2" customWidth="1"/>
    <col min="7880" max="7880" width="12.7109375" style="2" customWidth="1"/>
    <col min="7881" max="8127" width="9.140625" style="2"/>
    <col min="8128" max="8128" width="5.7109375" style="2" customWidth="1"/>
    <col min="8129" max="8129" width="8.28515625" style="2" customWidth="1"/>
    <col min="8130" max="8130" width="1.5703125" style="2" bestFit="1" customWidth="1"/>
    <col min="8131" max="8131" width="50.7109375" style="2" customWidth="1"/>
    <col min="8132" max="8132" width="6" style="2" bestFit="1" customWidth="1"/>
    <col min="8133" max="8133" width="7.28515625" style="2" bestFit="1" customWidth="1"/>
    <col min="8134" max="8134" width="5.7109375" style="2" customWidth="1"/>
    <col min="8135" max="8135" width="11.42578125" style="2" customWidth="1"/>
    <col min="8136" max="8136" width="12.7109375" style="2" customWidth="1"/>
    <col min="8137" max="8383" width="9.140625" style="2"/>
    <col min="8384" max="8384" width="5.7109375" style="2" customWidth="1"/>
    <col min="8385" max="8385" width="8.28515625" style="2" customWidth="1"/>
    <col min="8386" max="8386" width="1.5703125" style="2" bestFit="1" customWidth="1"/>
    <col min="8387" max="8387" width="50.7109375" style="2" customWidth="1"/>
    <col min="8388" max="8388" width="6" style="2" bestFit="1" customWidth="1"/>
    <col min="8389" max="8389" width="7.28515625" style="2" bestFit="1" customWidth="1"/>
    <col min="8390" max="8390" width="5.7109375" style="2" customWidth="1"/>
    <col min="8391" max="8391" width="11.42578125" style="2" customWidth="1"/>
    <col min="8392" max="8392" width="12.7109375" style="2" customWidth="1"/>
    <col min="8393" max="8639" width="9.140625" style="2"/>
    <col min="8640" max="8640" width="5.7109375" style="2" customWidth="1"/>
    <col min="8641" max="8641" width="8.28515625" style="2" customWidth="1"/>
    <col min="8642" max="8642" width="1.5703125" style="2" bestFit="1" customWidth="1"/>
    <col min="8643" max="8643" width="50.7109375" style="2" customWidth="1"/>
    <col min="8644" max="8644" width="6" style="2" bestFit="1" customWidth="1"/>
    <col min="8645" max="8645" width="7.28515625" style="2" bestFit="1" customWidth="1"/>
    <col min="8646" max="8646" width="5.7109375" style="2" customWidth="1"/>
    <col min="8647" max="8647" width="11.42578125" style="2" customWidth="1"/>
    <col min="8648" max="8648" width="12.7109375" style="2" customWidth="1"/>
    <col min="8649" max="8895" width="9.140625" style="2"/>
    <col min="8896" max="8896" width="5.7109375" style="2" customWidth="1"/>
    <col min="8897" max="8897" width="8.28515625" style="2" customWidth="1"/>
    <col min="8898" max="8898" width="1.5703125" style="2" bestFit="1" customWidth="1"/>
    <col min="8899" max="8899" width="50.7109375" style="2" customWidth="1"/>
    <col min="8900" max="8900" width="6" style="2" bestFit="1" customWidth="1"/>
    <col min="8901" max="8901" width="7.28515625" style="2" bestFit="1" customWidth="1"/>
    <col min="8902" max="8902" width="5.7109375" style="2" customWidth="1"/>
    <col min="8903" max="8903" width="11.42578125" style="2" customWidth="1"/>
    <col min="8904" max="8904" width="12.7109375" style="2" customWidth="1"/>
    <col min="8905" max="9151" width="9.140625" style="2"/>
    <col min="9152" max="9152" width="5.7109375" style="2" customWidth="1"/>
    <col min="9153" max="9153" width="8.28515625" style="2" customWidth="1"/>
    <col min="9154" max="9154" width="1.5703125" style="2" bestFit="1" customWidth="1"/>
    <col min="9155" max="9155" width="50.7109375" style="2" customWidth="1"/>
    <col min="9156" max="9156" width="6" style="2" bestFit="1" customWidth="1"/>
    <col min="9157" max="9157" width="7.28515625" style="2" bestFit="1" customWidth="1"/>
    <col min="9158" max="9158" width="5.7109375" style="2" customWidth="1"/>
    <col min="9159" max="9159" width="11.42578125" style="2" customWidth="1"/>
    <col min="9160" max="9160" width="12.7109375" style="2" customWidth="1"/>
    <col min="9161" max="9407" width="9.140625" style="2"/>
    <col min="9408" max="9408" width="5.7109375" style="2" customWidth="1"/>
    <col min="9409" max="9409" width="8.28515625" style="2" customWidth="1"/>
    <col min="9410" max="9410" width="1.5703125" style="2" bestFit="1" customWidth="1"/>
    <col min="9411" max="9411" width="50.7109375" style="2" customWidth="1"/>
    <col min="9412" max="9412" width="6" style="2" bestFit="1" customWidth="1"/>
    <col min="9413" max="9413" width="7.28515625" style="2" bestFit="1" customWidth="1"/>
    <col min="9414" max="9414" width="5.7109375" style="2" customWidth="1"/>
    <col min="9415" max="9415" width="11.42578125" style="2" customWidth="1"/>
    <col min="9416" max="9416" width="12.7109375" style="2" customWidth="1"/>
    <col min="9417" max="9663" width="9.140625" style="2"/>
    <col min="9664" max="9664" width="5.7109375" style="2" customWidth="1"/>
    <col min="9665" max="9665" width="8.28515625" style="2" customWidth="1"/>
    <col min="9666" max="9666" width="1.5703125" style="2" bestFit="1" customWidth="1"/>
    <col min="9667" max="9667" width="50.7109375" style="2" customWidth="1"/>
    <col min="9668" max="9668" width="6" style="2" bestFit="1" customWidth="1"/>
    <col min="9669" max="9669" width="7.28515625" style="2" bestFit="1" customWidth="1"/>
    <col min="9670" max="9670" width="5.7109375" style="2" customWidth="1"/>
    <col min="9671" max="9671" width="11.42578125" style="2" customWidth="1"/>
    <col min="9672" max="9672" width="12.7109375" style="2" customWidth="1"/>
    <col min="9673" max="9919" width="9.140625" style="2"/>
    <col min="9920" max="9920" width="5.7109375" style="2" customWidth="1"/>
    <col min="9921" max="9921" width="8.28515625" style="2" customWidth="1"/>
    <col min="9922" max="9922" width="1.5703125" style="2" bestFit="1" customWidth="1"/>
    <col min="9923" max="9923" width="50.7109375" style="2" customWidth="1"/>
    <col min="9924" max="9924" width="6" style="2" bestFit="1" customWidth="1"/>
    <col min="9925" max="9925" width="7.28515625" style="2" bestFit="1" customWidth="1"/>
    <col min="9926" max="9926" width="5.7109375" style="2" customWidth="1"/>
    <col min="9927" max="9927" width="11.42578125" style="2" customWidth="1"/>
    <col min="9928" max="9928" width="12.7109375" style="2" customWidth="1"/>
    <col min="9929" max="10175" width="9.140625" style="2"/>
    <col min="10176" max="10176" width="5.7109375" style="2" customWidth="1"/>
    <col min="10177" max="10177" width="8.28515625" style="2" customWidth="1"/>
    <col min="10178" max="10178" width="1.5703125" style="2" bestFit="1" customWidth="1"/>
    <col min="10179" max="10179" width="50.7109375" style="2" customWidth="1"/>
    <col min="10180" max="10180" width="6" style="2" bestFit="1" customWidth="1"/>
    <col min="10181" max="10181" width="7.28515625" style="2" bestFit="1" customWidth="1"/>
    <col min="10182" max="10182" width="5.7109375" style="2" customWidth="1"/>
    <col min="10183" max="10183" width="11.42578125" style="2" customWidth="1"/>
    <col min="10184" max="10184" width="12.7109375" style="2" customWidth="1"/>
    <col min="10185" max="10431" width="9.140625" style="2"/>
    <col min="10432" max="10432" width="5.7109375" style="2" customWidth="1"/>
    <col min="10433" max="10433" width="8.28515625" style="2" customWidth="1"/>
    <col min="10434" max="10434" width="1.5703125" style="2" bestFit="1" customWidth="1"/>
    <col min="10435" max="10435" width="50.7109375" style="2" customWidth="1"/>
    <col min="10436" max="10436" width="6" style="2" bestFit="1" customWidth="1"/>
    <col min="10437" max="10437" width="7.28515625" style="2" bestFit="1" customWidth="1"/>
    <col min="10438" max="10438" width="5.7109375" style="2" customWidth="1"/>
    <col min="10439" max="10439" width="11.42578125" style="2" customWidth="1"/>
    <col min="10440" max="10440" width="12.7109375" style="2" customWidth="1"/>
    <col min="10441" max="10687" width="9.140625" style="2"/>
    <col min="10688" max="10688" width="5.7109375" style="2" customWidth="1"/>
    <col min="10689" max="10689" width="8.28515625" style="2" customWidth="1"/>
    <col min="10690" max="10690" width="1.5703125" style="2" bestFit="1" customWidth="1"/>
    <col min="10691" max="10691" width="50.7109375" style="2" customWidth="1"/>
    <col min="10692" max="10692" width="6" style="2" bestFit="1" customWidth="1"/>
    <col min="10693" max="10693" width="7.28515625" style="2" bestFit="1" customWidth="1"/>
    <col min="10694" max="10694" width="5.7109375" style="2" customWidth="1"/>
    <col min="10695" max="10695" width="11.42578125" style="2" customWidth="1"/>
    <col min="10696" max="10696" width="12.7109375" style="2" customWidth="1"/>
    <col min="10697" max="10943" width="9.140625" style="2"/>
    <col min="10944" max="10944" width="5.7109375" style="2" customWidth="1"/>
    <col min="10945" max="10945" width="8.28515625" style="2" customWidth="1"/>
    <col min="10946" max="10946" width="1.5703125" style="2" bestFit="1" customWidth="1"/>
    <col min="10947" max="10947" width="50.7109375" style="2" customWidth="1"/>
    <col min="10948" max="10948" width="6" style="2" bestFit="1" customWidth="1"/>
    <col min="10949" max="10949" width="7.28515625" style="2" bestFit="1" customWidth="1"/>
    <col min="10950" max="10950" width="5.7109375" style="2" customWidth="1"/>
    <col min="10951" max="10951" width="11.42578125" style="2" customWidth="1"/>
    <col min="10952" max="10952" width="12.7109375" style="2" customWidth="1"/>
    <col min="10953" max="11199" width="9.140625" style="2"/>
    <col min="11200" max="11200" width="5.7109375" style="2" customWidth="1"/>
    <col min="11201" max="11201" width="8.28515625" style="2" customWidth="1"/>
    <col min="11202" max="11202" width="1.5703125" style="2" bestFit="1" customWidth="1"/>
    <col min="11203" max="11203" width="50.7109375" style="2" customWidth="1"/>
    <col min="11204" max="11204" width="6" style="2" bestFit="1" customWidth="1"/>
    <col min="11205" max="11205" width="7.28515625" style="2" bestFit="1" customWidth="1"/>
    <col min="11206" max="11206" width="5.7109375" style="2" customWidth="1"/>
    <col min="11207" max="11207" width="11.42578125" style="2" customWidth="1"/>
    <col min="11208" max="11208" width="12.7109375" style="2" customWidth="1"/>
    <col min="11209" max="11455" width="9.140625" style="2"/>
    <col min="11456" max="11456" width="5.7109375" style="2" customWidth="1"/>
    <col min="11457" max="11457" width="8.28515625" style="2" customWidth="1"/>
    <col min="11458" max="11458" width="1.5703125" style="2" bestFit="1" customWidth="1"/>
    <col min="11459" max="11459" width="50.7109375" style="2" customWidth="1"/>
    <col min="11460" max="11460" width="6" style="2" bestFit="1" customWidth="1"/>
    <col min="11461" max="11461" width="7.28515625" style="2" bestFit="1" customWidth="1"/>
    <col min="11462" max="11462" width="5.7109375" style="2" customWidth="1"/>
    <col min="11463" max="11463" width="11.42578125" style="2" customWidth="1"/>
    <col min="11464" max="11464" width="12.7109375" style="2" customWidth="1"/>
    <col min="11465" max="11711" width="9.140625" style="2"/>
    <col min="11712" max="11712" width="5.7109375" style="2" customWidth="1"/>
    <col min="11713" max="11713" width="8.28515625" style="2" customWidth="1"/>
    <col min="11714" max="11714" width="1.5703125" style="2" bestFit="1" customWidth="1"/>
    <col min="11715" max="11715" width="50.7109375" style="2" customWidth="1"/>
    <col min="11716" max="11716" width="6" style="2" bestFit="1" customWidth="1"/>
    <col min="11717" max="11717" width="7.28515625" style="2" bestFit="1" customWidth="1"/>
    <col min="11718" max="11718" width="5.7109375" style="2" customWidth="1"/>
    <col min="11719" max="11719" width="11.42578125" style="2" customWidth="1"/>
    <col min="11720" max="11720" width="12.7109375" style="2" customWidth="1"/>
    <col min="11721" max="11967" width="9.140625" style="2"/>
    <col min="11968" max="11968" width="5.7109375" style="2" customWidth="1"/>
    <col min="11969" max="11969" width="8.28515625" style="2" customWidth="1"/>
    <col min="11970" max="11970" width="1.5703125" style="2" bestFit="1" customWidth="1"/>
    <col min="11971" max="11971" width="50.7109375" style="2" customWidth="1"/>
    <col min="11972" max="11972" width="6" style="2" bestFit="1" customWidth="1"/>
    <col min="11973" max="11973" width="7.28515625" style="2" bestFit="1" customWidth="1"/>
    <col min="11974" max="11974" width="5.7109375" style="2" customWidth="1"/>
    <col min="11975" max="11975" width="11.42578125" style="2" customWidth="1"/>
    <col min="11976" max="11976" width="12.7109375" style="2" customWidth="1"/>
    <col min="11977" max="12223" width="9.140625" style="2"/>
    <col min="12224" max="12224" width="5.7109375" style="2" customWidth="1"/>
    <col min="12225" max="12225" width="8.28515625" style="2" customWidth="1"/>
    <col min="12226" max="12226" width="1.5703125" style="2" bestFit="1" customWidth="1"/>
    <col min="12227" max="12227" width="50.7109375" style="2" customWidth="1"/>
    <col min="12228" max="12228" width="6" style="2" bestFit="1" customWidth="1"/>
    <col min="12229" max="12229" width="7.28515625" style="2" bestFit="1" customWidth="1"/>
    <col min="12230" max="12230" width="5.7109375" style="2" customWidth="1"/>
    <col min="12231" max="12231" width="11.42578125" style="2" customWidth="1"/>
    <col min="12232" max="12232" width="12.7109375" style="2" customWidth="1"/>
    <col min="12233" max="12479" width="9.140625" style="2"/>
    <col min="12480" max="12480" width="5.7109375" style="2" customWidth="1"/>
    <col min="12481" max="12481" width="8.28515625" style="2" customWidth="1"/>
    <col min="12482" max="12482" width="1.5703125" style="2" bestFit="1" customWidth="1"/>
    <col min="12483" max="12483" width="50.7109375" style="2" customWidth="1"/>
    <col min="12484" max="12484" width="6" style="2" bestFit="1" customWidth="1"/>
    <col min="12485" max="12485" width="7.28515625" style="2" bestFit="1" customWidth="1"/>
    <col min="12486" max="12486" width="5.7109375" style="2" customWidth="1"/>
    <col min="12487" max="12487" width="11.42578125" style="2" customWidth="1"/>
    <col min="12488" max="12488" width="12.7109375" style="2" customWidth="1"/>
    <col min="12489" max="12735" width="9.140625" style="2"/>
    <col min="12736" max="12736" width="5.7109375" style="2" customWidth="1"/>
    <col min="12737" max="12737" width="8.28515625" style="2" customWidth="1"/>
    <col min="12738" max="12738" width="1.5703125" style="2" bestFit="1" customWidth="1"/>
    <col min="12739" max="12739" width="50.7109375" style="2" customWidth="1"/>
    <col min="12740" max="12740" width="6" style="2" bestFit="1" customWidth="1"/>
    <col min="12741" max="12741" width="7.28515625" style="2" bestFit="1" customWidth="1"/>
    <col min="12742" max="12742" width="5.7109375" style="2" customWidth="1"/>
    <col min="12743" max="12743" width="11.42578125" style="2" customWidth="1"/>
    <col min="12744" max="12744" width="12.7109375" style="2" customWidth="1"/>
    <col min="12745" max="12991" width="9.140625" style="2"/>
    <col min="12992" max="12992" width="5.7109375" style="2" customWidth="1"/>
    <col min="12993" max="12993" width="8.28515625" style="2" customWidth="1"/>
    <col min="12994" max="12994" width="1.5703125" style="2" bestFit="1" customWidth="1"/>
    <col min="12995" max="12995" width="50.7109375" style="2" customWidth="1"/>
    <col min="12996" max="12996" width="6" style="2" bestFit="1" customWidth="1"/>
    <col min="12997" max="12997" width="7.28515625" style="2" bestFit="1" customWidth="1"/>
    <col min="12998" max="12998" width="5.7109375" style="2" customWidth="1"/>
    <col min="12999" max="12999" width="11.42578125" style="2" customWidth="1"/>
    <col min="13000" max="13000" width="12.7109375" style="2" customWidth="1"/>
    <col min="13001" max="13247" width="9.140625" style="2"/>
    <col min="13248" max="13248" width="5.7109375" style="2" customWidth="1"/>
    <col min="13249" max="13249" width="8.28515625" style="2" customWidth="1"/>
    <col min="13250" max="13250" width="1.5703125" style="2" bestFit="1" customWidth="1"/>
    <col min="13251" max="13251" width="50.7109375" style="2" customWidth="1"/>
    <col min="13252" max="13252" width="6" style="2" bestFit="1" customWidth="1"/>
    <col min="13253" max="13253" width="7.28515625" style="2" bestFit="1" customWidth="1"/>
    <col min="13254" max="13254" width="5.7109375" style="2" customWidth="1"/>
    <col min="13255" max="13255" width="11.42578125" style="2" customWidth="1"/>
    <col min="13256" max="13256" width="12.7109375" style="2" customWidth="1"/>
    <col min="13257" max="13503" width="9.140625" style="2"/>
    <col min="13504" max="13504" width="5.7109375" style="2" customWidth="1"/>
    <col min="13505" max="13505" width="8.28515625" style="2" customWidth="1"/>
    <col min="13506" max="13506" width="1.5703125" style="2" bestFit="1" customWidth="1"/>
    <col min="13507" max="13507" width="50.7109375" style="2" customWidth="1"/>
    <col min="13508" max="13508" width="6" style="2" bestFit="1" customWidth="1"/>
    <col min="13509" max="13509" width="7.28515625" style="2" bestFit="1" customWidth="1"/>
    <col min="13510" max="13510" width="5.7109375" style="2" customWidth="1"/>
    <col min="13511" max="13511" width="11.42578125" style="2" customWidth="1"/>
    <col min="13512" max="13512" width="12.7109375" style="2" customWidth="1"/>
    <col min="13513" max="13759" width="9.140625" style="2"/>
    <col min="13760" max="13760" width="5.7109375" style="2" customWidth="1"/>
    <col min="13761" max="13761" width="8.28515625" style="2" customWidth="1"/>
    <col min="13762" max="13762" width="1.5703125" style="2" bestFit="1" customWidth="1"/>
    <col min="13763" max="13763" width="50.7109375" style="2" customWidth="1"/>
    <col min="13764" max="13764" width="6" style="2" bestFit="1" customWidth="1"/>
    <col min="13765" max="13765" width="7.28515625" style="2" bestFit="1" customWidth="1"/>
    <col min="13766" max="13766" width="5.7109375" style="2" customWidth="1"/>
    <col min="13767" max="13767" width="11.42578125" style="2" customWidth="1"/>
    <col min="13768" max="13768" width="12.7109375" style="2" customWidth="1"/>
    <col min="13769" max="14015" width="9.140625" style="2"/>
    <col min="14016" max="14016" width="5.7109375" style="2" customWidth="1"/>
    <col min="14017" max="14017" width="8.28515625" style="2" customWidth="1"/>
    <col min="14018" max="14018" width="1.5703125" style="2" bestFit="1" customWidth="1"/>
    <col min="14019" max="14019" width="50.7109375" style="2" customWidth="1"/>
    <col min="14020" max="14020" width="6" style="2" bestFit="1" customWidth="1"/>
    <col min="14021" max="14021" width="7.28515625" style="2" bestFit="1" customWidth="1"/>
    <col min="14022" max="14022" width="5.7109375" style="2" customWidth="1"/>
    <col min="14023" max="14023" width="11.42578125" style="2" customWidth="1"/>
    <col min="14024" max="14024" width="12.7109375" style="2" customWidth="1"/>
    <col min="14025" max="14271" width="9.140625" style="2"/>
    <col min="14272" max="14272" width="5.7109375" style="2" customWidth="1"/>
    <col min="14273" max="14273" width="8.28515625" style="2" customWidth="1"/>
    <col min="14274" max="14274" width="1.5703125" style="2" bestFit="1" customWidth="1"/>
    <col min="14275" max="14275" width="50.7109375" style="2" customWidth="1"/>
    <col min="14276" max="14276" width="6" style="2" bestFit="1" customWidth="1"/>
    <col min="14277" max="14277" width="7.28515625" style="2" bestFit="1" customWidth="1"/>
    <col min="14278" max="14278" width="5.7109375" style="2" customWidth="1"/>
    <col min="14279" max="14279" width="11.42578125" style="2" customWidth="1"/>
    <col min="14280" max="14280" width="12.7109375" style="2" customWidth="1"/>
    <col min="14281" max="14527" width="9.140625" style="2"/>
    <col min="14528" max="14528" width="5.7109375" style="2" customWidth="1"/>
    <col min="14529" max="14529" width="8.28515625" style="2" customWidth="1"/>
    <col min="14530" max="14530" width="1.5703125" style="2" bestFit="1" customWidth="1"/>
    <col min="14531" max="14531" width="50.7109375" style="2" customWidth="1"/>
    <col min="14532" max="14532" width="6" style="2" bestFit="1" customWidth="1"/>
    <col min="14533" max="14533" width="7.28515625" style="2" bestFit="1" customWidth="1"/>
    <col min="14534" max="14534" width="5.7109375" style="2" customWidth="1"/>
    <col min="14535" max="14535" width="11.42578125" style="2" customWidth="1"/>
    <col min="14536" max="14536" width="12.7109375" style="2" customWidth="1"/>
    <col min="14537" max="14783" width="9.140625" style="2"/>
    <col min="14784" max="14784" width="5.7109375" style="2" customWidth="1"/>
    <col min="14785" max="14785" width="8.28515625" style="2" customWidth="1"/>
    <col min="14786" max="14786" width="1.5703125" style="2" bestFit="1" customWidth="1"/>
    <col min="14787" max="14787" width="50.7109375" style="2" customWidth="1"/>
    <col min="14788" max="14788" width="6" style="2" bestFit="1" customWidth="1"/>
    <col min="14789" max="14789" width="7.28515625" style="2" bestFit="1" customWidth="1"/>
    <col min="14790" max="14790" width="5.7109375" style="2" customWidth="1"/>
    <col min="14791" max="14791" width="11.42578125" style="2" customWidth="1"/>
    <col min="14792" max="14792" width="12.7109375" style="2" customWidth="1"/>
    <col min="14793" max="15039" width="9.140625" style="2"/>
    <col min="15040" max="15040" width="5.7109375" style="2" customWidth="1"/>
    <col min="15041" max="15041" width="8.28515625" style="2" customWidth="1"/>
    <col min="15042" max="15042" width="1.5703125" style="2" bestFit="1" customWidth="1"/>
    <col min="15043" max="15043" width="50.7109375" style="2" customWidth="1"/>
    <col min="15044" max="15044" width="6" style="2" bestFit="1" customWidth="1"/>
    <col min="15045" max="15045" width="7.28515625" style="2" bestFit="1" customWidth="1"/>
    <col min="15046" max="15046" width="5.7109375" style="2" customWidth="1"/>
    <col min="15047" max="15047" width="11.42578125" style="2" customWidth="1"/>
    <col min="15048" max="15048" width="12.7109375" style="2" customWidth="1"/>
    <col min="15049" max="15295" width="9.140625" style="2"/>
    <col min="15296" max="15296" width="5.7109375" style="2" customWidth="1"/>
    <col min="15297" max="15297" width="8.28515625" style="2" customWidth="1"/>
    <col min="15298" max="15298" width="1.5703125" style="2" bestFit="1" customWidth="1"/>
    <col min="15299" max="15299" width="50.7109375" style="2" customWidth="1"/>
    <col min="15300" max="15300" width="6" style="2" bestFit="1" customWidth="1"/>
    <col min="15301" max="15301" width="7.28515625" style="2" bestFit="1" customWidth="1"/>
    <col min="15302" max="15302" width="5.7109375" style="2" customWidth="1"/>
    <col min="15303" max="15303" width="11.42578125" style="2" customWidth="1"/>
    <col min="15304" max="15304" width="12.7109375" style="2" customWidth="1"/>
    <col min="15305" max="15551" width="9.140625" style="2"/>
    <col min="15552" max="15552" width="5.7109375" style="2" customWidth="1"/>
    <col min="15553" max="15553" width="8.28515625" style="2" customWidth="1"/>
    <col min="15554" max="15554" width="1.5703125" style="2" bestFit="1" customWidth="1"/>
    <col min="15555" max="15555" width="50.7109375" style="2" customWidth="1"/>
    <col min="15556" max="15556" width="6" style="2" bestFit="1" customWidth="1"/>
    <col min="15557" max="15557" width="7.28515625" style="2" bestFit="1" customWidth="1"/>
    <col min="15558" max="15558" width="5.7109375" style="2" customWidth="1"/>
    <col min="15559" max="15559" width="11.42578125" style="2" customWidth="1"/>
    <col min="15560" max="15560" width="12.7109375" style="2" customWidth="1"/>
    <col min="15561" max="15807" width="9.140625" style="2"/>
    <col min="15808" max="15808" width="5.7109375" style="2" customWidth="1"/>
    <col min="15809" max="15809" width="8.28515625" style="2" customWidth="1"/>
    <col min="15810" max="15810" width="1.5703125" style="2" bestFit="1" customWidth="1"/>
    <col min="15811" max="15811" width="50.7109375" style="2" customWidth="1"/>
    <col min="15812" max="15812" width="6" style="2" bestFit="1" customWidth="1"/>
    <col min="15813" max="15813" width="7.28515625" style="2" bestFit="1" customWidth="1"/>
    <col min="15814" max="15814" width="5.7109375" style="2" customWidth="1"/>
    <col min="15815" max="15815" width="11.42578125" style="2" customWidth="1"/>
    <col min="15816" max="15816" width="12.7109375" style="2" customWidth="1"/>
    <col min="15817" max="16063" width="9.140625" style="2"/>
    <col min="16064" max="16064" width="5.7109375" style="2" customWidth="1"/>
    <col min="16065" max="16065" width="8.28515625" style="2" customWidth="1"/>
    <col min="16066" max="16066" width="1.5703125" style="2" bestFit="1" customWidth="1"/>
    <col min="16067" max="16067" width="50.7109375" style="2" customWidth="1"/>
    <col min="16068" max="16068" width="6" style="2" bestFit="1" customWidth="1"/>
    <col min="16069" max="16069" width="7.28515625" style="2" bestFit="1" customWidth="1"/>
    <col min="16070" max="16070" width="5.7109375" style="2" customWidth="1"/>
    <col min="16071" max="16071" width="11.42578125" style="2" customWidth="1"/>
    <col min="16072" max="16072" width="12.7109375" style="2" customWidth="1"/>
    <col min="16073" max="16384" width="9.140625" style="2"/>
  </cols>
  <sheetData>
    <row r="1" spans="1:18" ht="15" customHeight="1">
      <c r="A1" s="689" t="s">
        <v>131</v>
      </c>
      <c r="B1" s="690"/>
      <c r="C1" s="690"/>
      <c r="D1" s="690"/>
      <c r="E1" s="690"/>
      <c r="F1" s="690"/>
      <c r="G1" s="690"/>
      <c r="H1" s="690"/>
      <c r="I1" s="691"/>
      <c r="J1" s="221"/>
      <c r="K1" s="222"/>
      <c r="L1" s="222"/>
      <c r="M1" s="222"/>
      <c r="N1" s="222"/>
      <c r="O1" s="2"/>
      <c r="P1" s="2"/>
      <c r="Q1" s="2"/>
      <c r="R1" s="2"/>
    </row>
    <row r="2" spans="1:18">
      <c r="A2" s="692"/>
      <c r="B2" s="693"/>
      <c r="C2" s="693"/>
      <c r="D2" s="693"/>
      <c r="E2" s="693"/>
      <c r="F2" s="693"/>
      <c r="G2" s="693"/>
      <c r="H2" s="693"/>
      <c r="I2" s="694"/>
      <c r="J2" s="221"/>
      <c r="K2" s="222"/>
      <c r="L2" s="222"/>
      <c r="M2" s="222"/>
      <c r="N2" s="222"/>
      <c r="O2" s="2"/>
      <c r="P2" s="2"/>
      <c r="Q2" s="2"/>
      <c r="R2" s="2"/>
    </row>
    <row r="3" spans="1:18">
      <c r="A3" s="692"/>
      <c r="B3" s="693"/>
      <c r="C3" s="693"/>
      <c r="D3" s="693"/>
      <c r="E3" s="693"/>
      <c r="F3" s="693"/>
      <c r="G3" s="693"/>
      <c r="H3" s="693"/>
      <c r="I3" s="694"/>
      <c r="J3" s="221"/>
      <c r="K3" s="222"/>
      <c r="L3" s="222"/>
      <c r="M3" s="222"/>
      <c r="N3" s="222"/>
      <c r="O3" s="2"/>
      <c r="P3" s="2"/>
      <c r="Q3" s="2"/>
      <c r="R3" s="2"/>
    </row>
    <row r="4" spans="1:18" ht="49.9" customHeight="1">
      <c r="A4" s="692"/>
      <c r="B4" s="693"/>
      <c r="C4" s="693"/>
      <c r="D4" s="693"/>
      <c r="E4" s="693"/>
      <c r="F4" s="693"/>
      <c r="G4" s="693"/>
      <c r="H4" s="693"/>
      <c r="I4" s="694"/>
      <c r="J4" s="221"/>
      <c r="K4" s="222"/>
      <c r="L4" s="222"/>
      <c r="M4" s="222"/>
      <c r="N4" s="222"/>
      <c r="O4" s="2"/>
      <c r="P4" s="2"/>
      <c r="Q4" s="2"/>
      <c r="R4" s="2"/>
    </row>
    <row r="5" spans="1:18" ht="10.5" customHeight="1">
      <c r="A5" s="223"/>
      <c r="B5" s="131"/>
      <c r="C5" s="131"/>
      <c r="D5" s="131"/>
      <c r="E5" s="174"/>
      <c r="F5" s="224"/>
      <c r="G5" s="224"/>
      <c r="H5" s="225"/>
      <c r="I5" s="226"/>
    </row>
    <row r="6" spans="1:18" ht="17.25" customHeight="1">
      <c r="A6" s="223" t="s">
        <v>79</v>
      </c>
      <c r="B6" s="131"/>
      <c r="C6" s="134"/>
      <c r="D6" s="135"/>
      <c r="E6" s="135"/>
      <c r="F6" s="228"/>
      <c r="G6" s="229" t="s">
        <v>80</v>
      </c>
      <c r="H6" s="585">
        <f ca="1">NOW()</f>
        <v>44742.665104513886</v>
      </c>
      <c r="I6" s="696"/>
    </row>
    <row r="7" spans="1:18" ht="50.25" customHeight="1">
      <c r="A7" s="230"/>
      <c r="B7" s="131"/>
      <c r="C7" s="134"/>
      <c r="D7" s="619" t="s">
        <v>113</v>
      </c>
      <c r="E7" s="619"/>
      <c r="F7" s="619"/>
      <c r="G7" s="224"/>
      <c r="H7" s="621"/>
      <c r="I7" s="697"/>
    </row>
    <row r="8" spans="1:18" ht="17.25" customHeight="1">
      <c r="A8" s="223" t="s">
        <v>81</v>
      </c>
      <c r="B8" s="131"/>
      <c r="C8" s="134"/>
      <c r="D8" s="620"/>
      <c r="E8" s="620"/>
      <c r="F8" s="620"/>
      <c r="G8" s="224" t="s">
        <v>82</v>
      </c>
      <c r="H8" s="587"/>
      <c r="I8" s="695"/>
    </row>
    <row r="9" spans="1:18" ht="15.75" customHeight="1" thickBot="1">
      <c r="A9" s="230"/>
      <c r="B9" s="131"/>
      <c r="C9" s="134"/>
      <c r="D9" s="231"/>
      <c r="E9" s="174"/>
      <c r="F9" s="224"/>
      <c r="G9" s="224"/>
      <c r="H9" s="225"/>
      <c r="I9" s="226"/>
    </row>
    <row r="10" spans="1:18" ht="15" customHeight="1">
      <c r="A10" s="698" t="s">
        <v>4</v>
      </c>
      <c r="B10" s="699" t="s">
        <v>5</v>
      </c>
      <c r="C10" s="700"/>
      <c r="D10" s="701"/>
      <c r="E10" s="702" t="s">
        <v>8</v>
      </c>
      <c r="F10" s="703" t="s">
        <v>33</v>
      </c>
      <c r="G10" s="705" t="s">
        <v>34</v>
      </c>
      <c r="H10" s="707" t="s">
        <v>6</v>
      </c>
      <c r="I10" s="709" t="s">
        <v>7</v>
      </c>
    </row>
    <row r="11" spans="1:18" s="8" customFormat="1" ht="15" customHeight="1" thickBot="1">
      <c r="A11" s="676"/>
      <c r="B11" s="665"/>
      <c r="C11" s="628"/>
      <c r="D11" s="666"/>
      <c r="E11" s="624"/>
      <c r="F11" s="704"/>
      <c r="G11" s="706"/>
      <c r="H11" s="708"/>
      <c r="I11" s="632"/>
      <c r="J11" s="232"/>
      <c r="K11" s="232"/>
      <c r="L11" s="233"/>
      <c r="M11" s="233"/>
      <c r="N11" s="233"/>
      <c r="O11" s="233"/>
      <c r="P11" s="233"/>
      <c r="Q11" s="233"/>
      <c r="R11" s="232"/>
    </row>
    <row r="12" spans="1:18" s="8" customFormat="1" ht="15.75" customHeight="1">
      <c r="A12" s="151" t="s">
        <v>18</v>
      </c>
      <c r="B12" s="645" t="s">
        <v>17</v>
      </c>
      <c r="C12" s="646"/>
      <c r="D12" s="647"/>
      <c r="E12" s="117"/>
      <c r="F12" s="234"/>
      <c r="G12" s="234"/>
      <c r="H12" s="235"/>
      <c r="I12" s="116"/>
      <c r="J12" s="232"/>
      <c r="K12" s="232"/>
      <c r="L12" s="233"/>
      <c r="M12" s="233"/>
      <c r="N12" s="233"/>
      <c r="O12" s="233"/>
      <c r="P12" s="233"/>
      <c r="Q12" s="233"/>
      <c r="R12" s="232"/>
    </row>
    <row r="13" spans="1:18" s="8" customFormat="1">
      <c r="A13" s="124">
        <v>1</v>
      </c>
      <c r="B13" s="592" t="s">
        <v>71</v>
      </c>
      <c r="C13" s="654"/>
      <c r="D13" s="655"/>
      <c r="E13" s="118"/>
      <c r="F13" s="206" t="s">
        <v>12</v>
      </c>
      <c r="G13" s="203">
        <v>1</v>
      </c>
      <c r="H13" s="204">
        <v>275711.12</v>
      </c>
      <c r="I13" s="108">
        <f>G13*H13</f>
        <v>275711.12</v>
      </c>
      <c r="J13" s="232"/>
      <c r="K13" s="232"/>
      <c r="L13" s="233"/>
      <c r="M13" s="233"/>
      <c r="N13" s="233"/>
      <c r="O13" s="233"/>
      <c r="P13" s="233"/>
      <c r="Q13" s="233"/>
      <c r="R13" s="232"/>
    </row>
    <row r="14" spans="1:18" s="8" customFormat="1" ht="15" customHeight="1">
      <c r="A14" s="124"/>
      <c r="B14" s="592" t="s">
        <v>70</v>
      </c>
      <c r="C14" s="656"/>
      <c r="D14" s="657"/>
      <c r="E14" s="118"/>
      <c r="F14" s="206" t="s">
        <v>12</v>
      </c>
      <c r="G14" s="203">
        <v>1</v>
      </c>
      <c r="H14" s="204">
        <v>150711.12</v>
      </c>
      <c r="I14" s="108">
        <f>G14*H14</f>
        <v>150711.12</v>
      </c>
      <c r="J14" s="232"/>
      <c r="K14" s="232"/>
      <c r="L14" s="233"/>
      <c r="M14" s="233"/>
      <c r="N14" s="233"/>
      <c r="O14" s="233"/>
      <c r="P14" s="233"/>
      <c r="Q14" s="233"/>
      <c r="R14" s="232"/>
    </row>
    <row r="15" spans="1:18" s="8" customFormat="1" ht="15" customHeight="1">
      <c r="A15" s="125">
        <v>2</v>
      </c>
      <c r="B15" s="639" t="s">
        <v>41</v>
      </c>
      <c r="C15" s="640"/>
      <c r="D15" s="641"/>
      <c r="E15" s="119"/>
      <c r="F15" s="206"/>
      <c r="G15" s="205"/>
      <c r="H15" s="204"/>
      <c r="I15" s="108"/>
      <c r="J15" s="232"/>
      <c r="K15" s="232"/>
      <c r="L15" s="233"/>
      <c r="M15" s="233"/>
      <c r="N15" s="233"/>
      <c r="O15" s="233"/>
      <c r="P15" s="233"/>
      <c r="Q15" s="233"/>
      <c r="R15" s="232"/>
    </row>
    <row r="16" spans="1:18" s="8" customFormat="1">
      <c r="A16" s="125"/>
      <c r="B16" s="639" t="s">
        <v>42</v>
      </c>
      <c r="C16" s="640"/>
      <c r="D16" s="641"/>
      <c r="E16" s="119"/>
      <c r="F16" s="205" t="s">
        <v>45</v>
      </c>
      <c r="G16" s="206">
        <v>50</v>
      </c>
      <c r="H16" s="204">
        <v>35</v>
      </c>
      <c r="I16" s="108">
        <f t="shared" ref="I16:I30" si="0">G16*H16</f>
        <v>1750</v>
      </c>
      <c r="J16" s="232"/>
      <c r="K16" s="232"/>
      <c r="L16" s="233"/>
      <c r="M16" s="233"/>
      <c r="N16" s="233"/>
      <c r="O16" s="233"/>
      <c r="P16" s="233"/>
      <c r="Q16" s="233"/>
      <c r="R16" s="232"/>
    </row>
    <row r="17" spans="1:18" s="8" customFormat="1">
      <c r="A17" s="125"/>
      <c r="B17" s="178" t="s">
        <v>76</v>
      </c>
      <c r="C17" s="179"/>
      <c r="D17" s="180"/>
      <c r="E17" s="119"/>
      <c r="F17" s="205" t="s">
        <v>45</v>
      </c>
      <c r="G17" s="206">
        <f>60</f>
        <v>60</v>
      </c>
      <c r="H17" s="204">
        <v>65</v>
      </c>
      <c r="I17" s="108">
        <f t="shared" si="0"/>
        <v>3900</v>
      </c>
      <c r="J17" s="232"/>
      <c r="K17" s="232"/>
      <c r="L17" s="233"/>
      <c r="M17" s="233"/>
      <c r="N17" s="233"/>
      <c r="O17" s="233"/>
      <c r="P17" s="233"/>
      <c r="Q17" s="233"/>
      <c r="R17" s="232"/>
    </row>
    <row r="18" spans="1:18" s="8" customFormat="1">
      <c r="A18" s="125"/>
      <c r="B18" s="178" t="s">
        <v>43</v>
      </c>
      <c r="C18" s="179"/>
      <c r="D18" s="180"/>
      <c r="E18" s="119"/>
      <c r="F18" s="205" t="s">
        <v>15</v>
      </c>
      <c r="G18" s="206">
        <v>1</v>
      </c>
      <c r="H18" s="204">
        <v>2500</v>
      </c>
      <c r="I18" s="108">
        <f t="shared" si="0"/>
        <v>2500</v>
      </c>
      <c r="J18" s="232"/>
      <c r="K18" s="232"/>
      <c r="L18" s="233"/>
      <c r="M18" s="233"/>
      <c r="N18" s="233"/>
      <c r="O18" s="233"/>
      <c r="P18" s="233"/>
      <c r="Q18" s="233"/>
      <c r="R18" s="232"/>
    </row>
    <row r="19" spans="1:18" s="8" customFormat="1">
      <c r="A19" s="125"/>
      <c r="B19" s="178" t="s">
        <v>74</v>
      </c>
      <c r="C19" s="179"/>
      <c r="D19" s="180"/>
      <c r="E19" s="119"/>
      <c r="F19" s="205" t="s">
        <v>12</v>
      </c>
      <c r="G19" s="206">
        <v>1</v>
      </c>
      <c r="H19" s="204">
        <v>5000</v>
      </c>
      <c r="I19" s="108">
        <f t="shared" si="0"/>
        <v>5000</v>
      </c>
      <c r="J19" s="232"/>
      <c r="K19" s="232"/>
      <c r="L19" s="233"/>
      <c r="M19" s="233"/>
      <c r="N19" s="233"/>
      <c r="O19" s="233"/>
      <c r="P19" s="233"/>
      <c r="Q19" s="233"/>
      <c r="R19" s="232"/>
    </row>
    <row r="20" spans="1:18" s="8" customFormat="1">
      <c r="A20" s="125"/>
      <c r="B20" s="178" t="s">
        <v>85</v>
      </c>
      <c r="C20" s="179"/>
      <c r="D20" s="180"/>
      <c r="E20" s="119"/>
      <c r="F20" s="207" t="s">
        <v>12</v>
      </c>
      <c r="G20" s="206">
        <v>2</v>
      </c>
      <c r="H20" s="204">
        <v>4500</v>
      </c>
      <c r="I20" s="108">
        <f t="shared" si="0"/>
        <v>9000</v>
      </c>
      <c r="J20" s="232"/>
      <c r="K20" s="232"/>
      <c r="L20" s="233"/>
      <c r="M20" s="233"/>
      <c r="N20" s="233"/>
      <c r="O20" s="236"/>
      <c r="P20" s="233"/>
      <c r="Q20" s="233"/>
      <c r="R20" s="232"/>
    </row>
    <row r="21" spans="1:18" s="8" customFormat="1" ht="31.5" customHeight="1">
      <c r="A21" s="125"/>
      <c r="B21" s="642" t="s">
        <v>84</v>
      </c>
      <c r="C21" s="643"/>
      <c r="D21" s="644"/>
      <c r="E21" s="119"/>
      <c r="F21" s="207" t="s">
        <v>12</v>
      </c>
      <c r="G21" s="206">
        <v>2</v>
      </c>
      <c r="H21" s="204">
        <v>4500</v>
      </c>
      <c r="I21" s="108">
        <f t="shared" si="0"/>
        <v>9000</v>
      </c>
      <c r="J21" s="232"/>
      <c r="K21" s="232"/>
      <c r="L21" s="233"/>
      <c r="M21" s="233"/>
      <c r="N21" s="233"/>
      <c r="O21" s="233"/>
      <c r="P21" s="233"/>
      <c r="Q21" s="233"/>
      <c r="R21" s="232"/>
    </row>
    <row r="22" spans="1:18" s="8" customFormat="1">
      <c r="A22" s="125"/>
      <c r="B22" s="642" t="s">
        <v>111</v>
      </c>
      <c r="C22" s="643"/>
      <c r="D22" s="644"/>
      <c r="E22" s="119"/>
      <c r="F22" s="206" t="s">
        <v>12</v>
      </c>
      <c r="G22" s="207">
        <v>1</v>
      </c>
      <c r="H22" s="204">
        <v>23950</v>
      </c>
      <c r="I22" s="108">
        <f t="shared" si="0"/>
        <v>23950</v>
      </c>
      <c r="J22" s="237"/>
      <c r="K22" s="232"/>
      <c r="L22" s="233"/>
      <c r="M22" s="233"/>
      <c r="N22" s="233"/>
      <c r="O22" s="233"/>
      <c r="P22" s="233"/>
      <c r="Q22" s="233"/>
      <c r="R22" s="232"/>
    </row>
    <row r="23" spans="1:18" s="8" customFormat="1">
      <c r="A23" s="125">
        <v>3</v>
      </c>
      <c r="B23" s="178" t="s">
        <v>46</v>
      </c>
      <c r="C23" s="179"/>
      <c r="D23" s="180"/>
      <c r="E23" s="119"/>
      <c r="F23" s="206"/>
      <c r="G23" s="207"/>
      <c r="H23" s="204"/>
      <c r="I23" s="108"/>
      <c r="J23" s="232"/>
      <c r="K23" s="232"/>
      <c r="L23" s="233"/>
      <c r="M23" s="233"/>
      <c r="N23" s="233"/>
      <c r="O23" s="233"/>
      <c r="P23" s="233"/>
      <c r="Q23" s="233"/>
      <c r="R23" s="232"/>
    </row>
    <row r="24" spans="1:18" s="8" customFormat="1">
      <c r="A24" s="125"/>
      <c r="B24" s="648" t="s">
        <v>94</v>
      </c>
      <c r="C24" s="649"/>
      <c r="D24" s="650"/>
      <c r="E24" s="119"/>
      <c r="F24" s="206" t="s">
        <v>39</v>
      </c>
      <c r="G24" s="207">
        <v>3</v>
      </c>
      <c r="H24" s="204">
        <v>4000</v>
      </c>
      <c r="I24" s="108">
        <f t="shared" si="0"/>
        <v>12000</v>
      </c>
      <c r="J24" s="232"/>
      <c r="K24" s="232"/>
      <c r="L24" s="233"/>
      <c r="M24" s="233"/>
      <c r="N24" s="233"/>
      <c r="O24" s="233"/>
      <c r="P24" s="233"/>
      <c r="Q24" s="233"/>
      <c r="R24" s="232"/>
    </row>
    <row r="25" spans="1:18" s="8" customFormat="1">
      <c r="A25" s="125"/>
      <c r="B25" s="648" t="s">
        <v>95</v>
      </c>
      <c r="C25" s="649"/>
      <c r="D25" s="650"/>
      <c r="E25" s="119"/>
      <c r="F25" s="206" t="s">
        <v>39</v>
      </c>
      <c r="G25" s="207">
        <v>3</v>
      </c>
      <c r="H25" s="204">
        <v>1000</v>
      </c>
      <c r="I25" s="108">
        <f t="shared" si="0"/>
        <v>3000</v>
      </c>
      <c r="J25" s="232"/>
      <c r="K25" s="232"/>
      <c r="L25" s="233"/>
      <c r="M25" s="233"/>
      <c r="N25" s="233"/>
      <c r="O25" s="233"/>
      <c r="P25" s="233"/>
      <c r="Q25" s="233"/>
      <c r="R25" s="232"/>
    </row>
    <row r="26" spans="1:18" s="8" customFormat="1">
      <c r="A26" s="125"/>
      <c r="B26" s="648" t="s">
        <v>96</v>
      </c>
      <c r="C26" s="649"/>
      <c r="D26" s="650"/>
      <c r="E26" s="119"/>
      <c r="F26" s="206" t="s">
        <v>39</v>
      </c>
      <c r="G26" s="207">
        <v>1</v>
      </c>
      <c r="H26" s="204">
        <v>2000</v>
      </c>
      <c r="I26" s="108">
        <f t="shared" si="0"/>
        <v>2000</v>
      </c>
      <c r="J26" s="232"/>
      <c r="K26" s="232"/>
      <c r="L26" s="233"/>
      <c r="M26" s="233"/>
      <c r="N26" s="233"/>
      <c r="O26" s="233"/>
      <c r="P26" s="233"/>
      <c r="Q26" s="233"/>
      <c r="R26" s="232"/>
    </row>
    <row r="27" spans="1:18" s="8" customFormat="1">
      <c r="A27" s="125"/>
      <c r="B27" s="175" t="s">
        <v>97</v>
      </c>
      <c r="C27" s="176"/>
      <c r="D27" s="177"/>
      <c r="E27" s="119"/>
      <c r="F27" s="206" t="s">
        <v>39</v>
      </c>
      <c r="G27" s="207">
        <v>1</v>
      </c>
      <c r="H27" s="204">
        <v>20000</v>
      </c>
      <c r="I27" s="108">
        <f t="shared" si="0"/>
        <v>20000</v>
      </c>
      <c r="J27" s="232"/>
      <c r="K27" s="232"/>
      <c r="L27" s="233"/>
      <c r="M27" s="233"/>
      <c r="N27" s="233"/>
      <c r="O27" s="233"/>
      <c r="P27" s="233"/>
      <c r="Q27" s="233"/>
      <c r="R27" s="232"/>
    </row>
    <row r="28" spans="1:18" s="8" customFormat="1">
      <c r="A28" s="125"/>
      <c r="B28" s="592" t="s">
        <v>118</v>
      </c>
      <c r="C28" s="656"/>
      <c r="D28" s="657"/>
      <c r="E28" s="119"/>
      <c r="F28" s="206" t="s">
        <v>12</v>
      </c>
      <c r="G28" s="207">
        <v>1</v>
      </c>
      <c r="H28" s="204">
        <v>3000</v>
      </c>
      <c r="I28" s="108">
        <f t="shared" si="0"/>
        <v>3000</v>
      </c>
      <c r="J28" s="232"/>
      <c r="K28" s="232"/>
      <c r="L28" s="233"/>
      <c r="M28" s="233"/>
      <c r="N28" s="233"/>
      <c r="O28" s="233"/>
      <c r="P28" s="233"/>
      <c r="Q28" s="233"/>
      <c r="R28" s="232"/>
    </row>
    <row r="29" spans="1:18" s="8" customFormat="1">
      <c r="A29" s="125"/>
      <c r="B29" s="592" t="s">
        <v>132</v>
      </c>
      <c r="C29" s="656"/>
      <c r="D29" s="657"/>
      <c r="E29" s="119"/>
      <c r="F29" s="206" t="s">
        <v>39</v>
      </c>
      <c r="G29" s="207">
        <v>4</v>
      </c>
      <c r="H29" s="204">
        <v>4000</v>
      </c>
      <c r="I29" s="108">
        <f t="shared" si="0"/>
        <v>16000</v>
      </c>
      <c r="J29" s="232"/>
      <c r="K29" s="232"/>
      <c r="L29" s="233"/>
      <c r="M29" s="233"/>
      <c r="N29" s="233"/>
      <c r="O29" s="236"/>
      <c r="P29" s="233"/>
      <c r="Q29" s="233"/>
      <c r="R29" s="232"/>
    </row>
    <row r="30" spans="1:18" s="8" customFormat="1">
      <c r="A30" s="125"/>
      <c r="B30" s="592" t="s">
        <v>106</v>
      </c>
      <c r="C30" s="656"/>
      <c r="D30" s="656"/>
      <c r="E30" s="145"/>
      <c r="F30" s="206" t="s">
        <v>12</v>
      </c>
      <c r="G30" s="207">
        <v>1</v>
      </c>
      <c r="H30" s="204">
        <v>15000</v>
      </c>
      <c r="I30" s="108">
        <f t="shared" si="0"/>
        <v>15000</v>
      </c>
      <c r="J30" s="232"/>
      <c r="K30" s="232"/>
      <c r="L30" s="233"/>
      <c r="M30" s="233"/>
      <c r="N30" s="233"/>
      <c r="O30" s="233"/>
      <c r="P30" s="233"/>
      <c r="Q30" s="233"/>
      <c r="R30" s="232"/>
    </row>
    <row r="31" spans="1:18" s="8" customFormat="1">
      <c r="A31" s="126" t="s">
        <v>47</v>
      </c>
      <c r="B31" s="677" t="s">
        <v>48</v>
      </c>
      <c r="C31" s="678"/>
      <c r="D31" s="678"/>
      <c r="E31" s="146"/>
      <c r="F31" s="238"/>
      <c r="G31" s="208"/>
      <c r="H31" s="209"/>
      <c r="I31" s="109">
        <f>SUM(I13:I30)</f>
        <v>552522.23999999999</v>
      </c>
      <c r="J31" s="232"/>
      <c r="K31" s="232"/>
      <c r="L31" s="710"/>
      <c r="M31" s="710"/>
      <c r="N31" s="710"/>
      <c r="O31" s="233"/>
      <c r="P31" s="233"/>
      <c r="Q31" s="233"/>
      <c r="R31" s="232"/>
    </row>
    <row r="32" spans="1:18" s="8" customFormat="1" ht="15" customHeight="1">
      <c r="A32" s="149" t="s">
        <v>19</v>
      </c>
      <c r="B32" s="605" t="s">
        <v>114</v>
      </c>
      <c r="C32" s="651"/>
      <c r="D32" s="651"/>
      <c r="E32" s="184"/>
      <c r="F32" s="239"/>
      <c r="G32" s="210"/>
      <c r="H32" s="211"/>
      <c r="I32" s="113"/>
      <c r="J32" s="232"/>
      <c r="K32" s="232"/>
      <c r="L32" s="710"/>
      <c r="M32" s="710"/>
      <c r="N32" s="710"/>
      <c r="O32" s="233"/>
      <c r="P32" s="233"/>
      <c r="Q32" s="233"/>
      <c r="R32" s="232"/>
    </row>
    <row r="33" spans="1:18" s="8" customFormat="1" ht="15" customHeight="1">
      <c r="A33" s="126">
        <v>1</v>
      </c>
      <c r="B33" s="653" t="s">
        <v>119</v>
      </c>
      <c r="C33" s="634"/>
      <c r="D33" s="634"/>
      <c r="E33" s="184"/>
      <c r="F33" s="239" t="s">
        <v>133</v>
      </c>
      <c r="G33" s="210">
        <v>2</v>
      </c>
      <c r="H33" s="212">
        <v>7440</v>
      </c>
      <c r="I33" s="113">
        <f>G33*H33</f>
        <v>14880</v>
      </c>
      <c r="J33" s="232"/>
      <c r="K33" s="232"/>
      <c r="L33" s="711"/>
      <c r="M33" s="711"/>
      <c r="N33" s="711"/>
      <c r="O33" s="233"/>
      <c r="P33" s="233"/>
      <c r="Q33" s="233"/>
      <c r="R33" s="232"/>
    </row>
    <row r="34" spans="1:18" s="8" customFormat="1" ht="15" customHeight="1">
      <c r="A34" s="126">
        <v>2</v>
      </c>
      <c r="B34" s="653" t="s">
        <v>125</v>
      </c>
      <c r="C34" s="634"/>
      <c r="D34" s="634"/>
      <c r="E34" s="184"/>
      <c r="F34" s="239" t="s">
        <v>133</v>
      </c>
      <c r="G34" s="210">
        <v>2</v>
      </c>
      <c r="H34" s="212">
        <v>5400</v>
      </c>
      <c r="I34" s="113">
        <f>G34*H34</f>
        <v>10800</v>
      </c>
      <c r="J34" s="232"/>
      <c r="K34" s="232"/>
      <c r="L34" s="711"/>
      <c r="M34" s="711"/>
      <c r="N34" s="711"/>
      <c r="O34" s="233"/>
      <c r="P34" s="233"/>
      <c r="Q34" s="233"/>
      <c r="R34" s="232"/>
    </row>
    <row r="35" spans="1:18" s="8" customFormat="1">
      <c r="A35" s="127"/>
      <c r="B35" s="608" t="s">
        <v>48</v>
      </c>
      <c r="C35" s="609"/>
      <c r="D35" s="609"/>
      <c r="E35" s="184"/>
      <c r="F35" s="239"/>
      <c r="G35" s="210"/>
      <c r="H35" s="211"/>
      <c r="I35" s="114">
        <f>SUM(I33:I34)</f>
        <v>25680</v>
      </c>
      <c r="J35" s="232"/>
      <c r="K35" s="232"/>
      <c r="L35" s="710"/>
      <c r="M35" s="710"/>
      <c r="N35" s="710"/>
      <c r="O35" s="233"/>
      <c r="P35" s="233"/>
      <c r="Q35" s="233"/>
      <c r="R35" s="232"/>
    </row>
    <row r="36" spans="1:18" s="8" customFormat="1" ht="15" customHeight="1">
      <c r="A36" s="149" t="s">
        <v>67</v>
      </c>
      <c r="B36" s="605" t="s">
        <v>120</v>
      </c>
      <c r="C36" s="651"/>
      <c r="D36" s="651"/>
      <c r="E36" s="184"/>
      <c r="F36" s="239"/>
      <c r="G36" s="210"/>
      <c r="H36" s="211"/>
      <c r="I36" s="113"/>
      <c r="J36" s="232"/>
      <c r="K36" s="232"/>
      <c r="L36" s="712"/>
      <c r="M36" s="712"/>
      <c r="N36" s="712"/>
      <c r="O36" s="233"/>
      <c r="P36" s="233"/>
      <c r="Q36" s="233"/>
      <c r="R36" s="232"/>
    </row>
    <row r="37" spans="1:18" s="8" customFormat="1" ht="15" customHeight="1">
      <c r="A37" s="126">
        <v>1</v>
      </c>
      <c r="B37" s="652" t="s">
        <v>104</v>
      </c>
      <c r="C37" s="637"/>
      <c r="D37" s="637"/>
      <c r="E37" s="184"/>
      <c r="F37" s="239" t="s">
        <v>133</v>
      </c>
      <c r="G37" s="210">
        <v>4</v>
      </c>
      <c r="H37" s="213">
        <v>10860</v>
      </c>
      <c r="I37" s="113">
        <f t="shared" ref="I37:I41" si="1">G37*H37</f>
        <v>43440</v>
      </c>
      <c r="J37" s="232"/>
      <c r="K37" s="232"/>
      <c r="L37" s="712"/>
      <c r="M37" s="712"/>
      <c r="N37" s="712"/>
      <c r="O37" s="233"/>
      <c r="P37" s="233"/>
      <c r="Q37" s="233"/>
      <c r="R37" s="232"/>
    </row>
    <row r="38" spans="1:18" s="8" customFormat="1" ht="15" customHeight="1">
      <c r="A38" s="126">
        <v>2</v>
      </c>
      <c r="B38" s="653" t="s">
        <v>119</v>
      </c>
      <c r="C38" s="634"/>
      <c r="D38" s="634"/>
      <c r="E38" s="184"/>
      <c r="F38" s="239" t="s">
        <v>133</v>
      </c>
      <c r="G38" s="210">
        <v>5</v>
      </c>
      <c r="H38" s="213">
        <v>7440</v>
      </c>
      <c r="I38" s="113">
        <f t="shared" si="1"/>
        <v>37200</v>
      </c>
      <c r="J38" s="232"/>
      <c r="K38" s="232"/>
      <c r="L38" s="712"/>
      <c r="M38" s="712"/>
      <c r="N38" s="712"/>
      <c r="O38" s="233"/>
      <c r="P38" s="233"/>
      <c r="Q38" s="233"/>
      <c r="R38" s="232"/>
    </row>
    <row r="39" spans="1:18" s="8" customFormat="1" ht="15" customHeight="1">
      <c r="A39" s="126">
        <v>3</v>
      </c>
      <c r="B39" s="636" t="s">
        <v>121</v>
      </c>
      <c r="C39" s="637"/>
      <c r="D39" s="638"/>
      <c r="E39" s="184"/>
      <c r="F39" s="239" t="s">
        <v>45</v>
      </c>
      <c r="G39" s="210">
        <v>10</v>
      </c>
      <c r="H39" s="213">
        <v>276</v>
      </c>
      <c r="I39" s="113">
        <f t="shared" si="1"/>
        <v>2760</v>
      </c>
      <c r="J39" s="232"/>
      <c r="K39" s="232"/>
      <c r="L39" s="712"/>
      <c r="M39" s="712"/>
      <c r="N39" s="712"/>
      <c r="O39" s="233"/>
      <c r="P39" s="233"/>
      <c r="Q39" s="233"/>
      <c r="R39" s="232"/>
    </row>
    <row r="40" spans="1:18" s="8" customFormat="1" ht="15" customHeight="1">
      <c r="A40" s="126">
        <v>4</v>
      </c>
      <c r="B40" s="653" t="s">
        <v>127</v>
      </c>
      <c r="C40" s="634"/>
      <c r="D40" s="634"/>
      <c r="E40" s="184"/>
      <c r="F40" s="239" t="s">
        <v>134</v>
      </c>
      <c r="G40" s="210">
        <v>3</v>
      </c>
      <c r="H40" s="213">
        <v>24240</v>
      </c>
      <c r="I40" s="113">
        <f t="shared" si="1"/>
        <v>72720</v>
      </c>
      <c r="J40" s="232"/>
      <c r="K40" s="232"/>
      <c r="L40" s="712"/>
      <c r="M40" s="712"/>
      <c r="N40" s="712"/>
      <c r="O40" s="233"/>
      <c r="P40" s="233"/>
      <c r="Q40" s="233"/>
      <c r="R40" s="232"/>
    </row>
    <row r="41" spans="1:18" s="8" customFormat="1" ht="15" customHeight="1">
      <c r="A41" s="126">
        <v>5</v>
      </c>
      <c r="B41" s="653" t="s">
        <v>135</v>
      </c>
      <c r="C41" s="634"/>
      <c r="D41" s="634"/>
      <c r="E41" s="184"/>
      <c r="F41" s="239" t="s">
        <v>133</v>
      </c>
      <c r="G41" s="213">
        <v>3</v>
      </c>
      <c r="H41" s="213">
        <v>30000</v>
      </c>
      <c r="I41" s="113">
        <f t="shared" si="1"/>
        <v>90000</v>
      </c>
      <c r="J41" s="232"/>
      <c r="K41" s="232"/>
      <c r="L41" s="240"/>
      <c r="M41" s="240"/>
      <c r="N41" s="240"/>
      <c r="O41" s="233"/>
      <c r="P41" s="233"/>
      <c r="Q41" s="233"/>
      <c r="R41" s="232"/>
    </row>
    <row r="42" spans="1:18" s="8" customFormat="1" ht="15" customHeight="1">
      <c r="A42" s="126">
        <v>6</v>
      </c>
      <c r="B42" s="653" t="s">
        <v>136</v>
      </c>
      <c r="C42" s="634"/>
      <c r="D42" s="634"/>
      <c r="E42" s="184"/>
      <c r="F42" s="239" t="s">
        <v>133</v>
      </c>
      <c r="G42" s="210">
        <v>2</v>
      </c>
      <c r="H42" s="213">
        <v>9600</v>
      </c>
      <c r="I42" s="113">
        <f>G42*H42</f>
        <v>19200</v>
      </c>
      <c r="J42" s="232"/>
      <c r="K42" s="232"/>
      <c r="L42" s="240"/>
      <c r="M42" s="240"/>
      <c r="N42" s="240"/>
      <c r="O42" s="233"/>
      <c r="P42" s="233"/>
      <c r="Q42" s="233"/>
      <c r="R42" s="232"/>
    </row>
    <row r="43" spans="1:18" s="8" customFormat="1" ht="15" customHeight="1">
      <c r="A43" s="127"/>
      <c r="B43" s="608" t="s">
        <v>48</v>
      </c>
      <c r="C43" s="609"/>
      <c r="D43" s="609"/>
      <c r="E43" s="184"/>
      <c r="F43" s="239"/>
      <c r="G43" s="210"/>
      <c r="H43" s="211"/>
      <c r="I43" s="114">
        <f>SUM(I37:I42)</f>
        <v>265320</v>
      </c>
      <c r="J43" s="232"/>
      <c r="K43" s="232"/>
      <c r="L43" s="712"/>
      <c r="M43" s="712"/>
      <c r="N43" s="712"/>
      <c r="O43" s="233"/>
      <c r="P43" s="233"/>
      <c r="Q43" s="233"/>
      <c r="R43" s="232"/>
    </row>
    <row r="44" spans="1:18" s="8" customFormat="1" ht="15" customHeight="1">
      <c r="A44" s="149" t="s">
        <v>107</v>
      </c>
      <c r="B44" s="658" t="s">
        <v>115</v>
      </c>
      <c r="C44" s="659"/>
      <c r="D44" s="659"/>
      <c r="E44" s="184"/>
      <c r="F44" s="239"/>
      <c r="G44" s="210"/>
      <c r="H44" s="211"/>
      <c r="I44" s="114"/>
      <c r="J44" s="232"/>
      <c r="K44" s="232"/>
      <c r="L44" s="241"/>
      <c r="M44" s="241"/>
      <c r="N44" s="241"/>
      <c r="O44" s="233"/>
      <c r="P44" s="233"/>
      <c r="Q44" s="233"/>
      <c r="R44" s="232"/>
    </row>
    <row r="45" spans="1:18" s="8" customFormat="1" ht="15" customHeight="1">
      <c r="A45" s="127">
        <v>1</v>
      </c>
      <c r="B45" s="653" t="s">
        <v>123</v>
      </c>
      <c r="C45" s="634"/>
      <c r="D45" s="634"/>
      <c r="E45" s="184"/>
      <c r="F45" s="239" t="s">
        <v>12</v>
      </c>
      <c r="G45" s="210">
        <v>1</v>
      </c>
      <c r="H45" s="211">
        <v>68932.11</v>
      </c>
      <c r="I45" s="113">
        <f>G45*H45</f>
        <v>68932.11</v>
      </c>
      <c r="J45" s="237"/>
      <c r="K45" s="242"/>
      <c r="L45" s="243"/>
      <c r="M45" s="233"/>
      <c r="N45" s="233"/>
      <c r="O45" s="233"/>
      <c r="P45" s="233"/>
      <c r="Q45" s="233"/>
      <c r="R45" s="244"/>
    </row>
    <row r="46" spans="1:18" s="8" customFormat="1" ht="30" customHeight="1">
      <c r="A46" s="127"/>
      <c r="B46" s="608" t="s">
        <v>48</v>
      </c>
      <c r="C46" s="609"/>
      <c r="D46" s="609"/>
      <c r="E46" s="184"/>
      <c r="F46" s="239"/>
      <c r="G46" s="210"/>
      <c r="H46" s="211"/>
      <c r="I46" s="114">
        <f>I45</f>
        <v>68932.11</v>
      </c>
      <c r="J46" s="232"/>
      <c r="K46" s="232"/>
      <c r="L46" s="233"/>
      <c r="M46" s="233"/>
      <c r="N46" s="233"/>
      <c r="O46" s="233"/>
      <c r="P46" s="233"/>
      <c r="Q46" s="233"/>
      <c r="R46" s="232"/>
    </row>
    <row r="47" spans="1:18" s="8" customFormat="1" ht="15" customHeight="1">
      <c r="A47" s="149" t="s">
        <v>68</v>
      </c>
      <c r="B47" s="658" t="s">
        <v>116</v>
      </c>
      <c r="C47" s="659"/>
      <c r="D47" s="659"/>
      <c r="E47" s="184"/>
      <c r="F47" s="239"/>
      <c r="G47" s="210"/>
      <c r="H47" s="211"/>
      <c r="I47" s="113"/>
      <c r="J47" s="232"/>
      <c r="K47" s="232"/>
      <c r="L47" s="233"/>
      <c r="M47" s="233"/>
      <c r="N47" s="233"/>
      <c r="O47" s="233"/>
      <c r="P47" s="233"/>
      <c r="Q47" s="233"/>
      <c r="R47" s="232"/>
    </row>
    <row r="48" spans="1:18" s="8" customFormat="1" ht="15" customHeight="1">
      <c r="A48" s="126">
        <v>1</v>
      </c>
      <c r="B48" s="653" t="s">
        <v>119</v>
      </c>
      <c r="C48" s="634"/>
      <c r="D48" s="634"/>
      <c r="E48" s="184"/>
      <c r="F48" s="239" t="s">
        <v>133</v>
      </c>
      <c r="G48" s="210">
        <v>5</v>
      </c>
      <c r="H48" s="213">
        <v>7440</v>
      </c>
      <c r="I48" s="113">
        <f>G48*H48</f>
        <v>37200</v>
      </c>
      <c r="J48" s="232"/>
      <c r="K48" s="232"/>
      <c r="L48" s="233"/>
      <c r="M48" s="233"/>
      <c r="N48" s="233"/>
      <c r="O48" s="233"/>
      <c r="P48" s="233"/>
      <c r="Q48" s="233"/>
      <c r="R48" s="232"/>
    </row>
    <row r="49" spans="1:18" s="8" customFormat="1" ht="15" customHeight="1">
      <c r="A49" s="127"/>
      <c r="B49" s="608" t="s">
        <v>48</v>
      </c>
      <c r="C49" s="609"/>
      <c r="D49" s="609"/>
      <c r="E49" s="184"/>
      <c r="F49" s="239"/>
      <c r="G49" s="210"/>
      <c r="H49" s="211"/>
      <c r="I49" s="114">
        <f>I48</f>
        <v>37200</v>
      </c>
      <c r="J49" s="232"/>
      <c r="K49" s="232"/>
      <c r="L49" s="233"/>
      <c r="M49" s="233"/>
      <c r="N49" s="233"/>
      <c r="O49" s="233"/>
      <c r="P49" s="233"/>
      <c r="Q49" s="233"/>
      <c r="R49" s="232"/>
    </row>
    <row r="50" spans="1:18" s="8" customFormat="1" ht="15" customHeight="1">
      <c r="A50" s="127"/>
      <c r="B50" s="658" t="s">
        <v>117</v>
      </c>
      <c r="C50" s="659"/>
      <c r="D50" s="659"/>
      <c r="E50" s="184"/>
      <c r="F50" s="239"/>
      <c r="G50" s="210"/>
      <c r="H50" s="211"/>
      <c r="I50" s="114"/>
      <c r="J50" s="232"/>
      <c r="K50" s="232"/>
      <c r="L50" s="233"/>
      <c r="M50" s="233"/>
      <c r="N50" s="233"/>
      <c r="O50" s="233"/>
      <c r="P50" s="233"/>
      <c r="Q50" s="233"/>
      <c r="R50" s="232"/>
    </row>
    <row r="51" spans="1:18" s="8" customFormat="1" ht="15" customHeight="1">
      <c r="A51" s="127"/>
      <c r="B51" s="660" t="s">
        <v>137</v>
      </c>
      <c r="C51" s="661"/>
      <c r="D51" s="662"/>
      <c r="E51" s="184"/>
      <c r="F51" s="239" t="s">
        <v>134</v>
      </c>
      <c r="G51" s="210">
        <v>15</v>
      </c>
      <c r="H51" s="211">
        <v>1800</v>
      </c>
      <c r="I51" s="113">
        <f t="shared" ref="I51:I52" si="2">G51*H51</f>
        <v>27000</v>
      </c>
      <c r="J51" s="232"/>
      <c r="K51" s="232"/>
      <c r="L51" s="233"/>
      <c r="M51" s="233"/>
      <c r="N51" s="233"/>
      <c r="O51" s="233"/>
      <c r="P51" s="233"/>
      <c r="Q51" s="233"/>
      <c r="R51" s="232"/>
    </row>
    <row r="52" spans="1:18" s="8" customFormat="1" ht="15" customHeight="1">
      <c r="A52" s="127"/>
      <c r="B52" s="660" t="s">
        <v>126</v>
      </c>
      <c r="C52" s="661"/>
      <c r="D52" s="662"/>
      <c r="E52" s="184"/>
      <c r="F52" s="239" t="s">
        <v>45</v>
      </c>
      <c r="G52" s="210">
        <v>60</v>
      </c>
      <c r="H52" s="211">
        <v>2153.69</v>
      </c>
      <c r="I52" s="113">
        <f t="shared" si="2"/>
        <v>129221.40000000001</v>
      </c>
      <c r="J52" s="232"/>
      <c r="K52" s="232"/>
      <c r="L52" s="233"/>
      <c r="M52" s="233"/>
      <c r="N52" s="233"/>
      <c r="O52" s="233"/>
      <c r="P52" s="233"/>
      <c r="Q52" s="233"/>
      <c r="R52" s="232"/>
    </row>
    <row r="53" spans="1:18" s="8" customFormat="1" ht="15" customHeight="1">
      <c r="A53" s="127"/>
      <c r="B53" s="608" t="s">
        <v>48</v>
      </c>
      <c r="C53" s="609"/>
      <c r="D53" s="609"/>
      <c r="E53" s="184"/>
      <c r="F53" s="239"/>
      <c r="G53" s="210"/>
      <c r="H53" s="211"/>
      <c r="I53" s="114">
        <f>SUM(I51:I52)</f>
        <v>156221.40000000002</v>
      </c>
      <c r="J53" s="232"/>
      <c r="K53" s="232"/>
      <c r="L53" s="233"/>
      <c r="M53" s="233"/>
      <c r="N53" s="233"/>
      <c r="O53" s="233"/>
      <c r="P53" s="233"/>
      <c r="Q53" s="233"/>
      <c r="R53" s="232"/>
    </row>
    <row r="54" spans="1:18" s="8" customFormat="1" ht="15" customHeight="1">
      <c r="A54" s="150" t="s">
        <v>98</v>
      </c>
      <c r="B54" s="599" t="s">
        <v>49</v>
      </c>
      <c r="C54" s="600"/>
      <c r="D54" s="600"/>
      <c r="E54" s="147"/>
      <c r="F54" s="245"/>
      <c r="G54" s="214"/>
      <c r="H54" s="215"/>
      <c r="I54" s="108"/>
      <c r="J54" s="232"/>
      <c r="K54" s="232"/>
      <c r="L54" s="233"/>
      <c r="M54" s="233"/>
      <c r="N54" s="233"/>
      <c r="O54" s="233"/>
      <c r="P54" s="233"/>
      <c r="Q54" s="233"/>
      <c r="R54" s="232"/>
    </row>
    <row r="55" spans="1:18" s="8" customFormat="1" ht="15" customHeight="1">
      <c r="A55" s="126">
        <v>1</v>
      </c>
      <c r="B55" s="584" t="s">
        <v>50</v>
      </c>
      <c r="C55" s="600"/>
      <c r="D55" s="600"/>
      <c r="E55" s="148"/>
      <c r="F55" s="246" t="s">
        <v>45</v>
      </c>
      <c r="G55" s="216">
        <v>20</v>
      </c>
      <c r="H55" s="217">
        <v>210</v>
      </c>
      <c r="I55" s="108">
        <f>G55*H55</f>
        <v>4200</v>
      </c>
      <c r="J55" s="232"/>
      <c r="K55" s="232"/>
      <c r="L55" s="233"/>
      <c r="M55" s="233"/>
      <c r="N55" s="233"/>
      <c r="O55" s="233"/>
      <c r="P55" s="233"/>
      <c r="Q55" s="233"/>
      <c r="R55" s="232"/>
    </row>
    <row r="56" spans="1:18" s="8" customFormat="1" ht="15" customHeight="1">
      <c r="A56" s="126">
        <v>2</v>
      </c>
      <c r="B56" s="584" t="s">
        <v>51</v>
      </c>
      <c r="C56" s="600"/>
      <c r="D56" s="600"/>
      <c r="E56" s="148"/>
      <c r="F56" s="246" t="s">
        <v>45</v>
      </c>
      <c r="G56" s="216">
        <v>50</v>
      </c>
      <c r="H56" s="217">
        <v>135</v>
      </c>
      <c r="I56" s="108">
        <f t="shared" ref="I56:I65" si="3">G56*H56</f>
        <v>6750</v>
      </c>
      <c r="J56" s="232"/>
      <c r="K56" s="232"/>
      <c r="L56" s="233"/>
      <c r="M56" s="233"/>
      <c r="N56" s="233"/>
      <c r="O56" s="233"/>
      <c r="P56" s="233"/>
      <c r="Q56" s="233"/>
      <c r="R56" s="232"/>
    </row>
    <row r="57" spans="1:18" s="8" customFormat="1" ht="15" customHeight="1">
      <c r="A57" s="126">
        <v>3</v>
      </c>
      <c r="B57" s="584" t="s">
        <v>52</v>
      </c>
      <c r="C57" s="600"/>
      <c r="D57" s="600"/>
      <c r="E57" s="148"/>
      <c r="F57" s="246" t="s">
        <v>45</v>
      </c>
      <c r="G57" s="216">
        <v>50</v>
      </c>
      <c r="H57" s="217">
        <v>210</v>
      </c>
      <c r="I57" s="108">
        <f t="shared" si="3"/>
        <v>10500</v>
      </c>
      <c r="J57" s="232"/>
      <c r="K57" s="232"/>
      <c r="L57" s="233"/>
      <c r="M57" s="233"/>
      <c r="N57" s="233"/>
      <c r="O57" s="233"/>
      <c r="P57" s="233"/>
      <c r="Q57" s="233"/>
      <c r="R57" s="232"/>
    </row>
    <row r="58" spans="1:18" s="8" customFormat="1" ht="15" customHeight="1">
      <c r="A58" s="126">
        <v>4</v>
      </c>
      <c r="B58" s="584" t="s">
        <v>75</v>
      </c>
      <c r="C58" s="600"/>
      <c r="D58" s="600"/>
      <c r="E58" s="148"/>
      <c r="F58" s="246" t="s">
        <v>45</v>
      </c>
      <c r="G58" s="216">
        <v>5</v>
      </c>
      <c r="H58" s="217">
        <v>150</v>
      </c>
      <c r="I58" s="108">
        <f t="shared" si="3"/>
        <v>750</v>
      </c>
      <c r="J58" s="232"/>
      <c r="K58" s="232"/>
      <c r="L58" s="233"/>
      <c r="M58" s="233"/>
      <c r="N58" s="233"/>
      <c r="O58" s="233"/>
      <c r="P58" s="233"/>
      <c r="Q58" s="233"/>
      <c r="R58" s="232"/>
    </row>
    <row r="59" spans="1:18" s="8" customFormat="1" ht="15" customHeight="1">
      <c r="A59" s="126">
        <v>5</v>
      </c>
      <c r="B59" s="584" t="s">
        <v>87</v>
      </c>
      <c r="C59" s="600"/>
      <c r="D59" s="600"/>
      <c r="E59" s="148"/>
      <c r="F59" s="247" t="s">
        <v>138</v>
      </c>
      <c r="G59" s="218">
        <v>20</v>
      </c>
      <c r="H59" s="204">
        <v>730</v>
      </c>
      <c r="I59" s="108">
        <f t="shared" si="3"/>
        <v>14600</v>
      </c>
      <c r="J59" s="232"/>
      <c r="K59" s="232"/>
      <c r="L59" s="233"/>
      <c r="M59" s="233"/>
      <c r="N59" s="233"/>
      <c r="O59" s="233"/>
      <c r="P59" s="233"/>
      <c r="Q59" s="233"/>
      <c r="R59" s="232"/>
    </row>
    <row r="60" spans="1:18" s="8" customFormat="1" ht="15" customHeight="1">
      <c r="A60" s="126">
        <v>6</v>
      </c>
      <c r="B60" s="584" t="s">
        <v>83</v>
      </c>
      <c r="C60" s="582"/>
      <c r="D60" s="583"/>
      <c r="E60" s="122"/>
      <c r="F60" s="246" t="s">
        <v>53</v>
      </c>
      <c r="G60" s="219">
        <v>8</v>
      </c>
      <c r="H60" s="217">
        <v>3300</v>
      </c>
      <c r="I60" s="108">
        <f t="shared" si="3"/>
        <v>26400</v>
      </c>
      <c r="J60" s="232"/>
      <c r="K60" s="232"/>
      <c r="L60" s="233"/>
      <c r="M60" s="233"/>
      <c r="N60" s="233"/>
      <c r="O60" s="233"/>
      <c r="P60" s="233"/>
      <c r="Q60" s="233"/>
      <c r="R60" s="232"/>
    </row>
    <row r="61" spans="1:18" s="8" customFormat="1" ht="15" customHeight="1">
      <c r="A61" s="126">
        <v>7</v>
      </c>
      <c r="B61" s="584" t="s">
        <v>86</v>
      </c>
      <c r="C61" s="582"/>
      <c r="D61" s="583"/>
      <c r="E61" s="122"/>
      <c r="F61" s="246" t="s">
        <v>139</v>
      </c>
      <c r="G61" s="219">
        <v>1</v>
      </c>
      <c r="H61" s="217">
        <v>2450</v>
      </c>
      <c r="I61" s="108">
        <f t="shared" si="3"/>
        <v>2450</v>
      </c>
      <c r="J61" s="232"/>
      <c r="K61" s="232"/>
      <c r="L61" s="233"/>
      <c r="M61" s="233"/>
      <c r="N61" s="233"/>
      <c r="O61" s="233"/>
      <c r="P61" s="233"/>
      <c r="Q61" s="233"/>
      <c r="R61" s="232"/>
    </row>
    <row r="62" spans="1:18" s="8" customFormat="1" ht="15" customHeight="1">
      <c r="A62" s="126">
        <v>8</v>
      </c>
      <c r="B62" s="183" t="s">
        <v>88</v>
      </c>
      <c r="C62" s="181"/>
      <c r="D62" s="182"/>
      <c r="E62" s="122"/>
      <c r="F62" s="246" t="s">
        <v>45</v>
      </c>
      <c r="G62" s="219">
        <v>1</v>
      </c>
      <c r="H62" s="217">
        <v>750</v>
      </c>
      <c r="I62" s="108">
        <f t="shared" si="3"/>
        <v>750</v>
      </c>
      <c r="J62" s="232"/>
      <c r="K62" s="232"/>
      <c r="L62" s="233"/>
      <c r="M62" s="233"/>
      <c r="N62" s="233"/>
      <c r="O62" s="233"/>
      <c r="P62" s="233"/>
      <c r="Q62" s="233"/>
      <c r="R62" s="232"/>
    </row>
    <row r="63" spans="1:18" s="8" customFormat="1" ht="15" customHeight="1">
      <c r="A63" s="126">
        <v>9</v>
      </c>
      <c r="B63" s="584" t="s">
        <v>90</v>
      </c>
      <c r="C63" s="582"/>
      <c r="D63" s="583"/>
      <c r="E63" s="122"/>
      <c r="F63" s="246" t="s">
        <v>45</v>
      </c>
      <c r="G63" s="219">
        <v>200</v>
      </c>
      <c r="H63" s="217">
        <v>13</v>
      </c>
      <c r="I63" s="108">
        <f t="shared" si="3"/>
        <v>2600</v>
      </c>
      <c r="J63" s="232"/>
      <c r="K63" s="232"/>
      <c r="L63" s="233"/>
      <c r="M63" s="233"/>
      <c r="N63" s="233"/>
      <c r="O63" s="233"/>
      <c r="P63" s="233"/>
      <c r="Q63" s="233"/>
      <c r="R63" s="232"/>
    </row>
    <row r="64" spans="1:18" s="8" customFormat="1" ht="15" customHeight="1">
      <c r="A64" s="126">
        <v>10</v>
      </c>
      <c r="B64" s="584" t="s">
        <v>91</v>
      </c>
      <c r="C64" s="582"/>
      <c r="D64" s="583"/>
      <c r="E64" s="122"/>
      <c r="F64" s="246" t="s">
        <v>45</v>
      </c>
      <c r="G64" s="219">
        <v>200</v>
      </c>
      <c r="H64" s="217">
        <v>13</v>
      </c>
      <c r="I64" s="108">
        <f t="shared" si="3"/>
        <v>2600</v>
      </c>
      <c r="J64" s="232"/>
      <c r="K64" s="232"/>
      <c r="L64" s="233"/>
      <c r="M64" s="233"/>
      <c r="N64" s="233"/>
      <c r="O64" s="233"/>
      <c r="P64" s="233"/>
      <c r="Q64" s="233"/>
      <c r="R64" s="232"/>
    </row>
    <row r="65" spans="1:18" s="8" customFormat="1" ht="15" customHeight="1">
      <c r="A65" s="126">
        <v>11</v>
      </c>
      <c r="B65" s="596" t="s">
        <v>64</v>
      </c>
      <c r="C65" s="600"/>
      <c r="D65" s="601"/>
      <c r="E65" s="122"/>
      <c r="F65" s="246" t="s">
        <v>12</v>
      </c>
      <c r="G65" s="219">
        <v>1</v>
      </c>
      <c r="H65" s="217">
        <v>14320</v>
      </c>
      <c r="I65" s="108">
        <f t="shared" si="3"/>
        <v>14320</v>
      </c>
      <c r="J65" s="232"/>
      <c r="K65" s="232"/>
      <c r="L65" s="233"/>
      <c r="M65" s="233"/>
      <c r="N65" s="233"/>
      <c r="O65" s="233"/>
      <c r="P65" s="233"/>
      <c r="Q65" s="233"/>
      <c r="R65" s="232"/>
    </row>
    <row r="66" spans="1:18" s="8" customFormat="1" ht="15" customHeight="1">
      <c r="A66" s="152"/>
      <c r="B66" s="602" t="s">
        <v>48</v>
      </c>
      <c r="C66" s="603"/>
      <c r="D66" s="604"/>
      <c r="E66" s="120"/>
      <c r="F66" s="238"/>
      <c r="G66" s="208"/>
      <c r="H66" s="209"/>
      <c r="I66" s="110">
        <f>SUM(I55:I65)</f>
        <v>85920</v>
      </c>
      <c r="J66" s="232"/>
      <c r="K66" s="232"/>
      <c r="L66" s="233"/>
      <c r="M66" s="233"/>
      <c r="N66" s="233"/>
      <c r="O66" s="233"/>
      <c r="P66" s="233"/>
      <c r="Q66" s="233"/>
      <c r="R66" s="232"/>
    </row>
    <row r="67" spans="1:18" s="8" customFormat="1" ht="15" customHeight="1">
      <c r="A67" s="150" t="s">
        <v>99</v>
      </c>
      <c r="B67" s="605" t="s">
        <v>108</v>
      </c>
      <c r="C67" s="606"/>
      <c r="D67" s="607"/>
      <c r="E67" s="121"/>
      <c r="F67" s="246"/>
      <c r="G67" s="214"/>
      <c r="H67" s="215"/>
      <c r="I67" s="108"/>
      <c r="J67" s="232"/>
      <c r="K67" s="232"/>
      <c r="L67" s="233"/>
      <c r="M67" s="233"/>
      <c r="N67" s="233"/>
      <c r="O67" s="233"/>
      <c r="P67" s="233"/>
      <c r="Q67" s="233"/>
      <c r="R67" s="232"/>
    </row>
    <row r="68" spans="1:18" s="8" customFormat="1" ht="15" customHeight="1">
      <c r="A68" s="126"/>
      <c r="B68" s="596" t="s">
        <v>92</v>
      </c>
      <c r="C68" s="597"/>
      <c r="D68" s="598"/>
      <c r="E68" s="122"/>
      <c r="F68" s="246">
        <v>1</v>
      </c>
      <c r="G68" s="216">
        <v>10</v>
      </c>
      <c r="H68" s="217">
        <v>2468.31</v>
      </c>
      <c r="I68" s="108">
        <f>F68*G68*H68</f>
        <v>24683.1</v>
      </c>
      <c r="J68" s="232"/>
      <c r="K68" s="232"/>
      <c r="L68" s="233"/>
      <c r="M68" s="233"/>
      <c r="N68" s="233"/>
      <c r="O68" s="233"/>
      <c r="P68" s="233"/>
      <c r="Q68" s="233"/>
      <c r="R68" s="232"/>
    </row>
    <row r="69" spans="1:18" s="8" customFormat="1" ht="15" customHeight="1">
      <c r="A69" s="126"/>
      <c r="B69" s="616" t="s">
        <v>93</v>
      </c>
      <c r="C69" s="617"/>
      <c r="D69" s="618"/>
      <c r="E69" s="122"/>
      <c r="F69" s="246">
        <v>1</v>
      </c>
      <c r="G69" s="216">
        <v>10</v>
      </c>
      <c r="H69" s="217">
        <v>2346.1799999999998</v>
      </c>
      <c r="I69" s="108">
        <f t="shared" ref="I69:I72" si="4">F69*G69*H69</f>
        <v>23461.8</v>
      </c>
      <c r="J69" s="232"/>
      <c r="K69" s="232"/>
      <c r="L69" s="233"/>
      <c r="M69" s="233"/>
      <c r="N69" s="233"/>
      <c r="O69" s="233"/>
      <c r="P69" s="233"/>
      <c r="Q69" s="233"/>
      <c r="R69" s="232"/>
    </row>
    <row r="70" spans="1:18" s="8" customFormat="1" ht="15" customHeight="1">
      <c r="A70" s="126"/>
      <c r="B70" s="596" t="s">
        <v>54</v>
      </c>
      <c r="C70" s="597"/>
      <c r="D70" s="598"/>
      <c r="E70" s="122"/>
      <c r="F70" s="246">
        <v>1</v>
      </c>
      <c r="G70" s="216">
        <v>10</v>
      </c>
      <c r="H70" s="217">
        <v>2346.1799999999998</v>
      </c>
      <c r="I70" s="108">
        <f t="shared" si="4"/>
        <v>23461.8</v>
      </c>
      <c r="J70" s="232"/>
      <c r="K70" s="232"/>
      <c r="L70" s="233"/>
      <c r="M70" s="233"/>
      <c r="N70" s="233"/>
      <c r="O70" s="233"/>
      <c r="P70" s="233"/>
      <c r="Q70" s="233"/>
      <c r="R70" s="232"/>
    </row>
    <row r="71" spans="1:18" s="8" customFormat="1" ht="15" customHeight="1">
      <c r="A71" s="126"/>
      <c r="B71" s="596" t="s">
        <v>65</v>
      </c>
      <c r="C71" s="597"/>
      <c r="D71" s="598"/>
      <c r="E71" s="122"/>
      <c r="F71" s="246">
        <v>2</v>
      </c>
      <c r="G71" s="216">
        <v>10</v>
      </c>
      <c r="H71" s="217">
        <v>2198.12</v>
      </c>
      <c r="I71" s="108">
        <f t="shared" si="4"/>
        <v>43962.399999999994</v>
      </c>
      <c r="J71" s="232"/>
      <c r="K71" s="232"/>
      <c r="L71" s="233"/>
      <c r="M71" s="233"/>
      <c r="N71" s="233"/>
      <c r="O71" s="233"/>
      <c r="P71" s="233"/>
      <c r="Q71" s="233"/>
      <c r="R71" s="232"/>
    </row>
    <row r="72" spans="1:18" s="8" customFormat="1" ht="15" customHeight="1">
      <c r="A72" s="126"/>
      <c r="B72" s="596" t="s">
        <v>66</v>
      </c>
      <c r="C72" s="597"/>
      <c r="D72" s="598"/>
      <c r="E72" s="122"/>
      <c r="F72" s="246">
        <v>2</v>
      </c>
      <c r="G72" s="216">
        <v>10</v>
      </c>
      <c r="H72" s="217">
        <v>2099.42</v>
      </c>
      <c r="I72" s="108">
        <f t="shared" si="4"/>
        <v>41988.4</v>
      </c>
      <c r="J72" s="232"/>
      <c r="K72" s="232"/>
      <c r="L72" s="233"/>
      <c r="M72" s="233"/>
      <c r="N72" s="233"/>
      <c r="O72" s="233"/>
      <c r="P72" s="233"/>
      <c r="Q72" s="233"/>
      <c r="R72" s="232"/>
    </row>
    <row r="73" spans="1:18" s="8" customFormat="1" ht="15" customHeight="1">
      <c r="A73" s="126"/>
      <c r="B73" s="602" t="s">
        <v>48</v>
      </c>
      <c r="C73" s="603"/>
      <c r="D73" s="604"/>
      <c r="E73" s="122"/>
      <c r="F73" s="246"/>
      <c r="G73" s="216"/>
      <c r="H73" s="217"/>
      <c r="I73" s="112">
        <f>SUM(I68:I72)</f>
        <v>157557.5</v>
      </c>
      <c r="J73" s="232"/>
      <c r="K73" s="232"/>
      <c r="L73" s="233"/>
      <c r="M73" s="233"/>
      <c r="N73" s="233"/>
      <c r="O73" s="233"/>
      <c r="P73" s="233"/>
      <c r="Q73" s="233"/>
      <c r="R73" s="232"/>
    </row>
    <row r="74" spans="1:18" s="8" customFormat="1" ht="15" customHeight="1">
      <c r="A74" s="126"/>
      <c r="B74" s="605" t="s">
        <v>112</v>
      </c>
      <c r="C74" s="606"/>
      <c r="D74" s="607"/>
      <c r="E74" s="122"/>
      <c r="F74" s="246"/>
      <c r="G74" s="216"/>
      <c r="H74" s="217"/>
      <c r="I74" s="108"/>
      <c r="J74" s="232"/>
      <c r="K74" s="232"/>
      <c r="L74" s="233"/>
      <c r="M74" s="233"/>
      <c r="N74" s="233"/>
      <c r="O74" s="233"/>
      <c r="P74" s="233"/>
      <c r="Q74" s="233"/>
      <c r="R74" s="232"/>
    </row>
    <row r="75" spans="1:18" s="8" customFormat="1" ht="15" customHeight="1">
      <c r="A75" s="126"/>
      <c r="B75" s="596" t="s">
        <v>92</v>
      </c>
      <c r="C75" s="597"/>
      <c r="D75" s="598"/>
      <c r="E75" s="122"/>
      <c r="F75" s="246">
        <v>1</v>
      </c>
      <c r="G75" s="216">
        <v>5</v>
      </c>
      <c r="H75" s="217">
        <v>2946.95</v>
      </c>
      <c r="I75" s="108">
        <f t="shared" ref="I75:I81" si="5">F75*G75*H75</f>
        <v>14734.75</v>
      </c>
      <c r="J75" s="232"/>
      <c r="K75" s="232"/>
      <c r="L75" s="233"/>
      <c r="M75" s="233"/>
      <c r="N75" s="233"/>
      <c r="O75" s="233"/>
      <c r="P75" s="233"/>
      <c r="Q75" s="233"/>
      <c r="R75" s="232"/>
    </row>
    <row r="76" spans="1:18" s="8" customFormat="1" ht="15" customHeight="1">
      <c r="A76" s="126"/>
      <c r="B76" s="616" t="s">
        <v>93</v>
      </c>
      <c r="C76" s="617"/>
      <c r="D76" s="618"/>
      <c r="E76" s="122"/>
      <c r="F76" s="246">
        <v>1</v>
      </c>
      <c r="G76" s="216">
        <v>5</v>
      </c>
      <c r="H76" s="217">
        <v>2611.8000000000002</v>
      </c>
      <c r="I76" s="108">
        <f t="shared" si="5"/>
        <v>13059</v>
      </c>
      <c r="J76" s="232"/>
      <c r="K76" s="232"/>
      <c r="L76" s="233"/>
      <c r="M76" s="233"/>
      <c r="N76" s="233"/>
      <c r="O76" s="233"/>
      <c r="P76" s="233"/>
      <c r="Q76" s="233"/>
      <c r="R76" s="232"/>
    </row>
    <row r="77" spans="1:18" s="8" customFormat="1" ht="15" customHeight="1">
      <c r="A77" s="126"/>
      <c r="B77" s="610" t="s">
        <v>110</v>
      </c>
      <c r="C77" s="611"/>
      <c r="D77" s="612"/>
      <c r="E77" s="122"/>
      <c r="F77" s="246">
        <v>1</v>
      </c>
      <c r="G77" s="216">
        <v>5</v>
      </c>
      <c r="H77" s="217">
        <v>2159.0300000000002</v>
      </c>
      <c r="I77" s="108">
        <f t="shared" si="5"/>
        <v>10795.150000000001</v>
      </c>
      <c r="J77" s="232"/>
      <c r="K77" s="232"/>
      <c r="L77" s="233"/>
      <c r="M77" s="233"/>
      <c r="N77" s="233"/>
      <c r="O77" s="233"/>
      <c r="P77" s="233"/>
      <c r="Q77" s="233"/>
      <c r="R77" s="232"/>
    </row>
    <row r="78" spans="1:18" s="8" customFormat="1" ht="15" customHeight="1">
      <c r="A78" s="126"/>
      <c r="B78" s="596" t="s">
        <v>54</v>
      </c>
      <c r="C78" s="597"/>
      <c r="D78" s="598"/>
      <c r="E78" s="122"/>
      <c r="F78" s="246">
        <v>1</v>
      </c>
      <c r="G78" s="216">
        <v>5</v>
      </c>
      <c r="H78" s="217">
        <v>2661.8</v>
      </c>
      <c r="I78" s="108">
        <f t="shared" si="5"/>
        <v>13309</v>
      </c>
      <c r="J78" s="232"/>
      <c r="K78" s="232"/>
      <c r="L78" s="233"/>
      <c r="M78" s="233"/>
      <c r="N78" s="233"/>
      <c r="O78" s="233"/>
      <c r="P78" s="233"/>
      <c r="Q78" s="233"/>
      <c r="R78" s="232"/>
    </row>
    <row r="79" spans="1:18" s="8" customFormat="1" ht="15" customHeight="1">
      <c r="A79" s="126"/>
      <c r="B79" s="596" t="s">
        <v>65</v>
      </c>
      <c r="C79" s="597"/>
      <c r="D79" s="598"/>
      <c r="E79" s="122"/>
      <c r="F79" s="246">
        <v>4</v>
      </c>
      <c r="G79" s="216">
        <v>5</v>
      </c>
      <c r="H79" s="217">
        <v>2946.95</v>
      </c>
      <c r="I79" s="108">
        <f t="shared" si="5"/>
        <v>58939</v>
      </c>
      <c r="J79" s="232"/>
      <c r="K79" s="232"/>
      <c r="L79" s="233"/>
      <c r="M79" s="233"/>
      <c r="N79" s="233"/>
      <c r="O79" s="233"/>
      <c r="P79" s="233"/>
      <c r="Q79" s="233"/>
      <c r="R79" s="232"/>
    </row>
    <row r="80" spans="1:18" s="173" customFormat="1" ht="15" customHeight="1">
      <c r="A80" s="126"/>
      <c r="B80" s="596" t="s">
        <v>66</v>
      </c>
      <c r="C80" s="597"/>
      <c r="D80" s="598"/>
      <c r="E80" s="122"/>
      <c r="F80" s="246">
        <v>4</v>
      </c>
      <c r="G80" s="216">
        <v>5</v>
      </c>
      <c r="H80" s="217">
        <v>2611.8000000000002</v>
      </c>
      <c r="I80" s="108">
        <f t="shared" si="5"/>
        <v>52236</v>
      </c>
      <c r="J80" s="248"/>
      <c r="K80" s="232"/>
      <c r="L80" s="233"/>
      <c r="M80" s="233"/>
      <c r="N80" s="233"/>
      <c r="O80" s="233"/>
      <c r="P80" s="249"/>
      <c r="Q80" s="249"/>
      <c r="R80" s="248"/>
    </row>
    <row r="81" spans="1:18" s="173" customFormat="1" ht="15" customHeight="1">
      <c r="A81" s="126"/>
      <c r="B81" s="686" t="s">
        <v>140</v>
      </c>
      <c r="C81" s="687"/>
      <c r="D81" s="688"/>
      <c r="E81" s="122"/>
      <c r="F81" s="246">
        <v>1</v>
      </c>
      <c r="G81" s="216">
        <v>5</v>
      </c>
      <c r="H81" s="217">
        <v>2611.8000000000002</v>
      </c>
      <c r="I81" s="108">
        <f t="shared" si="5"/>
        <v>13059</v>
      </c>
      <c r="J81" s="248"/>
      <c r="K81" s="232"/>
      <c r="L81" s="233"/>
      <c r="M81" s="233"/>
      <c r="N81" s="233"/>
      <c r="O81" s="233"/>
      <c r="P81" s="249"/>
      <c r="Q81" s="249"/>
      <c r="R81" s="248"/>
    </row>
    <row r="82" spans="1:18" s="8" customFormat="1" ht="15" customHeight="1">
      <c r="A82" s="169"/>
      <c r="B82" s="613" t="s">
        <v>48</v>
      </c>
      <c r="C82" s="614"/>
      <c r="D82" s="615"/>
      <c r="E82" s="128"/>
      <c r="F82" s="250"/>
      <c r="G82" s="220"/>
      <c r="H82" s="217"/>
      <c r="I82" s="112">
        <f>SUM(I75:I80)</f>
        <v>163072.9</v>
      </c>
      <c r="J82" s="232"/>
      <c r="K82" s="232"/>
      <c r="L82" s="233"/>
      <c r="M82" s="233"/>
      <c r="N82" s="233"/>
      <c r="O82" s="233"/>
      <c r="P82" s="233"/>
      <c r="Q82" s="233"/>
      <c r="R82" s="232"/>
    </row>
    <row r="83" spans="1:18" s="8" customFormat="1" ht="15" customHeight="1">
      <c r="A83" s="126"/>
      <c r="B83" s="605" t="s">
        <v>109</v>
      </c>
      <c r="C83" s="606"/>
      <c r="D83" s="607"/>
      <c r="E83" s="122"/>
      <c r="F83" s="246"/>
      <c r="G83" s="216"/>
      <c r="H83" s="217"/>
      <c r="I83" s="108"/>
      <c r="J83" s="232"/>
      <c r="K83" s="248"/>
      <c r="L83" s="249"/>
      <c r="M83" s="249"/>
      <c r="N83" s="249"/>
      <c r="O83" s="249"/>
      <c r="P83" s="233"/>
      <c r="Q83" s="233"/>
      <c r="R83" s="232"/>
    </row>
    <row r="84" spans="1:18" s="8" customFormat="1" ht="15" customHeight="1">
      <c r="A84" s="126"/>
      <c r="B84" s="596" t="s">
        <v>92</v>
      </c>
      <c r="C84" s="597"/>
      <c r="D84" s="598"/>
      <c r="E84" s="122"/>
      <c r="F84" s="246">
        <v>1</v>
      </c>
      <c r="G84" s="216">
        <v>1</v>
      </c>
      <c r="H84" s="217">
        <v>2946.95</v>
      </c>
      <c r="I84" s="108">
        <f t="shared" ref="I84:I88" si="6">F84*G84*H84</f>
        <v>2946.95</v>
      </c>
      <c r="J84" s="232"/>
      <c r="K84" s="232"/>
      <c r="L84" s="233"/>
      <c r="M84" s="233"/>
      <c r="N84" s="233"/>
      <c r="O84" s="233"/>
      <c r="P84" s="233"/>
      <c r="Q84" s="233"/>
      <c r="R84" s="232"/>
    </row>
    <row r="85" spans="1:18" s="8" customFormat="1" ht="15" customHeight="1">
      <c r="A85" s="126"/>
      <c r="B85" s="616" t="s">
        <v>93</v>
      </c>
      <c r="C85" s="617"/>
      <c r="D85" s="618"/>
      <c r="E85" s="122"/>
      <c r="F85" s="246">
        <v>1</v>
      </c>
      <c r="G85" s="216">
        <v>1</v>
      </c>
      <c r="H85" s="217">
        <v>2611.8000000000002</v>
      </c>
      <c r="I85" s="108">
        <f t="shared" si="6"/>
        <v>2611.8000000000002</v>
      </c>
      <c r="J85" s="232"/>
      <c r="K85" s="232"/>
      <c r="L85" s="233"/>
      <c r="M85" s="233"/>
      <c r="N85" s="233"/>
      <c r="O85" s="233"/>
      <c r="P85" s="233"/>
      <c r="Q85" s="233"/>
      <c r="R85" s="232"/>
    </row>
    <row r="86" spans="1:18" s="8" customFormat="1" ht="15" customHeight="1">
      <c r="A86" s="126"/>
      <c r="B86" s="610" t="s">
        <v>110</v>
      </c>
      <c r="C86" s="611"/>
      <c r="D86" s="612"/>
      <c r="E86" s="122"/>
      <c r="F86" s="246">
        <v>1</v>
      </c>
      <c r="G86" s="216">
        <v>1</v>
      </c>
      <c r="H86" s="217">
        <v>2159.0300000000002</v>
      </c>
      <c r="I86" s="108">
        <f t="shared" si="6"/>
        <v>2159.0300000000002</v>
      </c>
      <c r="J86" s="232"/>
      <c r="K86" s="232"/>
      <c r="L86" s="233"/>
      <c r="M86" s="233"/>
      <c r="N86" s="233"/>
      <c r="O86" s="233"/>
      <c r="P86" s="233"/>
      <c r="Q86" s="233"/>
      <c r="R86" s="232"/>
    </row>
    <row r="87" spans="1:18" s="8" customFormat="1" ht="15" customHeight="1">
      <c r="A87" s="126"/>
      <c r="B87" s="596" t="s">
        <v>65</v>
      </c>
      <c r="C87" s="597"/>
      <c r="D87" s="598"/>
      <c r="E87" s="122"/>
      <c r="F87" s="246">
        <v>1</v>
      </c>
      <c r="G87" s="216">
        <v>1</v>
      </c>
      <c r="H87" s="217">
        <v>2946.95</v>
      </c>
      <c r="I87" s="108">
        <f t="shared" si="6"/>
        <v>2946.95</v>
      </c>
      <c r="J87" s="232"/>
      <c r="K87" s="232"/>
      <c r="L87" s="233"/>
      <c r="M87" s="233"/>
      <c r="N87" s="233"/>
      <c r="O87" s="233"/>
      <c r="P87" s="233"/>
      <c r="Q87" s="233"/>
      <c r="R87" s="232"/>
    </row>
    <row r="88" spans="1:18" s="8" customFormat="1" ht="15" customHeight="1">
      <c r="A88" s="126"/>
      <c r="B88" s="596" t="s">
        <v>66</v>
      </c>
      <c r="C88" s="597"/>
      <c r="D88" s="598"/>
      <c r="E88" s="122"/>
      <c r="F88" s="246">
        <v>2</v>
      </c>
      <c r="G88" s="216">
        <v>1</v>
      </c>
      <c r="H88" s="217">
        <v>2611.8000000000002</v>
      </c>
      <c r="I88" s="108">
        <f t="shared" si="6"/>
        <v>5223.6000000000004</v>
      </c>
      <c r="J88" s="232"/>
      <c r="K88" s="232"/>
      <c r="L88" s="233"/>
      <c r="M88" s="233"/>
      <c r="N88" s="233"/>
      <c r="O88" s="233"/>
      <c r="P88" s="233"/>
      <c r="Q88" s="233"/>
      <c r="R88" s="232"/>
    </row>
    <row r="89" spans="1:18" s="8" customFormat="1" ht="15" customHeight="1">
      <c r="A89" s="126"/>
      <c r="B89" s="602" t="s">
        <v>48</v>
      </c>
      <c r="C89" s="603"/>
      <c r="D89" s="604"/>
      <c r="E89" s="128"/>
      <c r="F89" s="246"/>
      <c r="G89" s="214"/>
      <c r="H89" s="215"/>
      <c r="I89" s="112">
        <f>SUM(I84:I88)</f>
        <v>15888.33</v>
      </c>
      <c r="J89" s="232"/>
      <c r="K89" s="232"/>
      <c r="L89" s="233"/>
      <c r="M89" s="233"/>
      <c r="N89" s="233"/>
      <c r="O89" s="233"/>
      <c r="P89" s="233"/>
      <c r="Q89" s="233"/>
      <c r="R89" s="232"/>
    </row>
    <row r="90" spans="1:18" s="8" customFormat="1" ht="15" customHeight="1">
      <c r="A90" s="150" t="s">
        <v>100</v>
      </c>
      <c r="B90" s="599" t="s">
        <v>20</v>
      </c>
      <c r="C90" s="600"/>
      <c r="D90" s="601"/>
      <c r="E90" s="121"/>
      <c r="F90" s="246"/>
      <c r="G90" s="214"/>
      <c r="H90" s="215"/>
      <c r="I90" s="111"/>
      <c r="J90" s="232"/>
      <c r="K90" s="232"/>
      <c r="L90" s="233"/>
      <c r="M90" s="233"/>
      <c r="N90" s="233"/>
      <c r="O90" s="233"/>
      <c r="P90" s="233"/>
      <c r="Q90" s="233"/>
      <c r="R90" s="232"/>
    </row>
    <row r="91" spans="1:18" s="8" customFormat="1" ht="15" customHeight="1">
      <c r="A91" s="126"/>
      <c r="B91" s="592" t="s">
        <v>55</v>
      </c>
      <c r="C91" s="582"/>
      <c r="D91" s="583"/>
      <c r="E91" s="121"/>
      <c r="F91" s="246"/>
      <c r="G91" s="214"/>
      <c r="H91" s="215"/>
      <c r="I91" s="110">
        <v>9679.84</v>
      </c>
      <c r="J91" s="232"/>
      <c r="K91" s="232"/>
      <c r="L91" s="233"/>
      <c r="M91" s="233"/>
      <c r="N91" s="233"/>
      <c r="O91" s="233"/>
      <c r="P91" s="233"/>
      <c r="Q91" s="233"/>
      <c r="R91" s="232"/>
    </row>
    <row r="92" spans="1:18" s="8" customFormat="1" ht="15" customHeight="1">
      <c r="A92" s="150" t="s">
        <v>101</v>
      </c>
      <c r="B92" s="593" t="s">
        <v>69</v>
      </c>
      <c r="C92" s="594"/>
      <c r="D92" s="595"/>
      <c r="E92" s="121"/>
      <c r="F92" s="246"/>
      <c r="G92" s="214"/>
      <c r="H92" s="215"/>
      <c r="I92" s="110">
        <f>0.05*SUM(I94:I96)</f>
        <v>76415.724000000002</v>
      </c>
      <c r="J92" s="232"/>
      <c r="K92" s="232"/>
      <c r="L92" s="233"/>
      <c r="M92" s="233"/>
      <c r="N92" s="233"/>
      <c r="O92" s="233"/>
      <c r="P92" s="233"/>
      <c r="Q92" s="233"/>
      <c r="R92" s="232"/>
    </row>
    <row r="93" spans="1:18" s="8" customFormat="1" ht="15" customHeight="1">
      <c r="A93" s="126"/>
      <c r="B93" s="570" t="s">
        <v>56</v>
      </c>
      <c r="C93" s="571"/>
      <c r="D93" s="572"/>
      <c r="E93" s="121"/>
      <c r="F93" s="246"/>
      <c r="G93" s="214"/>
      <c r="H93" s="215"/>
      <c r="I93" s="108"/>
      <c r="J93" s="232"/>
      <c r="K93" s="232"/>
      <c r="L93" s="233"/>
      <c r="M93" s="233"/>
      <c r="N93" s="233"/>
      <c r="O93" s="233"/>
      <c r="P93" s="233"/>
      <c r="Q93" s="233"/>
      <c r="R93" s="232"/>
    </row>
    <row r="94" spans="1:18" s="8" customFormat="1" ht="15" customHeight="1">
      <c r="A94" s="126"/>
      <c r="B94" s="570" t="s">
        <v>57</v>
      </c>
      <c r="C94" s="579"/>
      <c r="D94" s="580"/>
      <c r="E94" s="121"/>
      <c r="F94" s="246"/>
      <c r="G94" s="214"/>
      <c r="H94" s="215"/>
      <c r="I94" s="112">
        <f>I31</f>
        <v>552522.23999999999</v>
      </c>
      <c r="J94" s="232"/>
      <c r="K94" s="232"/>
      <c r="L94" s="233"/>
      <c r="M94" s="233"/>
      <c r="N94" s="233"/>
      <c r="O94" s="233"/>
      <c r="P94" s="233"/>
      <c r="Q94" s="233"/>
      <c r="R94" s="232"/>
    </row>
    <row r="95" spans="1:18" s="8" customFormat="1" ht="15" customHeight="1">
      <c r="A95" s="126"/>
      <c r="B95" s="570" t="s">
        <v>58</v>
      </c>
      <c r="C95" s="571"/>
      <c r="D95" s="572"/>
      <c r="E95" s="121"/>
      <c r="F95" s="246"/>
      <c r="G95" s="214"/>
      <c r="H95" s="215"/>
      <c r="I95" s="110">
        <f>I35+I43+I46+I49+I53+I66</f>
        <v>639273.51</v>
      </c>
      <c r="J95" s="232"/>
      <c r="K95" s="232"/>
      <c r="L95" s="233"/>
      <c r="M95" s="233"/>
      <c r="N95" s="233"/>
      <c r="O95" s="233"/>
      <c r="P95" s="233"/>
      <c r="Q95" s="233"/>
      <c r="R95" s="232"/>
    </row>
    <row r="96" spans="1:18" s="8" customFormat="1" ht="15" customHeight="1">
      <c r="A96" s="126"/>
      <c r="B96" s="570" t="s">
        <v>38</v>
      </c>
      <c r="C96" s="571"/>
      <c r="D96" s="572"/>
      <c r="E96" s="121"/>
      <c r="F96" s="246"/>
      <c r="G96" s="214"/>
      <c r="H96" s="215"/>
      <c r="I96" s="110">
        <f>I73+I82+I89</f>
        <v>336518.73000000004</v>
      </c>
      <c r="J96" s="232"/>
      <c r="K96" s="232"/>
      <c r="L96" s="233"/>
      <c r="M96" s="233"/>
      <c r="N96" s="233"/>
      <c r="O96" s="233"/>
      <c r="P96" s="233"/>
      <c r="Q96" s="233"/>
      <c r="R96" s="232"/>
    </row>
    <row r="97" spans="1:18" s="8" customFormat="1" ht="15" customHeight="1">
      <c r="A97" s="126"/>
      <c r="B97" s="570" t="s">
        <v>59</v>
      </c>
      <c r="C97" s="571"/>
      <c r="D97" s="572"/>
      <c r="E97" s="121"/>
      <c r="F97" s="246"/>
      <c r="G97" s="214"/>
      <c r="H97" s="215"/>
      <c r="I97" s="110">
        <f>0.15*SUM(I90:I96)</f>
        <v>242161.50659999999</v>
      </c>
      <c r="J97" s="232"/>
      <c r="K97" s="232"/>
      <c r="L97" s="233"/>
      <c r="M97" s="233"/>
      <c r="N97" s="233"/>
      <c r="O97" s="233"/>
      <c r="P97" s="233"/>
      <c r="Q97" s="233"/>
      <c r="R97" s="232"/>
    </row>
    <row r="98" spans="1:18" s="8" customFormat="1" ht="15" customHeight="1">
      <c r="A98" s="126"/>
      <c r="B98" s="573" t="s">
        <v>60</v>
      </c>
      <c r="C98" s="574"/>
      <c r="D98" s="575"/>
      <c r="E98" s="121"/>
      <c r="F98" s="246"/>
      <c r="G98" s="214"/>
      <c r="H98" s="215"/>
      <c r="I98" s="110">
        <f>SUM(I94:I97)</f>
        <v>1770475.9865999999</v>
      </c>
      <c r="J98" s="232"/>
      <c r="K98" s="232"/>
      <c r="L98" s="233"/>
      <c r="M98" s="233"/>
      <c r="N98" s="233"/>
      <c r="O98" s="233"/>
      <c r="P98" s="233"/>
      <c r="Q98" s="233"/>
      <c r="R98" s="232"/>
    </row>
    <row r="99" spans="1:18" s="8" customFormat="1" ht="22.5" customHeight="1" thickBot="1">
      <c r="A99" s="126"/>
      <c r="B99" s="576" t="s">
        <v>61</v>
      </c>
      <c r="C99" s="577"/>
      <c r="D99" s="578"/>
      <c r="E99" s="577" t="s">
        <v>141</v>
      </c>
      <c r="F99" s="577"/>
      <c r="G99" s="577"/>
      <c r="H99" s="667"/>
      <c r="I99" s="108"/>
      <c r="J99" s="232"/>
      <c r="K99" s="232"/>
      <c r="L99" s="233"/>
      <c r="M99" s="233"/>
      <c r="N99" s="233"/>
      <c r="O99" s="233"/>
      <c r="P99" s="233"/>
      <c r="Q99" s="233"/>
      <c r="R99" s="232"/>
    </row>
    <row r="100" spans="1:18" ht="15.75" thickBot="1">
      <c r="A100" s="153"/>
      <c r="B100" s="668" t="s">
        <v>32</v>
      </c>
      <c r="C100" s="669"/>
      <c r="D100" s="670"/>
      <c r="E100" s="107"/>
      <c r="F100" s="251"/>
      <c r="G100" s="252"/>
      <c r="H100" s="253" t="s">
        <v>62</v>
      </c>
      <c r="I100" s="123">
        <f>I98</f>
        <v>1770475.9865999999</v>
      </c>
      <c r="K100" s="232"/>
      <c r="L100" s="233"/>
      <c r="M100" s="233"/>
      <c r="N100" s="233"/>
      <c r="O100" s="233"/>
    </row>
    <row r="101" spans="1:18">
      <c r="A101" s="102"/>
      <c r="B101" s="103"/>
      <c r="C101" s="103"/>
      <c r="D101" s="103"/>
      <c r="E101" s="103"/>
      <c r="F101" s="254"/>
      <c r="G101" s="254"/>
      <c r="H101" s="255"/>
      <c r="I101" s="104"/>
      <c r="K101" s="232"/>
      <c r="L101" s="233"/>
      <c r="M101" s="233"/>
      <c r="N101" s="233"/>
      <c r="O101" s="233"/>
    </row>
    <row r="102" spans="1:18">
      <c r="A102" s="671" t="s">
        <v>11</v>
      </c>
      <c r="B102" s="671"/>
      <c r="C102" s="671"/>
      <c r="D102" s="103"/>
      <c r="E102" s="103"/>
      <c r="F102" s="254"/>
      <c r="G102" s="254"/>
      <c r="H102" s="255"/>
      <c r="I102" s="104"/>
    </row>
    <row r="103" spans="1:18">
      <c r="A103" s="102"/>
      <c r="B103" s="103"/>
      <c r="C103" s="103"/>
      <c r="D103" s="103"/>
      <c r="E103" s="103"/>
      <c r="F103" s="254"/>
      <c r="G103" s="254"/>
      <c r="H103" s="255"/>
      <c r="I103" s="104"/>
    </row>
    <row r="104" spans="1:18">
      <c r="A104" s="673" t="s">
        <v>142</v>
      </c>
      <c r="B104" s="673"/>
      <c r="C104" s="673"/>
      <c r="D104" s="103"/>
      <c r="E104" s="103"/>
      <c r="F104" s="254"/>
      <c r="G104" s="254"/>
      <c r="H104" s="255"/>
      <c r="I104" s="104"/>
    </row>
    <row r="105" spans="1:18">
      <c r="A105" s="14" t="s">
        <v>73</v>
      </c>
      <c r="B105" s="16"/>
      <c r="C105" s="16"/>
      <c r="D105" s="129"/>
      <c r="E105" s="9"/>
      <c r="F105" s="256"/>
      <c r="G105" s="256"/>
      <c r="H105" s="257"/>
      <c r="I105" s="11" t="s">
        <v>63</v>
      </c>
    </row>
    <row r="106" spans="1:18">
      <c r="E106" s="9"/>
      <c r="F106" s="256"/>
      <c r="G106" s="256"/>
      <c r="H106" s="257"/>
      <c r="I106" s="11"/>
    </row>
    <row r="107" spans="1:18">
      <c r="E107" s="2"/>
      <c r="F107" s="258"/>
      <c r="G107" s="227"/>
      <c r="I107" s="3"/>
    </row>
    <row r="108" spans="1:18">
      <c r="E108" s="13"/>
      <c r="F108" s="227"/>
      <c r="G108" s="227"/>
      <c r="I108" s="3"/>
    </row>
    <row r="109" spans="1:18">
      <c r="E109" s="13"/>
      <c r="F109" s="227"/>
      <c r="G109" s="227"/>
      <c r="I109" s="3"/>
    </row>
    <row r="110" spans="1:18">
      <c r="E110" s="2"/>
      <c r="F110" s="258"/>
      <c r="G110" s="227"/>
      <c r="I110" s="3"/>
    </row>
    <row r="111" spans="1:18">
      <c r="E111" s="2"/>
      <c r="F111" s="258"/>
      <c r="G111" s="227"/>
      <c r="I111" s="3"/>
    </row>
  </sheetData>
  <mergeCells count="109">
    <mergeCell ref="L40:N40"/>
    <mergeCell ref="L43:N43"/>
    <mergeCell ref="B60:D60"/>
    <mergeCell ref="B98:D98"/>
    <mergeCell ref="B99:D99"/>
    <mergeCell ref="E99:H99"/>
    <mergeCell ref="B100:D100"/>
    <mergeCell ref="A102:C102"/>
    <mergeCell ref="A104:C104"/>
    <mergeCell ref="B41:D41"/>
    <mergeCell ref="B42:D42"/>
    <mergeCell ref="B43:D43"/>
    <mergeCell ref="B44:D44"/>
    <mergeCell ref="B45:D45"/>
    <mergeCell ref="B54:D54"/>
    <mergeCell ref="B61:D61"/>
    <mergeCell ref="B63:D63"/>
    <mergeCell ref="B64:D64"/>
    <mergeCell ref="B65:D65"/>
    <mergeCell ref="B55:D55"/>
    <mergeCell ref="B56:D56"/>
    <mergeCell ref="B57:D57"/>
    <mergeCell ref="B58:D58"/>
    <mergeCell ref="B59:D59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A1:I4"/>
    <mergeCell ref="D8:F8"/>
    <mergeCell ref="H8:I8"/>
    <mergeCell ref="H6:I6"/>
    <mergeCell ref="B14:D14"/>
    <mergeCell ref="B15:D15"/>
    <mergeCell ref="B16:D16"/>
    <mergeCell ref="B21:D21"/>
    <mergeCell ref="B22:D22"/>
    <mergeCell ref="B12:D12"/>
    <mergeCell ref="B13:D13"/>
    <mergeCell ref="D7:F7"/>
    <mergeCell ref="H7:I7"/>
    <mergeCell ref="A10:A11"/>
    <mergeCell ref="B10:D11"/>
    <mergeCell ref="E10:E11"/>
    <mergeCell ref="F10:F11"/>
    <mergeCell ref="G10:G11"/>
    <mergeCell ref="H10:H11"/>
    <mergeCell ref="I10:I11"/>
    <mergeCell ref="B31:D31"/>
    <mergeCell ref="B32:D32"/>
    <mergeCell ref="B33:D33"/>
    <mergeCell ref="B34:D34"/>
    <mergeCell ref="B35:D35"/>
    <mergeCell ref="B24:D24"/>
    <mergeCell ref="B25:D25"/>
    <mergeCell ref="B26:D26"/>
    <mergeCell ref="B28:D28"/>
    <mergeCell ref="B29:D29"/>
    <mergeCell ref="B30:D30"/>
    <mergeCell ref="B66:D66"/>
    <mergeCell ref="B67:D67"/>
    <mergeCell ref="B68:D68"/>
    <mergeCell ref="B69:D69"/>
    <mergeCell ref="B36:D36"/>
    <mergeCell ref="B37:D37"/>
    <mergeCell ref="B38:D38"/>
    <mergeCell ref="B39:D39"/>
    <mergeCell ref="B40:D40"/>
    <mergeCell ref="B51:D51"/>
    <mergeCell ref="B52:D52"/>
    <mergeCell ref="B53:D53"/>
    <mergeCell ref="B46:D46"/>
    <mergeCell ref="B47:D47"/>
    <mergeCell ref="B48:D48"/>
    <mergeCell ref="B49:D49"/>
    <mergeCell ref="B50:D50"/>
    <mergeCell ref="B74:D74"/>
    <mergeCell ref="B75:D75"/>
    <mergeCell ref="B76:D76"/>
    <mergeCell ref="B77:D77"/>
    <mergeCell ref="B78:D78"/>
    <mergeCell ref="B70:D70"/>
    <mergeCell ref="B71:D71"/>
    <mergeCell ref="B72:D72"/>
    <mergeCell ref="B73:D73"/>
    <mergeCell ref="B84:D84"/>
    <mergeCell ref="B85:D85"/>
    <mergeCell ref="B86:D86"/>
    <mergeCell ref="B87:D87"/>
    <mergeCell ref="B88:D88"/>
    <mergeCell ref="B79:D79"/>
    <mergeCell ref="B80:D80"/>
    <mergeCell ref="B81:D81"/>
    <mergeCell ref="B82:D82"/>
    <mergeCell ref="B83:D83"/>
    <mergeCell ref="B97:D97"/>
    <mergeCell ref="B93:D93"/>
    <mergeCell ref="B94:D94"/>
    <mergeCell ref="B95:D95"/>
    <mergeCell ref="B96:D96"/>
    <mergeCell ref="B89:D89"/>
    <mergeCell ref="B90:D90"/>
    <mergeCell ref="B91:D91"/>
    <mergeCell ref="B92:D9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topLeftCell="A64" zoomScale="70" zoomScaleNormal="70" workbookViewId="0">
      <selection activeCell="I86" sqref="I86"/>
    </sheetView>
  </sheetViews>
  <sheetFormatPr defaultRowHeight="15"/>
  <cols>
    <col min="1" max="1" width="6.5703125" style="154" customWidth="1"/>
    <col min="2" max="2" width="5.5703125" style="2" customWidth="1"/>
    <col min="3" max="3" width="14.28515625" style="2" customWidth="1"/>
    <col min="4" max="4" width="66.5703125" style="2" customWidth="1"/>
    <col min="5" max="5" width="6.7109375" style="3" customWidth="1"/>
    <col min="6" max="6" width="10.140625" style="3" customWidth="1"/>
    <col min="7" max="7" width="10.7109375" style="3" customWidth="1"/>
    <col min="8" max="8" width="15.7109375" style="168" customWidth="1"/>
    <col min="9" max="9" width="23.85546875" style="5" customWidth="1"/>
    <col min="10" max="14" width="9.140625" style="2"/>
    <col min="15" max="15" width="21.140625" style="2" customWidth="1"/>
    <col min="16" max="191" width="9.140625" style="2"/>
    <col min="192" max="192" width="5.7109375" style="2" customWidth="1"/>
    <col min="193" max="193" width="8.28515625" style="2" customWidth="1"/>
    <col min="194" max="194" width="1.5703125" style="2" bestFit="1" customWidth="1"/>
    <col min="195" max="195" width="50.7109375" style="2" customWidth="1"/>
    <col min="196" max="196" width="6" style="2" bestFit="1" customWidth="1"/>
    <col min="197" max="197" width="7.28515625" style="2" bestFit="1" customWidth="1"/>
    <col min="198" max="198" width="5.7109375" style="2" customWidth="1"/>
    <col min="199" max="199" width="11.42578125" style="2" customWidth="1"/>
    <col min="200" max="200" width="12.7109375" style="2" customWidth="1"/>
    <col min="201" max="447" width="9.140625" style="2"/>
    <col min="448" max="448" width="5.7109375" style="2" customWidth="1"/>
    <col min="449" max="449" width="8.28515625" style="2" customWidth="1"/>
    <col min="450" max="450" width="1.5703125" style="2" bestFit="1" customWidth="1"/>
    <col min="451" max="451" width="50.7109375" style="2" customWidth="1"/>
    <col min="452" max="452" width="6" style="2" bestFit="1" customWidth="1"/>
    <col min="453" max="453" width="7.28515625" style="2" bestFit="1" customWidth="1"/>
    <col min="454" max="454" width="5.7109375" style="2" customWidth="1"/>
    <col min="455" max="455" width="11.42578125" style="2" customWidth="1"/>
    <col min="456" max="456" width="12.7109375" style="2" customWidth="1"/>
    <col min="457" max="703" width="9.140625" style="2"/>
    <col min="704" max="704" width="5.7109375" style="2" customWidth="1"/>
    <col min="705" max="705" width="8.28515625" style="2" customWidth="1"/>
    <col min="706" max="706" width="1.5703125" style="2" bestFit="1" customWidth="1"/>
    <col min="707" max="707" width="50.7109375" style="2" customWidth="1"/>
    <col min="708" max="708" width="6" style="2" bestFit="1" customWidth="1"/>
    <col min="709" max="709" width="7.28515625" style="2" bestFit="1" customWidth="1"/>
    <col min="710" max="710" width="5.7109375" style="2" customWidth="1"/>
    <col min="711" max="711" width="11.42578125" style="2" customWidth="1"/>
    <col min="712" max="712" width="12.7109375" style="2" customWidth="1"/>
    <col min="713" max="959" width="9.140625" style="2"/>
    <col min="960" max="960" width="5.7109375" style="2" customWidth="1"/>
    <col min="961" max="961" width="8.28515625" style="2" customWidth="1"/>
    <col min="962" max="962" width="1.5703125" style="2" bestFit="1" customWidth="1"/>
    <col min="963" max="963" width="50.7109375" style="2" customWidth="1"/>
    <col min="964" max="964" width="6" style="2" bestFit="1" customWidth="1"/>
    <col min="965" max="965" width="7.28515625" style="2" bestFit="1" customWidth="1"/>
    <col min="966" max="966" width="5.7109375" style="2" customWidth="1"/>
    <col min="967" max="967" width="11.42578125" style="2" customWidth="1"/>
    <col min="968" max="968" width="12.7109375" style="2" customWidth="1"/>
    <col min="969" max="1215" width="9.140625" style="2"/>
    <col min="1216" max="1216" width="5.7109375" style="2" customWidth="1"/>
    <col min="1217" max="1217" width="8.28515625" style="2" customWidth="1"/>
    <col min="1218" max="1218" width="1.5703125" style="2" bestFit="1" customWidth="1"/>
    <col min="1219" max="1219" width="50.7109375" style="2" customWidth="1"/>
    <col min="1220" max="1220" width="6" style="2" bestFit="1" customWidth="1"/>
    <col min="1221" max="1221" width="7.28515625" style="2" bestFit="1" customWidth="1"/>
    <col min="1222" max="1222" width="5.7109375" style="2" customWidth="1"/>
    <col min="1223" max="1223" width="11.42578125" style="2" customWidth="1"/>
    <col min="1224" max="1224" width="12.7109375" style="2" customWidth="1"/>
    <col min="1225" max="1471" width="9.140625" style="2"/>
    <col min="1472" max="1472" width="5.7109375" style="2" customWidth="1"/>
    <col min="1473" max="1473" width="8.28515625" style="2" customWidth="1"/>
    <col min="1474" max="1474" width="1.5703125" style="2" bestFit="1" customWidth="1"/>
    <col min="1475" max="1475" width="50.7109375" style="2" customWidth="1"/>
    <col min="1476" max="1476" width="6" style="2" bestFit="1" customWidth="1"/>
    <col min="1477" max="1477" width="7.28515625" style="2" bestFit="1" customWidth="1"/>
    <col min="1478" max="1478" width="5.7109375" style="2" customWidth="1"/>
    <col min="1479" max="1479" width="11.42578125" style="2" customWidth="1"/>
    <col min="1480" max="1480" width="12.7109375" style="2" customWidth="1"/>
    <col min="1481" max="1727" width="9.140625" style="2"/>
    <col min="1728" max="1728" width="5.7109375" style="2" customWidth="1"/>
    <col min="1729" max="1729" width="8.28515625" style="2" customWidth="1"/>
    <col min="1730" max="1730" width="1.5703125" style="2" bestFit="1" customWidth="1"/>
    <col min="1731" max="1731" width="50.7109375" style="2" customWidth="1"/>
    <col min="1732" max="1732" width="6" style="2" bestFit="1" customWidth="1"/>
    <col min="1733" max="1733" width="7.28515625" style="2" bestFit="1" customWidth="1"/>
    <col min="1734" max="1734" width="5.7109375" style="2" customWidth="1"/>
    <col min="1735" max="1735" width="11.42578125" style="2" customWidth="1"/>
    <col min="1736" max="1736" width="12.7109375" style="2" customWidth="1"/>
    <col min="1737" max="1983" width="9.140625" style="2"/>
    <col min="1984" max="1984" width="5.7109375" style="2" customWidth="1"/>
    <col min="1985" max="1985" width="8.28515625" style="2" customWidth="1"/>
    <col min="1986" max="1986" width="1.5703125" style="2" bestFit="1" customWidth="1"/>
    <col min="1987" max="1987" width="50.7109375" style="2" customWidth="1"/>
    <col min="1988" max="1988" width="6" style="2" bestFit="1" customWidth="1"/>
    <col min="1989" max="1989" width="7.28515625" style="2" bestFit="1" customWidth="1"/>
    <col min="1990" max="1990" width="5.7109375" style="2" customWidth="1"/>
    <col min="1991" max="1991" width="11.42578125" style="2" customWidth="1"/>
    <col min="1992" max="1992" width="12.7109375" style="2" customWidth="1"/>
    <col min="1993" max="2239" width="9.140625" style="2"/>
    <col min="2240" max="2240" width="5.7109375" style="2" customWidth="1"/>
    <col min="2241" max="2241" width="8.28515625" style="2" customWidth="1"/>
    <col min="2242" max="2242" width="1.5703125" style="2" bestFit="1" customWidth="1"/>
    <col min="2243" max="2243" width="50.7109375" style="2" customWidth="1"/>
    <col min="2244" max="2244" width="6" style="2" bestFit="1" customWidth="1"/>
    <col min="2245" max="2245" width="7.28515625" style="2" bestFit="1" customWidth="1"/>
    <col min="2246" max="2246" width="5.7109375" style="2" customWidth="1"/>
    <col min="2247" max="2247" width="11.42578125" style="2" customWidth="1"/>
    <col min="2248" max="2248" width="12.7109375" style="2" customWidth="1"/>
    <col min="2249" max="2495" width="9.140625" style="2"/>
    <col min="2496" max="2496" width="5.7109375" style="2" customWidth="1"/>
    <col min="2497" max="2497" width="8.28515625" style="2" customWidth="1"/>
    <col min="2498" max="2498" width="1.5703125" style="2" bestFit="1" customWidth="1"/>
    <col min="2499" max="2499" width="50.7109375" style="2" customWidth="1"/>
    <col min="2500" max="2500" width="6" style="2" bestFit="1" customWidth="1"/>
    <col min="2501" max="2501" width="7.28515625" style="2" bestFit="1" customWidth="1"/>
    <col min="2502" max="2502" width="5.7109375" style="2" customWidth="1"/>
    <col min="2503" max="2503" width="11.42578125" style="2" customWidth="1"/>
    <col min="2504" max="2504" width="12.7109375" style="2" customWidth="1"/>
    <col min="2505" max="2751" width="9.140625" style="2"/>
    <col min="2752" max="2752" width="5.7109375" style="2" customWidth="1"/>
    <col min="2753" max="2753" width="8.28515625" style="2" customWidth="1"/>
    <col min="2754" max="2754" width="1.5703125" style="2" bestFit="1" customWidth="1"/>
    <col min="2755" max="2755" width="50.7109375" style="2" customWidth="1"/>
    <col min="2756" max="2756" width="6" style="2" bestFit="1" customWidth="1"/>
    <col min="2757" max="2757" width="7.28515625" style="2" bestFit="1" customWidth="1"/>
    <col min="2758" max="2758" width="5.7109375" style="2" customWidth="1"/>
    <col min="2759" max="2759" width="11.42578125" style="2" customWidth="1"/>
    <col min="2760" max="2760" width="12.7109375" style="2" customWidth="1"/>
    <col min="2761" max="3007" width="9.140625" style="2"/>
    <col min="3008" max="3008" width="5.7109375" style="2" customWidth="1"/>
    <col min="3009" max="3009" width="8.28515625" style="2" customWidth="1"/>
    <col min="3010" max="3010" width="1.5703125" style="2" bestFit="1" customWidth="1"/>
    <col min="3011" max="3011" width="50.7109375" style="2" customWidth="1"/>
    <col min="3012" max="3012" width="6" style="2" bestFit="1" customWidth="1"/>
    <col min="3013" max="3013" width="7.28515625" style="2" bestFit="1" customWidth="1"/>
    <col min="3014" max="3014" width="5.7109375" style="2" customWidth="1"/>
    <col min="3015" max="3015" width="11.42578125" style="2" customWidth="1"/>
    <col min="3016" max="3016" width="12.7109375" style="2" customWidth="1"/>
    <col min="3017" max="3263" width="9.140625" style="2"/>
    <col min="3264" max="3264" width="5.7109375" style="2" customWidth="1"/>
    <col min="3265" max="3265" width="8.28515625" style="2" customWidth="1"/>
    <col min="3266" max="3266" width="1.5703125" style="2" bestFit="1" customWidth="1"/>
    <col min="3267" max="3267" width="50.7109375" style="2" customWidth="1"/>
    <col min="3268" max="3268" width="6" style="2" bestFit="1" customWidth="1"/>
    <col min="3269" max="3269" width="7.28515625" style="2" bestFit="1" customWidth="1"/>
    <col min="3270" max="3270" width="5.7109375" style="2" customWidth="1"/>
    <col min="3271" max="3271" width="11.42578125" style="2" customWidth="1"/>
    <col min="3272" max="3272" width="12.7109375" style="2" customWidth="1"/>
    <col min="3273" max="3519" width="9.140625" style="2"/>
    <col min="3520" max="3520" width="5.7109375" style="2" customWidth="1"/>
    <col min="3521" max="3521" width="8.28515625" style="2" customWidth="1"/>
    <col min="3522" max="3522" width="1.5703125" style="2" bestFit="1" customWidth="1"/>
    <col min="3523" max="3523" width="50.7109375" style="2" customWidth="1"/>
    <col min="3524" max="3524" width="6" style="2" bestFit="1" customWidth="1"/>
    <col min="3525" max="3525" width="7.28515625" style="2" bestFit="1" customWidth="1"/>
    <col min="3526" max="3526" width="5.7109375" style="2" customWidth="1"/>
    <col min="3527" max="3527" width="11.42578125" style="2" customWidth="1"/>
    <col min="3528" max="3528" width="12.7109375" style="2" customWidth="1"/>
    <col min="3529" max="3775" width="9.140625" style="2"/>
    <col min="3776" max="3776" width="5.7109375" style="2" customWidth="1"/>
    <col min="3777" max="3777" width="8.28515625" style="2" customWidth="1"/>
    <col min="3778" max="3778" width="1.5703125" style="2" bestFit="1" customWidth="1"/>
    <col min="3779" max="3779" width="50.7109375" style="2" customWidth="1"/>
    <col min="3780" max="3780" width="6" style="2" bestFit="1" customWidth="1"/>
    <col min="3781" max="3781" width="7.28515625" style="2" bestFit="1" customWidth="1"/>
    <col min="3782" max="3782" width="5.7109375" style="2" customWidth="1"/>
    <col min="3783" max="3783" width="11.42578125" style="2" customWidth="1"/>
    <col min="3784" max="3784" width="12.7109375" style="2" customWidth="1"/>
    <col min="3785" max="4031" width="9.140625" style="2"/>
    <col min="4032" max="4032" width="5.7109375" style="2" customWidth="1"/>
    <col min="4033" max="4033" width="8.28515625" style="2" customWidth="1"/>
    <col min="4034" max="4034" width="1.5703125" style="2" bestFit="1" customWidth="1"/>
    <col min="4035" max="4035" width="50.7109375" style="2" customWidth="1"/>
    <col min="4036" max="4036" width="6" style="2" bestFit="1" customWidth="1"/>
    <col min="4037" max="4037" width="7.28515625" style="2" bestFit="1" customWidth="1"/>
    <col min="4038" max="4038" width="5.7109375" style="2" customWidth="1"/>
    <col min="4039" max="4039" width="11.42578125" style="2" customWidth="1"/>
    <col min="4040" max="4040" width="12.7109375" style="2" customWidth="1"/>
    <col min="4041" max="4287" width="9.140625" style="2"/>
    <col min="4288" max="4288" width="5.7109375" style="2" customWidth="1"/>
    <col min="4289" max="4289" width="8.28515625" style="2" customWidth="1"/>
    <col min="4290" max="4290" width="1.5703125" style="2" bestFit="1" customWidth="1"/>
    <col min="4291" max="4291" width="50.7109375" style="2" customWidth="1"/>
    <col min="4292" max="4292" width="6" style="2" bestFit="1" customWidth="1"/>
    <col min="4293" max="4293" width="7.28515625" style="2" bestFit="1" customWidth="1"/>
    <col min="4294" max="4294" width="5.7109375" style="2" customWidth="1"/>
    <col min="4295" max="4295" width="11.42578125" style="2" customWidth="1"/>
    <col min="4296" max="4296" width="12.7109375" style="2" customWidth="1"/>
    <col min="4297" max="4543" width="9.140625" style="2"/>
    <col min="4544" max="4544" width="5.7109375" style="2" customWidth="1"/>
    <col min="4545" max="4545" width="8.28515625" style="2" customWidth="1"/>
    <col min="4546" max="4546" width="1.5703125" style="2" bestFit="1" customWidth="1"/>
    <col min="4547" max="4547" width="50.7109375" style="2" customWidth="1"/>
    <col min="4548" max="4548" width="6" style="2" bestFit="1" customWidth="1"/>
    <col min="4549" max="4549" width="7.28515625" style="2" bestFit="1" customWidth="1"/>
    <col min="4550" max="4550" width="5.7109375" style="2" customWidth="1"/>
    <col min="4551" max="4551" width="11.42578125" style="2" customWidth="1"/>
    <col min="4552" max="4552" width="12.7109375" style="2" customWidth="1"/>
    <col min="4553" max="4799" width="9.140625" style="2"/>
    <col min="4800" max="4800" width="5.7109375" style="2" customWidth="1"/>
    <col min="4801" max="4801" width="8.28515625" style="2" customWidth="1"/>
    <col min="4802" max="4802" width="1.5703125" style="2" bestFit="1" customWidth="1"/>
    <col min="4803" max="4803" width="50.7109375" style="2" customWidth="1"/>
    <col min="4804" max="4804" width="6" style="2" bestFit="1" customWidth="1"/>
    <col min="4805" max="4805" width="7.28515625" style="2" bestFit="1" customWidth="1"/>
    <col min="4806" max="4806" width="5.7109375" style="2" customWidth="1"/>
    <col min="4807" max="4807" width="11.42578125" style="2" customWidth="1"/>
    <col min="4808" max="4808" width="12.7109375" style="2" customWidth="1"/>
    <col min="4809" max="5055" width="9.140625" style="2"/>
    <col min="5056" max="5056" width="5.7109375" style="2" customWidth="1"/>
    <col min="5057" max="5057" width="8.28515625" style="2" customWidth="1"/>
    <col min="5058" max="5058" width="1.5703125" style="2" bestFit="1" customWidth="1"/>
    <col min="5059" max="5059" width="50.7109375" style="2" customWidth="1"/>
    <col min="5060" max="5060" width="6" style="2" bestFit="1" customWidth="1"/>
    <col min="5061" max="5061" width="7.28515625" style="2" bestFit="1" customWidth="1"/>
    <col min="5062" max="5062" width="5.7109375" style="2" customWidth="1"/>
    <col min="5063" max="5063" width="11.42578125" style="2" customWidth="1"/>
    <col min="5064" max="5064" width="12.7109375" style="2" customWidth="1"/>
    <col min="5065" max="5311" width="9.140625" style="2"/>
    <col min="5312" max="5312" width="5.7109375" style="2" customWidth="1"/>
    <col min="5313" max="5313" width="8.28515625" style="2" customWidth="1"/>
    <col min="5314" max="5314" width="1.5703125" style="2" bestFit="1" customWidth="1"/>
    <col min="5315" max="5315" width="50.7109375" style="2" customWidth="1"/>
    <col min="5316" max="5316" width="6" style="2" bestFit="1" customWidth="1"/>
    <col min="5317" max="5317" width="7.28515625" style="2" bestFit="1" customWidth="1"/>
    <col min="5318" max="5318" width="5.7109375" style="2" customWidth="1"/>
    <col min="5319" max="5319" width="11.42578125" style="2" customWidth="1"/>
    <col min="5320" max="5320" width="12.7109375" style="2" customWidth="1"/>
    <col min="5321" max="5567" width="9.140625" style="2"/>
    <col min="5568" max="5568" width="5.7109375" style="2" customWidth="1"/>
    <col min="5569" max="5569" width="8.28515625" style="2" customWidth="1"/>
    <col min="5570" max="5570" width="1.5703125" style="2" bestFit="1" customWidth="1"/>
    <col min="5571" max="5571" width="50.7109375" style="2" customWidth="1"/>
    <col min="5572" max="5572" width="6" style="2" bestFit="1" customWidth="1"/>
    <col min="5573" max="5573" width="7.28515625" style="2" bestFit="1" customWidth="1"/>
    <col min="5574" max="5574" width="5.7109375" style="2" customWidth="1"/>
    <col min="5575" max="5575" width="11.42578125" style="2" customWidth="1"/>
    <col min="5576" max="5576" width="12.7109375" style="2" customWidth="1"/>
    <col min="5577" max="5823" width="9.140625" style="2"/>
    <col min="5824" max="5824" width="5.7109375" style="2" customWidth="1"/>
    <col min="5825" max="5825" width="8.28515625" style="2" customWidth="1"/>
    <col min="5826" max="5826" width="1.5703125" style="2" bestFit="1" customWidth="1"/>
    <col min="5827" max="5827" width="50.7109375" style="2" customWidth="1"/>
    <col min="5828" max="5828" width="6" style="2" bestFit="1" customWidth="1"/>
    <col min="5829" max="5829" width="7.28515625" style="2" bestFit="1" customWidth="1"/>
    <col min="5830" max="5830" width="5.7109375" style="2" customWidth="1"/>
    <col min="5831" max="5831" width="11.42578125" style="2" customWidth="1"/>
    <col min="5832" max="5832" width="12.7109375" style="2" customWidth="1"/>
    <col min="5833" max="6079" width="9.140625" style="2"/>
    <col min="6080" max="6080" width="5.7109375" style="2" customWidth="1"/>
    <col min="6081" max="6081" width="8.28515625" style="2" customWidth="1"/>
    <col min="6082" max="6082" width="1.5703125" style="2" bestFit="1" customWidth="1"/>
    <col min="6083" max="6083" width="50.7109375" style="2" customWidth="1"/>
    <col min="6084" max="6084" width="6" style="2" bestFit="1" customWidth="1"/>
    <col min="6085" max="6085" width="7.28515625" style="2" bestFit="1" customWidth="1"/>
    <col min="6086" max="6086" width="5.7109375" style="2" customWidth="1"/>
    <col min="6087" max="6087" width="11.42578125" style="2" customWidth="1"/>
    <col min="6088" max="6088" width="12.7109375" style="2" customWidth="1"/>
    <col min="6089" max="6335" width="9.140625" style="2"/>
    <col min="6336" max="6336" width="5.7109375" style="2" customWidth="1"/>
    <col min="6337" max="6337" width="8.28515625" style="2" customWidth="1"/>
    <col min="6338" max="6338" width="1.5703125" style="2" bestFit="1" customWidth="1"/>
    <col min="6339" max="6339" width="50.7109375" style="2" customWidth="1"/>
    <col min="6340" max="6340" width="6" style="2" bestFit="1" customWidth="1"/>
    <col min="6341" max="6341" width="7.28515625" style="2" bestFit="1" customWidth="1"/>
    <col min="6342" max="6342" width="5.7109375" style="2" customWidth="1"/>
    <col min="6343" max="6343" width="11.42578125" style="2" customWidth="1"/>
    <col min="6344" max="6344" width="12.7109375" style="2" customWidth="1"/>
    <col min="6345" max="6591" width="9.140625" style="2"/>
    <col min="6592" max="6592" width="5.7109375" style="2" customWidth="1"/>
    <col min="6593" max="6593" width="8.28515625" style="2" customWidth="1"/>
    <col min="6594" max="6594" width="1.5703125" style="2" bestFit="1" customWidth="1"/>
    <col min="6595" max="6595" width="50.7109375" style="2" customWidth="1"/>
    <col min="6596" max="6596" width="6" style="2" bestFit="1" customWidth="1"/>
    <col min="6597" max="6597" width="7.28515625" style="2" bestFit="1" customWidth="1"/>
    <col min="6598" max="6598" width="5.7109375" style="2" customWidth="1"/>
    <col min="6599" max="6599" width="11.42578125" style="2" customWidth="1"/>
    <col min="6600" max="6600" width="12.7109375" style="2" customWidth="1"/>
    <col min="6601" max="6847" width="9.140625" style="2"/>
    <col min="6848" max="6848" width="5.7109375" style="2" customWidth="1"/>
    <col min="6849" max="6849" width="8.28515625" style="2" customWidth="1"/>
    <col min="6850" max="6850" width="1.5703125" style="2" bestFit="1" customWidth="1"/>
    <col min="6851" max="6851" width="50.7109375" style="2" customWidth="1"/>
    <col min="6852" max="6852" width="6" style="2" bestFit="1" customWidth="1"/>
    <col min="6853" max="6853" width="7.28515625" style="2" bestFit="1" customWidth="1"/>
    <col min="6854" max="6854" width="5.7109375" style="2" customWidth="1"/>
    <col min="6855" max="6855" width="11.42578125" style="2" customWidth="1"/>
    <col min="6856" max="6856" width="12.7109375" style="2" customWidth="1"/>
    <col min="6857" max="7103" width="9.140625" style="2"/>
    <col min="7104" max="7104" width="5.7109375" style="2" customWidth="1"/>
    <col min="7105" max="7105" width="8.28515625" style="2" customWidth="1"/>
    <col min="7106" max="7106" width="1.5703125" style="2" bestFit="1" customWidth="1"/>
    <col min="7107" max="7107" width="50.7109375" style="2" customWidth="1"/>
    <col min="7108" max="7108" width="6" style="2" bestFit="1" customWidth="1"/>
    <col min="7109" max="7109" width="7.28515625" style="2" bestFit="1" customWidth="1"/>
    <col min="7110" max="7110" width="5.7109375" style="2" customWidth="1"/>
    <col min="7111" max="7111" width="11.42578125" style="2" customWidth="1"/>
    <col min="7112" max="7112" width="12.7109375" style="2" customWidth="1"/>
    <col min="7113" max="7359" width="9.140625" style="2"/>
    <col min="7360" max="7360" width="5.7109375" style="2" customWidth="1"/>
    <col min="7361" max="7361" width="8.28515625" style="2" customWidth="1"/>
    <col min="7362" max="7362" width="1.5703125" style="2" bestFit="1" customWidth="1"/>
    <col min="7363" max="7363" width="50.7109375" style="2" customWidth="1"/>
    <col min="7364" max="7364" width="6" style="2" bestFit="1" customWidth="1"/>
    <col min="7365" max="7365" width="7.28515625" style="2" bestFit="1" customWidth="1"/>
    <col min="7366" max="7366" width="5.7109375" style="2" customWidth="1"/>
    <col min="7367" max="7367" width="11.42578125" style="2" customWidth="1"/>
    <col min="7368" max="7368" width="12.7109375" style="2" customWidth="1"/>
    <col min="7369" max="7615" width="9.140625" style="2"/>
    <col min="7616" max="7616" width="5.7109375" style="2" customWidth="1"/>
    <col min="7617" max="7617" width="8.28515625" style="2" customWidth="1"/>
    <col min="7618" max="7618" width="1.5703125" style="2" bestFit="1" customWidth="1"/>
    <col min="7619" max="7619" width="50.7109375" style="2" customWidth="1"/>
    <col min="7620" max="7620" width="6" style="2" bestFit="1" customWidth="1"/>
    <col min="7621" max="7621" width="7.28515625" style="2" bestFit="1" customWidth="1"/>
    <col min="7622" max="7622" width="5.7109375" style="2" customWidth="1"/>
    <col min="7623" max="7623" width="11.42578125" style="2" customWidth="1"/>
    <col min="7624" max="7624" width="12.7109375" style="2" customWidth="1"/>
    <col min="7625" max="7871" width="9.140625" style="2"/>
    <col min="7872" max="7872" width="5.7109375" style="2" customWidth="1"/>
    <col min="7873" max="7873" width="8.28515625" style="2" customWidth="1"/>
    <col min="7874" max="7874" width="1.5703125" style="2" bestFit="1" customWidth="1"/>
    <col min="7875" max="7875" width="50.7109375" style="2" customWidth="1"/>
    <col min="7876" max="7876" width="6" style="2" bestFit="1" customWidth="1"/>
    <col min="7877" max="7877" width="7.28515625" style="2" bestFit="1" customWidth="1"/>
    <col min="7878" max="7878" width="5.7109375" style="2" customWidth="1"/>
    <col min="7879" max="7879" width="11.42578125" style="2" customWidth="1"/>
    <col min="7880" max="7880" width="12.7109375" style="2" customWidth="1"/>
    <col min="7881" max="8127" width="9.140625" style="2"/>
    <col min="8128" max="8128" width="5.7109375" style="2" customWidth="1"/>
    <col min="8129" max="8129" width="8.28515625" style="2" customWidth="1"/>
    <col min="8130" max="8130" width="1.5703125" style="2" bestFit="1" customWidth="1"/>
    <col min="8131" max="8131" width="50.7109375" style="2" customWidth="1"/>
    <col min="8132" max="8132" width="6" style="2" bestFit="1" customWidth="1"/>
    <col min="8133" max="8133" width="7.28515625" style="2" bestFit="1" customWidth="1"/>
    <col min="8134" max="8134" width="5.7109375" style="2" customWidth="1"/>
    <col min="8135" max="8135" width="11.42578125" style="2" customWidth="1"/>
    <col min="8136" max="8136" width="12.7109375" style="2" customWidth="1"/>
    <col min="8137" max="8383" width="9.140625" style="2"/>
    <col min="8384" max="8384" width="5.7109375" style="2" customWidth="1"/>
    <col min="8385" max="8385" width="8.28515625" style="2" customWidth="1"/>
    <col min="8386" max="8386" width="1.5703125" style="2" bestFit="1" customWidth="1"/>
    <col min="8387" max="8387" width="50.7109375" style="2" customWidth="1"/>
    <col min="8388" max="8388" width="6" style="2" bestFit="1" customWidth="1"/>
    <col min="8389" max="8389" width="7.28515625" style="2" bestFit="1" customWidth="1"/>
    <col min="8390" max="8390" width="5.7109375" style="2" customWidth="1"/>
    <col min="8391" max="8391" width="11.42578125" style="2" customWidth="1"/>
    <col min="8392" max="8392" width="12.7109375" style="2" customWidth="1"/>
    <col min="8393" max="8639" width="9.140625" style="2"/>
    <col min="8640" max="8640" width="5.7109375" style="2" customWidth="1"/>
    <col min="8641" max="8641" width="8.28515625" style="2" customWidth="1"/>
    <col min="8642" max="8642" width="1.5703125" style="2" bestFit="1" customWidth="1"/>
    <col min="8643" max="8643" width="50.7109375" style="2" customWidth="1"/>
    <col min="8644" max="8644" width="6" style="2" bestFit="1" customWidth="1"/>
    <col min="8645" max="8645" width="7.28515625" style="2" bestFit="1" customWidth="1"/>
    <col min="8646" max="8646" width="5.7109375" style="2" customWidth="1"/>
    <col min="8647" max="8647" width="11.42578125" style="2" customWidth="1"/>
    <col min="8648" max="8648" width="12.7109375" style="2" customWidth="1"/>
    <col min="8649" max="8895" width="9.140625" style="2"/>
    <col min="8896" max="8896" width="5.7109375" style="2" customWidth="1"/>
    <col min="8897" max="8897" width="8.28515625" style="2" customWidth="1"/>
    <col min="8898" max="8898" width="1.5703125" style="2" bestFit="1" customWidth="1"/>
    <col min="8899" max="8899" width="50.7109375" style="2" customWidth="1"/>
    <col min="8900" max="8900" width="6" style="2" bestFit="1" customWidth="1"/>
    <col min="8901" max="8901" width="7.28515625" style="2" bestFit="1" customWidth="1"/>
    <col min="8902" max="8902" width="5.7109375" style="2" customWidth="1"/>
    <col min="8903" max="8903" width="11.42578125" style="2" customWidth="1"/>
    <col min="8904" max="8904" width="12.7109375" style="2" customWidth="1"/>
    <col min="8905" max="9151" width="9.140625" style="2"/>
    <col min="9152" max="9152" width="5.7109375" style="2" customWidth="1"/>
    <col min="9153" max="9153" width="8.28515625" style="2" customWidth="1"/>
    <col min="9154" max="9154" width="1.5703125" style="2" bestFit="1" customWidth="1"/>
    <col min="9155" max="9155" width="50.7109375" style="2" customWidth="1"/>
    <col min="9156" max="9156" width="6" style="2" bestFit="1" customWidth="1"/>
    <col min="9157" max="9157" width="7.28515625" style="2" bestFit="1" customWidth="1"/>
    <col min="9158" max="9158" width="5.7109375" style="2" customWidth="1"/>
    <col min="9159" max="9159" width="11.42578125" style="2" customWidth="1"/>
    <col min="9160" max="9160" width="12.7109375" style="2" customWidth="1"/>
    <col min="9161" max="9407" width="9.140625" style="2"/>
    <col min="9408" max="9408" width="5.7109375" style="2" customWidth="1"/>
    <col min="9409" max="9409" width="8.28515625" style="2" customWidth="1"/>
    <col min="9410" max="9410" width="1.5703125" style="2" bestFit="1" customWidth="1"/>
    <col min="9411" max="9411" width="50.7109375" style="2" customWidth="1"/>
    <col min="9412" max="9412" width="6" style="2" bestFit="1" customWidth="1"/>
    <col min="9413" max="9413" width="7.28515625" style="2" bestFit="1" customWidth="1"/>
    <col min="9414" max="9414" width="5.7109375" style="2" customWidth="1"/>
    <col min="9415" max="9415" width="11.42578125" style="2" customWidth="1"/>
    <col min="9416" max="9416" width="12.7109375" style="2" customWidth="1"/>
    <col min="9417" max="9663" width="9.140625" style="2"/>
    <col min="9664" max="9664" width="5.7109375" style="2" customWidth="1"/>
    <col min="9665" max="9665" width="8.28515625" style="2" customWidth="1"/>
    <col min="9666" max="9666" width="1.5703125" style="2" bestFit="1" customWidth="1"/>
    <col min="9667" max="9667" width="50.7109375" style="2" customWidth="1"/>
    <col min="9668" max="9668" width="6" style="2" bestFit="1" customWidth="1"/>
    <col min="9669" max="9669" width="7.28515625" style="2" bestFit="1" customWidth="1"/>
    <col min="9670" max="9670" width="5.7109375" style="2" customWidth="1"/>
    <col min="9671" max="9671" width="11.42578125" style="2" customWidth="1"/>
    <col min="9672" max="9672" width="12.7109375" style="2" customWidth="1"/>
    <col min="9673" max="9919" width="9.140625" style="2"/>
    <col min="9920" max="9920" width="5.7109375" style="2" customWidth="1"/>
    <col min="9921" max="9921" width="8.28515625" style="2" customWidth="1"/>
    <col min="9922" max="9922" width="1.5703125" style="2" bestFit="1" customWidth="1"/>
    <col min="9923" max="9923" width="50.7109375" style="2" customWidth="1"/>
    <col min="9924" max="9924" width="6" style="2" bestFit="1" customWidth="1"/>
    <col min="9925" max="9925" width="7.28515625" style="2" bestFit="1" customWidth="1"/>
    <col min="9926" max="9926" width="5.7109375" style="2" customWidth="1"/>
    <col min="9927" max="9927" width="11.42578125" style="2" customWidth="1"/>
    <col min="9928" max="9928" width="12.7109375" style="2" customWidth="1"/>
    <col min="9929" max="10175" width="9.140625" style="2"/>
    <col min="10176" max="10176" width="5.7109375" style="2" customWidth="1"/>
    <col min="10177" max="10177" width="8.28515625" style="2" customWidth="1"/>
    <col min="10178" max="10178" width="1.5703125" style="2" bestFit="1" customWidth="1"/>
    <col min="10179" max="10179" width="50.7109375" style="2" customWidth="1"/>
    <col min="10180" max="10180" width="6" style="2" bestFit="1" customWidth="1"/>
    <col min="10181" max="10181" width="7.28515625" style="2" bestFit="1" customWidth="1"/>
    <col min="10182" max="10182" width="5.7109375" style="2" customWidth="1"/>
    <col min="10183" max="10183" width="11.42578125" style="2" customWidth="1"/>
    <col min="10184" max="10184" width="12.7109375" style="2" customWidth="1"/>
    <col min="10185" max="10431" width="9.140625" style="2"/>
    <col min="10432" max="10432" width="5.7109375" style="2" customWidth="1"/>
    <col min="10433" max="10433" width="8.28515625" style="2" customWidth="1"/>
    <col min="10434" max="10434" width="1.5703125" style="2" bestFit="1" customWidth="1"/>
    <col min="10435" max="10435" width="50.7109375" style="2" customWidth="1"/>
    <col min="10436" max="10436" width="6" style="2" bestFit="1" customWidth="1"/>
    <col min="10437" max="10437" width="7.28515625" style="2" bestFit="1" customWidth="1"/>
    <col min="10438" max="10438" width="5.7109375" style="2" customWidth="1"/>
    <col min="10439" max="10439" width="11.42578125" style="2" customWidth="1"/>
    <col min="10440" max="10440" width="12.7109375" style="2" customWidth="1"/>
    <col min="10441" max="10687" width="9.140625" style="2"/>
    <col min="10688" max="10688" width="5.7109375" style="2" customWidth="1"/>
    <col min="10689" max="10689" width="8.28515625" style="2" customWidth="1"/>
    <col min="10690" max="10690" width="1.5703125" style="2" bestFit="1" customWidth="1"/>
    <col min="10691" max="10691" width="50.7109375" style="2" customWidth="1"/>
    <col min="10692" max="10692" width="6" style="2" bestFit="1" customWidth="1"/>
    <col min="10693" max="10693" width="7.28515625" style="2" bestFit="1" customWidth="1"/>
    <col min="10694" max="10694" width="5.7109375" style="2" customWidth="1"/>
    <col min="10695" max="10695" width="11.42578125" style="2" customWidth="1"/>
    <col min="10696" max="10696" width="12.7109375" style="2" customWidth="1"/>
    <col min="10697" max="10943" width="9.140625" style="2"/>
    <col min="10944" max="10944" width="5.7109375" style="2" customWidth="1"/>
    <col min="10945" max="10945" width="8.28515625" style="2" customWidth="1"/>
    <col min="10946" max="10946" width="1.5703125" style="2" bestFit="1" customWidth="1"/>
    <col min="10947" max="10947" width="50.7109375" style="2" customWidth="1"/>
    <col min="10948" max="10948" width="6" style="2" bestFit="1" customWidth="1"/>
    <col min="10949" max="10949" width="7.28515625" style="2" bestFit="1" customWidth="1"/>
    <col min="10950" max="10950" width="5.7109375" style="2" customWidth="1"/>
    <col min="10951" max="10951" width="11.42578125" style="2" customWidth="1"/>
    <col min="10952" max="10952" width="12.7109375" style="2" customWidth="1"/>
    <col min="10953" max="11199" width="9.140625" style="2"/>
    <col min="11200" max="11200" width="5.7109375" style="2" customWidth="1"/>
    <col min="11201" max="11201" width="8.28515625" style="2" customWidth="1"/>
    <col min="11202" max="11202" width="1.5703125" style="2" bestFit="1" customWidth="1"/>
    <col min="11203" max="11203" width="50.7109375" style="2" customWidth="1"/>
    <col min="11204" max="11204" width="6" style="2" bestFit="1" customWidth="1"/>
    <col min="11205" max="11205" width="7.28515625" style="2" bestFit="1" customWidth="1"/>
    <col min="11206" max="11206" width="5.7109375" style="2" customWidth="1"/>
    <col min="11207" max="11207" width="11.42578125" style="2" customWidth="1"/>
    <col min="11208" max="11208" width="12.7109375" style="2" customWidth="1"/>
    <col min="11209" max="11455" width="9.140625" style="2"/>
    <col min="11456" max="11456" width="5.7109375" style="2" customWidth="1"/>
    <col min="11457" max="11457" width="8.28515625" style="2" customWidth="1"/>
    <col min="11458" max="11458" width="1.5703125" style="2" bestFit="1" customWidth="1"/>
    <col min="11459" max="11459" width="50.7109375" style="2" customWidth="1"/>
    <col min="11460" max="11460" width="6" style="2" bestFit="1" customWidth="1"/>
    <col min="11461" max="11461" width="7.28515625" style="2" bestFit="1" customWidth="1"/>
    <col min="11462" max="11462" width="5.7109375" style="2" customWidth="1"/>
    <col min="11463" max="11463" width="11.42578125" style="2" customWidth="1"/>
    <col min="11464" max="11464" width="12.7109375" style="2" customWidth="1"/>
    <col min="11465" max="11711" width="9.140625" style="2"/>
    <col min="11712" max="11712" width="5.7109375" style="2" customWidth="1"/>
    <col min="11713" max="11713" width="8.28515625" style="2" customWidth="1"/>
    <col min="11714" max="11714" width="1.5703125" style="2" bestFit="1" customWidth="1"/>
    <col min="11715" max="11715" width="50.7109375" style="2" customWidth="1"/>
    <col min="11716" max="11716" width="6" style="2" bestFit="1" customWidth="1"/>
    <col min="11717" max="11717" width="7.28515625" style="2" bestFit="1" customWidth="1"/>
    <col min="11718" max="11718" width="5.7109375" style="2" customWidth="1"/>
    <col min="11719" max="11719" width="11.42578125" style="2" customWidth="1"/>
    <col min="11720" max="11720" width="12.7109375" style="2" customWidth="1"/>
    <col min="11721" max="11967" width="9.140625" style="2"/>
    <col min="11968" max="11968" width="5.7109375" style="2" customWidth="1"/>
    <col min="11969" max="11969" width="8.28515625" style="2" customWidth="1"/>
    <col min="11970" max="11970" width="1.5703125" style="2" bestFit="1" customWidth="1"/>
    <col min="11971" max="11971" width="50.7109375" style="2" customWidth="1"/>
    <col min="11972" max="11972" width="6" style="2" bestFit="1" customWidth="1"/>
    <col min="11973" max="11973" width="7.28515625" style="2" bestFit="1" customWidth="1"/>
    <col min="11974" max="11974" width="5.7109375" style="2" customWidth="1"/>
    <col min="11975" max="11975" width="11.42578125" style="2" customWidth="1"/>
    <col min="11976" max="11976" width="12.7109375" style="2" customWidth="1"/>
    <col min="11977" max="12223" width="9.140625" style="2"/>
    <col min="12224" max="12224" width="5.7109375" style="2" customWidth="1"/>
    <col min="12225" max="12225" width="8.28515625" style="2" customWidth="1"/>
    <col min="12226" max="12226" width="1.5703125" style="2" bestFit="1" customWidth="1"/>
    <col min="12227" max="12227" width="50.7109375" style="2" customWidth="1"/>
    <col min="12228" max="12228" width="6" style="2" bestFit="1" customWidth="1"/>
    <col min="12229" max="12229" width="7.28515625" style="2" bestFit="1" customWidth="1"/>
    <col min="12230" max="12230" width="5.7109375" style="2" customWidth="1"/>
    <col min="12231" max="12231" width="11.42578125" style="2" customWidth="1"/>
    <col min="12232" max="12232" width="12.7109375" style="2" customWidth="1"/>
    <col min="12233" max="12479" width="9.140625" style="2"/>
    <col min="12480" max="12480" width="5.7109375" style="2" customWidth="1"/>
    <col min="12481" max="12481" width="8.28515625" style="2" customWidth="1"/>
    <col min="12482" max="12482" width="1.5703125" style="2" bestFit="1" customWidth="1"/>
    <col min="12483" max="12483" width="50.7109375" style="2" customWidth="1"/>
    <col min="12484" max="12484" width="6" style="2" bestFit="1" customWidth="1"/>
    <col min="12485" max="12485" width="7.28515625" style="2" bestFit="1" customWidth="1"/>
    <col min="12486" max="12486" width="5.7109375" style="2" customWidth="1"/>
    <col min="12487" max="12487" width="11.42578125" style="2" customWidth="1"/>
    <col min="12488" max="12488" width="12.7109375" style="2" customWidth="1"/>
    <col min="12489" max="12735" width="9.140625" style="2"/>
    <col min="12736" max="12736" width="5.7109375" style="2" customWidth="1"/>
    <col min="12737" max="12737" width="8.28515625" style="2" customWidth="1"/>
    <col min="12738" max="12738" width="1.5703125" style="2" bestFit="1" customWidth="1"/>
    <col min="12739" max="12739" width="50.7109375" style="2" customWidth="1"/>
    <col min="12740" max="12740" width="6" style="2" bestFit="1" customWidth="1"/>
    <col min="12741" max="12741" width="7.28515625" style="2" bestFit="1" customWidth="1"/>
    <col min="12742" max="12742" width="5.7109375" style="2" customWidth="1"/>
    <col min="12743" max="12743" width="11.42578125" style="2" customWidth="1"/>
    <col min="12744" max="12744" width="12.7109375" style="2" customWidth="1"/>
    <col min="12745" max="12991" width="9.140625" style="2"/>
    <col min="12992" max="12992" width="5.7109375" style="2" customWidth="1"/>
    <col min="12993" max="12993" width="8.28515625" style="2" customWidth="1"/>
    <col min="12994" max="12994" width="1.5703125" style="2" bestFit="1" customWidth="1"/>
    <col min="12995" max="12995" width="50.7109375" style="2" customWidth="1"/>
    <col min="12996" max="12996" width="6" style="2" bestFit="1" customWidth="1"/>
    <col min="12997" max="12997" width="7.28515625" style="2" bestFit="1" customWidth="1"/>
    <col min="12998" max="12998" width="5.7109375" style="2" customWidth="1"/>
    <col min="12999" max="12999" width="11.42578125" style="2" customWidth="1"/>
    <col min="13000" max="13000" width="12.7109375" style="2" customWidth="1"/>
    <col min="13001" max="13247" width="9.140625" style="2"/>
    <col min="13248" max="13248" width="5.7109375" style="2" customWidth="1"/>
    <col min="13249" max="13249" width="8.28515625" style="2" customWidth="1"/>
    <col min="13250" max="13250" width="1.5703125" style="2" bestFit="1" customWidth="1"/>
    <col min="13251" max="13251" width="50.7109375" style="2" customWidth="1"/>
    <col min="13252" max="13252" width="6" style="2" bestFit="1" customWidth="1"/>
    <col min="13253" max="13253" width="7.28515625" style="2" bestFit="1" customWidth="1"/>
    <col min="13254" max="13254" width="5.7109375" style="2" customWidth="1"/>
    <col min="13255" max="13255" width="11.42578125" style="2" customWidth="1"/>
    <col min="13256" max="13256" width="12.7109375" style="2" customWidth="1"/>
    <col min="13257" max="13503" width="9.140625" style="2"/>
    <col min="13504" max="13504" width="5.7109375" style="2" customWidth="1"/>
    <col min="13505" max="13505" width="8.28515625" style="2" customWidth="1"/>
    <col min="13506" max="13506" width="1.5703125" style="2" bestFit="1" customWidth="1"/>
    <col min="13507" max="13507" width="50.7109375" style="2" customWidth="1"/>
    <col min="13508" max="13508" width="6" style="2" bestFit="1" customWidth="1"/>
    <col min="13509" max="13509" width="7.28515625" style="2" bestFit="1" customWidth="1"/>
    <col min="13510" max="13510" width="5.7109375" style="2" customWidth="1"/>
    <col min="13511" max="13511" width="11.42578125" style="2" customWidth="1"/>
    <col min="13512" max="13512" width="12.7109375" style="2" customWidth="1"/>
    <col min="13513" max="13759" width="9.140625" style="2"/>
    <col min="13760" max="13760" width="5.7109375" style="2" customWidth="1"/>
    <col min="13761" max="13761" width="8.28515625" style="2" customWidth="1"/>
    <col min="13762" max="13762" width="1.5703125" style="2" bestFit="1" customWidth="1"/>
    <col min="13763" max="13763" width="50.7109375" style="2" customWidth="1"/>
    <col min="13764" max="13764" width="6" style="2" bestFit="1" customWidth="1"/>
    <col min="13765" max="13765" width="7.28515625" style="2" bestFit="1" customWidth="1"/>
    <col min="13766" max="13766" width="5.7109375" style="2" customWidth="1"/>
    <col min="13767" max="13767" width="11.42578125" style="2" customWidth="1"/>
    <col min="13768" max="13768" width="12.7109375" style="2" customWidth="1"/>
    <col min="13769" max="14015" width="9.140625" style="2"/>
    <col min="14016" max="14016" width="5.7109375" style="2" customWidth="1"/>
    <col min="14017" max="14017" width="8.28515625" style="2" customWidth="1"/>
    <col min="14018" max="14018" width="1.5703125" style="2" bestFit="1" customWidth="1"/>
    <col min="14019" max="14019" width="50.7109375" style="2" customWidth="1"/>
    <col min="14020" max="14020" width="6" style="2" bestFit="1" customWidth="1"/>
    <col min="14021" max="14021" width="7.28515625" style="2" bestFit="1" customWidth="1"/>
    <col min="14022" max="14022" width="5.7109375" style="2" customWidth="1"/>
    <col min="14023" max="14023" width="11.42578125" style="2" customWidth="1"/>
    <col min="14024" max="14024" width="12.7109375" style="2" customWidth="1"/>
    <col min="14025" max="14271" width="9.140625" style="2"/>
    <col min="14272" max="14272" width="5.7109375" style="2" customWidth="1"/>
    <col min="14273" max="14273" width="8.28515625" style="2" customWidth="1"/>
    <col min="14274" max="14274" width="1.5703125" style="2" bestFit="1" customWidth="1"/>
    <col min="14275" max="14275" width="50.7109375" style="2" customWidth="1"/>
    <col min="14276" max="14276" width="6" style="2" bestFit="1" customWidth="1"/>
    <col min="14277" max="14277" width="7.28515625" style="2" bestFit="1" customWidth="1"/>
    <col min="14278" max="14278" width="5.7109375" style="2" customWidth="1"/>
    <col min="14279" max="14279" width="11.42578125" style="2" customWidth="1"/>
    <col min="14280" max="14280" width="12.7109375" style="2" customWidth="1"/>
    <col min="14281" max="14527" width="9.140625" style="2"/>
    <col min="14528" max="14528" width="5.7109375" style="2" customWidth="1"/>
    <col min="14529" max="14529" width="8.28515625" style="2" customWidth="1"/>
    <col min="14530" max="14530" width="1.5703125" style="2" bestFit="1" customWidth="1"/>
    <col min="14531" max="14531" width="50.7109375" style="2" customWidth="1"/>
    <col min="14532" max="14532" width="6" style="2" bestFit="1" customWidth="1"/>
    <col min="14533" max="14533" width="7.28515625" style="2" bestFit="1" customWidth="1"/>
    <col min="14534" max="14534" width="5.7109375" style="2" customWidth="1"/>
    <col min="14535" max="14535" width="11.42578125" style="2" customWidth="1"/>
    <col min="14536" max="14536" width="12.7109375" style="2" customWidth="1"/>
    <col min="14537" max="14783" width="9.140625" style="2"/>
    <col min="14784" max="14784" width="5.7109375" style="2" customWidth="1"/>
    <col min="14785" max="14785" width="8.28515625" style="2" customWidth="1"/>
    <col min="14786" max="14786" width="1.5703125" style="2" bestFit="1" customWidth="1"/>
    <col min="14787" max="14787" width="50.7109375" style="2" customWidth="1"/>
    <col min="14788" max="14788" width="6" style="2" bestFit="1" customWidth="1"/>
    <col min="14789" max="14789" width="7.28515625" style="2" bestFit="1" customWidth="1"/>
    <col min="14790" max="14790" width="5.7109375" style="2" customWidth="1"/>
    <col min="14791" max="14791" width="11.42578125" style="2" customWidth="1"/>
    <col min="14792" max="14792" width="12.7109375" style="2" customWidth="1"/>
    <col min="14793" max="15039" width="9.140625" style="2"/>
    <col min="15040" max="15040" width="5.7109375" style="2" customWidth="1"/>
    <col min="15041" max="15041" width="8.28515625" style="2" customWidth="1"/>
    <col min="15042" max="15042" width="1.5703125" style="2" bestFit="1" customWidth="1"/>
    <col min="15043" max="15043" width="50.7109375" style="2" customWidth="1"/>
    <col min="15044" max="15044" width="6" style="2" bestFit="1" customWidth="1"/>
    <col min="15045" max="15045" width="7.28515625" style="2" bestFit="1" customWidth="1"/>
    <col min="15046" max="15046" width="5.7109375" style="2" customWidth="1"/>
    <col min="15047" max="15047" width="11.42578125" style="2" customWidth="1"/>
    <col min="15048" max="15048" width="12.7109375" style="2" customWidth="1"/>
    <col min="15049" max="15295" width="9.140625" style="2"/>
    <col min="15296" max="15296" width="5.7109375" style="2" customWidth="1"/>
    <col min="15297" max="15297" width="8.28515625" style="2" customWidth="1"/>
    <col min="15298" max="15298" width="1.5703125" style="2" bestFit="1" customWidth="1"/>
    <col min="15299" max="15299" width="50.7109375" style="2" customWidth="1"/>
    <col min="15300" max="15300" width="6" style="2" bestFit="1" customWidth="1"/>
    <col min="15301" max="15301" width="7.28515625" style="2" bestFit="1" customWidth="1"/>
    <col min="15302" max="15302" width="5.7109375" style="2" customWidth="1"/>
    <col min="15303" max="15303" width="11.42578125" style="2" customWidth="1"/>
    <col min="15304" max="15304" width="12.7109375" style="2" customWidth="1"/>
    <col min="15305" max="15551" width="9.140625" style="2"/>
    <col min="15552" max="15552" width="5.7109375" style="2" customWidth="1"/>
    <col min="15553" max="15553" width="8.28515625" style="2" customWidth="1"/>
    <col min="15554" max="15554" width="1.5703125" style="2" bestFit="1" customWidth="1"/>
    <col min="15555" max="15555" width="50.7109375" style="2" customWidth="1"/>
    <col min="15556" max="15556" width="6" style="2" bestFit="1" customWidth="1"/>
    <col min="15557" max="15557" width="7.28515625" style="2" bestFit="1" customWidth="1"/>
    <col min="15558" max="15558" width="5.7109375" style="2" customWidth="1"/>
    <col min="15559" max="15559" width="11.42578125" style="2" customWidth="1"/>
    <col min="15560" max="15560" width="12.7109375" style="2" customWidth="1"/>
    <col min="15561" max="15807" width="9.140625" style="2"/>
    <col min="15808" max="15808" width="5.7109375" style="2" customWidth="1"/>
    <col min="15809" max="15809" width="8.28515625" style="2" customWidth="1"/>
    <col min="15810" max="15810" width="1.5703125" style="2" bestFit="1" customWidth="1"/>
    <col min="15811" max="15811" width="50.7109375" style="2" customWidth="1"/>
    <col min="15812" max="15812" width="6" style="2" bestFit="1" customWidth="1"/>
    <col min="15813" max="15813" width="7.28515625" style="2" bestFit="1" customWidth="1"/>
    <col min="15814" max="15814" width="5.7109375" style="2" customWidth="1"/>
    <col min="15815" max="15815" width="11.42578125" style="2" customWidth="1"/>
    <col min="15816" max="15816" width="12.7109375" style="2" customWidth="1"/>
    <col min="15817" max="16063" width="9.140625" style="2"/>
    <col min="16064" max="16064" width="5.7109375" style="2" customWidth="1"/>
    <col min="16065" max="16065" width="8.28515625" style="2" customWidth="1"/>
    <col min="16066" max="16066" width="1.5703125" style="2" bestFit="1" customWidth="1"/>
    <col min="16067" max="16067" width="50.7109375" style="2" customWidth="1"/>
    <col min="16068" max="16068" width="6" style="2" bestFit="1" customWidth="1"/>
    <col min="16069" max="16069" width="7.28515625" style="2" bestFit="1" customWidth="1"/>
    <col min="16070" max="16070" width="5.7109375" style="2" customWidth="1"/>
    <col min="16071" max="16071" width="11.42578125" style="2" customWidth="1"/>
    <col min="16072" max="16072" width="12.7109375" style="2" customWidth="1"/>
    <col min="16073" max="16384" width="9.140625" style="2"/>
  </cols>
  <sheetData>
    <row r="1" spans="1:9" ht="15" customHeight="1">
      <c r="A1" s="559"/>
      <c r="B1" s="560"/>
      <c r="C1" s="561"/>
      <c r="D1" s="568" t="s">
        <v>77</v>
      </c>
      <c r="E1" s="568"/>
      <c r="F1" s="568"/>
      <c r="G1" s="559"/>
      <c r="H1" s="560"/>
      <c r="I1" s="561"/>
    </row>
    <row r="2" spans="1:9">
      <c r="A2" s="562"/>
      <c r="B2" s="563"/>
      <c r="C2" s="564"/>
      <c r="D2" s="568"/>
      <c r="E2" s="568"/>
      <c r="F2" s="568"/>
      <c r="G2" s="562"/>
      <c r="H2" s="563"/>
      <c r="I2" s="564"/>
    </row>
    <row r="3" spans="1:9">
      <c r="A3" s="562"/>
      <c r="B3" s="563"/>
      <c r="C3" s="564"/>
      <c r="D3" s="569" t="s">
        <v>78</v>
      </c>
      <c r="E3" s="569"/>
      <c r="F3" s="569"/>
      <c r="G3" s="562"/>
      <c r="H3" s="563"/>
      <c r="I3" s="564"/>
    </row>
    <row r="4" spans="1:9" ht="13.5" customHeight="1">
      <c r="A4" s="565"/>
      <c r="B4" s="566"/>
      <c r="C4" s="567"/>
      <c r="D4" s="569"/>
      <c r="E4" s="569"/>
      <c r="F4" s="569"/>
      <c r="G4" s="565"/>
      <c r="H4" s="566"/>
      <c r="I4" s="567"/>
    </row>
    <row r="5" spans="1:9" ht="10.5" customHeight="1">
      <c r="A5" s="133"/>
      <c r="B5" s="131"/>
      <c r="C5" s="131"/>
      <c r="D5" s="131"/>
      <c r="E5" s="185"/>
      <c r="F5" s="185"/>
      <c r="G5" s="185"/>
      <c r="H5" s="157"/>
      <c r="I5" s="132"/>
    </row>
    <row r="6" spans="1:9" ht="17.25" customHeight="1">
      <c r="A6" s="133" t="s">
        <v>79</v>
      </c>
      <c r="B6" s="131"/>
      <c r="C6" s="134"/>
      <c r="D6" s="135"/>
      <c r="E6" s="135"/>
      <c r="F6" s="135"/>
      <c r="G6" s="136" t="s">
        <v>80</v>
      </c>
      <c r="H6" s="585">
        <v>44593</v>
      </c>
      <c r="I6" s="586"/>
    </row>
    <row r="7" spans="1:9" ht="50.25" customHeight="1">
      <c r="A7" s="137"/>
      <c r="B7" s="131"/>
      <c r="C7" s="134"/>
      <c r="D7" s="619" t="s">
        <v>113</v>
      </c>
      <c r="E7" s="619"/>
      <c r="F7" s="619"/>
      <c r="G7" s="185"/>
      <c r="H7" s="621"/>
      <c r="I7" s="622"/>
    </row>
    <row r="8" spans="1:9" ht="17.25" customHeight="1">
      <c r="A8" s="133" t="s">
        <v>81</v>
      </c>
      <c r="B8" s="131"/>
      <c r="C8" s="134"/>
      <c r="D8" s="620"/>
      <c r="E8" s="620"/>
      <c r="F8" s="620"/>
      <c r="G8" s="185" t="s">
        <v>82</v>
      </c>
      <c r="H8" s="587"/>
      <c r="I8" s="588"/>
    </row>
    <row r="9" spans="1:9" ht="15.75" customHeight="1">
      <c r="A9" s="138"/>
      <c r="B9" s="139"/>
      <c r="C9" s="140"/>
      <c r="D9" s="141"/>
      <c r="E9" s="186"/>
      <c r="F9" s="186"/>
      <c r="G9" s="142"/>
      <c r="H9" s="158"/>
      <c r="I9" s="143"/>
    </row>
    <row r="10" spans="1:9" ht="15" customHeight="1">
      <c r="A10" s="675" t="s">
        <v>4</v>
      </c>
      <c r="B10" s="663" t="s">
        <v>5</v>
      </c>
      <c r="C10" s="627"/>
      <c r="D10" s="664"/>
      <c r="E10" s="623" t="s">
        <v>8</v>
      </c>
      <c r="F10" s="625" t="s">
        <v>33</v>
      </c>
      <c r="G10" s="627" t="s">
        <v>34</v>
      </c>
      <c r="H10" s="629" t="s">
        <v>6</v>
      </c>
      <c r="I10" s="631" t="s">
        <v>7</v>
      </c>
    </row>
    <row r="11" spans="1:9" s="8" customFormat="1" ht="15" customHeight="1" thickBot="1">
      <c r="A11" s="676"/>
      <c r="B11" s="665"/>
      <c r="C11" s="628"/>
      <c r="D11" s="666"/>
      <c r="E11" s="624"/>
      <c r="F11" s="626"/>
      <c r="G11" s="628"/>
      <c r="H11" s="630"/>
      <c r="I11" s="632"/>
    </row>
    <row r="12" spans="1:9" s="8" customFormat="1" ht="15.75" customHeight="1">
      <c r="A12" s="151" t="s">
        <v>18</v>
      </c>
      <c r="B12" s="645" t="s">
        <v>17</v>
      </c>
      <c r="C12" s="646"/>
      <c r="D12" s="647"/>
      <c r="E12" s="117"/>
      <c r="F12" s="115"/>
      <c r="G12" s="115"/>
      <c r="H12" s="159"/>
      <c r="I12" s="116"/>
    </row>
    <row r="13" spans="1:9" s="8" customFormat="1">
      <c r="A13" s="124">
        <v>1</v>
      </c>
      <c r="B13" s="592" t="s">
        <v>71</v>
      </c>
      <c r="C13" s="654"/>
      <c r="D13" s="655"/>
      <c r="E13" s="118"/>
      <c r="F13" s="87" t="s">
        <v>12</v>
      </c>
      <c r="G13" s="88">
        <v>1</v>
      </c>
      <c r="H13" s="160">
        <v>30000</v>
      </c>
      <c r="I13" s="108">
        <f>H13*G13</f>
        <v>30000</v>
      </c>
    </row>
    <row r="14" spans="1:9" s="8" customFormat="1" ht="15" customHeight="1">
      <c r="A14" s="124"/>
      <c r="B14" s="592" t="s">
        <v>70</v>
      </c>
      <c r="C14" s="656"/>
      <c r="D14" s="657"/>
      <c r="E14" s="118"/>
      <c r="F14" s="87"/>
      <c r="G14" s="88"/>
      <c r="H14" s="160"/>
      <c r="I14" s="108"/>
    </row>
    <row r="15" spans="1:9" s="8" customFormat="1" ht="15" customHeight="1">
      <c r="A15" s="125">
        <v>2</v>
      </c>
      <c r="B15" s="639" t="s">
        <v>41</v>
      </c>
      <c r="C15" s="640"/>
      <c r="D15" s="641"/>
      <c r="E15" s="119"/>
      <c r="F15" s="87" t="s">
        <v>12</v>
      </c>
      <c r="G15" s="89">
        <v>1</v>
      </c>
      <c r="H15" s="160">
        <v>82000</v>
      </c>
      <c r="I15" s="108">
        <f>H15*G15</f>
        <v>82000</v>
      </c>
    </row>
    <row r="16" spans="1:9" s="8" customFormat="1">
      <c r="A16" s="125"/>
      <c r="B16" s="192"/>
      <c r="C16" s="193"/>
      <c r="D16" s="194"/>
      <c r="E16" s="119"/>
      <c r="F16" s="99"/>
      <c r="G16" s="261"/>
      <c r="H16" s="262"/>
      <c r="I16" s="263"/>
    </row>
    <row r="17" spans="1:10" s="8" customFormat="1">
      <c r="A17" s="125"/>
      <c r="B17" s="192"/>
      <c r="C17" s="193"/>
      <c r="D17" s="194"/>
      <c r="E17" s="119"/>
      <c r="F17" s="87"/>
      <c r="G17" s="90"/>
      <c r="H17" s="160"/>
      <c r="I17" s="108"/>
    </row>
    <row r="18" spans="1:10" s="8" customFormat="1">
      <c r="A18" s="125">
        <v>3</v>
      </c>
      <c r="B18" s="198" t="s">
        <v>46</v>
      </c>
      <c r="C18" s="199"/>
      <c r="D18" s="200"/>
      <c r="E18" s="119"/>
      <c r="F18" s="87" t="s">
        <v>12</v>
      </c>
      <c r="G18" s="90">
        <v>1</v>
      </c>
      <c r="H18" s="160">
        <v>62000</v>
      </c>
      <c r="I18" s="108">
        <f>H18*G18</f>
        <v>62000</v>
      </c>
    </row>
    <row r="19" spans="1:10" s="8" customFormat="1">
      <c r="A19" s="126" t="s">
        <v>47</v>
      </c>
      <c r="B19" s="677" t="s">
        <v>48</v>
      </c>
      <c r="C19" s="678"/>
      <c r="D19" s="678"/>
      <c r="E19" s="146"/>
      <c r="F19" s="91"/>
      <c r="G19" s="92"/>
      <c r="H19" s="161"/>
      <c r="I19" s="109">
        <f>I18+I15+I13</f>
        <v>174000</v>
      </c>
    </row>
    <row r="20" spans="1:10" s="8" customFormat="1">
      <c r="A20" s="149" t="s">
        <v>19</v>
      </c>
      <c r="B20" s="605" t="s">
        <v>114</v>
      </c>
      <c r="C20" s="651"/>
      <c r="D20" s="651"/>
      <c r="E20" s="202"/>
      <c r="F20" s="93"/>
      <c r="G20" s="94"/>
      <c r="H20" s="162"/>
      <c r="I20" s="113"/>
    </row>
    <row r="21" spans="1:10" s="8" customFormat="1" ht="15" customHeight="1">
      <c r="A21" s="126">
        <v>1</v>
      </c>
      <c r="B21" s="653" t="s">
        <v>119</v>
      </c>
      <c r="C21" s="634"/>
      <c r="D21" s="634"/>
      <c r="E21" s="202"/>
      <c r="F21" s="93" t="s">
        <v>133</v>
      </c>
      <c r="G21" s="94">
        <v>2</v>
      </c>
      <c r="H21" s="44">
        <v>9000</v>
      </c>
      <c r="I21" s="108">
        <f>H21*G21</f>
        <v>18000</v>
      </c>
    </row>
    <row r="22" spans="1:10" s="8" customFormat="1" ht="15" customHeight="1">
      <c r="A22" s="126">
        <v>2</v>
      </c>
      <c r="B22" s="653" t="s">
        <v>125</v>
      </c>
      <c r="C22" s="634"/>
      <c r="D22" s="634"/>
      <c r="E22" s="202"/>
      <c r="F22" s="93" t="s">
        <v>133</v>
      </c>
      <c r="G22" s="94">
        <v>2</v>
      </c>
      <c r="H22" s="44">
        <v>7300</v>
      </c>
      <c r="I22" s="108">
        <f>H22*G22</f>
        <v>14600</v>
      </c>
      <c r="J22" s="264"/>
    </row>
    <row r="23" spans="1:10" s="8" customFormat="1" ht="15" customHeight="1">
      <c r="A23" s="127"/>
      <c r="B23" s="608" t="s">
        <v>48</v>
      </c>
      <c r="C23" s="609"/>
      <c r="D23" s="609"/>
      <c r="E23" s="202"/>
      <c r="F23" s="93"/>
      <c r="G23" s="94"/>
      <c r="H23" s="162"/>
      <c r="I23" s="114">
        <f>SUM(I21:I22)</f>
        <v>32600</v>
      </c>
    </row>
    <row r="24" spans="1:10" s="8" customFormat="1">
      <c r="A24" s="149" t="s">
        <v>67</v>
      </c>
      <c r="B24" s="605" t="s">
        <v>120</v>
      </c>
      <c r="C24" s="651"/>
      <c r="D24" s="651"/>
      <c r="E24" s="202"/>
      <c r="F24" s="93"/>
      <c r="G24" s="94"/>
      <c r="H24" s="162"/>
      <c r="I24" s="113"/>
    </row>
    <row r="25" spans="1:10" s="8" customFormat="1" ht="15" customHeight="1">
      <c r="A25" s="126">
        <v>1</v>
      </c>
      <c r="B25" s="652" t="s">
        <v>104</v>
      </c>
      <c r="C25" s="637"/>
      <c r="D25" s="637"/>
      <c r="E25" s="202"/>
      <c r="F25" s="93" t="s">
        <v>133</v>
      </c>
      <c r="G25" s="94">
        <v>4</v>
      </c>
      <c r="H25" s="44">
        <v>11500</v>
      </c>
      <c r="I25" s="108">
        <f t="shared" ref="I25:I31" si="0">H25*G25</f>
        <v>46000</v>
      </c>
    </row>
    <row r="26" spans="1:10" s="8" customFormat="1" ht="15" customHeight="1">
      <c r="A26" s="126">
        <v>2</v>
      </c>
      <c r="B26" s="653" t="s">
        <v>119</v>
      </c>
      <c r="C26" s="634"/>
      <c r="D26" s="634"/>
      <c r="E26" s="202"/>
      <c r="F26" s="93" t="s">
        <v>133</v>
      </c>
      <c r="G26" s="94">
        <v>2</v>
      </c>
      <c r="H26" s="44">
        <v>9000</v>
      </c>
      <c r="I26" s="108">
        <f t="shared" si="0"/>
        <v>18000</v>
      </c>
    </row>
    <row r="27" spans="1:10" s="8" customFormat="1" ht="15" customHeight="1">
      <c r="A27" s="126">
        <v>3</v>
      </c>
      <c r="B27" s="636" t="s">
        <v>121</v>
      </c>
      <c r="C27" s="637"/>
      <c r="D27" s="638"/>
      <c r="E27" s="202"/>
      <c r="F27" s="93" t="s">
        <v>45</v>
      </c>
      <c r="G27" s="94">
        <v>4</v>
      </c>
      <c r="H27" s="44">
        <v>500</v>
      </c>
      <c r="I27" s="108">
        <f t="shared" si="0"/>
        <v>2000</v>
      </c>
    </row>
    <row r="28" spans="1:10" s="8" customFormat="1" ht="15" customHeight="1">
      <c r="A28" s="126">
        <v>4</v>
      </c>
      <c r="B28" s="653" t="s">
        <v>127</v>
      </c>
      <c r="C28" s="634"/>
      <c r="D28" s="634"/>
      <c r="E28" s="202"/>
      <c r="F28" s="93" t="s">
        <v>143</v>
      </c>
      <c r="G28" s="94">
        <v>2</v>
      </c>
      <c r="H28" s="44">
        <v>38000</v>
      </c>
      <c r="I28" s="108">
        <f t="shared" si="0"/>
        <v>76000</v>
      </c>
    </row>
    <row r="29" spans="1:10" s="8" customFormat="1" ht="15" customHeight="1">
      <c r="A29" s="126" t="s">
        <v>144</v>
      </c>
      <c r="B29" s="653" t="s">
        <v>145</v>
      </c>
      <c r="C29" s="634"/>
      <c r="D29" s="634"/>
      <c r="E29" s="202"/>
      <c r="F29" s="93" t="s">
        <v>133</v>
      </c>
      <c r="G29" s="94">
        <v>2</v>
      </c>
      <c r="H29" s="44">
        <v>16200</v>
      </c>
      <c r="I29" s="108">
        <f t="shared" si="0"/>
        <v>32400</v>
      </c>
    </row>
    <row r="30" spans="1:10" s="8" customFormat="1" ht="15" customHeight="1">
      <c r="A30" s="126" t="s">
        <v>146</v>
      </c>
      <c r="B30" s="653" t="s">
        <v>147</v>
      </c>
      <c r="C30" s="634"/>
      <c r="D30" s="634"/>
      <c r="E30" s="202"/>
      <c r="F30" s="93" t="s">
        <v>133</v>
      </c>
      <c r="G30" s="94">
        <v>2</v>
      </c>
      <c r="H30" s="44">
        <v>22360</v>
      </c>
      <c r="I30" s="108">
        <f t="shared" si="0"/>
        <v>44720</v>
      </c>
    </row>
    <row r="31" spans="1:10" s="8" customFormat="1" ht="15" customHeight="1">
      <c r="A31" s="126" t="s">
        <v>148</v>
      </c>
      <c r="B31" s="653" t="s">
        <v>149</v>
      </c>
      <c r="C31" s="634"/>
      <c r="D31" s="634"/>
      <c r="E31" s="202"/>
      <c r="F31" s="93" t="s">
        <v>133</v>
      </c>
      <c r="G31" s="94">
        <v>2</v>
      </c>
      <c r="H31" s="44">
        <v>7500</v>
      </c>
      <c r="I31" s="108">
        <f t="shared" si="0"/>
        <v>15000</v>
      </c>
    </row>
    <row r="32" spans="1:10" s="8" customFormat="1" ht="15" customHeight="1">
      <c r="A32" s="127"/>
      <c r="B32" s="608" t="s">
        <v>48</v>
      </c>
      <c r="C32" s="609"/>
      <c r="D32" s="609"/>
      <c r="E32" s="202"/>
      <c r="F32" s="93"/>
      <c r="G32" s="94"/>
      <c r="H32" s="162"/>
      <c r="I32" s="114">
        <f>SUM(I25:I31)</f>
        <v>234120</v>
      </c>
    </row>
    <row r="33" spans="1:9" s="8" customFormat="1" ht="15" customHeight="1">
      <c r="A33" s="149" t="s">
        <v>107</v>
      </c>
      <c r="B33" s="658" t="s">
        <v>115</v>
      </c>
      <c r="C33" s="659"/>
      <c r="D33" s="659"/>
      <c r="E33" s="202"/>
      <c r="F33" s="93"/>
      <c r="G33" s="94"/>
      <c r="H33" s="162"/>
      <c r="I33" s="114"/>
    </row>
    <row r="34" spans="1:9" s="8" customFormat="1" ht="15" customHeight="1">
      <c r="A34" s="127">
        <v>1</v>
      </c>
      <c r="B34" s="653" t="s">
        <v>123</v>
      </c>
      <c r="C34" s="634"/>
      <c r="D34" s="634"/>
      <c r="E34" s="202"/>
      <c r="F34" s="93" t="s">
        <v>133</v>
      </c>
      <c r="G34" s="94">
        <v>4</v>
      </c>
      <c r="H34" s="162">
        <v>4490</v>
      </c>
      <c r="I34" s="108">
        <f>H34*G34</f>
        <v>17960</v>
      </c>
    </row>
    <row r="35" spans="1:9" s="8" customFormat="1" ht="15" customHeight="1">
      <c r="A35" s="127"/>
      <c r="B35" s="608" t="s">
        <v>48</v>
      </c>
      <c r="C35" s="609"/>
      <c r="D35" s="609"/>
      <c r="E35" s="202"/>
      <c r="F35" s="93"/>
      <c r="G35" s="94"/>
      <c r="H35" s="162"/>
      <c r="I35" s="114">
        <f>SUM(I34)</f>
        <v>17960</v>
      </c>
    </row>
    <row r="36" spans="1:9" s="8" customFormat="1" ht="30" customHeight="1">
      <c r="A36" s="149" t="s">
        <v>68</v>
      </c>
      <c r="B36" s="658" t="s">
        <v>116</v>
      </c>
      <c r="C36" s="659"/>
      <c r="D36" s="659"/>
      <c r="E36" s="202"/>
      <c r="F36" s="93"/>
      <c r="G36" s="94"/>
      <c r="H36" s="162"/>
      <c r="I36" s="113"/>
    </row>
    <row r="37" spans="1:9" s="8" customFormat="1" ht="15" customHeight="1">
      <c r="A37" s="126">
        <v>1</v>
      </c>
      <c r="B37" s="653" t="s">
        <v>119</v>
      </c>
      <c r="C37" s="634"/>
      <c r="D37" s="634"/>
      <c r="E37" s="202"/>
      <c r="F37" s="93" t="s">
        <v>133</v>
      </c>
      <c r="G37" s="94">
        <v>4</v>
      </c>
      <c r="H37" s="44">
        <v>9000</v>
      </c>
      <c r="I37" s="108">
        <f>H37*G37</f>
        <v>36000</v>
      </c>
    </row>
    <row r="38" spans="1:9" s="8" customFormat="1" ht="15" customHeight="1">
      <c r="A38" s="127"/>
      <c r="B38" s="608" t="s">
        <v>48</v>
      </c>
      <c r="C38" s="609"/>
      <c r="D38" s="609"/>
      <c r="E38" s="202"/>
      <c r="F38" s="93"/>
      <c r="G38" s="94"/>
      <c r="H38" s="162"/>
      <c r="I38" s="114">
        <f>SUM(I37)</f>
        <v>36000</v>
      </c>
    </row>
    <row r="39" spans="1:9" s="8" customFormat="1" ht="15" customHeight="1">
      <c r="A39" s="127"/>
      <c r="B39" s="658" t="s">
        <v>117</v>
      </c>
      <c r="C39" s="659"/>
      <c r="D39" s="659"/>
      <c r="E39" s="202"/>
      <c r="F39" s="93"/>
      <c r="G39" s="94"/>
      <c r="H39" s="162"/>
      <c r="I39" s="114"/>
    </row>
    <row r="40" spans="1:9" s="8" customFormat="1" ht="15" customHeight="1">
      <c r="A40" s="127"/>
      <c r="B40" s="660" t="s">
        <v>124</v>
      </c>
      <c r="C40" s="661"/>
      <c r="D40" s="662"/>
      <c r="E40" s="202"/>
      <c r="F40" s="93" t="s">
        <v>143</v>
      </c>
      <c r="G40" s="94">
        <v>0.5</v>
      </c>
      <c r="H40" s="162">
        <v>80000</v>
      </c>
      <c r="I40" s="108">
        <f>H40*G40</f>
        <v>40000</v>
      </c>
    </row>
    <row r="41" spans="1:9" s="8" customFormat="1" ht="15" customHeight="1">
      <c r="A41" s="127"/>
      <c r="B41" s="660" t="s">
        <v>126</v>
      </c>
      <c r="C41" s="661"/>
      <c r="D41" s="662"/>
      <c r="E41" s="202"/>
      <c r="F41" s="93" t="s">
        <v>45</v>
      </c>
      <c r="G41" s="94">
        <v>48</v>
      </c>
      <c r="H41" s="162">
        <v>1800</v>
      </c>
      <c r="I41" s="108">
        <f>H41*G41</f>
        <v>86400</v>
      </c>
    </row>
    <row r="42" spans="1:9" s="8" customFormat="1" ht="15" customHeight="1">
      <c r="A42" s="127"/>
      <c r="B42" s="608" t="s">
        <v>48</v>
      </c>
      <c r="C42" s="609"/>
      <c r="D42" s="609"/>
      <c r="E42" s="202"/>
      <c r="F42" s="93"/>
      <c r="G42" s="94"/>
      <c r="H42" s="162"/>
      <c r="I42" s="114">
        <f>SUM(I40:I41)</f>
        <v>126400</v>
      </c>
    </row>
    <row r="43" spans="1:9" s="8" customFormat="1" ht="15" customHeight="1">
      <c r="A43" s="127"/>
      <c r="B43" s="682"/>
      <c r="C43" s="683"/>
      <c r="D43" s="683"/>
      <c r="E43" s="202"/>
      <c r="F43" s="93"/>
      <c r="G43" s="94"/>
      <c r="H43" s="162"/>
      <c r="I43" s="114"/>
    </row>
    <row r="44" spans="1:9" s="8" customFormat="1" ht="15" customHeight="1">
      <c r="A44" s="150" t="s">
        <v>98</v>
      </c>
      <c r="B44" s="599" t="s">
        <v>49</v>
      </c>
      <c r="C44" s="600"/>
      <c r="D44" s="600"/>
      <c r="E44" s="147"/>
      <c r="F44" s="95"/>
      <c r="G44" s="96"/>
      <c r="H44" s="163"/>
      <c r="I44" s="108"/>
    </row>
    <row r="45" spans="1:9" s="8" customFormat="1" ht="15" customHeight="1">
      <c r="A45" s="126">
        <v>1</v>
      </c>
      <c r="B45" s="584" t="s">
        <v>50</v>
      </c>
      <c r="C45" s="600"/>
      <c r="D45" s="600"/>
      <c r="E45" s="148"/>
      <c r="F45" s="97" t="s">
        <v>45</v>
      </c>
      <c r="G45" s="98">
        <v>5</v>
      </c>
      <c r="H45" s="164">
        <v>280</v>
      </c>
      <c r="I45" s="108">
        <f t="shared" ref="I45:I55" si="1">H45*G45</f>
        <v>1400</v>
      </c>
    </row>
    <row r="46" spans="1:9" s="8" customFormat="1" ht="15" customHeight="1">
      <c r="A46" s="126">
        <v>2</v>
      </c>
      <c r="B46" s="584" t="s">
        <v>51</v>
      </c>
      <c r="C46" s="600"/>
      <c r="D46" s="600"/>
      <c r="E46" s="148"/>
      <c r="F46" s="97" t="s">
        <v>45</v>
      </c>
      <c r="G46" s="98">
        <v>20</v>
      </c>
      <c r="H46" s="164">
        <v>150</v>
      </c>
      <c r="I46" s="108">
        <f t="shared" si="1"/>
        <v>3000</v>
      </c>
    </row>
    <row r="47" spans="1:9" s="8" customFormat="1" ht="15" customHeight="1">
      <c r="A47" s="126">
        <v>3</v>
      </c>
      <c r="B47" s="584" t="s">
        <v>52</v>
      </c>
      <c r="C47" s="600"/>
      <c r="D47" s="600"/>
      <c r="E47" s="148"/>
      <c r="F47" s="97" t="s">
        <v>45</v>
      </c>
      <c r="G47" s="98">
        <v>3</v>
      </c>
      <c r="H47" s="164">
        <v>280</v>
      </c>
      <c r="I47" s="108">
        <f t="shared" si="1"/>
        <v>840</v>
      </c>
    </row>
    <row r="48" spans="1:9" s="8" customFormat="1" ht="15" customHeight="1">
      <c r="A48" s="126">
        <v>4</v>
      </c>
      <c r="B48" s="584" t="s">
        <v>75</v>
      </c>
      <c r="C48" s="600"/>
      <c r="D48" s="600"/>
      <c r="E48" s="148"/>
      <c r="F48" s="97" t="s">
        <v>45</v>
      </c>
      <c r="G48" s="98">
        <v>5</v>
      </c>
      <c r="H48" s="164">
        <v>170</v>
      </c>
      <c r="I48" s="108">
        <f t="shared" si="1"/>
        <v>850</v>
      </c>
    </row>
    <row r="49" spans="1:9" s="8" customFormat="1" ht="15" customHeight="1">
      <c r="A49" s="126">
        <v>5</v>
      </c>
      <c r="B49" s="584" t="s">
        <v>87</v>
      </c>
      <c r="C49" s="600"/>
      <c r="D49" s="600"/>
      <c r="E49" s="148"/>
      <c r="F49" s="99" t="s">
        <v>138</v>
      </c>
      <c r="G49" s="100">
        <v>20</v>
      </c>
      <c r="H49" s="160">
        <v>1105</v>
      </c>
      <c r="I49" s="108">
        <f t="shared" si="1"/>
        <v>22100</v>
      </c>
    </row>
    <row r="50" spans="1:9" s="8" customFormat="1" ht="15" customHeight="1">
      <c r="A50" s="126">
        <v>6</v>
      </c>
      <c r="B50" s="584" t="s">
        <v>83</v>
      </c>
      <c r="C50" s="582"/>
      <c r="D50" s="583"/>
      <c r="E50" s="122"/>
      <c r="F50" s="97" t="s">
        <v>53</v>
      </c>
      <c r="G50" s="101">
        <v>3</v>
      </c>
      <c r="H50" s="164">
        <v>3900</v>
      </c>
      <c r="I50" s="108">
        <f t="shared" si="1"/>
        <v>11700</v>
      </c>
    </row>
    <row r="51" spans="1:9" s="8" customFormat="1" ht="15" customHeight="1">
      <c r="A51" s="126">
        <v>7</v>
      </c>
      <c r="B51" s="584" t="s">
        <v>86</v>
      </c>
      <c r="C51" s="582"/>
      <c r="D51" s="583"/>
      <c r="E51" s="122"/>
      <c r="F51" s="97" t="s">
        <v>45</v>
      </c>
      <c r="G51" s="101">
        <v>2</v>
      </c>
      <c r="H51" s="164">
        <v>3850</v>
      </c>
      <c r="I51" s="108">
        <f t="shared" si="1"/>
        <v>7700</v>
      </c>
    </row>
    <row r="52" spans="1:9" s="8" customFormat="1" ht="15" customHeight="1">
      <c r="A52" s="126">
        <v>8</v>
      </c>
      <c r="B52" s="187" t="s">
        <v>88</v>
      </c>
      <c r="C52" s="188"/>
      <c r="D52" s="189"/>
      <c r="E52" s="122"/>
      <c r="F52" s="97" t="s">
        <v>45</v>
      </c>
      <c r="G52" s="101">
        <v>2</v>
      </c>
      <c r="H52" s="164">
        <v>450</v>
      </c>
      <c r="I52" s="108">
        <f t="shared" si="1"/>
        <v>900</v>
      </c>
    </row>
    <row r="53" spans="1:9" s="8" customFormat="1" ht="15" customHeight="1">
      <c r="A53" s="126">
        <v>9</v>
      </c>
      <c r="B53" s="584" t="s">
        <v>90</v>
      </c>
      <c r="C53" s="582"/>
      <c r="D53" s="583"/>
      <c r="E53" s="122"/>
      <c r="F53" s="97" t="s">
        <v>45</v>
      </c>
      <c r="G53" s="101">
        <v>10</v>
      </c>
      <c r="H53" s="164">
        <v>20</v>
      </c>
      <c r="I53" s="108">
        <f t="shared" si="1"/>
        <v>200</v>
      </c>
    </row>
    <row r="54" spans="1:9" s="8" customFormat="1" ht="15" customHeight="1">
      <c r="A54" s="126">
        <v>10</v>
      </c>
      <c r="B54" s="584" t="s">
        <v>91</v>
      </c>
      <c r="C54" s="582"/>
      <c r="D54" s="583"/>
      <c r="E54" s="122"/>
      <c r="F54" s="97" t="s">
        <v>45</v>
      </c>
      <c r="G54" s="101">
        <v>10</v>
      </c>
      <c r="H54" s="164">
        <v>25</v>
      </c>
      <c r="I54" s="108">
        <f t="shared" si="1"/>
        <v>250</v>
      </c>
    </row>
    <row r="55" spans="1:9" s="8" customFormat="1" ht="15" customHeight="1">
      <c r="A55" s="126">
        <v>11</v>
      </c>
      <c r="B55" s="596" t="s">
        <v>64</v>
      </c>
      <c r="C55" s="600"/>
      <c r="D55" s="601"/>
      <c r="E55" s="122"/>
      <c r="F55" s="97" t="s">
        <v>12</v>
      </c>
      <c r="G55" s="101">
        <v>1</v>
      </c>
      <c r="H55" s="164">
        <v>12000</v>
      </c>
      <c r="I55" s="108">
        <f t="shared" si="1"/>
        <v>12000</v>
      </c>
    </row>
    <row r="56" spans="1:9" s="8" customFormat="1" ht="15" customHeight="1">
      <c r="A56" s="152"/>
      <c r="B56" s="602" t="s">
        <v>48</v>
      </c>
      <c r="C56" s="603"/>
      <c r="D56" s="604"/>
      <c r="E56" s="120"/>
      <c r="F56" s="91"/>
      <c r="G56" s="92"/>
      <c r="H56" s="161"/>
      <c r="I56" s="110">
        <f>SUM(I45:I55)</f>
        <v>60940</v>
      </c>
    </row>
    <row r="57" spans="1:9" s="8" customFormat="1" ht="15" customHeight="1">
      <c r="A57" s="152"/>
      <c r="B57" s="602"/>
      <c r="C57" s="684"/>
      <c r="D57" s="685"/>
      <c r="E57" s="120"/>
      <c r="F57" s="95"/>
      <c r="G57" s="96"/>
      <c r="H57" s="163"/>
      <c r="I57" s="111"/>
    </row>
    <row r="58" spans="1:9" s="8" customFormat="1" ht="27.75" customHeight="1">
      <c r="A58" s="150" t="s">
        <v>99</v>
      </c>
      <c r="B58" s="605" t="s">
        <v>108</v>
      </c>
      <c r="C58" s="606"/>
      <c r="D58" s="607"/>
      <c r="E58" s="121"/>
      <c r="F58" s="97"/>
      <c r="G58" s="96"/>
      <c r="H58" s="163"/>
      <c r="I58" s="108"/>
    </row>
    <row r="59" spans="1:9" s="8" customFormat="1" ht="15" customHeight="1">
      <c r="A59" s="126"/>
      <c r="B59" s="596" t="s">
        <v>92</v>
      </c>
      <c r="C59" s="597"/>
      <c r="D59" s="598"/>
      <c r="E59" s="122">
        <v>1</v>
      </c>
      <c r="F59" s="97" t="s">
        <v>10</v>
      </c>
      <c r="G59" s="122">
        <v>15</v>
      </c>
      <c r="H59" s="164">
        <v>1000</v>
      </c>
      <c r="I59" s="108">
        <f>H59*G59*E59</f>
        <v>15000</v>
      </c>
    </row>
    <row r="60" spans="1:9" s="8" customFormat="1" ht="15" customHeight="1">
      <c r="A60" s="126"/>
      <c r="B60" s="616" t="s">
        <v>93</v>
      </c>
      <c r="C60" s="617"/>
      <c r="D60" s="618"/>
      <c r="E60" s="122">
        <v>1</v>
      </c>
      <c r="F60" s="97" t="s">
        <v>10</v>
      </c>
      <c r="G60" s="122">
        <v>15</v>
      </c>
      <c r="H60" s="164">
        <v>900</v>
      </c>
      <c r="I60" s="108">
        <f>H60*G60*E60</f>
        <v>13500</v>
      </c>
    </row>
    <row r="61" spans="1:9" s="8" customFormat="1" ht="15" customHeight="1">
      <c r="A61" s="126"/>
      <c r="B61" s="596" t="s">
        <v>54</v>
      </c>
      <c r="C61" s="597"/>
      <c r="D61" s="598"/>
      <c r="E61" s="122">
        <v>1</v>
      </c>
      <c r="F61" s="97" t="s">
        <v>10</v>
      </c>
      <c r="G61" s="122">
        <v>15</v>
      </c>
      <c r="H61" s="164">
        <v>850</v>
      </c>
      <c r="I61" s="108">
        <f>H61*G61*E61</f>
        <v>12750</v>
      </c>
    </row>
    <row r="62" spans="1:9" s="8" customFormat="1" ht="15" customHeight="1">
      <c r="A62" s="126"/>
      <c r="B62" s="596" t="s">
        <v>65</v>
      </c>
      <c r="C62" s="597"/>
      <c r="D62" s="598"/>
      <c r="E62" s="122">
        <v>4</v>
      </c>
      <c r="F62" s="97" t="s">
        <v>10</v>
      </c>
      <c r="G62" s="122">
        <v>15</v>
      </c>
      <c r="H62" s="164">
        <v>650</v>
      </c>
      <c r="I62" s="108">
        <f>H62*G62*E62</f>
        <v>39000</v>
      </c>
    </row>
    <row r="63" spans="1:9" s="8" customFormat="1" ht="15" customHeight="1">
      <c r="A63" s="126"/>
      <c r="B63" s="596" t="s">
        <v>66</v>
      </c>
      <c r="C63" s="597"/>
      <c r="D63" s="598"/>
      <c r="E63" s="122">
        <v>2</v>
      </c>
      <c r="F63" s="97" t="s">
        <v>10</v>
      </c>
      <c r="G63" s="122">
        <v>15</v>
      </c>
      <c r="H63" s="164">
        <v>650</v>
      </c>
      <c r="I63" s="108">
        <f>H63*G63*E63</f>
        <v>19500</v>
      </c>
    </row>
    <row r="64" spans="1:9" s="8" customFormat="1" ht="15" customHeight="1">
      <c r="A64" s="126"/>
      <c r="B64" s="602" t="s">
        <v>48</v>
      </c>
      <c r="C64" s="603"/>
      <c r="D64" s="604"/>
      <c r="E64" s="122"/>
      <c r="F64" s="97"/>
      <c r="G64" s="98"/>
      <c r="H64" s="164"/>
      <c r="I64" s="112">
        <f>SUM(I59:I63)</f>
        <v>99750</v>
      </c>
    </row>
    <row r="65" spans="1:9" s="8" customFormat="1" ht="15" customHeight="1">
      <c r="A65" s="126"/>
      <c r="B65" s="679"/>
      <c r="C65" s="680"/>
      <c r="D65" s="681"/>
      <c r="E65" s="122"/>
      <c r="F65" s="97"/>
      <c r="G65" s="98"/>
      <c r="H65" s="164"/>
      <c r="I65" s="108"/>
    </row>
    <row r="66" spans="1:9" s="8" customFormat="1" ht="15" customHeight="1">
      <c r="A66" s="126"/>
      <c r="B66" s="605" t="s">
        <v>112</v>
      </c>
      <c r="C66" s="606"/>
      <c r="D66" s="607"/>
      <c r="E66" s="122"/>
      <c r="F66" s="97"/>
      <c r="G66" s="98"/>
      <c r="H66" s="164"/>
      <c r="I66" s="108"/>
    </row>
    <row r="67" spans="1:9" s="8" customFormat="1" ht="15" customHeight="1">
      <c r="A67" s="126"/>
      <c r="B67" s="596" t="s">
        <v>92</v>
      </c>
      <c r="C67" s="597"/>
      <c r="D67" s="598"/>
      <c r="E67" s="122">
        <v>1</v>
      </c>
      <c r="F67" s="97" t="s">
        <v>10</v>
      </c>
      <c r="G67" s="122">
        <v>5</v>
      </c>
      <c r="H67" s="164">
        <v>1000</v>
      </c>
      <c r="I67" s="108">
        <f t="shared" ref="I67:I72" si="2">H67*G67*E67</f>
        <v>5000</v>
      </c>
    </row>
    <row r="68" spans="1:9" s="8" customFormat="1" ht="15" customHeight="1">
      <c r="A68" s="126"/>
      <c r="B68" s="616" t="s">
        <v>93</v>
      </c>
      <c r="C68" s="617"/>
      <c r="D68" s="618"/>
      <c r="E68" s="122">
        <v>1</v>
      </c>
      <c r="F68" s="97" t="s">
        <v>10</v>
      </c>
      <c r="G68" s="122">
        <v>5</v>
      </c>
      <c r="H68" s="164">
        <v>900</v>
      </c>
      <c r="I68" s="108">
        <f t="shared" si="2"/>
        <v>4500</v>
      </c>
    </row>
    <row r="69" spans="1:9" s="8" customFormat="1" ht="15" customHeight="1">
      <c r="A69" s="126"/>
      <c r="B69" s="610" t="s">
        <v>110</v>
      </c>
      <c r="C69" s="611"/>
      <c r="D69" s="612"/>
      <c r="E69" s="122">
        <v>1</v>
      </c>
      <c r="F69" s="97" t="s">
        <v>10</v>
      </c>
      <c r="G69" s="122">
        <v>5</v>
      </c>
      <c r="H69" s="164">
        <v>900</v>
      </c>
      <c r="I69" s="108">
        <f t="shared" si="2"/>
        <v>4500</v>
      </c>
    </row>
    <row r="70" spans="1:9" s="8" customFormat="1" ht="15" customHeight="1">
      <c r="A70" s="126"/>
      <c r="B70" s="596" t="s">
        <v>54</v>
      </c>
      <c r="C70" s="597"/>
      <c r="D70" s="598"/>
      <c r="E70" s="122">
        <v>1</v>
      </c>
      <c r="F70" s="97" t="s">
        <v>10</v>
      </c>
      <c r="G70" s="122">
        <v>5</v>
      </c>
      <c r="H70" s="164">
        <v>850</v>
      </c>
      <c r="I70" s="108">
        <f t="shared" si="2"/>
        <v>4250</v>
      </c>
    </row>
    <row r="71" spans="1:9" s="8" customFormat="1" ht="15" customHeight="1">
      <c r="A71" s="126"/>
      <c r="B71" s="596" t="s">
        <v>65</v>
      </c>
      <c r="C71" s="597"/>
      <c r="D71" s="598"/>
      <c r="E71" s="122">
        <v>5</v>
      </c>
      <c r="F71" s="97" t="s">
        <v>10</v>
      </c>
      <c r="G71" s="122">
        <v>5</v>
      </c>
      <c r="H71" s="164">
        <v>650</v>
      </c>
      <c r="I71" s="108">
        <f t="shared" si="2"/>
        <v>16250</v>
      </c>
    </row>
    <row r="72" spans="1:9" s="8" customFormat="1" ht="15" customHeight="1">
      <c r="A72" s="126"/>
      <c r="B72" s="596" t="s">
        <v>66</v>
      </c>
      <c r="C72" s="597"/>
      <c r="D72" s="598"/>
      <c r="E72" s="122">
        <v>3</v>
      </c>
      <c r="F72" s="97" t="s">
        <v>10</v>
      </c>
      <c r="G72" s="122">
        <v>5</v>
      </c>
      <c r="H72" s="164">
        <v>650</v>
      </c>
      <c r="I72" s="108">
        <f t="shared" si="2"/>
        <v>9750</v>
      </c>
    </row>
    <row r="73" spans="1:9" s="173" customFormat="1" ht="15" customHeight="1">
      <c r="A73" s="169"/>
      <c r="B73" s="613" t="s">
        <v>48</v>
      </c>
      <c r="C73" s="614"/>
      <c r="D73" s="615"/>
      <c r="E73" s="128"/>
      <c r="F73" s="170"/>
      <c r="G73" s="171"/>
      <c r="H73" s="172"/>
      <c r="I73" s="112">
        <f>SUM(I67:I72)</f>
        <v>44250</v>
      </c>
    </row>
    <row r="74" spans="1:9" s="8" customFormat="1" ht="15" customHeight="1">
      <c r="A74" s="126"/>
      <c r="B74" s="605" t="s">
        <v>109</v>
      </c>
      <c r="C74" s="606"/>
      <c r="D74" s="607"/>
      <c r="E74" s="122"/>
      <c r="F74" s="97"/>
      <c r="G74" s="98"/>
      <c r="H74" s="164"/>
      <c r="I74" s="108"/>
    </row>
    <row r="75" spans="1:9" s="8" customFormat="1" ht="15" customHeight="1">
      <c r="A75" s="126"/>
      <c r="B75" s="596" t="s">
        <v>92</v>
      </c>
      <c r="C75" s="597"/>
      <c r="D75" s="598"/>
      <c r="E75" s="122">
        <v>1</v>
      </c>
      <c r="F75" s="97" t="s">
        <v>10</v>
      </c>
      <c r="G75" s="98">
        <v>8</v>
      </c>
      <c r="H75" s="164">
        <v>1000</v>
      </c>
      <c r="I75" s="108">
        <f>H75*G75*E75</f>
        <v>8000</v>
      </c>
    </row>
    <row r="76" spans="1:9" s="8" customFormat="1" ht="15" customHeight="1">
      <c r="A76" s="126"/>
      <c r="B76" s="616" t="s">
        <v>93</v>
      </c>
      <c r="C76" s="617"/>
      <c r="D76" s="618"/>
      <c r="E76" s="122">
        <v>1</v>
      </c>
      <c r="F76" s="97" t="s">
        <v>10</v>
      </c>
      <c r="G76" s="98">
        <v>8</v>
      </c>
      <c r="H76" s="164">
        <v>900</v>
      </c>
      <c r="I76" s="108">
        <f>H76*G76*E76</f>
        <v>7200</v>
      </c>
    </row>
    <row r="77" spans="1:9" s="8" customFormat="1" ht="15" customHeight="1">
      <c r="A77" s="126"/>
      <c r="B77" s="610" t="s">
        <v>110</v>
      </c>
      <c r="C77" s="611"/>
      <c r="D77" s="612"/>
      <c r="E77" s="122">
        <v>1</v>
      </c>
      <c r="F77" s="97" t="s">
        <v>10</v>
      </c>
      <c r="G77" s="98">
        <v>8</v>
      </c>
      <c r="H77" s="164">
        <v>900</v>
      </c>
      <c r="I77" s="108">
        <f>H77*G77*E77</f>
        <v>7200</v>
      </c>
    </row>
    <row r="78" spans="1:9" s="8" customFormat="1" ht="15" customHeight="1">
      <c r="A78" s="126"/>
      <c r="B78" s="596" t="s">
        <v>65</v>
      </c>
      <c r="C78" s="597"/>
      <c r="D78" s="598"/>
      <c r="E78" s="122">
        <v>2</v>
      </c>
      <c r="F78" s="97" t="s">
        <v>10</v>
      </c>
      <c r="G78" s="98">
        <v>8</v>
      </c>
      <c r="H78" s="164">
        <v>650</v>
      </c>
      <c r="I78" s="108">
        <f>H78*G78*E78</f>
        <v>10400</v>
      </c>
    </row>
    <row r="79" spans="1:9" s="8" customFormat="1" ht="15" customHeight="1">
      <c r="A79" s="126"/>
      <c r="B79" s="596" t="s">
        <v>66</v>
      </c>
      <c r="C79" s="597"/>
      <c r="D79" s="598"/>
      <c r="E79" s="122">
        <v>2</v>
      </c>
      <c r="F79" s="97" t="s">
        <v>10</v>
      </c>
      <c r="G79" s="98">
        <v>8</v>
      </c>
      <c r="H79" s="164">
        <v>650</v>
      </c>
      <c r="I79" s="108">
        <f>H79*G79*E79</f>
        <v>10400</v>
      </c>
    </row>
    <row r="80" spans="1:9" s="8" customFormat="1" ht="15" customHeight="1">
      <c r="A80" s="126"/>
      <c r="B80" s="602" t="s">
        <v>48</v>
      </c>
      <c r="C80" s="603"/>
      <c r="D80" s="604"/>
      <c r="E80" s="128"/>
      <c r="F80" s="97"/>
      <c r="G80" s="96"/>
      <c r="H80" s="163"/>
      <c r="I80" s="110">
        <f>SUM(I75:I79)</f>
        <v>43200</v>
      </c>
    </row>
    <row r="81" spans="1:9" s="8" customFormat="1" ht="15" customHeight="1">
      <c r="A81" s="126"/>
      <c r="B81" s="589"/>
      <c r="C81" s="590"/>
      <c r="D81" s="591"/>
      <c r="E81" s="121"/>
      <c r="F81" s="97"/>
      <c r="G81" s="96"/>
      <c r="H81" s="163"/>
      <c r="I81" s="110"/>
    </row>
    <row r="82" spans="1:9" s="8" customFormat="1" ht="15" customHeight="1">
      <c r="A82" s="150" t="s">
        <v>100</v>
      </c>
      <c r="B82" s="599" t="s">
        <v>20</v>
      </c>
      <c r="C82" s="600"/>
      <c r="D82" s="601"/>
      <c r="E82" s="121"/>
      <c r="F82" s="97"/>
      <c r="G82" s="96"/>
      <c r="H82" s="163"/>
      <c r="I82" s="111"/>
    </row>
    <row r="83" spans="1:9" s="8" customFormat="1" ht="15" customHeight="1">
      <c r="A83" s="126"/>
      <c r="B83" s="592" t="s">
        <v>55</v>
      </c>
      <c r="C83" s="582"/>
      <c r="D83" s="583"/>
      <c r="E83" s="121"/>
      <c r="F83" s="97"/>
      <c r="G83" s="96"/>
      <c r="H83" s="163"/>
      <c r="I83" s="110">
        <v>3350</v>
      </c>
    </row>
    <row r="84" spans="1:9" s="8" customFormat="1" ht="15" customHeight="1">
      <c r="A84" s="150" t="s">
        <v>101</v>
      </c>
      <c r="B84" s="593" t="s">
        <v>69</v>
      </c>
      <c r="C84" s="594"/>
      <c r="D84" s="595"/>
      <c r="E84" s="121"/>
      <c r="F84" s="97"/>
      <c r="G84" s="96"/>
      <c r="H84" s="163"/>
      <c r="I84" s="110">
        <v>86921</v>
      </c>
    </row>
    <row r="85" spans="1:9" s="8" customFormat="1" ht="15" customHeight="1">
      <c r="A85" s="126"/>
      <c r="B85" s="570" t="s">
        <v>56</v>
      </c>
      <c r="C85" s="571"/>
      <c r="D85" s="572"/>
      <c r="E85" s="121"/>
      <c r="F85" s="97"/>
      <c r="G85" s="96"/>
      <c r="H85" s="163"/>
      <c r="I85" s="108"/>
    </row>
    <row r="86" spans="1:9" s="8" customFormat="1" ht="15" customHeight="1">
      <c r="A86" s="126"/>
      <c r="B86" s="570" t="s">
        <v>57</v>
      </c>
      <c r="C86" s="579"/>
      <c r="D86" s="580"/>
      <c r="E86" s="121"/>
      <c r="F86" s="97"/>
      <c r="G86" s="96"/>
      <c r="H86" s="163"/>
      <c r="I86" s="112">
        <f>I19</f>
        <v>174000</v>
      </c>
    </row>
    <row r="87" spans="1:9" s="8" customFormat="1" ht="15" customHeight="1">
      <c r="A87" s="126"/>
      <c r="B87" s="570" t="s">
        <v>58</v>
      </c>
      <c r="C87" s="571"/>
      <c r="D87" s="572"/>
      <c r="E87" s="121"/>
      <c r="F87" s="97"/>
      <c r="G87" s="96"/>
      <c r="H87" s="163"/>
      <c r="I87" s="110">
        <f>I56+I42+I38+I35+I32+I23</f>
        <v>508020</v>
      </c>
    </row>
    <row r="88" spans="1:9" s="8" customFormat="1" ht="15" customHeight="1">
      <c r="A88" s="126"/>
      <c r="B88" s="570" t="s">
        <v>38</v>
      </c>
      <c r="C88" s="571"/>
      <c r="D88" s="572"/>
      <c r="E88" s="121"/>
      <c r="F88" s="97"/>
      <c r="G88" s="96"/>
      <c r="H88" s="163"/>
      <c r="I88" s="110">
        <f>I80+I73+I64</f>
        <v>187200</v>
      </c>
    </row>
    <row r="89" spans="1:9" s="8" customFormat="1" ht="15" customHeight="1">
      <c r="A89" s="126"/>
      <c r="B89" s="570" t="s">
        <v>59</v>
      </c>
      <c r="C89" s="571"/>
      <c r="D89" s="572"/>
      <c r="E89" s="121"/>
      <c r="F89" s="97"/>
      <c r="G89" s="96"/>
      <c r="H89" s="163"/>
      <c r="I89" s="110">
        <v>138509</v>
      </c>
    </row>
    <row r="90" spans="1:9" s="8" customFormat="1" ht="15" customHeight="1">
      <c r="A90" s="126"/>
      <c r="B90" s="573" t="s">
        <v>60</v>
      </c>
      <c r="C90" s="574"/>
      <c r="D90" s="575"/>
      <c r="E90" s="121"/>
      <c r="F90" s="97"/>
      <c r="G90" s="96"/>
      <c r="H90" s="163"/>
      <c r="I90" s="110"/>
    </row>
    <row r="91" spans="1:9" s="8" customFormat="1" ht="15" customHeight="1" thickBot="1">
      <c r="A91" s="126"/>
      <c r="B91" s="576" t="s">
        <v>61</v>
      </c>
      <c r="C91" s="577"/>
      <c r="D91" s="578"/>
      <c r="E91" s="577" t="s">
        <v>150</v>
      </c>
      <c r="F91" s="577"/>
      <c r="G91" s="577"/>
      <c r="H91" s="667"/>
      <c r="I91" s="108"/>
    </row>
    <row r="92" spans="1:9" s="8" customFormat="1" ht="22.5" customHeight="1" thickBot="1">
      <c r="A92" s="153"/>
      <c r="B92" s="668" t="s">
        <v>32</v>
      </c>
      <c r="C92" s="669"/>
      <c r="D92" s="670"/>
      <c r="E92" s="107"/>
      <c r="F92" s="105"/>
      <c r="G92" s="106"/>
      <c r="H92" s="165" t="s">
        <v>62</v>
      </c>
      <c r="I92" s="123">
        <f>SUM(I83:I91)</f>
        <v>1098000</v>
      </c>
    </row>
    <row r="93" spans="1:9">
      <c r="A93" s="102"/>
      <c r="B93" s="103"/>
      <c r="C93" s="103"/>
      <c r="D93" s="103"/>
      <c r="E93" s="103"/>
      <c r="F93" s="103"/>
      <c r="G93" s="103"/>
      <c r="H93" s="166"/>
      <c r="I93" s="104"/>
    </row>
    <row r="94" spans="1:9">
      <c r="A94" s="671"/>
      <c r="B94" s="672"/>
      <c r="C94" s="672"/>
      <c r="D94" s="103"/>
      <c r="E94" s="103"/>
      <c r="F94" s="103"/>
      <c r="G94" s="103"/>
      <c r="H94" s="166"/>
      <c r="I94" s="104"/>
    </row>
    <row r="95" spans="1:9">
      <c r="A95" s="102"/>
      <c r="B95" s="103"/>
      <c r="C95" s="103"/>
      <c r="D95" s="103"/>
      <c r="E95" s="103"/>
      <c r="F95" s="103"/>
      <c r="G95" s="103"/>
      <c r="H95" s="166"/>
      <c r="I95" s="104"/>
    </row>
    <row r="96" spans="1:9">
      <c r="A96" s="673"/>
      <c r="B96" s="674"/>
      <c r="C96" s="674"/>
      <c r="D96" s="103"/>
      <c r="E96" s="103"/>
      <c r="F96" s="103"/>
      <c r="G96" s="103"/>
      <c r="H96" s="166"/>
      <c r="I96" s="104"/>
    </row>
    <row r="97" spans="1:9">
      <c r="A97" s="14"/>
      <c r="B97" s="16"/>
      <c r="C97" s="16"/>
      <c r="D97" s="129"/>
      <c r="E97" s="9"/>
      <c r="F97" s="9"/>
      <c r="G97" s="9"/>
      <c r="H97" s="167"/>
      <c r="I97" s="11" t="s">
        <v>63</v>
      </c>
    </row>
    <row r="98" spans="1:9">
      <c r="E98" s="9"/>
      <c r="F98" s="9"/>
      <c r="G98" s="9"/>
      <c r="H98" s="167"/>
      <c r="I98" s="11"/>
    </row>
    <row r="99" spans="1:9">
      <c r="A99" s="155"/>
      <c r="B99" s="16"/>
      <c r="C99" s="16"/>
      <c r="D99" s="16"/>
      <c r="E99" s="9"/>
      <c r="F99" s="9"/>
      <c r="G99" s="9"/>
      <c r="H99" s="167"/>
      <c r="I99" s="11"/>
    </row>
    <row r="100" spans="1:9">
      <c r="A100" s="155"/>
      <c r="B100"/>
      <c r="C100"/>
      <c r="D100"/>
      <c r="E100" s="9"/>
      <c r="F100" s="9"/>
      <c r="G100" s="9"/>
      <c r="H100" s="167"/>
      <c r="I100" s="11"/>
    </row>
    <row r="101" spans="1:9">
      <c r="A101" s="156"/>
      <c r="B101"/>
      <c r="C101"/>
      <c r="D101" s="40"/>
      <c r="E101" s="9"/>
      <c r="F101" s="9"/>
      <c r="G101" s="9"/>
      <c r="H101" s="167"/>
      <c r="I101" s="11"/>
    </row>
    <row r="102" spans="1:9">
      <c r="A102" s="155"/>
      <c r="B102"/>
      <c r="C102"/>
      <c r="D102" s="130"/>
      <c r="E102" s="9"/>
      <c r="F102" s="9"/>
      <c r="G102" s="9"/>
      <c r="H102" s="167"/>
      <c r="I102" s="11"/>
    </row>
    <row r="103" spans="1:9">
      <c r="E103" s="9"/>
      <c r="F103" s="9"/>
      <c r="G103" s="9"/>
      <c r="H103" s="167"/>
      <c r="I103" s="11"/>
    </row>
    <row r="104" spans="1:9">
      <c r="E104" s="2"/>
      <c r="F104" s="2"/>
      <c r="G104" s="13"/>
      <c r="I104" s="3"/>
    </row>
    <row r="105" spans="1:9">
      <c r="E105" s="13"/>
      <c r="F105" s="13"/>
      <c r="G105" s="13"/>
      <c r="I105" s="3"/>
    </row>
    <row r="106" spans="1:9">
      <c r="E106" s="13"/>
      <c r="F106" s="13"/>
      <c r="G106" s="13"/>
      <c r="I106" s="3"/>
    </row>
    <row r="107" spans="1:9">
      <c r="E107" s="2"/>
      <c r="F107" s="2"/>
      <c r="G107" s="13"/>
      <c r="I107" s="3"/>
    </row>
    <row r="108" spans="1:9">
      <c r="E108" s="2"/>
      <c r="F108" s="2"/>
      <c r="G108" s="13"/>
      <c r="I108" s="3"/>
    </row>
  </sheetData>
  <mergeCells count="96">
    <mergeCell ref="D7:F7"/>
    <mergeCell ref="H7:I7"/>
    <mergeCell ref="D8:F8"/>
    <mergeCell ref="H8:I8"/>
    <mergeCell ref="A1:C4"/>
    <mergeCell ref="D1:F2"/>
    <mergeCell ref="G1:I4"/>
    <mergeCell ref="D3:F4"/>
    <mergeCell ref="H6:I6"/>
    <mergeCell ref="A10:A11"/>
    <mergeCell ref="B10:D11"/>
    <mergeCell ref="E10:E11"/>
    <mergeCell ref="F10:F11"/>
    <mergeCell ref="G10:G11"/>
    <mergeCell ref="B23:D23"/>
    <mergeCell ref="B27:D27"/>
    <mergeCell ref="B12:D12"/>
    <mergeCell ref="H10:H11"/>
    <mergeCell ref="I10:I11"/>
    <mergeCell ref="B24:D24"/>
    <mergeCell ref="B13:D13"/>
    <mergeCell ref="B14:D14"/>
    <mergeCell ref="B15:D15"/>
    <mergeCell ref="B21:D21"/>
    <mergeCell ref="B22:D22"/>
    <mergeCell ref="B19:D19"/>
    <mergeCell ref="B20:D20"/>
    <mergeCell ref="B36:D36"/>
    <mergeCell ref="B25:D25"/>
    <mergeCell ref="B26:D26"/>
    <mergeCell ref="B28:D28"/>
    <mergeCell ref="B29:D29"/>
    <mergeCell ref="B30:D30"/>
    <mergeCell ref="B31:D31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9:D49"/>
    <mergeCell ref="B50:D50"/>
    <mergeCell ref="B51:D51"/>
    <mergeCell ref="B53:D53"/>
    <mergeCell ref="B54:D54"/>
    <mergeCell ref="B67:D67"/>
    <mergeCell ref="B55:D55"/>
    <mergeCell ref="B56:D56"/>
    <mergeCell ref="B57:D57"/>
    <mergeCell ref="B58:D58"/>
    <mergeCell ref="B59:D59"/>
    <mergeCell ref="B61:D61"/>
    <mergeCell ref="B60:D60"/>
    <mergeCell ref="B62:D62"/>
    <mergeCell ref="B63:D63"/>
    <mergeCell ref="B64:D64"/>
    <mergeCell ref="B65:D65"/>
    <mergeCell ref="B66:D66"/>
    <mergeCell ref="B79:D79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90:D90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1:D91"/>
    <mergeCell ref="B92:D92"/>
    <mergeCell ref="E91:H91"/>
    <mergeCell ref="A94:C94"/>
    <mergeCell ref="A96:C9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9:Q138"/>
  <sheetViews>
    <sheetView topLeftCell="A83" zoomScale="85" zoomScaleNormal="85" workbookViewId="0">
      <selection activeCell="E104" sqref="E104:J113"/>
    </sheetView>
  </sheetViews>
  <sheetFormatPr defaultRowHeight="15"/>
  <cols>
    <col min="1" max="1" width="6.5703125" style="154" customWidth="1"/>
    <col min="2" max="2" width="5.5703125" style="2" customWidth="1"/>
    <col min="3" max="3" width="14.28515625" style="2" customWidth="1"/>
    <col min="4" max="4" width="66.5703125" style="2" customWidth="1"/>
    <col min="5" max="5" width="8.140625" style="3" customWidth="1"/>
    <col min="6" max="6" width="9.7109375" style="3" customWidth="1"/>
    <col min="7" max="7" width="10.140625" style="3" customWidth="1"/>
    <col min="8" max="8" width="10.7109375" style="3" customWidth="1"/>
    <col min="9" max="9" width="14.140625" style="168" customWidth="1"/>
    <col min="10" max="10" width="20.28515625" style="5" customWidth="1"/>
    <col min="11" max="11" width="10.28515625" style="2" bestFit="1" customWidth="1"/>
    <col min="12" max="15" width="9.140625" style="2"/>
    <col min="16" max="16" width="21.140625" style="2" customWidth="1"/>
    <col min="17" max="192" width="9.140625" style="2"/>
    <col min="193" max="193" width="5.7109375" style="2" customWidth="1"/>
    <col min="194" max="194" width="8.28515625" style="2" customWidth="1"/>
    <col min="195" max="195" width="1.5703125" style="2" bestFit="1" customWidth="1"/>
    <col min="196" max="196" width="50.7109375" style="2" customWidth="1"/>
    <col min="197" max="197" width="6" style="2" bestFit="1" customWidth="1"/>
    <col min="198" max="198" width="7.28515625" style="2" bestFit="1" customWidth="1"/>
    <col min="199" max="199" width="5.7109375" style="2" customWidth="1"/>
    <col min="200" max="200" width="11.42578125" style="2" customWidth="1"/>
    <col min="201" max="201" width="12.7109375" style="2" customWidth="1"/>
    <col min="202" max="448" width="9.140625" style="2"/>
    <col min="449" max="449" width="5.7109375" style="2" customWidth="1"/>
    <col min="450" max="450" width="8.28515625" style="2" customWidth="1"/>
    <col min="451" max="451" width="1.5703125" style="2" bestFit="1" customWidth="1"/>
    <col min="452" max="452" width="50.7109375" style="2" customWidth="1"/>
    <col min="453" max="453" width="6" style="2" bestFit="1" customWidth="1"/>
    <col min="454" max="454" width="7.28515625" style="2" bestFit="1" customWidth="1"/>
    <col min="455" max="455" width="5.7109375" style="2" customWidth="1"/>
    <col min="456" max="456" width="11.42578125" style="2" customWidth="1"/>
    <col min="457" max="457" width="12.7109375" style="2" customWidth="1"/>
    <col min="458" max="704" width="9.140625" style="2"/>
    <col min="705" max="705" width="5.7109375" style="2" customWidth="1"/>
    <col min="706" max="706" width="8.28515625" style="2" customWidth="1"/>
    <col min="707" max="707" width="1.5703125" style="2" bestFit="1" customWidth="1"/>
    <col min="708" max="708" width="50.7109375" style="2" customWidth="1"/>
    <col min="709" max="709" width="6" style="2" bestFit="1" customWidth="1"/>
    <col min="710" max="710" width="7.28515625" style="2" bestFit="1" customWidth="1"/>
    <col min="711" max="711" width="5.7109375" style="2" customWidth="1"/>
    <col min="712" max="712" width="11.42578125" style="2" customWidth="1"/>
    <col min="713" max="713" width="12.7109375" style="2" customWidth="1"/>
    <col min="714" max="960" width="9.140625" style="2"/>
    <col min="961" max="961" width="5.7109375" style="2" customWidth="1"/>
    <col min="962" max="962" width="8.28515625" style="2" customWidth="1"/>
    <col min="963" max="963" width="1.5703125" style="2" bestFit="1" customWidth="1"/>
    <col min="964" max="964" width="50.7109375" style="2" customWidth="1"/>
    <col min="965" max="965" width="6" style="2" bestFit="1" customWidth="1"/>
    <col min="966" max="966" width="7.28515625" style="2" bestFit="1" customWidth="1"/>
    <col min="967" max="967" width="5.7109375" style="2" customWidth="1"/>
    <col min="968" max="968" width="11.42578125" style="2" customWidth="1"/>
    <col min="969" max="969" width="12.7109375" style="2" customWidth="1"/>
    <col min="970" max="1216" width="9.140625" style="2"/>
    <col min="1217" max="1217" width="5.7109375" style="2" customWidth="1"/>
    <col min="1218" max="1218" width="8.28515625" style="2" customWidth="1"/>
    <col min="1219" max="1219" width="1.5703125" style="2" bestFit="1" customWidth="1"/>
    <col min="1220" max="1220" width="50.7109375" style="2" customWidth="1"/>
    <col min="1221" max="1221" width="6" style="2" bestFit="1" customWidth="1"/>
    <col min="1222" max="1222" width="7.28515625" style="2" bestFit="1" customWidth="1"/>
    <col min="1223" max="1223" width="5.7109375" style="2" customWidth="1"/>
    <col min="1224" max="1224" width="11.42578125" style="2" customWidth="1"/>
    <col min="1225" max="1225" width="12.7109375" style="2" customWidth="1"/>
    <col min="1226" max="1472" width="9.140625" style="2"/>
    <col min="1473" max="1473" width="5.7109375" style="2" customWidth="1"/>
    <col min="1474" max="1474" width="8.28515625" style="2" customWidth="1"/>
    <col min="1475" max="1475" width="1.5703125" style="2" bestFit="1" customWidth="1"/>
    <col min="1476" max="1476" width="50.7109375" style="2" customWidth="1"/>
    <col min="1477" max="1477" width="6" style="2" bestFit="1" customWidth="1"/>
    <col min="1478" max="1478" width="7.28515625" style="2" bestFit="1" customWidth="1"/>
    <col min="1479" max="1479" width="5.7109375" style="2" customWidth="1"/>
    <col min="1480" max="1480" width="11.42578125" style="2" customWidth="1"/>
    <col min="1481" max="1481" width="12.7109375" style="2" customWidth="1"/>
    <col min="1482" max="1728" width="9.140625" style="2"/>
    <col min="1729" max="1729" width="5.7109375" style="2" customWidth="1"/>
    <col min="1730" max="1730" width="8.28515625" style="2" customWidth="1"/>
    <col min="1731" max="1731" width="1.5703125" style="2" bestFit="1" customWidth="1"/>
    <col min="1732" max="1732" width="50.7109375" style="2" customWidth="1"/>
    <col min="1733" max="1733" width="6" style="2" bestFit="1" customWidth="1"/>
    <col min="1734" max="1734" width="7.28515625" style="2" bestFit="1" customWidth="1"/>
    <col min="1735" max="1735" width="5.7109375" style="2" customWidth="1"/>
    <col min="1736" max="1736" width="11.42578125" style="2" customWidth="1"/>
    <col min="1737" max="1737" width="12.7109375" style="2" customWidth="1"/>
    <col min="1738" max="1984" width="9.140625" style="2"/>
    <col min="1985" max="1985" width="5.7109375" style="2" customWidth="1"/>
    <col min="1986" max="1986" width="8.28515625" style="2" customWidth="1"/>
    <col min="1987" max="1987" width="1.5703125" style="2" bestFit="1" customWidth="1"/>
    <col min="1988" max="1988" width="50.7109375" style="2" customWidth="1"/>
    <col min="1989" max="1989" width="6" style="2" bestFit="1" customWidth="1"/>
    <col min="1990" max="1990" width="7.28515625" style="2" bestFit="1" customWidth="1"/>
    <col min="1991" max="1991" width="5.7109375" style="2" customWidth="1"/>
    <col min="1992" max="1992" width="11.42578125" style="2" customWidth="1"/>
    <col min="1993" max="1993" width="12.7109375" style="2" customWidth="1"/>
    <col min="1994" max="2240" width="9.140625" style="2"/>
    <col min="2241" max="2241" width="5.7109375" style="2" customWidth="1"/>
    <col min="2242" max="2242" width="8.28515625" style="2" customWidth="1"/>
    <col min="2243" max="2243" width="1.5703125" style="2" bestFit="1" customWidth="1"/>
    <col min="2244" max="2244" width="50.7109375" style="2" customWidth="1"/>
    <col min="2245" max="2245" width="6" style="2" bestFit="1" customWidth="1"/>
    <col min="2246" max="2246" width="7.28515625" style="2" bestFit="1" customWidth="1"/>
    <col min="2247" max="2247" width="5.7109375" style="2" customWidth="1"/>
    <col min="2248" max="2248" width="11.42578125" style="2" customWidth="1"/>
    <col min="2249" max="2249" width="12.7109375" style="2" customWidth="1"/>
    <col min="2250" max="2496" width="9.140625" style="2"/>
    <col min="2497" max="2497" width="5.7109375" style="2" customWidth="1"/>
    <col min="2498" max="2498" width="8.28515625" style="2" customWidth="1"/>
    <col min="2499" max="2499" width="1.5703125" style="2" bestFit="1" customWidth="1"/>
    <col min="2500" max="2500" width="50.7109375" style="2" customWidth="1"/>
    <col min="2501" max="2501" width="6" style="2" bestFit="1" customWidth="1"/>
    <col min="2502" max="2502" width="7.28515625" style="2" bestFit="1" customWidth="1"/>
    <col min="2503" max="2503" width="5.7109375" style="2" customWidth="1"/>
    <col min="2504" max="2504" width="11.42578125" style="2" customWidth="1"/>
    <col min="2505" max="2505" width="12.7109375" style="2" customWidth="1"/>
    <col min="2506" max="2752" width="9.140625" style="2"/>
    <col min="2753" max="2753" width="5.7109375" style="2" customWidth="1"/>
    <col min="2754" max="2754" width="8.28515625" style="2" customWidth="1"/>
    <col min="2755" max="2755" width="1.5703125" style="2" bestFit="1" customWidth="1"/>
    <col min="2756" max="2756" width="50.7109375" style="2" customWidth="1"/>
    <col min="2757" max="2757" width="6" style="2" bestFit="1" customWidth="1"/>
    <col min="2758" max="2758" width="7.28515625" style="2" bestFit="1" customWidth="1"/>
    <col min="2759" max="2759" width="5.7109375" style="2" customWidth="1"/>
    <col min="2760" max="2760" width="11.42578125" style="2" customWidth="1"/>
    <col min="2761" max="2761" width="12.7109375" style="2" customWidth="1"/>
    <col min="2762" max="3008" width="9.140625" style="2"/>
    <col min="3009" max="3009" width="5.7109375" style="2" customWidth="1"/>
    <col min="3010" max="3010" width="8.28515625" style="2" customWidth="1"/>
    <col min="3011" max="3011" width="1.5703125" style="2" bestFit="1" customWidth="1"/>
    <col min="3012" max="3012" width="50.7109375" style="2" customWidth="1"/>
    <col min="3013" max="3013" width="6" style="2" bestFit="1" customWidth="1"/>
    <col min="3014" max="3014" width="7.28515625" style="2" bestFit="1" customWidth="1"/>
    <col min="3015" max="3015" width="5.7109375" style="2" customWidth="1"/>
    <col min="3016" max="3016" width="11.42578125" style="2" customWidth="1"/>
    <col min="3017" max="3017" width="12.7109375" style="2" customWidth="1"/>
    <col min="3018" max="3264" width="9.140625" style="2"/>
    <col min="3265" max="3265" width="5.7109375" style="2" customWidth="1"/>
    <col min="3266" max="3266" width="8.28515625" style="2" customWidth="1"/>
    <col min="3267" max="3267" width="1.5703125" style="2" bestFit="1" customWidth="1"/>
    <col min="3268" max="3268" width="50.7109375" style="2" customWidth="1"/>
    <col min="3269" max="3269" width="6" style="2" bestFit="1" customWidth="1"/>
    <col min="3270" max="3270" width="7.28515625" style="2" bestFit="1" customWidth="1"/>
    <col min="3271" max="3271" width="5.7109375" style="2" customWidth="1"/>
    <col min="3272" max="3272" width="11.42578125" style="2" customWidth="1"/>
    <col min="3273" max="3273" width="12.7109375" style="2" customWidth="1"/>
    <col min="3274" max="3520" width="9.140625" style="2"/>
    <col min="3521" max="3521" width="5.7109375" style="2" customWidth="1"/>
    <col min="3522" max="3522" width="8.28515625" style="2" customWidth="1"/>
    <col min="3523" max="3523" width="1.5703125" style="2" bestFit="1" customWidth="1"/>
    <col min="3524" max="3524" width="50.7109375" style="2" customWidth="1"/>
    <col min="3525" max="3525" width="6" style="2" bestFit="1" customWidth="1"/>
    <col min="3526" max="3526" width="7.28515625" style="2" bestFit="1" customWidth="1"/>
    <col min="3527" max="3527" width="5.7109375" style="2" customWidth="1"/>
    <col min="3528" max="3528" width="11.42578125" style="2" customWidth="1"/>
    <col min="3529" max="3529" width="12.7109375" style="2" customWidth="1"/>
    <col min="3530" max="3776" width="9.140625" style="2"/>
    <col min="3777" max="3777" width="5.7109375" style="2" customWidth="1"/>
    <col min="3778" max="3778" width="8.28515625" style="2" customWidth="1"/>
    <col min="3779" max="3779" width="1.5703125" style="2" bestFit="1" customWidth="1"/>
    <col min="3780" max="3780" width="50.7109375" style="2" customWidth="1"/>
    <col min="3781" max="3781" width="6" style="2" bestFit="1" customWidth="1"/>
    <col min="3782" max="3782" width="7.28515625" style="2" bestFit="1" customWidth="1"/>
    <col min="3783" max="3783" width="5.7109375" style="2" customWidth="1"/>
    <col min="3784" max="3784" width="11.42578125" style="2" customWidth="1"/>
    <col min="3785" max="3785" width="12.7109375" style="2" customWidth="1"/>
    <col min="3786" max="4032" width="9.140625" style="2"/>
    <col min="4033" max="4033" width="5.7109375" style="2" customWidth="1"/>
    <col min="4034" max="4034" width="8.28515625" style="2" customWidth="1"/>
    <col min="4035" max="4035" width="1.5703125" style="2" bestFit="1" customWidth="1"/>
    <col min="4036" max="4036" width="50.7109375" style="2" customWidth="1"/>
    <col min="4037" max="4037" width="6" style="2" bestFit="1" customWidth="1"/>
    <col min="4038" max="4038" width="7.28515625" style="2" bestFit="1" customWidth="1"/>
    <col min="4039" max="4039" width="5.7109375" style="2" customWidth="1"/>
    <col min="4040" max="4040" width="11.42578125" style="2" customWidth="1"/>
    <col min="4041" max="4041" width="12.7109375" style="2" customWidth="1"/>
    <col min="4042" max="4288" width="9.140625" style="2"/>
    <col min="4289" max="4289" width="5.7109375" style="2" customWidth="1"/>
    <col min="4290" max="4290" width="8.28515625" style="2" customWidth="1"/>
    <col min="4291" max="4291" width="1.5703125" style="2" bestFit="1" customWidth="1"/>
    <col min="4292" max="4292" width="50.7109375" style="2" customWidth="1"/>
    <col min="4293" max="4293" width="6" style="2" bestFit="1" customWidth="1"/>
    <col min="4294" max="4294" width="7.28515625" style="2" bestFit="1" customWidth="1"/>
    <col min="4295" max="4295" width="5.7109375" style="2" customWidth="1"/>
    <col min="4296" max="4296" width="11.42578125" style="2" customWidth="1"/>
    <col min="4297" max="4297" width="12.7109375" style="2" customWidth="1"/>
    <col min="4298" max="4544" width="9.140625" style="2"/>
    <col min="4545" max="4545" width="5.7109375" style="2" customWidth="1"/>
    <col min="4546" max="4546" width="8.28515625" style="2" customWidth="1"/>
    <col min="4547" max="4547" width="1.5703125" style="2" bestFit="1" customWidth="1"/>
    <col min="4548" max="4548" width="50.7109375" style="2" customWidth="1"/>
    <col min="4549" max="4549" width="6" style="2" bestFit="1" customWidth="1"/>
    <col min="4550" max="4550" width="7.28515625" style="2" bestFit="1" customWidth="1"/>
    <col min="4551" max="4551" width="5.7109375" style="2" customWidth="1"/>
    <col min="4552" max="4552" width="11.42578125" style="2" customWidth="1"/>
    <col min="4553" max="4553" width="12.7109375" style="2" customWidth="1"/>
    <col min="4554" max="4800" width="9.140625" style="2"/>
    <col min="4801" max="4801" width="5.7109375" style="2" customWidth="1"/>
    <col min="4802" max="4802" width="8.28515625" style="2" customWidth="1"/>
    <col min="4803" max="4803" width="1.5703125" style="2" bestFit="1" customWidth="1"/>
    <col min="4804" max="4804" width="50.7109375" style="2" customWidth="1"/>
    <col min="4805" max="4805" width="6" style="2" bestFit="1" customWidth="1"/>
    <col min="4806" max="4806" width="7.28515625" style="2" bestFit="1" customWidth="1"/>
    <col min="4807" max="4807" width="5.7109375" style="2" customWidth="1"/>
    <col min="4808" max="4808" width="11.42578125" style="2" customWidth="1"/>
    <col min="4809" max="4809" width="12.7109375" style="2" customWidth="1"/>
    <col min="4810" max="5056" width="9.140625" style="2"/>
    <col min="5057" max="5057" width="5.7109375" style="2" customWidth="1"/>
    <col min="5058" max="5058" width="8.28515625" style="2" customWidth="1"/>
    <col min="5059" max="5059" width="1.5703125" style="2" bestFit="1" customWidth="1"/>
    <col min="5060" max="5060" width="50.7109375" style="2" customWidth="1"/>
    <col min="5061" max="5061" width="6" style="2" bestFit="1" customWidth="1"/>
    <col min="5062" max="5062" width="7.28515625" style="2" bestFit="1" customWidth="1"/>
    <col min="5063" max="5063" width="5.7109375" style="2" customWidth="1"/>
    <col min="5064" max="5064" width="11.42578125" style="2" customWidth="1"/>
    <col min="5065" max="5065" width="12.7109375" style="2" customWidth="1"/>
    <col min="5066" max="5312" width="9.140625" style="2"/>
    <col min="5313" max="5313" width="5.7109375" style="2" customWidth="1"/>
    <col min="5314" max="5314" width="8.28515625" style="2" customWidth="1"/>
    <col min="5315" max="5315" width="1.5703125" style="2" bestFit="1" customWidth="1"/>
    <col min="5316" max="5316" width="50.7109375" style="2" customWidth="1"/>
    <col min="5317" max="5317" width="6" style="2" bestFit="1" customWidth="1"/>
    <col min="5318" max="5318" width="7.28515625" style="2" bestFit="1" customWidth="1"/>
    <col min="5319" max="5319" width="5.7109375" style="2" customWidth="1"/>
    <col min="5320" max="5320" width="11.42578125" style="2" customWidth="1"/>
    <col min="5321" max="5321" width="12.7109375" style="2" customWidth="1"/>
    <col min="5322" max="5568" width="9.140625" style="2"/>
    <col min="5569" max="5569" width="5.7109375" style="2" customWidth="1"/>
    <col min="5570" max="5570" width="8.28515625" style="2" customWidth="1"/>
    <col min="5571" max="5571" width="1.5703125" style="2" bestFit="1" customWidth="1"/>
    <col min="5572" max="5572" width="50.7109375" style="2" customWidth="1"/>
    <col min="5573" max="5573" width="6" style="2" bestFit="1" customWidth="1"/>
    <col min="5574" max="5574" width="7.28515625" style="2" bestFit="1" customWidth="1"/>
    <col min="5575" max="5575" width="5.7109375" style="2" customWidth="1"/>
    <col min="5576" max="5576" width="11.42578125" style="2" customWidth="1"/>
    <col min="5577" max="5577" width="12.7109375" style="2" customWidth="1"/>
    <col min="5578" max="5824" width="9.140625" style="2"/>
    <col min="5825" max="5825" width="5.7109375" style="2" customWidth="1"/>
    <col min="5826" max="5826" width="8.28515625" style="2" customWidth="1"/>
    <col min="5827" max="5827" width="1.5703125" style="2" bestFit="1" customWidth="1"/>
    <col min="5828" max="5828" width="50.7109375" style="2" customWidth="1"/>
    <col min="5829" max="5829" width="6" style="2" bestFit="1" customWidth="1"/>
    <col min="5830" max="5830" width="7.28515625" style="2" bestFit="1" customWidth="1"/>
    <col min="5831" max="5831" width="5.7109375" style="2" customWidth="1"/>
    <col min="5832" max="5832" width="11.42578125" style="2" customWidth="1"/>
    <col min="5833" max="5833" width="12.7109375" style="2" customWidth="1"/>
    <col min="5834" max="6080" width="9.140625" style="2"/>
    <col min="6081" max="6081" width="5.7109375" style="2" customWidth="1"/>
    <col min="6082" max="6082" width="8.28515625" style="2" customWidth="1"/>
    <col min="6083" max="6083" width="1.5703125" style="2" bestFit="1" customWidth="1"/>
    <col min="6084" max="6084" width="50.7109375" style="2" customWidth="1"/>
    <col min="6085" max="6085" width="6" style="2" bestFit="1" customWidth="1"/>
    <col min="6086" max="6086" width="7.28515625" style="2" bestFit="1" customWidth="1"/>
    <col min="6087" max="6087" width="5.7109375" style="2" customWidth="1"/>
    <col min="6088" max="6088" width="11.42578125" style="2" customWidth="1"/>
    <col min="6089" max="6089" width="12.7109375" style="2" customWidth="1"/>
    <col min="6090" max="6336" width="9.140625" style="2"/>
    <col min="6337" max="6337" width="5.7109375" style="2" customWidth="1"/>
    <col min="6338" max="6338" width="8.28515625" style="2" customWidth="1"/>
    <col min="6339" max="6339" width="1.5703125" style="2" bestFit="1" customWidth="1"/>
    <col min="6340" max="6340" width="50.7109375" style="2" customWidth="1"/>
    <col min="6341" max="6341" width="6" style="2" bestFit="1" customWidth="1"/>
    <col min="6342" max="6342" width="7.28515625" style="2" bestFit="1" customWidth="1"/>
    <col min="6343" max="6343" width="5.7109375" style="2" customWidth="1"/>
    <col min="6344" max="6344" width="11.42578125" style="2" customWidth="1"/>
    <col min="6345" max="6345" width="12.7109375" style="2" customWidth="1"/>
    <col min="6346" max="6592" width="9.140625" style="2"/>
    <col min="6593" max="6593" width="5.7109375" style="2" customWidth="1"/>
    <col min="6594" max="6594" width="8.28515625" style="2" customWidth="1"/>
    <col min="6595" max="6595" width="1.5703125" style="2" bestFit="1" customWidth="1"/>
    <col min="6596" max="6596" width="50.7109375" style="2" customWidth="1"/>
    <col min="6597" max="6597" width="6" style="2" bestFit="1" customWidth="1"/>
    <col min="6598" max="6598" width="7.28515625" style="2" bestFit="1" customWidth="1"/>
    <col min="6599" max="6599" width="5.7109375" style="2" customWidth="1"/>
    <col min="6600" max="6600" width="11.42578125" style="2" customWidth="1"/>
    <col min="6601" max="6601" width="12.7109375" style="2" customWidth="1"/>
    <col min="6602" max="6848" width="9.140625" style="2"/>
    <col min="6849" max="6849" width="5.7109375" style="2" customWidth="1"/>
    <col min="6850" max="6850" width="8.28515625" style="2" customWidth="1"/>
    <col min="6851" max="6851" width="1.5703125" style="2" bestFit="1" customWidth="1"/>
    <col min="6852" max="6852" width="50.7109375" style="2" customWidth="1"/>
    <col min="6853" max="6853" width="6" style="2" bestFit="1" customWidth="1"/>
    <col min="6854" max="6854" width="7.28515625" style="2" bestFit="1" customWidth="1"/>
    <col min="6855" max="6855" width="5.7109375" style="2" customWidth="1"/>
    <col min="6856" max="6856" width="11.42578125" style="2" customWidth="1"/>
    <col min="6857" max="6857" width="12.7109375" style="2" customWidth="1"/>
    <col min="6858" max="7104" width="9.140625" style="2"/>
    <col min="7105" max="7105" width="5.7109375" style="2" customWidth="1"/>
    <col min="7106" max="7106" width="8.28515625" style="2" customWidth="1"/>
    <col min="7107" max="7107" width="1.5703125" style="2" bestFit="1" customWidth="1"/>
    <col min="7108" max="7108" width="50.7109375" style="2" customWidth="1"/>
    <col min="7109" max="7109" width="6" style="2" bestFit="1" customWidth="1"/>
    <col min="7110" max="7110" width="7.28515625" style="2" bestFit="1" customWidth="1"/>
    <col min="7111" max="7111" width="5.7109375" style="2" customWidth="1"/>
    <col min="7112" max="7112" width="11.42578125" style="2" customWidth="1"/>
    <col min="7113" max="7113" width="12.7109375" style="2" customWidth="1"/>
    <col min="7114" max="7360" width="9.140625" style="2"/>
    <col min="7361" max="7361" width="5.7109375" style="2" customWidth="1"/>
    <col min="7362" max="7362" width="8.28515625" style="2" customWidth="1"/>
    <col min="7363" max="7363" width="1.5703125" style="2" bestFit="1" customWidth="1"/>
    <col min="7364" max="7364" width="50.7109375" style="2" customWidth="1"/>
    <col min="7365" max="7365" width="6" style="2" bestFit="1" customWidth="1"/>
    <col min="7366" max="7366" width="7.28515625" style="2" bestFit="1" customWidth="1"/>
    <col min="7367" max="7367" width="5.7109375" style="2" customWidth="1"/>
    <col min="7368" max="7368" width="11.42578125" style="2" customWidth="1"/>
    <col min="7369" max="7369" width="12.7109375" style="2" customWidth="1"/>
    <col min="7370" max="7616" width="9.140625" style="2"/>
    <col min="7617" max="7617" width="5.7109375" style="2" customWidth="1"/>
    <col min="7618" max="7618" width="8.28515625" style="2" customWidth="1"/>
    <col min="7619" max="7619" width="1.5703125" style="2" bestFit="1" customWidth="1"/>
    <col min="7620" max="7620" width="50.7109375" style="2" customWidth="1"/>
    <col min="7621" max="7621" width="6" style="2" bestFit="1" customWidth="1"/>
    <col min="7622" max="7622" width="7.28515625" style="2" bestFit="1" customWidth="1"/>
    <col min="7623" max="7623" width="5.7109375" style="2" customWidth="1"/>
    <col min="7624" max="7624" width="11.42578125" style="2" customWidth="1"/>
    <col min="7625" max="7625" width="12.7109375" style="2" customWidth="1"/>
    <col min="7626" max="7872" width="9.140625" style="2"/>
    <col min="7873" max="7873" width="5.7109375" style="2" customWidth="1"/>
    <col min="7874" max="7874" width="8.28515625" style="2" customWidth="1"/>
    <col min="7875" max="7875" width="1.5703125" style="2" bestFit="1" customWidth="1"/>
    <col min="7876" max="7876" width="50.7109375" style="2" customWidth="1"/>
    <col min="7877" max="7877" width="6" style="2" bestFit="1" customWidth="1"/>
    <col min="7878" max="7878" width="7.28515625" style="2" bestFit="1" customWidth="1"/>
    <col min="7879" max="7879" width="5.7109375" style="2" customWidth="1"/>
    <col min="7880" max="7880" width="11.42578125" style="2" customWidth="1"/>
    <col min="7881" max="7881" width="12.7109375" style="2" customWidth="1"/>
    <col min="7882" max="8128" width="9.140625" style="2"/>
    <col min="8129" max="8129" width="5.7109375" style="2" customWidth="1"/>
    <col min="8130" max="8130" width="8.28515625" style="2" customWidth="1"/>
    <col min="8131" max="8131" width="1.5703125" style="2" bestFit="1" customWidth="1"/>
    <col min="8132" max="8132" width="50.7109375" style="2" customWidth="1"/>
    <col min="8133" max="8133" width="6" style="2" bestFit="1" customWidth="1"/>
    <col min="8134" max="8134" width="7.28515625" style="2" bestFit="1" customWidth="1"/>
    <col min="8135" max="8135" width="5.7109375" style="2" customWidth="1"/>
    <col min="8136" max="8136" width="11.42578125" style="2" customWidth="1"/>
    <col min="8137" max="8137" width="12.7109375" style="2" customWidth="1"/>
    <col min="8138" max="8384" width="9.140625" style="2"/>
    <col min="8385" max="8385" width="5.7109375" style="2" customWidth="1"/>
    <col min="8386" max="8386" width="8.28515625" style="2" customWidth="1"/>
    <col min="8387" max="8387" width="1.5703125" style="2" bestFit="1" customWidth="1"/>
    <col min="8388" max="8388" width="50.7109375" style="2" customWidth="1"/>
    <col min="8389" max="8389" width="6" style="2" bestFit="1" customWidth="1"/>
    <col min="8390" max="8390" width="7.28515625" style="2" bestFit="1" customWidth="1"/>
    <col min="8391" max="8391" width="5.7109375" style="2" customWidth="1"/>
    <col min="8392" max="8392" width="11.42578125" style="2" customWidth="1"/>
    <col min="8393" max="8393" width="12.7109375" style="2" customWidth="1"/>
    <col min="8394" max="8640" width="9.140625" style="2"/>
    <col min="8641" max="8641" width="5.7109375" style="2" customWidth="1"/>
    <col min="8642" max="8642" width="8.28515625" style="2" customWidth="1"/>
    <col min="8643" max="8643" width="1.5703125" style="2" bestFit="1" customWidth="1"/>
    <col min="8644" max="8644" width="50.7109375" style="2" customWidth="1"/>
    <col min="8645" max="8645" width="6" style="2" bestFit="1" customWidth="1"/>
    <col min="8646" max="8646" width="7.28515625" style="2" bestFit="1" customWidth="1"/>
    <col min="8647" max="8647" width="5.7109375" style="2" customWidth="1"/>
    <col min="8648" max="8648" width="11.42578125" style="2" customWidth="1"/>
    <col min="8649" max="8649" width="12.7109375" style="2" customWidth="1"/>
    <col min="8650" max="8896" width="9.140625" style="2"/>
    <col min="8897" max="8897" width="5.7109375" style="2" customWidth="1"/>
    <col min="8898" max="8898" width="8.28515625" style="2" customWidth="1"/>
    <col min="8899" max="8899" width="1.5703125" style="2" bestFit="1" customWidth="1"/>
    <col min="8900" max="8900" width="50.7109375" style="2" customWidth="1"/>
    <col min="8901" max="8901" width="6" style="2" bestFit="1" customWidth="1"/>
    <col min="8902" max="8902" width="7.28515625" style="2" bestFit="1" customWidth="1"/>
    <col min="8903" max="8903" width="5.7109375" style="2" customWidth="1"/>
    <col min="8904" max="8904" width="11.42578125" style="2" customWidth="1"/>
    <col min="8905" max="8905" width="12.7109375" style="2" customWidth="1"/>
    <col min="8906" max="9152" width="9.140625" style="2"/>
    <col min="9153" max="9153" width="5.7109375" style="2" customWidth="1"/>
    <col min="9154" max="9154" width="8.28515625" style="2" customWidth="1"/>
    <col min="9155" max="9155" width="1.5703125" style="2" bestFit="1" customWidth="1"/>
    <col min="9156" max="9156" width="50.7109375" style="2" customWidth="1"/>
    <col min="9157" max="9157" width="6" style="2" bestFit="1" customWidth="1"/>
    <col min="9158" max="9158" width="7.28515625" style="2" bestFit="1" customWidth="1"/>
    <col min="9159" max="9159" width="5.7109375" style="2" customWidth="1"/>
    <col min="9160" max="9160" width="11.42578125" style="2" customWidth="1"/>
    <col min="9161" max="9161" width="12.7109375" style="2" customWidth="1"/>
    <col min="9162" max="9408" width="9.140625" style="2"/>
    <col min="9409" max="9409" width="5.7109375" style="2" customWidth="1"/>
    <col min="9410" max="9410" width="8.28515625" style="2" customWidth="1"/>
    <col min="9411" max="9411" width="1.5703125" style="2" bestFit="1" customWidth="1"/>
    <col min="9412" max="9412" width="50.7109375" style="2" customWidth="1"/>
    <col min="9413" max="9413" width="6" style="2" bestFit="1" customWidth="1"/>
    <col min="9414" max="9414" width="7.28515625" style="2" bestFit="1" customWidth="1"/>
    <col min="9415" max="9415" width="5.7109375" style="2" customWidth="1"/>
    <col min="9416" max="9416" width="11.42578125" style="2" customWidth="1"/>
    <col min="9417" max="9417" width="12.7109375" style="2" customWidth="1"/>
    <col min="9418" max="9664" width="9.140625" style="2"/>
    <col min="9665" max="9665" width="5.7109375" style="2" customWidth="1"/>
    <col min="9666" max="9666" width="8.28515625" style="2" customWidth="1"/>
    <col min="9667" max="9667" width="1.5703125" style="2" bestFit="1" customWidth="1"/>
    <col min="9668" max="9668" width="50.7109375" style="2" customWidth="1"/>
    <col min="9669" max="9669" width="6" style="2" bestFit="1" customWidth="1"/>
    <col min="9670" max="9670" width="7.28515625" style="2" bestFit="1" customWidth="1"/>
    <col min="9671" max="9671" width="5.7109375" style="2" customWidth="1"/>
    <col min="9672" max="9672" width="11.42578125" style="2" customWidth="1"/>
    <col min="9673" max="9673" width="12.7109375" style="2" customWidth="1"/>
    <col min="9674" max="9920" width="9.140625" style="2"/>
    <col min="9921" max="9921" width="5.7109375" style="2" customWidth="1"/>
    <col min="9922" max="9922" width="8.28515625" style="2" customWidth="1"/>
    <col min="9923" max="9923" width="1.5703125" style="2" bestFit="1" customWidth="1"/>
    <col min="9924" max="9924" width="50.7109375" style="2" customWidth="1"/>
    <col min="9925" max="9925" width="6" style="2" bestFit="1" customWidth="1"/>
    <col min="9926" max="9926" width="7.28515625" style="2" bestFit="1" customWidth="1"/>
    <col min="9927" max="9927" width="5.7109375" style="2" customWidth="1"/>
    <col min="9928" max="9928" width="11.42578125" style="2" customWidth="1"/>
    <col min="9929" max="9929" width="12.7109375" style="2" customWidth="1"/>
    <col min="9930" max="10176" width="9.140625" style="2"/>
    <col min="10177" max="10177" width="5.7109375" style="2" customWidth="1"/>
    <col min="10178" max="10178" width="8.28515625" style="2" customWidth="1"/>
    <col min="10179" max="10179" width="1.5703125" style="2" bestFit="1" customWidth="1"/>
    <col min="10180" max="10180" width="50.7109375" style="2" customWidth="1"/>
    <col min="10181" max="10181" width="6" style="2" bestFit="1" customWidth="1"/>
    <col min="10182" max="10182" width="7.28515625" style="2" bestFit="1" customWidth="1"/>
    <col min="10183" max="10183" width="5.7109375" style="2" customWidth="1"/>
    <col min="10184" max="10184" width="11.42578125" style="2" customWidth="1"/>
    <col min="10185" max="10185" width="12.7109375" style="2" customWidth="1"/>
    <col min="10186" max="10432" width="9.140625" style="2"/>
    <col min="10433" max="10433" width="5.7109375" style="2" customWidth="1"/>
    <col min="10434" max="10434" width="8.28515625" style="2" customWidth="1"/>
    <col min="10435" max="10435" width="1.5703125" style="2" bestFit="1" customWidth="1"/>
    <col min="10436" max="10436" width="50.7109375" style="2" customWidth="1"/>
    <col min="10437" max="10437" width="6" style="2" bestFit="1" customWidth="1"/>
    <col min="10438" max="10438" width="7.28515625" style="2" bestFit="1" customWidth="1"/>
    <col min="10439" max="10439" width="5.7109375" style="2" customWidth="1"/>
    <col min="10440" max="10440" width="11.42578125" style="2" customWidth="1"/>
    <col min="10441" max="10441" width="12.7109375" style="2" customWidth="1"/>
    <col min="10442" max="10688" width="9.140625" style="2"/>
    <col min="10689" max="10689" width="5.7109375" style="2" customWidth="1"/>
    <col min="10690" max="10690" width="8.28515625" style="2" customWidth="1"/>
    <col min="10691" max="10691" width="1.5703125" style="2" bestFit="1" customWidth="1"/>
    <col min="10692" max="10692" width="50.7109375" style="2" customWidth="1"/>
    <col min="10693" max="10693" width="6" style="2" bestFit="1" customWidth="1"/>
    <col min="10694" max="10694" width="7.28515625" style="2" bestFit="1" customWidth="1"/>
    <col min="10695" max="10695" width="5.7109375" style="2" customWidth="1"/>
    <col min="10696" max="10696" width="11.42578125" style="2" customWidth="1"/>
    <col min="10697" max="10697" width="12.7109375" style="2" customWidth="1"/>
    <col min="10698" max="10944" width="9.140625" style="2"/>
    <col min="10945" max="10945" width="5.7109375" style="2" customWidth="1"/>
    <col min="10946" max="10946" width="8.28515625" style="2" customWidth="1"/>
    <col min="10947" max="10947" width="1.5703125" style="2" bestFit="1" customWidth="1"/>
    <col min="10948" max="10948" width="50.7109375" style="2" customWidth="1"/>
    <col min="10949" max="10949" width="6" style="2" bestFit="1" customWidth="1"/>
    <col min="10950" max="10950" width="7.28515625" style="2" bestFit="1" customWidth="1"/>
    <col min="10951" max="10951" width="5.7109375" style="2" customWidth="1"/>
    <col min="10952" max="10952" width="11.42578125" style="2" customWidth="1"/>
    <col min="10953" max="10953" width="12.7109375" style="2" customWidth="1"/>
    <col min="10954" max="11200" width="9.140625" style="2"/>
    <col min="11201" max="11201" width="5.7109375" style="2" customWidth="1"/>
    <col min="11202" max="11202" width="8.28515625" style="2" customWidth="1"/>
    <col min="11203" max="11203" width="1.5703125" style="2" bestFit="1" customWidth="1"/>
    <col min="11204" max="11204" width="50.7109375" style="2" customWidth="1"/>
    <col min="11205" max="11205" width="6" style="2" bestFit="1" customWidth="1"/>
    <col min="11206" max="11206" width="7.28515625" style="2" bestFit="1" customWidth="1"/>
    <col min="11207" max="11207" width="5.7109375" style="2" customWidth="1"/>
    <col min="11208" max="11208" width="11.42578125" style="2" customWidth="1"/>
    <col min="11209" max="11209" width="12.7109375" style="2" customWidth="1"/>
    <col min="11210" max="11456" width="9.140625" style="2"/>
    <col min="11457" max="11457" width="5.7109375" style="2" customWidth="1"/>
    <col min="11458" max="11458" width="8.28515625" style="2" customWidth="1"/>
    <col min="11459" max="11459" width="1.5703125" style="2" bestFit="1" customWidth="1"/>
    <col min="11460" max="11460" width="50.7109375" style="2" customWidth="1"/>
    <col min="11461" max="11461" width="6" style="2" bestFit="1" customWidth="1"/>
    <col min="11462" max="11462" width="7.28515625" style="2" bestFit="1" customWidth="1"/>
    <col min="11463" max="11463" width="5.7109375" style="2" customWidth="1"/>
    <col min="11464" max="11464" width="11.42578125" style="2" customWidth="1"/>
    <col min="11465" max="11465" width="12.7109375" style="2" customWidth="1"/>
    <col min="11466" max="11712" width="9.140625" style="2"/>
    <col min="11713" max="11713" width="5.7109375" style="2" customWidth="1"/>
    <col min="11714" max="11714" width="8.28515625" style="2" customWidth="1"/>
    <col min="11715" max="11715" width="1.5703125" style="2" bestFit="1" customWidth="1"/>
    <col min="11716" max="11716" width="50.7109375" style="2" customWidth="1"/>
    <col min="11717" max="11717" width="6" style="2" bestFit="1" customWidth="1"/>
    <col min="11718" max="11718" width="7.28515625" style="2" bestFit="1" customWidth="1"/>
    <col min="11719" max="11719" width="5.7109375" style="2" customWidth="1"/>
    <col min="11720" max="11720" width="11.42578125" style="2" customWidth="1"/>
    <col min="11721" max="11721" width="12.7109375" style="2" customWidth="1"/>
    <col min="11722" max="11968" width="9.140625" style="2"/>
    <col min="11969" max="11969" width="5.7109375" style="2" customWidth="1"/>
    <col min="11970" max="11970" width="8.28515625" style="2" customWidth="1"/>
    <col min="11971" max="11971" width="1.5703125" style="2" bestFit="1" customWidth="1"/>
    <col min="11972" max="11972" width="50.7109375" style="2" customWidth="1"/>
    <col min="11973" max="11973" width="6" style="2" bestFit="1" customWidth="1"/>
    <col min="11974" max="11974" width="7.28515625" style="2" bestFit="1" customWidth="1"/>
    <col min="11975" max="11975" width="5.7109375" style="2" customWidth="1"/>
    <col min="11976" max="11976" width="11.42578125" style="2" customWidth="1"/>
    <col min="11977" max="11977" width="12.7109375" style="2" customWidth="1"/>
    <col min="11978" max="12224" width="9.140625" style="2"/>
    <col min="12225" max="12225" width="5.7109375" style="2" customWidth="1"/>
    <col min="12226" max="12226" width="8.28515625" style="2" customWidth="1"/>
    <col min="12227" max="12227" width="1.5703125" style="2" bestFit="1" customWidth="1"/>
    <col min="12228" max="12228" width="50.7109375" style="2" customWidth="1"/>
    <col min="12229" max="12229" width="6" style="2" bestFit="1" customWidth="1"/>
    <col min="12230" max="12230" width="7.28515625" style="2" bestFit="1" customWidth="1"/>
    <col min="12231" max="12231" width="5.7109375" style="2" customWidth="1"/>
    <col min="12232" max="12232" width="11.42578125" style="2" customWidth="1"/>
    <col min="12233" max="12233" width="12.7109375" style="2" customWidth="1"/>
    <col min="12234" max="12480" width="9.140625" style="2"/>
    <col min="12481" max="12481" width="5.7109375" style="2" customWidth="1"/>
    <col min="12482" max="12482" width="8.28515625" style="2" customWidth="1"/>
    <col min="12483" max="12483" width="1.5703125" style="2" bestFit="1" customWidth="1"/>
    <col min="12484" max="12484" width="50.7109375" style="2" customWidth="1"/>
    <col min="12485" max="12485" width="6" style="2" bestFit="1" customWidth="1"/>
    <col min="12486" max="12486" width="7.28515625" style="2" bestFit="1" customWidth="1"/>
    <col min="12487" max="12487" width="5.7109375" style="2" customWidth="1"/>
    <col min="12488" max="12488" width="11.42578125" style="2" customWidth="1"/>
    <col min="12489" max="12489" width="12.7109375" style="2" customWidth="1"/>
    <col min="12490" max="12736" width="9.140625" style="2"/>
    <col min="12737" max="12737" width="5.7109375" style="2" customWidth="1"/>
    <col min="12738" max="12738" width="8.28515625" style="2" customWidth="1"/>
    <col min="12739" max="12739" width="1.5703125" style="2" bestFit="1" customWidth="1"/>
    <col min="12740" max="12740" width="50.7109375" style="2" customWidth="1"/>
    <col min="12741" max="12741" width="6" style="2" bestFit="1" customWidth="1"/>
    <col min="12742" max="12742" width="7.28515625" style="2" bestFit="1" customWidth="1"/>
    <col min="12743" max="12743" width="5.7109375" style="2" customWidth="1"/>
    <col min="12744" max="12744" width="11.42578125" style="2" customWidth="1"/>
    <col min="12745" max="12745" width="12.7109375" style="2" customWidth="1"/>
    <col min="12746" max="12992" width="9.140625" style="2"/>
    <col min="12993" max="12993" width="5.7109375" style="2" customWidth="1"/>
    <col min="12994" max="12994" width="8.28515625" style="2" customWidth="1"/>
    <col min="12995" max="12995" width="1.5703125" style="2" bestFit="1" customWidth="1"/>
    <col min="12996" max="12996" width="50.7109375" style="2" customWidth="1"/>
    <col min="12997" max="12997" width="6" style="2" bestFit="1" customWidth="1"/>
    <col min="12998" max="12998" width="7.28515625" style="2" bestFit="1" customWidth="1"/>
    <col min="12999" max="12999" width="5.7109375" style="2" customWidth="1"/>
    <col min="13000" max="13000" width="11.42578125" style="2" customWidth="1"/>
    <col min="13001" max="13001" width="12.7109375" style="2" customWidth="1"/>
    <col min="13002" max="13248" width="9.140625" style="2"/>
    <col min="13249" max="13249" width="5.7109375" style="2" customWidth="1"/>
    <col min="13250" max="13250" width="8.28515625" style="2" customWidth="1"/>
    <col min="13251" max="13251" width="1.5703125" style="2" bestFit="1" customWidth="1"/>
    <col min="13252" max="13252" width="50.7109375" style="2" customWidth="1"/>
    <col min="13253" max="13253" width="6" style="2" bestFit="1" customWidth="1"/>
    <col min="13254" max="13254" width="7.28515625" style="2" bestFit="1" customWidth="1"/>
    <col min="13255" max="13255" width="5.7109375" style="2" customWidth="1"/>
    <col min="13256" max="13256" width="11.42578125" style="2" customWidth="1"/>
    <col min="13257" max="13257" width="12.7109375" style="2" customWidth="1"/>
    <col min="13258" max="13504" width="9.140625" style="2"/>
    <col min="13505" max="13505" width="5.7109375" style="2" customWidth="1"/>
    <col min="13506" max="13506" width="8.28515625" style="2" customWidth="1"/>
    <col min="13507" max="13507" width="1.5703125" style="2" bestFit="1" customWidth="1"/>
    <col min="13508" max="13508" width="50.7109375" style="2" customWidth="1"/>
    <col min="13509" max="13509" width="6" style="2" bestFit="1" customWidth="1"/>
    <col min="13510" max="13510" width="7.28515625" style="2" bestFit="1" customWidth="1"/>
    <col min="13511" max="13511" width="5.7109375" style="2" customWidth="1"/>
    <col min="13512" max="13512" width="11.42578125" style="2" customWidth="1"/>
    <col min="13513" max="13513" width="12.7109375" style="2" customWidth="1"/>
    <col min="13514" max="13760" width="9.140625" style="2"/>
    <col min="13761" max="13761" width="5.7109375" style="2" customWidth="1"/>
    <col min="13762" max="13762" width="8.28515625" style="2" customWidth="1"/>
    <col min="13763" max="13763" width="1.5703125" style="2" bestFit="1" customWidth="1"/>
    <col min="13764" max="13764" width="50.7109375" style="2" customWidth="1"/>
    <col min="13765" max="13765" width="6" style="2" bestFit="1" customWidth="1"/>
    <col min="13766" max="13766" width="7.28515625" style="2" bestFit="1" customWidth="1"/>
    <col min="13767" max="13767" width="5.7109375" style="2" customWidth="1"/>
    <col min="13768" max="13768" width="11.42578125" style="2" customWidth="1"/>
    <col min="13769" max="13769" width="12.7109375" style="2" customWidth="1"/>
    <col min="13770" max="14016" width="9.140625" style="2"/>
    <col min="14017" max="14017" width="5.7109375" style="2" customWidth="1"/>
    <col min="14018" max="14018" width="8.28515625" style="2" customWidth="1"/>
    <col min="14019" max="14019" width="1.5703125" style="2" bestFit="1" customWidth="1"/>
    <col min="14020" max="14020" width="50.7109375" style="2" customWidth="1"/>
    <col min="14021" max="14021" width="6" style="2" bestFit="1" customWidth="1"/>
    <col min="14022" max="14022" width="7.28515625" style="2" bestFit="1" customWidth="1"/>
    <col min="14023" max="14023" width="5.7109375" style="2" customWidth="1"/>
    <col min="14024" max="14024" width="11.42578125" style="2" customWidth="1"/>
    <col min="14025" max="14025" width="12.7109375" style="2" customWidth="1"/>
    <col min="14026" max="14272" width="9.140625" style="2"/>
    <col min="14273" max="14273" width="5.7109375" style="2" customWidth="1"/>
    <col min="14274" max="14274" width="8.28515625" style="2" customWidth="1"/>
    <col min="14275" max="14275" width="1.5703125" style="2" bestFit="1" customWidth="1"/>
    <col min="14276" max="14276" width="50.7109375" style="2" customWidth="1"/>
    <col min="14277" max="14277" width="6" style="2" bestFit="1" customWidth="1"/>
    <col min="14278" max="14278" width="7.28515625" style="2" bestFit="1" customWidth="1"/>
    <col min="14279" max="14279" width="5.7109375" style="2" customWidth="1"/>
    <col min="14280" max="14280" width="11.42578125" style="2" customWidth="1"/>
    <col min="14281" max="14281" width="12.7109375" style="2" customWidth="1"/>
    <col min="14282" max="14528" width="9.140625" style="2"/>
    <col min="14529" max="14529" width="5.7109375" style="2" customWidth="1"/>
    <col min="14530" max="14530" width="8.28515625" style="2" customWidth="1"/>
    <col min="14531" max="14531" width="1.5703125" style="2" bestFit="1" customWidth="1"/>
    <col min="14532" max="14532" width="50.7109375" style="2" customWidth="1"/>
    <col min="14533" max="14533" width="6" style="2" bestFit="1" customWidth="1"/>
    <col min="14534" max="14534" width="7.28515625" style="2" bestFit="1" customWidth="1"/>
    <col min="14535" max="14535" width="5.7109375" style="2" customWidth="1"/>
    <col min="14536" max="14536" width="11.42578125" style="2" customWidth="1"/>
    <col min="14537" max="14537" width="12.7109375" style="2" customWidth="1"/>
    <col min="14538" max="14784" width="9.140625" style="2"/>
    <col min="14785" max="14785" width="5.7109375" style="2" customWidth="1"/>
    <col min="14786" max="14786" width="8.28515625" style="2" customWidth="1"/>
    <col min="14787" max="14787" width="1.5703125" style="2" bestFit="1" customWidth="1"/>
    <col min="14788" max="14788" width="50.7109375" style="2" customWidth="1"/>
    <col min="14789" max="14789" width="6" style="2" bestFit="1" customWidth="1"/>
    <col min="14790" max="14790" width="7.28515625" style="2" bestFit="1" customWidth="1"/>
    <col min="14791" max="14791" width="5.7109375" style="2" customWidth="1"/>
    <col min="14792" max="14792" width="11.42578125" style="2" customWidth="1"/>
    <col min="14793" max="14793" width="12.7109375" style="2" customWidth="1"/>
    <col min="14794" max="15040" width="9.140625" style="2"/>
    <col min="15041" max="15041" width="5.7109375" style="2" customWidth="1"/>
    <col min="15042" max="15042" width="8.28515625" style="2" customWidth="1"/>
    <col min="15043" max="15043" width="1.5703125" style="2" bestFit="1" customWidth="1"/>
    <col min="15044" max="15044" width="50.7109375" style="2" customWidth="1"/>
    <col min="15045" max="15045" width="6" style="2" bestFit="1" customWidth="1"/>
    <col min="15046" max="15046" width="7.28515625" style="2" bestFit="1" customWidth="1"/>
    <col min="15047" max="15047" width="5.7109375" style="2" customWidth="1"/>
    <col min="15048" max="15048" width="11.42578125" style="2" customWidth="1"/>
    <col min="15049" max="15049" width="12.7109375" style="2" customWidth="1"/>
    <col min="15050" max="15296" width="9.140625" style="2"/>
    <col min="15297" max="15297" width="5.7109375" style="2" customWidth="1"/>
    <col min="15298" max="15298" width="8.28515625" style="2" customWidth="1"/>
    <col min="15299" max="15299" width="1.5703125" style="2" bestFit="1" customWidth="1"/>
    <col min="15300" max="15300" width="50.7109375" style="2" customWidth="1"/>
    <col min="15301" max="15301" width="6" style="2" bestFit="1" customWidth="1"/>
    <col min="15302" max="15302" width="7.28515625" style="2" bestFit="1" customWidth="1"/>
    <col min="15303" max="15303" width="5.7109375" style="2" customWidth="1"/>
    <col min="15304" max="15304" width="11.42578125" style="2" customWidth="1"/>
    <col min="15305" max="15305" width="12.7109375" style="2" customWidth="1"/>
    <col min="15306" max="15552" width="9.140625" style="2"/>
    <col min="15553" max="15553" width="5.7109375" style="2" customWidth="1"/>
    <col min="15554" max="15554" width="8.28515625" style="2" customWidth="1"/>
    <col min="15555" max="15555" width="1.5703125" style="2" bestFit="1" customWidth="1"/>
    <col min="15556" max="15556" width="50.7109375" style="2" customWidth="1"/>
    <col min="15557" max="15557" width="6" style="2" bestFit="1" customWidth="1"/>
    <col min="15558" max="15558" width="7.28515625" style="2" bestFit="1" customWidth="1"/>
    <col min="15559" max="15559" width="5.7109375" style="2" customWidth="1"/>
    <col min="15560" max="15560" width="11.42578125" style="2" customWidth="1"/>
    <col min="15561" max="15561" width="12.7109375" style="2" customWidth="1"/>
    <col min="15562" max="15808" width="9.140625" style="2"/>
    <col min="15809" max="15809" width="5.7109375" style="2" customWidth="1"/>
    <col min="15810" max="15810" width="8.28515625" style="2" customWidth="1"/>
    <col min="15811" max="15811" width="1.5703125" style="2" bestFit="1" customWidth="1"/>
    <col min="15812" max="15812" width="50.7109375" style="2" customWidth="1"/>
    <col min="15813" max="15813" width="6" style="2" bestFit="1" customWidth="1"/>
    <col min="15814" max="15814" width="7.28515625" style="2" bestFit="1" customWidth="1"/>
    <col min="15815" max="15815" width="5.7109375" style="2" customWidth="1"/>
    <col min="15816" max="15816" width="11.42578125" style="2" customWidth="1"/>
    <col min="15817" max="15817" width="12.7109375" style="2" customWidth="1"/>
    <col min="15818" max="16064" width="9.140625" style="2"/>
    <col min="16065" max="16065" width="5.7109375" style="2" customWidth="1"/>
    <col min="16066" max="16066" width="8.28515625" style="2" customWidth="1"/>
    <col min="16067" max="16067" width="1.5703125" style="2" bestFit="1" customWidth="1"/>
    <col min="16068" max="16068" width="50.7109375" style="2" customWidth="1"/>
    <col min="16069" max="16069" width="6" style="2" bestFit="1" customWidth="1"/>
    <col min="16070" max="16070" width="7.28515625" style="2" bestFit="1" customWidth="1"/>
    <col min="16071" max="16071" width="5.7109375" style="2" customWidth="1"/>
    <col min="16072" max="16072" width="11.42578125" style="2" customWidth="1"/>
    <col min="16073" max="16073" width="12.7109375" style="2" customWidth="1"/>
    <col min="16074" max="16384" width="9.140625" style="2"/>
  </cols>
  <sheetData>
    <row r="9" spans="1:10" ht="15" customHeight="1">
      <c r="A9" s="559"/>
      <c r="B9" s="560"/>
      <c r="C9" s="561"/>
      <c r="D9" s="568" t="s">
        <v>77</v>
      </c>
      <c r="E9" s="568"/>
      <c r="F9" s="568"/>
      <c r="G9" s="568"/>
      <c r="H9" s="559"/>
      <c r="I9" s="560"/>
      <c r="J9" s="561"/>
    </row>
    <row r="10" spans="1:10">
      <c r="A10" s="562"/>
      <c r="B10" s="563"/>
      <c r="C10" s="564"/>
      <c r="D10" s="568"/>
      <c r="E10" s="568"/>
      <c r="F10" s="568"/>
      <c r="G10" s="568"/>
      <c r="H10" s="562"/>
      <c r="I10" s="563"/>
      <c r="J10" s="564"/>
    </row>
    <row r="11" spans="1:10">
      <c r="A11" s="562"/>
      <c r="B11" s="563"/>
      <c r="C11" s="564"/>
      <c r="D11" s="569" t="s">
        <v>78</v>
      </c>
      <c r="E11" s="569"/>
      <c r="F11" s="569"/>
      <c r="G11" s="569"/>
      <c r="H11" s="562"/>
      <c r="I11" s="563"/>
      <c r="J11" s="564"/>
    </row>
    <row r="12" spans="1:10" ht="13.5" customHeight="1">
      <c r="A12" s="565"/>
      <c r="B12" s="566"/>
      <c r="C12" s="567"/>
      <c r="D12" s="569"/>
      <c r="E12" s="569"/>
      <c r="F12" s="569"/>
      <c r="G12" s="569"/>
      <c r="H12" s="565"/>
      <c r="I12" s="566"/>
      <c r="J12" s="567"/>
    </row>
    <row r="13" spans="1:10" ht="10.5" customHeight="1">
      <c r="A13" s="133"/>
      <c r="B13" s="131"/>
      <c r="C13" s="131"/>
      <c r="D13" s="131"/>
      <c r="E13" s="185"/>
      <c r="F13" s="185"/>
      <c r="G13" s="185"/>
      <c r="H13" s="185"/>
      <c r="I13" s="157"/>
      <c r="J13" s="132"/>
    </row>
    <row r="14" spans="1:10" ht="17.25" customHeight="1">
      <c r="A14" s="133" t="s">
        <v>79</v>
      </c>
      <c r="B14" s="131"/>
      <c r="C14" s="134"/>
      <c r="D14" s="135"/>
      <c r="E14" s="135"/>
      <c r="F14" s="135"/>
      <c r="G14" s="135"/>
      <c r="H14" s="136" t="s">
        <v>80</v>
      </c>
      <c r="I14" s="722" t="s">
        <v>151</v>
      </c>
      <c r="J14" s="723"/>
    </row>
    <row r="15" spans="1:10" ht="50.25" customHeight="1">
      <c r="A15" s="137"/>
      <c r="B15" s="131"/>
      <c r="C15" s="134"/>
      <c r="D15" s="619" t="s">
        <v>113</v>
      </c>
      <c r="E15" s="619"/>
      <c r="F15" s="619"/>
      <c r="G15" s="619"/>
      <c r="H15" s="185"/>
      <c r="I15" s="621"/>
      <c r="J15" s="622"/>
    </row>
    <row r="16" spans="1:10" ht="17.25" customHeight="1">
      <c r="A16" s="133" t="s">
        <v>81</v>
      </c>
      <c r="B16" s="131"/>
      <c r="C16" s="134"/>
      <c r="D16" s="620"/>
      <c r="E16" s="620"/>
      <c r="F16" s="620"/>
      <c r="G16" s="620"/>
      <c r="H16" s="185" t="s">
        <v>82</v>
      </c>
      <c r="I16" s="587"/>
      <c r="J16" s="588"/>
    </row>
    <row r="17" spans="1:17" ht="15.75" customHeight="1">
      <c r="A17" s="138"/>
      <c r="B17" s="139"/>
      <c r="C17" s="140"/>
      <c r="D17" s="141"/>
      <c r="E17" s="186"/>
      <c r="F17" s="186"/>
      <c r="G17" s="186"/>
      <c r="H17" s="142"/>
      <c r="I17" s="158"/>
      <c r="J17" s="143"/>
    </row>
    <row r="18" spans="1:17" ht="15" customHeight="1">
      <c r="A18" s="716" t="s">
        <v>4</v>
      </c>
      <c r="B18" s="663" t="s">
        <v>5</v>
      </c>
      <c r="C18" s="627"/>
      <c r="D18" s="664"/>
      <c r="E18" s="718" t="s">
        <v>8</v>
      </c>
      <c r="F18" s="719"/>
      <c r="G18" s="625" t="s">
        <v>33</v>
      </c>
      <c r="H18" s="627" t="s">
        <v>34</v>
      </c>
      <c r="I18" s="629" t="s">
        <v>6</v>
      </c>
      <c r="J18" s="631" t="s">
        <v>7</v>
      </c>
    </row>
    <row r="19" spans="1:17" s="8" customFormat="1" ht="15" customHeight="1" thickBot="1">
      <c r="A19" s="717"/>
      <c r="B19" s="665"/>
      <c r="C19" s="628"/>
      <c r="D19" s="666"/>
      <c r="E19" s="720"/>
      <c r="F19" s="721"/>
      <c r="G19" s="626"/>
      <c r="H19" s="628"/>
      <c r="I19" s="630"/>
      <c r="J19" s="632"/>
    </row>
    <row r="20" spans="1:17" s="8" customFormat="1" ht="15.75" customHeight="1">
      <c r="A20" s="151" t="s">
        <v>18</v>
      </c>
      <c r="B20" s="645" t="s">
        <v>17</v>
      </c>
      <c r="C20" s="646"/>
      <c r="D20" s="647"/>
      <c r="E20" s="201"/>
      <c r="F20" s="117"/>
      <c r="G20" s="115"/>
      <c r="H20" s="115"/>
      <c r="I20" s="159"/>
      <c r="J20" s="116"/>
    </row>
    <row r="21" spans="1:17" s="8" customFormat="1">
      <c r="A21" s="124">
        <v>1</v>
      </c>
      <c r="B21" s="592" t="s">
        <v>71</v>
      </c>
      <c r="C21" s="654"/>
      <c r="D21" s="655"/>
      <c r="E21" s="265"/>
      <c r="F21" s="118"/>
      <c r="G21" s="87" t="s">
        <v>12</v>
      </c>
      <c r="H21" s="88">
        <v>1</v>
      </c>
      <c r="I21" s="160">
        <v>5000</v>
      </c>
      <c r="J21" s="108">
        <f>H21*I21</f>
        <v>5000</v>
      </c>
    </row>
    <row r="22" spans="1:17" s="8" customFormat="1" ht="15" customHeight="1">
      <c r="A22" s="124"/>
      <c r="B22" s="592" t="s">
        <v>70</v>
      </c>
      <c r="C22" s="656"/>
      <c r="D22" s="657"/>
      <c r="E22" s="265"/>
      <c r="F22" s="118"/>
      <c r="G22" s="87" t="s">
        <v>12</v>
      </c>
      <c r="H22" s="88">
        <v>1</v>
      </c>
      <c r="I22" s="160">
        <v>2500</v>
      </c>
      <c r="J22" s="108">
        <f>H22*I22</f>
        <v>2500</v>
      </c>
    </row>
    <row r="23" spans="1:17" s="8" customFormat="1" ht="15" customHeight="1">
      <c r="A23" s="125">
        <v>2</v>
      </c>
      <c r="B23" s="639" t="s">
        <v>41</v>
      </c>
      <c r="C23" s="640"/>
      <c r="D23" s="641"/>
      <c r="E23" s="266"/>
      <c r="F23" s="119"/>
      <c r="G23" s="87"/>
      <c r="H23" s="89"/>
      <c r="I23" s="160"/>
      <c r="J23" s="108"/>
    </row>
    <row r="24" spans="1:17" s="8" customFormat="1">
      <c r="A24" s="125"/>
      <c r="B24" s="639" t="s">
        <v>42</v>
      </c>
      <c r="C24" s="640"/>
      <c r="D24" s="641"/>
      <c r="E24" s="266"/>
      <c r="F24" s="119"/>
      <c r="G24" s="267" t="s">
        <v>9</v>
      </c>
      <c r="H24" s="87">
        <v>24</v>
      </c>
      <c r="I24" s="160">
        <v>38.5</v>
      </c>
      <c r="J24" s="108">
        <f t="shared" ref="J24:J37" si="0">H24*I24</f>
        <v>924</v>
      </c>
      <c r="Q24" s="89"/>
    </row>
    <row r="25" spans="1:17" s="8" customFormat="1">
      <c r="A25" s="125"/>
      <c r="B25" s="198" t="s">
        <v>76</v>
      </c>
      <c r="C25" s="199"/>
      <c r="D25" s="200"/>
      <c r="E25" s="266"/>
      <c r="F25" s="119"/>
      <c r="G25" s="267" t="s">
        <v>45</v>
      </c>
      <c r="H25" s="87">
        <v>24</v>
      </c>
      <c r="I25" s="160">
        <v>71.5</v>
      </c>
      <c r="J25" s="108">
        <f t="shared" si="0"/>
        <v>1716</v>
      </c>
      <c r="Q25" s="89"/>
    </row>
    <row r="26" spans="1:17" s="8" customFormat="1">
      <c r="A26" s="125"/>
      <c r="B26" s="198" t="s">
        <v>43</v>
      </c>
      <c r="C26" s="199"/>
      <c r="D26" s="200"/>
      <c r="E26" s="266"/>
      <c r="F26" s="119"/>
      <c r="G26" s="267" t="s">
        <v>15</v>
      </c>
      <c r="H26" s="87">
        <v>1</v>
      </c>
      <c r="I26" s="160">
        <v>1078</v>
      </c>
      <c r="J26" s="108">
        <f t="shared" si="0"/>
        <v>1078</v>
      </c>
      <c r="Q26" s="89"/>
    </row>
    <row r="27" spans="1:17" s="8" customFormat="1">
      <c r="A27" s="125"/>
      <c r="B27" s="198" t="s">
        <v>74</v>
      </c>
      <c r="C27" s="199"/>
      <c r="D27" s="200"/>
      <c r="E27" s="266"/>
      <c r="F27" s="119"/>
      <c r="G27" s="267" t="s">
        <v>12</v>
      </c>
      <c r="H27" s="87">
        <v>1</v>
      </c>
      <c r="I27" s="160">
        <v>2500</v>
      </c>
      <c r="J27" s="108">
        <f t="shared" si="0"/>
        <v>2500</v>
      </c>
      <c r="Q27" s="89"/>
    </row>
    <row r="28" spans="1:17" s="8" customFormat="1">
      <c r="A28" s="125"/>
      <c r="B28" s="198" t="s">
        <v>85</v>
      </c>
      <c r="C28" s="199"/>
      <c r="D28" s="200"/>
      <c r="E28" s="266"/>
      <c r="F28" s="119"/>
      <c r="G28" s="267" t="s">
        <v>12</v>
      </c>
      <c r="H28" s="87">
        <v>1</v>
      </c>
      <c r="I28" s="160">
        <v>5000</v>
      </c>
      <c r="J28" s="108">
        <f t="shared" si="0"/>
        <v>5000</v>
      </c>
      <c r="Q28" s="90"/>
    </row>
    <row r="29" spans="1:17" s="8" customFormat="1" ht="31.5" customHeight="1">
      <c r="A29" s="125"/>
      <c r="B29" s="642" t="s">
        <v>84</v>
      </c>
      <c r="C29" s="643"/>
      <c r="D29" s="644"/>
      <c r="E29" s="266"/>
      <c r="F29" s="119"/>
      <c r="G29" s="267" t="s">
        <v>12</v>
      </c>
      <c r="H29" s="87">
        <v>1</v>
      </c>
      <c r="I29" s="160">
        <v>5000</v>
      </c>
      <c r="J29" s="108">
        <f t="shared" si="0"/>
        <v>5000</v>
      </c>
      <c r="Q29" s="90"/>
    </row>
    <row r="30" spans="1:17" s="8" customFormat="1">
      <c r="A30" s="125"/>
      <c r="B30" s="642" t="s">
        <v>111</v>
      </c>
      <c r="C30" s="643"/>
      <c r="D30" s="644"/>
      <c r="E30" s="266"/>
      <c r="F30" s="119"/>
      <c r="G30" s="267" t="s">
        <v>152</v>
      </c>
      <c r="H30" s="87">
        <v>27</v>
      </c>
      <c r="I30" s="160">
        <v>1320</v>
      </c>
      <c r="J30" s="108">
        <f t="shared" si="0"/>
        <v>35640</v>
      </c>
      <c r="Q30" s="90"/>
    </row>
    <row r="31" spans="1:17" s="8" customFormat="1">
      <c r="A31" s="125">
        <v>3</v>
      </c>
      <c r="B31" s="198" t="s">
        <v>46</v>
      </c>
      <c r="C31" s="199"/>
      <c r="D31" s="200"/>
      <c r="E31" s="266"/>
      <c r="F31" s="119"/>
      <c r="G31" s="267"/>
      <c r="H31" s="87"/>
      <c r="I31" s="160"/>
      <c r="J31" s="108"/>
      <c r="Q31" s="90"/>
    </row>
    <row r="32" spans="1:17" s="8" customFormat="1">
      <c r="A32" s="125"/>
      <c r="B32" s="648" t="s">
        <v>94</v>
      </c>
      <c r="C32" s="649"/>
      <c r="D32" s="650"/>
      <c r="E32" s="266"/>
      <c r="F32" s="119"/>
      <c r="G32" s="267" t="s">
        <v>153</v>
      </c>
      <c r="H32" s="87">
        <v>2</v>
      </c>
      <c r="I32" s="160">
        <v>4200</v>
      </c>
      <c r="J32" s="108">
        <f t="shared" si="0"/>
        <v>8400</v>
      </c>
      <c r="Q32" s="90"/>
    </row>
    <row r="33" spans="1:17" s="8" customFormat="1">
      <c r="A33" s="125"/>
      <c r="B33" s="648" t="s">
        <v>95</v>
      </c>
      <c r="C33" s="649"/>
      <c r="D33" s="650"/>
      <c r="E33" s="266"/>
      <c r="F33" s="119"/>
      <c r="G33" s="267" t="s">
        <v>153</v>
      </c>
      <c r="H33" s="87">
        <v>2</v>
      </c>
      <c r="I33" s="160">
        <v>700</v>
      </c>
      <c r="J33" s="108">
        <f t="shared" si="0"/>
        <v>1400</v>
      </c>
      <c r="Q33" s="90"/>
    </row>
    <row r="34" spans="1:17" s="8" customFormat="1">
      <c r="A34" s="125"/>
      <c r="B34" s="648" t="s">
        <v>96</v>
      </c>
      <c r="C34" s="649"/>
      <c r="D34" s="650"/>
      <c r="E34" s="266"/>
      <c r="F34" s="119"/>
      <c r="G34" s="267" t="s">
        <v>39</v>
      </c>
      <c r="H34" s="87">
        <v>1</v>
      </c>
      <c r="I34" s="160">
        <v>1400</v>
      </c>
      <c r="J34" s="108">
        <f t="shared" si="0"/>
        <v>1400</v>
      </c>
      <c r="Q34" s="90"/>
    </row>
    <row r="35" spans="1:17" s="8" customFormat="1">
      <c r="A35" s="125"/>
      <c r="B35" s="195" t="s">
        <v>97</v>
      </c>
      <c r="C35" s="196"/>
      <c r="D35" s="197"/>
      <c r="E35" s="266"/>
      <c r="F35" s="119"/>
      <c r="G35" s="267" t="s">
        <v>12</v>
      </c>
      <c r="H35" s="87">
        <v>1</v>
      </c>
      <c r="I35" s="160">
        <v>2500</v>
      </c>
      <c r="J35" s="108">
        <f t="shared" si="0"/>
        <v>2500</v>
      </c>
      <c r="Q35" s="90"/>
    </row>
    <row r="36" spans="1:17" s="8" customFormat="1">
      <c r="A36" s="125"/>
      <c r="B36" s="592" t="s">
        <v>118</v>
      </c>
      <c r="C36" s="656"/>
      <c r="D36" s="657"/>
      <c r="E36" s="266"/>
      <c r="F36" s="119"/>
      <c r="G36" s="267" t="s">
        <v>12</v>
      </c>
      <c r="H36" s="87">
        <v>1</v>
      </c>
      <c r="I36" s="160">
        <v>15000</v>
      </c>
      <c r="J36" s="108">
        <f t="shared" si="0"/>
        <v>15000</v>
      </c>
      <c r="Q36" s="90"/>
    </row>
    <row r="37" spans="1:17" s="8" customFormat="1">
      <c r="A37" s="125"/>
      <c r="B37" s="592" t="s">
        <v>106</v>
      </c>
      <c r="C37" s="656"/>
      <c r="D37" s="656"/>
      <c r="E37" s="268"/>
      <c r="F37" s="119"/>
      <c r="G37" s="267" t="s">
        <v>12</v>
      </c>
      <c r="H37" s="87">
        <v>1</v>
      </c>
      <c r="I37" s="160">
        <v>15000</v>
      </c>
      <c r="J37" s="108">
        <f t="shared" si="0"/>
        <v>15000</v>
      </c>
      <c r="M37" s="633"/>
      <c r="N37" s="634"/>
      <c r="O37" s="635"/>
      <c r="Q37" s="90"/>
    </row>
    <row r="38" spans="1:17" s="8" customFormat="1">
      <c r="A38" s="125"/>
      <c r="B38" s="418"/>
      <c r="C38" s="419"/>
      <c r="D38" s="419"/>
      <c r="E38" s="268"/>
      <c r="F38" s="119"/>
      <c r="G38" s="267"/>
      <c r="H38" s="87"/>
      <c r="I38" s="160"/>
      <c r="J38" s="108"/>
      <c r="M38" s="409"/>
      <c r="N38" s="410"/>
      <c r="O38" s="411"/>
      <c r="Q38" s="90"/>
    </row>
    <row r="39" spans="1:17" s="8" customFormat="1">
      <c r="A39" s="126" t="s">
        <v>47</v>
      </c>
      <c r="B39" s="677" t="s">
        <v>48</v>
      </c>
      <c r="C39" s="678"/>
      <c r="D39" s="678"/>
      <c r="E39" s="191"/>
      <c r="F39" s="120"/>
      <c r="G39" s="269"/>
      <c r="H39" s="91"/>
      <c r="I39" s="161"/>
      <c r="J39" s="109">
        <f>SUM(J21:J37)</f>
        <v>103058</v>
      </c>
      <c r="M39" s="633"/>
      <c r="N39" s="634"/>
      <c r="O39" s="635"/>
      <c r="Q39" s="92"/>
    </row>
    <row r="40" spans="1:17" s="8" customFormat="1">
      <c r="A40" s="149" t="s">
        <v>19</v>
      </c>
      <c r="B40" s="605" t="s">
        <v>114</v>
      </c>
      <c r="C40" s="651"/>
      <c r="D40" s="651"/>
      <c r="E40" s="270"/>
      <c r="F40" s="271"/>
      <c r="G40" s="27"/>
      <c r="H40" s="93"/>
      <c r="I40" s="162"/>
      <c r="J40" s="113"/>
      <c r="M40" s="652"/>
      <c r="N40" s="637"/>
      <c r="O40" s="637"/>
      <c r="Q40" s="94"/>
    </row>
    <row r="41" spans="1:17" s="8" customFormat="1" ht="15" customHeight="1">
      <c r="A41" s="126">
        <v>1</v>
      </c>
      <c r="B41" s="653" t="s">
        <v>119</v>
      </c>
      <c r="C41" s="634"/>
      <c r="D41" s="634"/>
      <c r="E41" s="270"/>
      <c r="F41" s="271"/>
      <c r="G41" s="27" t="s">
        <v>154</v>
      </c>
      <c r="H41" s="93">
        <v>2</v>
      </c>
      <c r="I41" s="44">
        <v>7144.5</v>
      </c>
      <c r="J41" s="108">
        <f t="shared" ref="J41:J42" si="1">H41*I41</f>
        <v>14289</v>
      </c>
      <c r="M41" s="636"/>
      <c r="N41" s="637"/>
      <c r="O41" s="638"/>
      <c r="Q41" s="94"/>
    </row>
    <row r="42" spans="1:17" s="8" customFormat="1" ht="15" customHeight="1">
      <c r="A42" s="126">
        <v>2</v>
      </c>
      <c r="B42" s="653" t="s">
        <v>125</v>
      </c>
      <c r="C42" s="634"/>
      <c r="D42" s="634"/>
      <c r="E42" s="270"/>
      <c r="F42" s="271"/>
      <c r="G42" s="27" t="s">
        <v>154</v>
      </c>
      <c r="H42" s="93">
        <v>2</v>
      </c>
      <c r="I42" s="44">
        <v>4763</v>
      </c>
      <c r="J42" s="108">
        <f t="shared" si="1"/>
        <v>9526</v>
      </c>
      <c r="K42" s="264"/>
      <c r="M42" s="653"/>
      <c r="N42" s="634"/>
      <c r="O42" s="634"/>
      <c r="Q42" s="94"/>
    </row>
    <row r="43" spans="1:17" s="8" customFormat="1" ht="15" customHeight="1">
      <c r="A43" s="127"/>
      <c r="B43" s="608" t="s">
        <v>48</v>
      </c>
      <c r="C43" s="609"/>
      <c r="D43" s="609"/>
      <c r="E43" s="270"/>
      <c r="F43" s="271"/>
      <c r="G43" s="27"/>
      <c r="H43" s="93"/>
      <c r="I43" s="162"/>
      <c r="J43" s="114">
        <f>SUM(J41:J42)</f>
        <v>23815</v>
      </c>
      <c r="M43" s="713"/>
      <c r="N43" s="714"/>
      <c r="O43" s="714"/>
      <c r="Q43" s="94"/>
    </row>
    <row r="44" spans="1:17" s="8" customFormat="1">
      <c r="A44" s="149" t="s">
        <v>67</v>
      </c>
      <c r="B44" s="605" t="s">
        <v>120</v>
      </c>
      <c r="C44" s="651"/>
      <c r="D44" s="651"/>
      <c r="E44" s="270"/>
      <c r="F44" s="271"/>
      <c r="G44" s="27"/>
      <c r="H44" s="93"/>
      <c r="I44" s="162"/>
      <c r="J44" s="113"/>
      <c r="M44" s="713"/>
      <c r="N44" s="714"/>
      <c r="O44" s="715"/>
      <c r="Q44" s="94"/>
    </row>
    <row r="45" spans="1:17" s="8" customFormat="1" ht="15" customHeight="1">
      <c r="A45" s="126">
        <v>1</v>
      </c>
      <c r="B45" s="652" t="s">
        <v>104</v>
      </c>
      <c r="C45" s="637"/>
      <c r="D45" s="637"/>
      <c r="E45" s="270"/>
      <c r="F45" s="271"/>
      <c r="G45" s="27" t="s">
        <v>154</v>
      </c>
      <c r="H45" s="93">
        <v>4</v>
      </c>
      <c r="I45" s="44">
        <v>10057.299999999999</v>
      </c>
      <c r="J45" s="108">
        <f t="shared" ref="J45:J50" si="2">H45*I45</f>
        <v>40229.199999999997</v>
      </c>
      <c r="M45" s="713"/>
      <c r="N45" s="714"/>
      <c r="O45" s="715"/>
      <c r="Q45" s="94"/>
    </row>
    <row r="46" spans="1:17" s="8" customFormat="1" ht="15" customHeight="1">
      <c r="A46" s="126">
        <v>2</v>
      </c>
      <c r="B46" s="653" t="s">
        <v>119</v>
      </c>
      <c r="C46" s="634"/>
      <c r="D46" s="634"/>
      <c r="E46" s="270"/>
      <c r="F46" s="271"/>
      <c r="G46" s="27" t="s">
        <v>154</v>
      </c>
      <c r="H46" s="93">
        <v>4</v>
      </c>
      <c r="I46" s="44">
        <v>7144.5</v>
      </c>
      <c r="J46" s="108">
        <f t="shared" si="2"/>
        <v>28578</v>
      </c>
      <c r="M46" s="713"/>
      <c r="N46" s="714"/>
      <c r="O46" s="715"/>
      <c r="Q46" s="94"/>
    </row>
    <row r="47" spans="1:17" s="8" customFormat="1" ht="15" customHeight="1">
      <c r="A47" s="126">
        <v>3</v>
      </c>
      <c r="B47" s="636" t="s">
        <v>121</v>
      </c>
      <c r="C47" s="637"/>
      <c r="D47" s="638"/>
      <c r="E47" s="270"/>
      <c r="F47" s="271"/>
      <c r="G47" s="27" t="s">
        <v>45</v>
      </c>
      <c r="H47" s="93">
        <v>6</v>
      </c>
      <c r="I47" s="44">
        <v>462</v>
      </c>
      <c r="J47" s="108">
        <f t="shared" si="2"/>
        <v>2772</v>
      </c>
      <c r="M47" s="713"/>
      <c r="N47" s="714"/>
      <c r="O47" s="715"/>
      <c r="Q47" s="94"/>
    </row>
    <row r="48" spans="1:17" s="8" customFormat="1" ht="15" customHeight="1">
      <c r="A48" s="126">
        <v>4</v>
      </c>
      <c r="B48" s="653" t="s">
        <v>127</v>
      </c>
      <c r="C48" s="634"/>
      <c r="D48" s="634"/>
      <c r="E48" s="270"/>
      <c r="F48" s="271"/>
      <c r="G48" s="27" t="s">
        <v>155</v>
      </c>
      <c r="H48" s="93">
        <v>3</v>
      </c>
      <c r="I48" s="44">
        <v>26911.5</v>
      </c>
      <c r="J48" s="108">
        <f t="shared" si="2"/>
        <v>80734.5</v>
      </c>
      <c r="M48" s="713"/>
      <c r="N48" s="714"/>
      <c r="O48" s="715"/>
      <c r="Q48" s="94"/>
    </row>
    <row r="49" spans="1:17" s="8" customFormat="1" ht="15" customHeight="1">
      <c r="A49" s="126">
        <v>4</v>
      </c>
      <c r="B49" s="653" t="s">
        <v>156</v>
      </c>
      <c r="C49" s="634"/>
      <c r="D49" s="634"/>
      <c r="E49" s="270"/>
      <c r="F49" s="271"/>
      <c r="G49" s="27" t="s">
        <v>154</v>
      </c>
      <c r="H49" s="93">
        <v>3</v>
      </c>
      <c r="I49" s="44">
        <v>18782.5</v>
      </c>
      <c r="J49" s="108">
        <f t="shared" si="2"/>
        <v>56347.5</v>
      </c>
      <c r="M49" s="713"/>
      <c r="N49" s="714"/>
      <c r="O49" s="715"/>
      <c r="Q49" s="94"/>
    </row>
    <row r="50" spans="1:17" s="8" customFormat="1" ht="15" customHeight="1">
      <c r="A50" s="126">
        <v>4</v>
      </c>
      <c r="B50" s="653" t="s">
        <v>157</v>
      </c>
      <c r="C50" s="634"/>
      <c r="D50" s="634"/>
      <c r="E50" s="270"/>
      <c r="F50" s="271"/>
      <c r="G50" s="27" t="s">
        <v>154</v>
      </c>
      <c r="H50" s="93">
        <v>3</v>
      </c>
      <c r="I50" s="44">
        <v>5307.5</v>
      </c>
      <c r="J50" s="108">
        <f t="shared" si="2"/>
        <v>15922.5</v>
      </c>
      <c r="M50" s="713"/>
      <c r="N50" s="714"/>
      <c r="O50" s="715"/>
      <c r="Q50" s="94"/>
    </row>
    <row r="51" spans="1:17" s="8" customFormat="1" ht="15" customHeight="1">
      <c r="A51" s="127"/>
      <c r="B51" s="608" t="s">
        <v>48</v>
      </c>
      <c r="C51" s="609"/>
      <c r="D51" s="609"/>
      <c r="E51" s="270"/>
      <c r="F51" s="271"/>
      <c r="G51" s="27"/>
      <c r="H51" s="93"/>
      <c r="I51" s="162"/>
      <c r="J51" s="114">
        <f>SUM(J45:J49)</f>
        <v>208661.2</v>
      </c>
      <c r="M51" s="713"/>
      <c r="N51" s="714"/>
      <c r="O51" s="715"/>
      <c r="Q51" s="94"/>
    </row>
    <row r="52" spans="1:17" s="8" customFormat="1" ht="15" customHeight="1">
      <c r="A52" s="149" t="s">
        <v>107</v>
      </c>
      <c r="B52" s="658" t="s">
        <v>115</v>
      </c>
      <c r="C52" s="659"/>
      <c r="D52" s="659"/>
      <c r="E52" s="270"/>
      <c r="F52" s="271"/>
      <c r="G52" s="27"/>
      <c r="H52" s="93"/>
      <c r="I52" s="162"/>
      <c r="J52" s="114"/>
      <c r="Q52" s="94"/>
    </row>
    <row r="53" spans="1:17" s="8" customFormat="1" ht="15" customHeight="1">
      <c r="A53" s="127">
        <v>1</v>
      </c>
      <c r="B53" s="653" t="s">
        <v>123</v>
      </c>
      <c r="C53" s="634"/>
      <c r="D53" s="634"/>
      <c r="E53" s="270"/>
      <c r="F53" s="271"/>
      <c r="G53" s="27" t="s">
        <v>154</v>
      </c>
      <c r="H53" s="93">
        <v>5</v>
      </c>
      <c r="I53" s="162">
        <v>1595</v>
      </c>
      <c r="J53" s="108">
        <f t="shared" ref="J53" si="3">H53*I53</f>
        <v>7975</v>
      </c>
      <c r="Q53" s="94"/>
    </row>
    <row r="54" spans="1:17" s="8" customFormat="1" ht="15" customHeight="1">
      <c r="A54" s="127"/>
      <c r="B54" s="608" t="s">
        <v>48</v>
      </c>
      <c r="C54" s="609"/>
      <c r="D54" s="609"/>
      <c r="E54" s="270"/>
      <c r="F54" s="271"/>
      <c r="G54" s="27"/>
      <c r="H54" s="93"/>
      <c r="I54" s="162"/>
      <c r="J54" s="114">
        <f>SUM(J53)</f>
        <v>7975</v>
      </c>
      <c r="Q54" s="94"/>
    </row>
    <row r="55" spans="1:17" s="8" customFormat="1" ht="30" customHeight="1">
      <c r="A55" s="149" t="s">
        <v>68</v>
      </c>
      <c r="B55" s="658" t="s">
        <v>116</v>
      </c>
      <c r="C55" s="659"/>
      <c r="D55" s="659"/>
      <c r="E55" s="270"/>
      <c r="F55" s="271"/>
      <c r="G55" s="27"/>
      <c r="H55" s="93"/>
      <c r="I55" s="162"/>
      <c r="J55" s="113"/>
      <c r="Q55" s="94"/>
    </row>
    <row r="56" spans="1:17" s="8" customFormat="1" ht="15" customHeight="1">
      <c r="A56" s="126">
        <v>1</v>
      </c>
      <c r="B56" s="653" t="s">
        <v>119</v>
      </c>
      <c r="C56" s="634"/>
      <c r="D56" s="634"/>
      <c r="E56" s="270"/>
      <c r="F56" s="271"/>
      <c r="G56" s="27" t="s">
        <v>154</v>
      </c>
      <c r="H56" s="93">
        <v>4</v>
      </c>
      <c r="I56" s="44">
        <v>7144.5</v>
      </c>
      <c r="J56" s="108">
        <f t="shared" ref="J56" si="4">H56*I56</f>
        <v>28578</v>
      </c>
      <c r="Q56" s="94"/>
    </row>
    <row r="57" spans="1:17" s="8" customFormat="1" ht="15" customHeight="1">
      <c r="A57" s="127"/>
      <c r="B57" s="608" t="s">
        <v>48</v>
      </c>
      <c r="C57" s="609"/>
      <c r="D57" s="609"/>
      <c r="E57" s="270"/>
      <c r="F57" s="271"/>
      <c r="G57" s="27"/>
      <c r="H57" s="93"/>
      <c r="I57" s="162"/>
      <c r="J57" s="114">
        <f>SUM(J56)</f>
        <v>28578</v>
      </c>
      <c r="Q57" s="94"/>
    </row>
    <row r="58" spans="1:17" s="8" customFormat="1" ht="15" customHeight="1">
      <c r="A58" s="127"/>
      <c r="B58" s="658" t="s">
        <v>117</v>
      </c>
      <c r="C58" s="659"/>
      <c r="D58" s="659"/>
      <c r="E58" s="270"/>
      <c r="F58" s="271"/>
      <c r="G58" s="27"/>
      <c r="H58" s="93"/>
      <c r="I58" s="162"/>
      <c r="J58" s="114"/>
      <c r="Q58" s="94"/>
    </row>
    <row r="59" spans="1:17" s="8" customFormat="1" ht="15" customHeight="1">
      <c r="A59" s="127"/>
      <c r="B59" s="660" t="s">
        <v>124</v>
      </c>
      <c r="C59" s="661"/>
      <c r="D59" s="662"/>
      <c r="E59" s="270"/>
      <c r="F59" s="271"/>
      <c r="G59" s="27" t="s">
        <v>45</v>
      </c>
      <c r="H59" s="93">
        <v>18</v>
      </c>
      <c r="I59" s="162">
        <v>275</v>
      </c>
      <c r="J59" s="108">
        <f t="shared" ref="J59:J61" si="5">H59*I59</f>
        <v>4950</v>
      </c>
      <c r="Q59" s="94"/>
    </row>
    <row r="60" spans="1:17" s="8" customFormat="1" ht="15" customHeight="1">
      <c r="A60" s="127"/>
      <c r="B60" s="660" t="s">
        <v>126</v>
      </c>
      <c r="C60" s="661"/>
      <c r="D60" s="662"/>
      <c r="E60" s="270"/>
      <c r="F60" s="271"/>
      <c r="G60" s="27" t="s">
        <v>45</v>
      </c>
      <c r="H60" s="93">
        <v>48</v>
      </c>
      <c r="I60" s="162">
        <v>1897.89</v>
      </c>
      <c r="J60" s="108">
        <v>91098.48</v>
      </c>
      <c r="Q60" s="94"/>
    </row>
    <row r="61" spans="1:17" s="8" customFormat="1" ht="15" customHeight="1">
      <c r="A61" s="127"/>
      <c r="B61" s="660" t="s">
        <v>158</v>
      </c>
      <c r="C61" s="661"/>
      <c r="D61" s="662"/>
      <c r="E61" s="270"/>
      <c r="F61" s="271"/>
      <c r="G61" s="27" t="s">
        <v>45</v>
      </c>
      <c r="H61" s="93">
        <v>20</v>
      </c>
      <c r="I61" s="162">
        <v>99</v>
      </c>
      <c r="J61" s="108">
        <f t="shared" si="5"/>
        <v>1980</v>
      </c>
      <c r="Q61" s="94"/>
    </row>
    <row r="62" spans="1:17" s="8" customFormat="1" ht="15" customHeight="1">
      <c r="A62" s="127"/>
      <c r="B62" s="608" t="s">
        <v>48</v>
      </c>
      <c r="C62" s="609"/>
      <c r="D62" s="609"/>
      <c r="E62" s="270"/>
      <c r="F62" s="271"/>
      <c r="G62" s="27"/>
      <c r="H62" s="93"/>
      <c r="I62" s="162"/>
      <c r="J62" s="114">
        <f>SUM(J59:J61)</f>
        <v>98028.479999999996</v>
      </c>
      <c r="Q62" s="94"/>
    </row>
    <row r="63" spans="1:17" s="8" customFormat="1" ht="15" customHeight="1">
      <c r="A63" s="127"/>
      <c r="B63" s="682"/>
      <c r="C63" s="683"/>
      <c r="D63" s="683"/>
      <c r="E63" s="270"/>
      <c r="F63" s="271"/>
      <c r="G63" s="27"/>
      <c r="H63" s="93"/>
      <c r="I63" s="162"/>
      <c r="J63" s="114"/>
      <c r="Q63" s="94"/>
    </row>
    <row r="64" spans="1:17" s="8" customFormat="1" ht="15" customHeight="1">
      <c r="A64" s="150" t="s">
        <v>98</v>
      </c>
      <c r="B64" s="599" t="s">
        <v>49</v>
      </c>
      <c r="C64" s="600"/>
      <c r="D64" s="600"/>
      <c r="E64" s="272"/>
      <c r="F64" s="273"/>
      <c r="G64" s="269"/>
      <c r="H64" s="95"/>
      <c r="I64" s="163"/>
      <c r="J64" s="108"/>
      <c r="Q64" s="96"/>
    </row>
    <row r="65" spans="1:17" s="8" customFormat="1" ht="15" customHeight="1">
      <c r="A65" s="126">
        <v>1</v>
      </c>
      <c r="B65" s="584" t="s">
        <v>50</v>
      </c>
      <c r="C65" s="600"/>
      <c r="D65" s="600"/>
      <c r="E65" s="274"/>
      <c r="F65" s="101"/>
      <c r="G65" s="275" t="s">
        <v>45</v>
      </c>
      <c r="H65" s="97">
        <v>10</v>
      </c>
      <c r="I65" s="164">
        <v>187</v>
      </c>
      <c r="J65" s="108">
        <f t="shared" ref="J65:J75" si="6">H65*I65</f>
        <v>1870</v>
      </c>
      <c r="Q65" s="98"/>
    </row>
    <row r="66" spans="1:17" s="8" customFormat="1" ht="15" customHeight="1">
      <c r="A66" s="126">
        <v>2</v>
      </c>
      <c r="B66" s="584" t="s">
        <v>51</v>
      </c>
      <c r="C66" s="600"/>
      <c r="D66" s="600"/>
      <c r="E66" s="274"/>
      <c r="F66" s="101"/>
      <c r="G66" s="275" t="s">
        <v>45</v>
      </c>
      <c r="H66" s="97">
        <v>30</v>
      </c>
      <c r="I66" s="164">
        <v>107.8</v>
      </c>
      <c r="J66" s="108">
        <f t="shared" si="6"/>
        <v>3234</v>
      </c>
      <c r="Q66" s="98"/>
    </row>
    <row r="67" spans="1:17" s="8" customFormat="1" ht="15" customHeight="1">
      <c r="A67" s="126">
        <v>3</v>
      </c>
      <c r="B67" s="584" t="s">
        <v>52</v>
      </c>
      <c r="C67" s="600"/>
      <c r="D67" s="600"/>
      <c r="E67" s="274"/>
      <c r="F67" s="101"/>
      <c r="G67" s="275" t="s">
        <v>45</v>
      </c>
      <c r="H67" s="97">
        <v>5</v>
      </c>
      <c r="I67" s="164">
        <v>291.5</v>
      </c>
      <c r="J67" s="108">
        <f t="shared" si="6"/>
        <v>1457.5</v>
      </c>
      <c r="Q67" s="98"/>
    </row>
    <row r="68" spans="1:17" s="8" customFormat="1" ht="15" customHeight="1">
      <c r="A68" s="126">
        <v>4</v>
      </c>
      <c r="B68" s="584" t="s">
        <v>75</v>
      </c>
      <c r="C68" s="600"/>
      <c r="D68" s="600"/>
      <c r="E68" s="274"/>
      <c r="F68" s="101"/>
      <c r="G68" s="275" t="s">
        <v>45</v>
      </c>
      <c r="H68" s="97">
        <v>5</v>
      </c>
      <c r="I68" s="164">
        <v>165</v>
      </c>
      <c r="J68" s="108">
        <f t="shared" si="6"/>
        <v>825</v>
      </c>
      <c r="Q68" s="98"/>
    </row>
    <row r="69" spans="1:17" s="8" customFormat="1" ht="15" customHeight="1">
      <c r="A69" s="126">
        <v>5</v>
      </c>
      <c r="B69" s="584" t="s">
        <v>87</v>
      </c>
      <c r="C69" s="600"/>
      <c r="D69" s="600"/>
      <c r="E69" s="274"/>
      <c r="F69" s="122"/>
      <c r="G69" s="275" t="s">
        <v>159</v>
      </c>
      <c r="H69" s="99">
        <v>5</v>
      </c>
      <c r="I69" s="160">
        <v>715</v>
      </c>
      <c r="J69" s="108">
        <f t="shared" si="6"/>
        <v>3575</v>
      </c>
      <c r="Q69" s="100"/>
    </row>
    <row r="70" spans="1:17" s="8" customFormat="1" ht="15" customHeight="1">
      <c r="A70" s="126">
        <v>6</v>
      </c>
      <c r="B70" s="584" t="s">
        <v>83</v>
      </c>
      <c r="C70" s="582"/>
      <c r="D70" s="583"/>
      <c r="E70" s="190"/>
      <c r="F70" s="101"/>
      <c r="G70" s="101" t="s">
        <v>53</v>
      </c>
      <c r="H70" s="97">
        <v>2</v>
      </c>
      <c r="I70" s="164">
        <v>3080</v>
      </c>
      <c r="J70" s="108">
        <f t="shared" si="6"/>
        <v>6160</v>
      </c>
      <c r="Q70" s="101"/>
    </row>
    <row r="71" spans="1:17" s="8" customFormat="1" ht="15" customHeight="1">
      <c r="A71" s="126">
        <v>7</v>
      </c>
      <c r="B71" s="584" t="s">
        <v>86</v>
      </c>
      <c r="C71" s="582"/>
      <c r="D71" s="583"/>
      <c r="E71" s="190"/>
      <c r="F71" s="101"/>
      <c r="G71" s="101" t="s">
        <v>89</v>
      </c>
      <c r="H71" s="97">
        <v>1</v>
      </c>
      <c r="I71" s="164">
        <v>2585</v>
      </c>
      <c r="J71" s="108">
        <f t="shared" si="6"/>
        <v>2585</v>
      </c>
      <c r="Q71" s="101"/>
    </row>
    <row r="72" spans="1:17" s="8" customFormat="1" ht="15" customHeight="1">
      <c r="A72" s="126">
        <v>8</v>
      </c>
      <c r="B72" s="187" t="s">
        <v>88</v>
      </c>
      <c r="C72" s="188"/>
      <c r="D72" s="189"/>
      <c r="E72" s="190"/>
      <c r="F72" s="101"/>
      <c r="G72" s="101" t="s">
        <v>160</v>
      </c>
      <c r="H72" s="97">
        <v>1</v>
      </c>
      <c r="I72" s="164">
        <v>528</v>
      </c>
      <c r="J72" s="108">
        <f t="shared" si="6"/>
        <v>528</v>
      </c>
      <c r="Q72" s="101"/>
    </row>
    <row r="73" spans="1:17" s="8" customFormat="1" ht="15" customHeight="1">
      <c r="A73" s="126">
        <v>9</v>
      </c>
      <c r="B73" s="584" t="s">
        <v>90</v>
      </c>
      <c r="C73" s="582"/>
      <c r="D73" s="583"/>
      <c r="E73" s="190"/>
      <c r="F73" s="101"/>
      <c r="G73" s="101" t="s">
        <v>45</v>
      </c>
      <c r="H73" s="97">
        <v>20</v>
      </c>
      <c r="I73" s="164">
        <v>16.5</v>
      </c>
      <c r="J73" s="108">
        <f t="shared" si="6"/>
        <v>330</v>
      </c>
      <c r="Q73" s="101"/>
    </row>
    <row r="74" spans="1:17" s="8" customFormat="1" ht="15" customHeight="1">
      <c r="A74" s="126">
        <v>10</v>
      </c>
      <c r="B74" s="584" t="s">
        <v>91</v>
      </c>
      <c r="C74" s="582"/>
      <c r="D74" s="583"/>
      <c r="E74" s="190"/>
      <c r="F74" s="101"/>
      <c r="G74" s="101" t="s">
        <v>45</v>
      </c>
      <c r="H74" s="97">
        <v>20</v>
      </c>
      <c r="I74" s="164">
        <v>16.5</v>
      </c>
      <c r="J74" s="108">
        <f t="shared" si="6"/>
        <v>330</v>
      </c>
      <c r="Q74" s="101"/>
    </row>
    <row r="75" spans="1:17" s="8" customFormat="1" ht="15" customHeight="1">
      <c r="A75" s="126">
        <v>11</v>
      </c>
      <c r="B75" s="596" t="s">
        <v>64</v>
      </c>
      <c r="C75" s="600"/>
      <c r="D75" s="601"/>
      <c r="E75" s="190"/>
      <c r="F75" s="122"/>
      <c r="G75" s="101" t="s">
        <v>12</v>
      </c>
      <c r="H75" s="97">
        <v>1</v>
      </c>
      <c r="I75" s="164">
        <v>2089.4499999999998</v>
      </c>
      <c r="J75" s="108">
        <f t="shared" si="6"/>
        <v>2089.4499999999998</v>
      </c>
      <c r="Q75" s="101"/>
    </row>
    <row r="76" spans="1:17" s="8" customFormat="1" ht="15" customHeight="1">
      <c r="A76" s="152"/>
      <c r="B76" s="602" t="s">
        <v>48</v>
      </c>
      <c r="C76" s="603"/>
      <c r="D76" s="604"/>
      <c r="E76" s="191"/>
      <c r="F76" s="120"/>
      <c r="G76" s="91"/>
      <c r="H76" s="92"/>
      <c r="I76" s="161"/>
      <c r="J76" s="110">
        <f>SUM(J65:J75)</f>
        <v>22983.95</v>
      </c>
    </row>
    <row r="77" spans="1:17" s="8" customFormat="1" ht="15" customHeight="1">
      <c r="A77" s="152"/>
      <c r="B77" s="602"/>
      <c r="C77" s="684"/>
      <c r="D77" s="685"/>
      <c r="E77" s="191"/>
      <c r="F77" s="120"/>
      <c r="G77" s="95"/>
      <c r="H77" s="96"/>
      <c r="I77" s="163"/>
      <c r="J77" s="111"/>
    </row>
    <row r="78" spans="1:17" s="8" customFormat="1" ht="42" customHeight="1">
      <c r="A78" s="150" t="s">
        <v>99</v>
      </c>
      <c r="B78" s="605" t="s">
        <v>108</v>
      </c>
      <c r="C78" s="606"/>
      <c r="D78" s="607"/>
      <c r="E78" s="276" t="s">
        <v>161</v>
      </c>
      <c r="F78" s="277" t="s">
        <v>162</v>
      </c>
      <c r="G78" s="278" t="s">
        <v>163</v>
      </c>
      <c r="H78" s="279" t="s">
        <v>164</v>
      </c>
      <c r="I78" s="164" t="s">
        <v>163</v>
      </c>
      <c r="J78" s="108"/>
    </row>
    <row r="79" spans="1:17" s="8" customFormat="1" ht="15" customHeight="1">
      <c r="A79" s="126"/>
      <c r="B79" s="596" t="s">
        <v>92</v>
      </c>
      <c r="C79" s="597"/>
      <c r="D79" s="598"/>
      <c r="E79" s="122">
        <v>1</v>
      </c>
      <c r="F79" s="101">
        <v>80</v>
      </c>
      <c r="G79" s="97">
        <v>112.5</v>
      </c>
      <c r="H79" s="98">
        <v>30</v>
      </c>
      <c r="I79" s="164">
        <v>140.63</v>
      </c>
      <c r="J79" s="108">
        <v>13218.75</v>
      </c>
    </row>
    <row r="80" spans="1:17" s="8" customFormat="1" ht="15" customHeight="1">
      <c r="A80" s="126"/>
      <c r="B80" s="616" t="s">
        <v>93</v>
      </c>
      <c r="C80" s="617"/>
      <c r="D80" s="618"/>
      <c r="E80" s="122">
        <v>1</v>
      </c>
      <c r="F80" s="101">
        <v>80</v>
      </c>
      <c r="G80" s="97">
        <v>100</v>
      </c>
      <c r="H80" s="98">
        <v>30</v>
      </c>
      <c r="I80" s="164">
        <v>125</v>
      </c>
      <c r="J80" s="108">
        <v>11750</v>
      </c>
    </row>
    <row r="81" spans="1:10" s="8" customFormat="1" ht="15" customHeight="1">
      <c r="A81" s="126"/>
      <c r="B81" s="596" t="s">
        <v>54</v>
      </c>
      <c r="C81" s="597"/>
      <c r="D81" s="598"/>
      <c r="E81" s="122">
        <v>1</v>
      </c>
      <c r="F81" s="101">
        <v>80</v>
      </c>
      <c r="G81" s="97">
        <v>93.75</v>
      </c>
      <c r="H81" s="98">
        <v>30</v>
      </c>
      <c r="I81" s="164">
        <v>117.19</v>
      </c>
      <c r="J81" s="108">
        <v>11015.63</v>
      </c>
    </row>
    <row r="82" spans="1:10" s="8" customFormat="1" ht="15" customHeight="1">
      <c r="A82" s="126"/>
      <c r="B82" s="596" t="s">
        <v>65</v>
      </c>
      <c r="C82" s="597"/>
      <c r="D82" s="598"/>
      <c r="E82" s="122">
        <v>1</v>
      </c>
      <c r="F82" s="101">
        <v>80</v>
      </c>
      <c r="G82" s="97">
        <v>87.5</v>
      </c>
      <c r="H82" s="98">
        <v>30</v>
      </c>
      <c r="I82" s="164">
        <v>109.38</v>
      </c>
      <c r="J82" s="108">
        <v>10281.25</v>
      </c>
    </row>
    <row r="83" spans="1:10" s="8" customFormat="1" ht="15" customHeight="1">
      <c r="A83" s="126"/>
      <c r="B83" s="596" t="s">
        <v>66</v>
      </c>
      <c r="C83" s="597"/>
      <c r="D83" s="598"/>
      <c r="E83" s="122">
        <v>2</v>
      </c>
      <c r="F83" s="101">
        <v>80</v>
      </c>
      <c r="G83" s="97">
        <v>87.5</v>
      </c>
      <c r="H83" s="98">
        <v>30</v>
      </c>
      <c r="I83" s="164">
        <v>109.38</v>
      </c>
      <c r="J83" s="108">
        <v>20562.5</v>
      </c>
    </row>
    <row r="84" spans="1:10" s="8" customFormat="1" ht="15" customHeight="1">
      <c r="A84" s="126"/>
      <c r="B84" s="596" t="s">
        <v>165</v>
      </c>
      <c r="C84" s="597"/>
      <c r="D84" s="598"/>
      <c r="E84" s="122">
        <v>2</v>
      </c>
      <c r="F84" s="101">
        <v>80</v>
      </c>
      <c r="G84" s="97">
        <v>68.75</v>
      </c>
      <c r="H84" s="98">
        <v>30</v>
      </c>
      <c r="I84" s="164">
        <v>85.94</v>
      </c>
      <c r="J84" s="108">
        <v>16156.25</v>
      </c>
    </row>
    <row r="85" spans="1:10" s="8" customFormat="1" ht="15" customHeight="1">
      <c r="A85" s="126"/>
      <c r="B85" s="602" t="s">
        <v>48</v>
      </c>
      <c r="C85" s="603"/>
      <c r="D85" s="604"/>
      <c r="E85" s="122"/>
      <c r="F85" s="101"/>
      <c r="G85" s="97"/>
      <c r="H85" s="98"/>
      <c r="I85" s="164"/>
      <c r="J85" s="112">
        <f>SUM(J79:J84)</f>
        <v>82984.38</v>
      </c>
    </row>
    <row r="86" spans="1:10" s="8" customFormat="1" ht="15" customHeight="1">
      <c r="A86" s="126"/>
      <c r="B86" s="679"/>
      <c r="C86" s="680"/>
      <c r="D86" s="681"/>
      <c r="E86" s="122"/>
      <c r="F86" s="101"/>
      <c r="G86" s="97"/>
      <c r="H86" s="98"/>
      <c r="I86" s="164"/>
      <c r="J86" s="108"/>
    </row>
    <row r="87" spans="1:10" s="8" customFormat="1" ht="42.75" customHeight="1">
      <c r="A87" s="126"/>
      <c r="B87" s="605" t="s">
        <v>112</v>
      </c>
      <c r="C87" s="606"/>
      <c r="D87" s="607"/>
      <c r="E87" s="276" t="s">
        <v>161</v>
      </c>
      <c r="F87" s="277" t="s">
        <v>162</v>
      </c>
      <c r="G87" s="278" t="s">
        <v>163</v>
      </c>
      <c r="H87" s="279" t="s">
        <v>164</v>
      </c>
      <c r="I87" s="164" t="s">
        <v>163</v>
      </c>
      <c r="J87" s="108"/>
    </row>
    <row r="88" spans="1:10" s="8" customFormat="1" ht="15" customHeight="1">
      <c r="A88" s="126"/>
      <c r="B88" s="596" t="s">
        <v>92</v>
      </c>
      <c r="C88" s="597"/>
      <c r="D88" s="598"/>
      <c r="E88" s="122">
        <v>1</v>
      </c>
      <c r="F88" s="101">
        <v>40</v>
      </c>
      <c r="G88" s="97">
        <v>112.5</v>
      </c>
      <c r="H88" s="98">
        <v>35</v>
      </c>
      <c r="I88" s="164">
        <v>150.63</v>
      </c>
      <c r="J88" s="108">
        <v>9771.8799999999992</v>
      </c>
    </row>
    <row r="89" spans="1:10" s="8" customFormat="1" ht="15" customHeight="1">
      <c r="A89" s="126"/>
      <c r="B89" s="616" t="s">
        <v>93</v>
      </c>
      <c r="C89" s="617"/>
      <c r="D89" s="618"/>
      <c r="E89" s="122">
        <v>1</v>
      </c>
      <c r="F89" s="101">
        <v>40</v>
      </c>
      <c r="G89" s="97">
        <v>100</v>
      </c>
      <c r="H89" s="98">
        <v>35</v>
      </c>
      <c r="I89" s="164">
        <v>135</v>
      </c>
      <c r="J89" s="108">
        <v>8725</v>
      </c>
    </row>
    <row r="90" spans="1:10" s="8" customFormat="1" ht="15" customHeight="1">
      <c r="A90" s="126"/>
      <c r="B90" s="610" t="s">
        <v>110</v>
      </c>
      <c r="C90" s="611"/>
      <c r="D90" s="612"/>
      <c r="E90" s="122">
        <v>1</v>
      </c>
      <c r="F90" s="101">
        <v>40</v>
      </c>
      <c r="G90" s="97">
        <v>93.75</v>
      </c>
      <c r="H90" s="98">
        <v>35</v>
      </c>
      <c r="I90" s="164">
        <v>127.19</v>
      </c>
      <c r="J90" s="108">
        <v>8201.56</v>
      </c>
    </row>
    <row r="91" spans="1:10" s="8" customFormat="1" ht="15" customHeight="1">
      <c r="A91" s="126"/>
      <c r="B91" s="596" t="s">
        <v>54</v>
      </c>
      <c r="C91" s="597"/>
      <c r="D91" s="598"/>
      <c r="E91" s="122">
        <v>1</v>
      </c>
      <c r="F91" s="101">
        <v>40</v>
      </c>
      <c r="G91" s="97">
        <v>93.75</v>
      </c>
      <c r="H91" s="98">
        <v>35</v>
      </c>
      <c r="I91" s="164">
        <v>127.19</v>
      </c>
      <c r="J91" s="108">
        <v>8201.56</v>
      </c>
    </row>
    <row r="92" spans="1:10" s="8" customFormat="1" ht="15" customHeight="1">
      <c r="A92" s="126"/>
      <c r="B92" s="596" t="s">
        <v>65</v>
      </c>
      <c r="C92" s="597"/>
      <c r="D92" s="598"/>
      <c r="E92" s="122">
        <v>1</v>
      </c>
      <c r="F92" s="101">
        <v>40</v>
      </c>
      <c r="G92" s="97">
        <v>87.5</v>
      </c>
      <c r="H92" s="98">
        <v>35</v>
      </c>
      <c r="I92" s="164">
        <v>119.38</v>
      </c>
      <c r="J92" s="108">
        <v>7678.13</v>
      </c>
    </row>
    <row r="93" spans="1:10" s="8" customFormat="1" ht="15" customHeight="1">
      <c r="A93" s="126"/>
      <c r="B93" s="596" t="s">
        <v>66</v>
      </c>
      <c r="C93" s="597"/>
      <c r="D93" s="598"/>
      <c r="E93" s="122">
        <v>2</v>
      </c>
      <c r="F93" s="101">
        <v>40</v>
      </c>
      <c r="G93" s="97">
        <v>87.5</v>
      </c>
      <c r="H93" s="98">
        <v>35</v>
      </c>
      <c r="I93" s="164">
        <v>119.38</v>
      </c>
      <c r="J93" s="108">
        <v>15356.25</v>
      </c>
    </row>
    <row r="94" spans="1:10" s="8" customFormat="1" ht="15" customHeight="1">
      <c r="A94" s="126"/>
      <c r="B94" s="596" t="s">
        <v>165</v>
      </c>
      <c r="C94" s="597"/>
      <c r="D94" s="598"/>
      <c r="E94" s="122">
        <v>2</v>
      </c>
      <c r="F94" s="101">
        <v>40</v>
      </c>
      <c r="G94" s="97">
        <v>68.75</v>
      </c>
      <c r="H94" s="98">
        <v>35</v>
      </c>
      <c r="I94" s="164">
        <v>95.94</v>
      </c>
      <c r="J94" s="108">
        <v>12215.63</v>
      </c>
    </row>
    <row r="95" spans="1:10" s="173" customFormat="1" ht="15" customHeight="1">
      <c r="A95" s="169"/>
      <c r="B95" s="613" t="s">
        <v>48</v>
      </c>
      <c r="C95" s="614"/>
      <c r="D95" s="615"/>
      <c r="E95" s="128"/>
      <c r="F95" s="280"/>
      <c r="G95" s="170"/>
      <c r="H95" s="171"/>
      <c r="I95" s="172"/>
      <c r="J95" s="281">
        <f>SUM(J88:J94)</f>
        <v>70150.009999999995</v>
      </c>
    </row>
    <row r="96" spans="1:10" s="8" customFormat="1" ht="27" customHeight="1">
      <c r="A96" s="126"/>
      <c r="B96" s="605" t="s">
        <v>109</v>
      </c>
      <c r="C96" s="606"/>
      <c r="D96" s="607"/>
      <c r="E96" s="276" t="s">
        <v>161</v>
      </c>
      <c r="F96" s="277" t="s">
        <v>162</v>
      </c>
      <c r="G96" s="278" t="s">
        <v>163</v>
      </c>
      <c r="H96" s="279" t="s">
        <v>164</v>
      </c>
      <c r="I96" s="164" t="s">
        <v>163</v>
      </c>
      <c r="J96" s="108"/>
    </row>
    <row r="97" spans="1:10" s="8" customFormat="1" ht="15" customHeight="1">
      <c r="A97" s="126"/>
      <c r="B97" s="596" t="s">
        <v>92</v>
      </c>
      <c r="C97" s="597"/>
      <c r="D97" s="598"/>
      <c r="E97" s="122">
        <v>1</v>
      </c>
      <c r="F97" s="101">
        <v>8</v>
      </c>
      <c r="G97" s="97">
        <v>112.5</v>
      </c>
      <c r="H97" s="98"/>
      <c r="I97" s="164"/>
      <c r="J97" s="108">
        <v>900</v>
      </c>
    </row>
    <row r="98" spans="1:10" s="8" customFormat="1" ht="15" customHeight="1">
      <c r="A98" s="126"/>
      <c r="B98" s="610" t="s">
        <v>110</v>
      </c>
      <c r="C98" s="611"/>
      <c r="D98" s="612"/>
      <c r="E98" s="122">
        <v>1</v>
      </c>
      <c r="F98" s="101">
        <v>8</v>
      </c>
      <c r="G98" s="97">
        <v>93.75</v>
      </c>
      <c r="H98" s="98"/>
      <c r="I98" s="164"/>
      <c r="J98" s="108">
        <v>750</v>
      </c>
    </row>
    <row r="99" spans="1:10" s="8" customFormat="1" ht="15" customHeight="1">
      <c r="A99" s="126"/>
      <c r="B99" s="596" t="s">
        <v>65</v>
      </c>
      <c r="C99" s="597"/>
      <c r="D99" s="598"/>
      <c r="E99" s="122">
        <v>1</v>
      </c>
      <c r="F99" s="101">
        <v>8</v>
      </c>
      <c r="G99" s="97">
        <v>87.5</v>
      </c>
      <c r="H99" s="98"/>
      <c r="I99" s="164"/>
      <c r="J99" s="108">
        <v>700</v>
      </c>
    </row>
    <row r="100" spans="1:10" s="8" customFormat="1" ht="15" customHeight="1">
      <c r="A100" s="126"/>
      <c r="B100" s="596" t="s">
        <v>66</v>
      </c>
      <c r="C100" s="597"/>
      <c r="D100" s="598"/>
      <c r="E100" s="122">
        <v>1</v>
      </c>
      <c r="F100" s="101">
        <v>8</v>
      </c>
      <c r="G100" s="97">
        <v>87.5</v>
      </c>
      <c r="H100" s="98"/>
      <c r="I100" s="164"/>
      <c r="J100" s="108">
        <v>700</v>
      </c>
    </row>
    <row r="101" spans="1:10" s="8" customFormat="1" ht="15" customHeight="1">
      <c r="A101" s="126"/>
      <c r="B101" s="596" t="s">
        <v>165</v>
      </c>
      <c r="C101" s="597"/>
      <c r="D101" s="598"/>
      <c r="E101" s="122">
        <v>1</v>
      </c>
      <c r="F101" s="101">
        <v>8</v>
      </c>
      <c r="G101" s="97">
        <v>68.75</v>
      </c>
      <c r="H101" s="98"/>
      <c r="I101" s="164"/>
      <c r="J101" s="108">
        <v>550</v>
      </c>
    </row>
    <row r="102" spans="1:10" s="8" customFormat="1" ht="15" customHeight="1">
      <c r="A102" s="126"/>
      <c r="B102" s="602" t="s">
        <v>48</v>
      </c>
      <c r="C102" s="603"/>
      <c r="D102" s="604"/>
      <c r="E102" s="128"/>
      <c r="F102" s="280"/>
      <c r="G102" s="97"/>
      <c r="H102" s="96"/>
      <c r="I102" s="163"/>
      <c r="J102" s="110">
        <f>SUM(J97:J101)</f>
        <v>3600</v>
      </c>
    </row>
    <row r="103" spans="1:10" s="8" customFormat="1" ht="15" customHeight="1">
      <c r="A103" s="126"/>
      <c r="B103" s="589"/>
      <c r="C103" s="590"/>
      <c r="D103" s="591"/>
      <c r="E103" s="121"/>
      <c r="F103" s="273"/>
      <c r="G103" s="97"/>
      <c r="H103" s="96"/>
      <c r="I103" s="163"/>
      <c r="J103" s="110"/>
    </row>
    <row r="104" spans="1:10" s="8" customFormat="1" ht="15" customHeight="1">
      <c r="A104" s="150" t="s">
        <v>100</v>
      </c>
      <c r="B104" s="599" t="s">
        <v>20</v>
      </c>
      <c r="C104" s="600"/>
      <c r="D104" s="601"/>
      <c r="E104" s="121"/>
      <c r="F104" s="273"/>
      <c r="G104" s="97"/>
      <c r="H104" s="96"/>
      <c r="I104" s="163"/>
      <c r="J104" s="111"/>
    </row>
    <row r="105" spans="1:10" s="8" customFormat="1" ht="15" customHeight="1">
      <c r="A105" s="126"/>
      <c r="B105" s="592" t="s">
        <v>55</v>
      </c>
      <c r="C105" s="582"/>
      <c r="D105" s="583"/>
      <c r="E105" s="121"/>
      <c r="F105" s="273"/>
      <c r="G105" s="97"/>
      <c r="H105" s="96"/>
      <c r="I105" s="164"/>
      <c r="J105" s="110">
        <v>2818.6</v>
      </c>
    </row>
    <row r="106" spans="1:10" s="8" customFormat="1" ht="15" customHeight="1">
      <c r="A106" s="150" t="s">
        <v>101</v>
      </c>
      <c r="B106" s="593" t="s">
        <v>69</v>
      </c>
      <c r="C106" s="594"/>
      <c r="D106" s="595"/>
      <c r="E106" s="121"/>
      <c r="F106" s="273"/>
      <c r="G106" s="97"/>
      <c r="H106" s="96"/>
      <c r="I106" s="163"/>
      <c r="J106" s="110"/>
    </row>
    <row r="107" spans="1:10" s="8" customFormat="1" ht="15" customHeight="1">
      <c r="A107" s="126"/>
      <c r="B107" s="581"/>
      <c r="C107" s="582"/>
      <c r="D107" s="583"/>
      <c r="E107" s="121"/>
      <c r="F107" s="273"/>
      <c r="G107" s="97"/>
      <c r="H107" s="96"/>
      <c r="I107" s="163"/>
      <c r="J107" s="108"/>
    </row>
    <row r="108" spans="1:10" s="8" customFormat="1" ht="15" customHeight="1">
      <c r="A108" s="126"/>
      <c r="B108" s="570" t="s">
        <v>56</v>
      </c>
      <c r="C108" s="571"/>
      <c r="D108" s="572"/>
      <c r="E108" s="121"/>
      <c r="F108" s="273"/>
      <c r="G108" s="97"/>
      <c r="H108" s="96"/>
      <c r="I108" s="163"/>
      <c r="J108" s="108"/>
    </row>
    <row r="109" spans="1:10" s="8" customFormat="1" ht="15" customHeight="1">
      <c r="A109" s="126"/>
      <c r="B109" s="570" t="s">
        <v>57</v>
      </c>
      <c r="C109" s="579"/>
      <c r="D109" s="580"/>
      <c r="E109" s="121"/>
      <c r="F109" s="273"/>
      <c r="G109" s="97"/>
      <c r="H109" s="96"/>
      <c r="I109" s="163"/>
      <c r="J109" s="112">
        <f>J39</f>
        <v>103058</v>
      </c>
    </row>
    <row r="110" spans="1:10" s="8" customFormat="1" ht="15" customHeight="1">
      <c r="A110" s="126"/>
      <c r="B110" s="570" t="s">
        <v>58</v>
      </c>
      <c r="C110" s="571"/>
      <c r="D110" s="572"/>
      <c r="E110" s="121"/>
      <c r="F110" s="273"/>
      <c r="G110" s="97"/>
      <c r="H110" s="96"/>
      <c r="I110" s="163"/>
      <c r="J110" s="110">
        <f>J43+J51+J54+J57+J62+J76</f>
        <v>390041.63</v>
      </c>
    </row>
    <row r="111" spans="1:10" s="8" customFormat="1" ht="15" customHeight="1">
      <c r="A111" s="126"/>
      <c r="B111" s="570" t="s">
        <v>38</v>
      </c>
      <c r="C111" s="571"/>
      <c r="D111" s="572"/>
      <c r="E111" s="121"/>
      <c r="F111" s="273"/>
      <c r="G111" s="97"/>
      <c r="H111" s="96"/>
      <c r="I111" s="163"/>
      <c r="J111" s="110">
        <f>J85+J95+J102</f>
        <v>156734.39000000001</v>
      </c>
    </row>
    <row r="112" spans="1:10" s="8" customFormat="1" ht="15" customHeight="1">
      <c r="A112" s="126"/>
      <c r="B112" s="570" t="s">
        <v>59</v>
      </c>
      <c r="C112" s="571"/>
      <c r="D112" s="572"/>
      <c r="E112" s="121"/>
      <c r="F112" s="273"/>
      <c r="G112" s="97"/>
      <c r="H112" s="96"/>
      <c r="I112" s="163"/>
      <c r="J112" s="110">
        <v>97475.1</v>
      </c>
    </row>
    <row r="113" spans="1:10" s="8" customFormat="1" ht="15" customHeight="1">
      <c r="A113" s="126"/>
      <c r="B113" s="573" t="s">
        <v>60</v>
      </c>
      <c r="C113" s="574"/>
      <c r="D113" s="575"/>
      <c r="E113" s="121"/>
      <c r="F113" s="273"/>
      <c r="G113" s="97"/>
      <c r="H113" s="96"/>
      <c r="I113" s="163"/>
      <c r="J113" s="110">
        <v>750127.71</v>
      </c>
    </row>
    <row r="114" spans="1:10" s="8" customFormat="1" ht="15" customHeight="1" thickBot="1">
      <c r="A114" s="126"/>
      <c r="B114" s="576" t="s">
        <v>61</v>
      </c>
      <c r="C114" s="577"/>
      <c r="D114" s="578"/>
      <c r="E114" s="577" t="s">
        <v>150</v>
      </c>
      <c r="F114" s="577"/>
      <c r="G114" s="577"/>
      <c r="H114" s="577"/>
      <c r="I114" s="667"/>
      <c r="J114" s="108"/>
    </row>
    <row r="115" spans="1:10" s="8" customFormat="1" ht="22.5" customHeight="1" thickBot="1">
      <c r="A115" s="153"/>
      <c r="B115" s="668" t="s">
        <v>32</v>
      </c>
      <c r="C115" s="669"/>
      <c r="D115" s="670"/>
      <c r="E115" s="107"/>
      <c r="F115" s="107"/>
      <c r="G115" s="105"/>
      <c r="H115" s="106"/>
      <c r="I115" s="165" t="s">
        <v>62</v>
      </c>
      <c r="J115" s="123">
        <f>J113</f>
        <v>750127.71</v>
      </c>
    </row>
    <row r="116" spans="1:10">
      <c r="A116" s="102"/>
      <c r="B116" s="103"/>
      <c r="C116" s="103"/>
      <c r="D116" s="103"/>
      <c r="E116" s="103"/>
      <c r="F116" s="103"/>
      <c r="G116" s="103"/>
      <c r="H116" s="103"/>
      <c r="I116" s="166"/>
      <c r="J116" s="104"/>
    </row>
    <row r="117" spans="1:10">
      <c r="A117" s="671"/>
      <c r="B117" s="672"/>
      <c r="C117" s="672"/>
      <c r="D117" s="103"/>
      <c r="E117" s="103"/>
      <c r="F117" s="103"/>
      <c r="G117" s="103"/>
      <c r="H117" s="103"/>
      <c r="I117" s="166"/>
      <c r="J117" s="104"/>
    </row>
    <row r="118" spans="1:10">
      <c r="A118" s="102"/>
      <c r="B118" s="103"/>
      <c r="C118" s="103"/>
      <c r="D118" s="103"/>
      <c r="E118" s="103"/>
      <c r="F118" s="103"/>
      <c r="G118" s="103"/>
      <c r="H118" s="103"/>
      <c r="I118" s="166"/>
      <c r="J118" s="104"/>
    </row>
    <row r="119" spans="1:10">
      <c r="A119" s="673"/>
      <c r="B119" s="674"/>
      <c r="C119" s="674"/>
      <c r="D119" s="103"/>
      <c r="E119" s="103"/>
      <c r="F119" s="103"/>
      <c r="G119" s="103"/>
      <c r="H119" s="103"/>
      <c r="I119" s="166"/>
      <c r="J119" s="104"/>
    </row>
    <row r="120" spans="1:10">
      <c r="A120" s="14"/>
      <c r="B120" s="16"/>
      <c r="C120" s="16"/>
      <c r="D120" s="129"/>
      <c r="E120" s="9"/>
      <c r="F120" s="9"/>
      <c r="G120" s="9"/>
      <c r="H120" s="9"/>
      <c r="I120" s="167"/>
      <c r="J120" s="11" t="s">
        <v>63</v>
      </c>
    </row>
    <row r="121" spans="1:10">
      <c r="E121" s="9"/>
      <c r="F121" s="9"/>
      <c r="G121" s="9"/>
      <c r="H121" s="9"/>
      <c r="I121" s="167"/>
      <c r="J121" s="11"/>
    </row>
    <row r="122" spans="1:10">
      <c r="A122" s="155"/>
      <c r="B122" s="16"/>
      <c r="C122" s="16"/>
      <c r="D122" s="16"/>
      <c r="E122" s="9"/>
      <c r="F122" s="9"/>
      <c r="G122" s="9"/>
      <c r="H122" s="9"/>
      <c r="I122" s="167"/>
      <c r="J122" s="11"/>
    </row>
    <row r="123" spans="1:10">
      <c r="A123" s="155"/>
      <c r="B123"/>
      <c r="C123"/>
      <c r="D123"/>
      <c r="E123" s="9"/>
      <c r="F123" s="9"/>
      <c r="G123" s="9"/>
      <c r="H123" s="9"/>
      <c r="I123" s="167"/>
      <c r="J123" s="11"/>
    </row>
    <row r="124" spans="1:10">
      <c r="A124" s="156"/>
      <c r="B124"/>
      <c r="C124"/>
      <c r="D124" s="40"/>
      <c r="E124" s="9"/>
      <c r="F124" s="9"/>
      <c r="G124" s="9"/>
      <c r="H124" s="9"/>
      <c r="I124" s="167"/>
      <c r="J124" s="11"/>
    </row>
    <row r="125" spans="1:10">
      <c r="A125" s="155"/>
      <c r="B125"/>
      <c r="C125"/>
      <c r="D125" s="130"/>
      <c r="E125" s="9"/>
      <c r="F125" s="9"/>
      <c r="G125" s="9"/>
      <c r="H125" s="9"/>
      <c r="I125" s="167"/>
      <c r="J125" s="11"/>
    </row>
    <row r="126" spans="1:10">
      <c r="E126" s="9"/>
      <c r="F126" s="9"/>
      <c r="G126" s="9"/>
      <c r="H126" s="9"/>
      <c r="I126" s="167"/>
      <c r="J126" s="11"/>
    </row>
    <row r="127" spans="1:10">
      <c r="E127" s="2"/>
      <c r="F127" s="2"/>
      <c r="G127" s="2"/>
      <c r="H127" s="13"/>
      <c r="J127" s="3"/>
    </row>
    <row r="128" spans="1:10">
      <c r="E128" s="13"/>
      <c r="F128" s="13"/>
      <c r="G128" s="13"/>
      <c r="H128" s="13"/>
      <c r="J128" s="3"/>
    </row>
    <row r="129" spans="5:11">
      <c r="E129" s="13"/>
      <c r="F129" s="13"/>
      <c r="G129" s="13"/>
      <c r="H129" s="13"/>
      <c r="J129" s="3"/>
    </row>
    <row r="130" spans="5:11">
      <c r="E130" s="2"/>
      <c r="F130" s="2"/>
      <c r="G130" s="2"/>
      <c r="H130" s="13"/>
      <c r="J130" s="3"/>
    </row>
    <row r="131" spans="5:11">
      <c r="E131" s="2"/>
      <c r="F131" s="2"/>
      <c r="G131" s="2"/>
      <c r="H131" s="13"/>
      <c r="J131" s="3"/>
    </row>
    <row r="138" spans="5:11">
      <c r="K138" s="282"/>
    </row>
  </sheetData>
  <mergeCells count="121">
    <mergeCell ref="A9:C12"/>
    <mergeCell ref="D9:G10"/>
    <mergeCell ref="H9:J12"/>
    <mergeCell ref="D11:G12"/>
    <mergeCell ref="I14:J14"/>
    <mergeCell ref="D15:G15"/>
    <mergeCell ref="I15:J15"/>
    <mergeCell ref="B20:D20"/>
    <mergeCell ref="B21:D21"/>
    <mergeCell ref="B22:D22"/>
    <mergeCell ref="B23:D23"/>
    <mergeCell ref="B24:D24"/>
    <mergeCell ref="B29:D29"/>
    <mergeCell ref="D16:G16"/>
    <mergeCell ref="I16:J16"/>
    <mergeCell ref="A18:A19"/>
    <mergeCell ref="B18:D19"/>
    <mergeCell ref="E18:F19"/>
    <mergeCell ref="G18:G19"/>
    <mergeCell ref="H18:H19"/>
    <mergeCell ref="I18:I19"/>
    <mergeCell ref="J18:J19"/>
    <mergeCell ref="M37:O37"/>
    <mergeCell ref="B39:D39"/>
    <mergeCell ref="M39:O39"/>
    <mergeCell ref="B40:D40"/>
    <mergeCell ref="M40:O40"/>
    <mergeCell ref="B41:D41"/>
    <mergeCell ref="M41:O41"/>
    <mergeCell ref="B30:D30"/>
    <mergeCell ref="B32:D32"/>
    <mergeCell ref="B33:D33"/>
    <mergeCell ref="B34:D34"/>
    <mergeCell ref="B36:D36"/>
    <mergeCell ref="B37:D37"/>
    <mergeCell ref="B45:D45"/>
    <mergeCell ref="M45:O45"/>
    <mergeCell ref="B46:D46"/>
    <mergeCell ref="M46:O46"/>
    <mergeCell ref="B47:D47"/>
    <mergeCell ref="M47:O47"/>
    <mergeCell ref="B42:D42"/>
    <mergeCell ref="M42:O42"/>
    <mergeCell ref="B43:D43"/>
    <mergeCell ref="M43:O43"/>
    <mergeCell ref="B44:D44"/>
    <mergeCell ref="M44:O44"/>
    <mergeCell ref="B51:D51"/>
    <mergeCell ref="M51:O51"/>
    <mergeCell ref="B52:D52"/>
    <mergeCell ref="B53:D53"/>
    <mergeCell ref="B54:D54"/>
    <mergeCell ref="B55:D55"/>
    <mergeCell ref="B48:D48"/>
    <mergeCell ref="M48:O48"/>
    <mergeCell ref="B49:D49"/>
    <mergeCell ref="M49:O49"/>
    <mergeCell ref="B50:D50"/>
    <mergeCell ref="M50:O50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75:D75"/>
    <mergeCell ref="B76:D76"/>
    <mergeCell ref="B77:D77"/>
    <mergeCell ref="B78:D78"/>
    <mergeCell ref="B79:D79"/>
    <mergeCell ref="B80:D80"/>
    <mergeCell ref="B68:D68"/>
    <mergeCell ref="B69:D69"/>
    <mergeCell ref="B70:D70"/>
    <mergeCell ref="B71:D71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A117:C117"/>
    <mergeCell ref="A119:C119"/>
    <mergeCell ref="B111:D111"/>
    <mergeCell ref="B112:D112"/>
    <mergeCell ref="B113:D113"/>
    <mergeCell ref="B114:D114"/>
    <mergeCell ref="E114:I114"/>
    <mergeCell ref="B115:D115"/>
    <mergeCell ref="B105:D105"/>
    <mergeCell ref="B106:D106"/>
    <mergeCell ref="B107:D107"/>
    <mergeCell ref="B108:D108"/>
    <mergeCell ref="B109:D109"/>
    <mergeCell ref="B110:D1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topLeftCell="A85" zoomScale="70" zoomScaleNormal="70" workbookViewId="0">
      <selection activeCell="E107" sqref="E107:H107"/>
    </sheetView>
  </sheetViews>
  <sheetFormatPr defaultColWidth="3.5703125" defaultRowHeight="12.75"/>
  <cols>
    <col min="1" max="1" width="7.85546875" style="283" customWidth="1"/>
    <col min="2" max="2" width="12.140625" style="283" customWidth="1"/>
    <col min="3" max="3" width="28.5703125" style="283" customWidth="1"/>
    <col min="4" max="4" width="33.7109375" style="283" customWidth="1"/>
    <col min="5" max="5" width="8.140625" style="283" customWidth="1"/>
    <col min="6" max="6" width="9.7109375" style="283" customWidth="1"/>
    <col min="7" max="7" width="12.140625" style="283" customWidth="1"/>
    <col min="8" max="8" width="17.42578125" style="283" customWidth="1"/>
    <col min="9" max="9" width="30.28515625" style="283" customWidth="1"/>
    <col min="10" max="16384" width="3.5703125" style="283"/>
  </cols>
  <sheetData>
    <row r="1" spans="1:9" ht="12.75" customHeight="1">
      <c r="A1" s="800" t="s">
        <v>166</v>
      </c>
      <c r="B1" s="801"/>
      <c r="C1" s="801"/>
      <c r="D1" s="801"/>
      <c r="E1" s="801"/>
      <c r="F1" s="801"/>
      <c r="G1" s="801"/>
      <c r="H1" s="801"/>
      <c r="I1" s="802"/>
    </row>
    <row r="2" spans="1:9" s="284" customFormat="1" ht="15.75" customHeight="1">
      <c r="A2" s="803"/>
      <c r="B2" s="804"/>
      <c r="C2" s="804"/>
      <c r="D2" s="804"/>
      <c r="E2" s="804"/>
      <c r="F2" s="804"/>
      <c r="G2" s="804"/>
      <c r="H2" s="804"/>
      <c r="I2" s="805"/>
    </row>
    <row r="3" spans="1:9" s="284" customFormat="1" ht="22.5">
      <c r="A3" s="806" t="s">
        <v>167</v>
      </c>
      <c r="B3" s="807"/>
      <c r="C3" s="807"/>
      <c r="D3" s="807"/>
      <c r="E3" s="807"/>
      <c r="F3" s="807"/>
      <c r="G3" s="807"/>
      <c r="H3" s="807"/>
      <c r="I3" s="808"/>
    </row>
    <row r="4" spans="1:9" s="284" customFormat="1" ht="22.5">
      <c r="A4" s="806" t="s">
        <v>168</v>
      </c>
      <c r="B4" s="807"/>
      <c r="C4" s="807"/>
      <c r="D4" s="807"/>
      <c r="E4" s="807"/>
      <c r="F4" s="807"/>
      <c r="G4" s="807"/>
      <c r="H4" s="807"/>
      <c r="I4" s="808"/>
    </row>
    <row r="5" spans="1:9" s="284" customFormat="1" ht="23.25">
      <c r="A5" s="809" t="s">
        <v>169</v>
      </c>
      <c r="B5" s="810"/>
      <c r="C5" s="810"/>
      <c r="D5" s="810"/>
      <c r="E5" s="810"/>
      <c r="F5" s="810"/>
      <c r="G5" s="810"/>
      <c r="H5" s="810"/>
      <c r="I5" s="811"/>
    </row>
    <row r="6" spans="1:9" s="284" customFormat="1" ht="24" customHeight="1" thickBot="1">
      <c r="A6" s="812"/>
      <c r="B6" s="813"/>
      <c r="C6" s="813"/>
      <c r="D6" s="813"/>
      <c r="E6" s="813"/>
      <c r="F6" s="813"/>
      <c r="G6" s="813"/>
      <c r="H6" s="813"/>
      <c r="I6" s="814"/>
    </row>
    <row r="7" spans="1:9" s="286" customFormat="1" ht="16.5" customHeight="1">
      <c r="A7" s="815" t="s">
        <v>79</v>
      </c>
      <c r="B7" s="816"/>
      <c r="C7" s="819" t="s">
        <v>170</v>
      </c>
      <c r="D7" s="820"/>
      <c r="E7" s="820"/>
      <c r="F7" s="820"/>
      <c r="G7" s="285"/>
      <c r="H7" s="822"/>
      <c r="I7" s="823"/>
    </row>
    <row r="8" spans="1:9" s="286" customFormat="1" ht="28.5" customHeight="1" thickBot="1">
      <c r="A8" s="817"/>
      <c r="B8" s="818"/>
      <c r="C8" s="821"/>
      <c r="D8" s="821"/>
      <c r="E8" s="821"/>
      <c r="F8" s="821"/>
      <c r="G8" s="285" t="s">
        <v>80</v>
      </c>
      <c r="H8" s="824">
        <f ca="1">NOW()</f>
        <v>44742.665104513886</v>
      </c>
      <c r="I8" s="825"/>
    </row>
    <row r="9" spans="1:9" s="286" customFormat="1" ht="17.25" customHeight="1">
      <c r="A9" s="287" t="s">
        <v>171</v>
      </c>
      <c r="B9" s="288"/>
      <c r="C9" s="289" t="s">
        <v>172</v>
      </c>
      <c r="D9" s="290"/>
      <c r="E9" s="291"/>
      <c r="F9" s="291"/>
      <c r="G9" s="285" t="s">
        <v>82</v>
      </c>
      <c r="H9" s="826"/>
      <c r="I9" s="827"/>
    </row>
    <row r="10" spans="1:9" s="286" customFormat="1" ht="20.100000000000001" customHeight="1">
      <c r="A10" s="287" t="s">
        <v>173</v>
      </c>
      <c r="B10" s="288"/>
      <c r="C10" s="289" t="s">
        <v>174</v>
      </c>
      <c r="D10" s="291"/>
      <c r="E10" s="291"/>
      <c r="F10" s="291"/>
      <c r="G10" s="285" t="s">
        <v>175</v>
      </c>
      <c r="H10" s="828">
        <v>2022013</v>
      </c>
      <c r="I10" s="829"/>
    </row>
    <row r="11" spans="1:9" s="286" customFormat="1" ht="17.25" customHeight="1">
      <c r="A11" s="287" t="s">
        <v>176</v>
      </c>
      <c r="B11" s="288"/>
      <c r="C11" s="289" t="s">
        <v>177</v>
      </c>
      <c r="D11" s="291"/>
      <c r="E11" s="291"/>
      <c r="F11" s="291"/>
      <c r="G11" s="292"/>
      <c r="H11" s="293"/>
      <c r="I11" s="294"/>
    </row>
    <row r="12" spans="1:9" s="296" customFormat="1" ht="9.75" customHeight="1">
      <c r="A12" s="830"/>
      <c r="B12" s="831"/>
      <c r="C12" s="831"/>
      <c r="D12" s="295"/>
      <c r="E12" s="832"/>
      <c r="F12" s="832"/>
      <c r="G12" s="832"/>
      <c r="H12" s="832"/>
      <c r="I12" s="833"/>
    </row>
    <row r="13" spans="1:9" s="301" customFormat="1" ht="24.95" customHeight="1" thickBot="1">
      <c r="A13" s="297" t="s">
        <v>178</v>
      </c>
      <c r="B13" s="834" t="s">
        <v>179</v>
      </c>
      <c r="C13" s="835"/>
      <c r="D13" s="835"/>
      <c r="E13" s="298" t="s">
        <v>8</v>
      </c>
      <c r="F13" s="299" t="s">
        <v>180</v>
      </c>
      <c r="G13" s="299" t="s">
        <v>181</v>
      </c>
      <c r="H13" s="299" t="s">
        <v>182</v>
      </c>
      <c r="I13" s="300" t="s">
        <v>7</v>
      </c>
    </row>
    <row r="14" spans="1:9" s="307" customFormat="1" ht="15.75" customHeight="1">
      <c r="A14" s="302" t="s">
        <v>18</v>
      </c>
      <c r="B14" s="797" t="s">
        <v>17</v>
      </c>
      <c r="C14" s="798"/>
      <c r="D14" s="799"/>
      <c r="E14" s="303"/>
      <c r="F14" s="304"/>
      <c r="G14" s="304"/>
      <c r="H14" s="305"/>
      <c r="I14" s="306"/>
    </row>
    <row r="15" spans="1:9" s="307" customFormat="1" ht="15.75">
      <c r="A15" s="308">
        <v>1</v>
      </c>
      <c r="B15" s="745" t="s">
        <v>71</v>
      </c>
      <c r="C15" s="768"/>
      <c r="D15" s="769"/>
      <c r="E15" s="309"/>
      <c r="F15" s="310" t="s">
        <v>12</v>
      </c>
      <c r="G15" s="311">
        <v>1</v>
      </c>
      <c r="H15" s="312">
        <v>5000</v>
      </c>
      <c r="I15" s="313">
        <f t="shared" ref="I15:I31" si="0">H15*G15</f>
        <v>5000</v>
      </c>
    </row>
    <row r="16" spans="1:9" s="307" customFormat="1" ht="15" customHeight="1">
      <c r="A16" s="308"/>
      <c r="B16" s="745" t="s">
        <v>70</v>
      </c>
      <c r="C16" s="736"/>
      <c r="D16" s="737"/>
      <c r="E16" s="309"/>
      <c r="F16" s="310" t="s">
        <v>12</v>
      </c>
      <c r="G16" s="311">
        <v>1</v>
      </c>
      <c r="H16" s="312">
        <v>5000</v>
      </c>
      <c r="I16" s="313">
        <f t="shared" si="0"/>
        <v>5000</v>
      </c>
    </row>
    <row r="17" spans="1:9" s="307" customFormat="1" ht="15" customHeight="1">
      <c r="A17" s="314">
        <v>2</v>
      </c>
      <c r="B17" s="788" t="s">
        <v>41</v>
      </c>
      <c r="C17" s="789"/>
      <c r="D17" s="790"/>
      <c r="E17" s="315"/>
      <c r="F17" s="310"/>
      <c r="G17" s="316"/>
      <c r="H17" s="312"/>
      <c r="I17" s="313"/>
    </row>
    <row r="18" spans="1:9" s="307" customFormat="1" ht="15.75">
      <c r="A18" s="314"/>
      <c r="B18" s="788" t="s">
        <v>42</v>
      </c>
      <c r="C18" s="789"/>
      <c r="D18" s="790"/>
      <c r="E18" s="315"/>
      <c r="F18" s="310" t="s">
        <v>183</v>
      </c>
      <c r="G18" s="316">
        <v>4</v>
      </c>
      <c r="H18" s="312">
        <v>300</v>
      </c>
      <c r="I18" s="313">
        <f t="shared" si="0"/>
        <v>1200</v>
      </c>
    </row>
    <row r="19" spans="1:9" s="307" customFormat="1" ht="15.75">
      <c r="A19" s="314"/>
      <c r="B19" s="402" t="s">
        <v>76</v>
      </c>
      <c r="C19" s="403"/>
      <c r="D19" s="404"/>
      <c r="E19" s="315"/>
      <c r="F19" s="310" t="s">
        <v>184</v>
      </c>
      <c r="G19" s="316">
        <v>10</v>
      </c>
      <c r="H19" s="312">
        <v>150</v>
      </c>
      <c r="I19" s="313">
        <f t="shared" si="0"/>
        <v>1500</v>
      </c>
    </row>
    <row r="20" spans="1:9" s="307" customFormat="1" ht="15.75">
      <c r="A20" s="314"/>
      <c r="B20" s="402" t="s">
        <v>43</v>
      </c>
      <c r="C20" s="403"/>
      <c r="D20" s="404"/>
      <c r="E20" s="315"/>
      <c r="F20" s="310" t="s">
        <v>185</v>
      </c>
      <c r="G20" s="316">
        <v>1</v>
      </c>
      <c r="H20" s="312">
        <v>650</v>
      </c>
      <c r="I20" s="313">
        <f t="shared" si="0"/>
        <v>650</v>
      </c>
    </row>
    <row r="21" spans="1:9" s="307" customFormat="1" ht="15.75">
      <c r="A21" s="314"/>
      <c r="B21" s="402" t="s">
        <v>74</v>
      </c>
      <c r="C21" s="403"/>
      <c r="D21" s="404"/>
      <c r="E21" s="315"/>
      <c r="F21" s="310" t="s">
        <v>12</v>
      </c>
      <c r="G21" s="316">
        <v>1</v>
      </c>
      <c r="H21" s="312">
        <v>3000</v>
      </c>
      <c r="I21" s="313">
        <f t="shared" si="0"/>
        <v>3000</v>
      </c>
    </row>
    <row r="22" spans="1:9" s="307" customFormat="1" ht="15.75">
      <c r="A22" s="314"/>
      <c r="B22" s="402" t="s">
        <v>85</v>
      </c>
      <c r="C22" s="403"/>
      <c r="D22" s="404"/>
      <c r="E22" s="315"/>
      <c r="F22" s="310" t="s">
        <v>143</v>
      </c>
      <c r="G22" s="317">
        <v>1</v>
      </c>
      <c r="H22" s="312">
        <v>4500</v>
      </c>
      <c r="I22" s="313">
        <f t="shared" si="0"/>
        <v>4500</v>
      </c>
    </row>
    <row r="23" spans="1:9" s="307" customFormat="1" ht="44.25" customHeight="1">
      <c r="A23" s="314"/>
      <c r="B23" s="791" t="s">
        <v>84</v>
      </c>
      <c r="C23" s="792"/>
      <c r="D23" s="793"/>
      <c r="E23" s="315"/>
      <c r="F23" s="310" t="s">
        <v>143</v>
      </c>
      <c r="G23" s="317">
        <v>1</v>
      </c>
      <c r="H23" s="312">
        <v>6000</v>
      </c>
      <c r="I23" s="313">
        <f t="shared" si="0"/>
        <v>6000</v>
      </c>
    </row>
    <row r="24" spans="1:9" s="307" customFormat="1" ht="15.75">
      <c r="A24" s="314"/>
      <c r="B24" s="791" t="s">
        <v>111</v>
      </c>
      <c r="C24" s="792"/>
      <c r="D24" s="793"/>
      <c r="E24" s="315"/>
      <c r="F24" s="310" t="s">
        <v>186</v>
      </c>
      <c r="G24" s="317">
        <v>8</v>
      </c>
      <c r="H24" s="312">
        <v>2100</v>
      </c>
      <c r="I24" s="313">
        <f t="shared" si="0"/>
        <v>16800</v>
      </c>
    </row>
    <row r="25" spans="1:9" s="307" customFormat="1" ht="15.75">
      <c r="A25" s="314">
        <v>3</v>
      </c>
      <c r="B25" s="402" t="s">
        <v>46</v>
      </c>
      <c r="C25" s="403"/>
      <c r="D25" s="404"/>
      <c r="E25" s="315"/>
      <c r="F25" s="310"/>
      <c r="G25" s="317"/>
      <c r="H25" s="312"/>
      <c r="I25" s="313"/>
    </row>
    <row r="26" spans="1:9" s="307" customFormat="1" ht="15.75">
      <c r="A26" s="314"/>
      <c r="B26" s="794" t="s">
        <v>94</v>
      </c>
      <c r="C26" s="795"/>
      <c r="D26" s="796"/>
      <c r="E26" s="315"/>
      <c r="F26" s="310" t="s">
        <v>39</v>
      </c>
      <c r="G26" s="317">
        <v>2</v>
      </c>
      <c r="H26" s="312">
        <v>2500</v>
      </c>
      <c r="I26" s="313">
        <f t="shared" si="0"/>
        <v>5000</v>
      </c>
    </row>
    <row r="27" spans="1:9" s="307" customFormat="1" ht="15.75">
      <c r="A27" s="314"/>
      <c r="B27" s="794" t="s">
        <v>95</v>
      </c>
      <c r="C27" s="795"/>
      <c r="D27" s="796"/>
      <c r="E27" s="315"/>
      <c r="F27" s="310" t="s">
        <v>39</v>
      </c>
      <c r="G27" s="317">
        <v>2</v>
      </c>
      <c r="H27" s="312">
        <v>1800</v>
      </c>
      <c r="I27" s="313">
        <f t="shared" si="0"/>
        <v>3600</v>
      </c>
    </row>
    <row r="28" spans="1:9" s="307" customFormat="1" ht="15.75">
      <c r="A28" s="314"/>
      <c r="B28" s="794" t="s">
        <v>96</v>
      </c>
      <c r="C28" s="795"/>
      <c r="D28" s="796"/>
      <c r="E28" s="315"/>
      <c r="F28" s="310" t="s">
        <v>39</v>
      </c>
      <c r="G28" s="317">
        <v>2</v>
      </c>
      <c r="H28" s="312">
        <v>1800</v>
      </c>
      <c r="I28" s="313">
        <f t="shared" si="0"/>
        <v>3600</v>
      </c>
    </row>
    <row r="29" spans="1:9" s="307" customFormat="1" ht="15.75">
      <c r="A29" s="314"/>
      <c r="B29" s="405" t="s">
        <v>97</v>
      </c>
      <c r="C29" s="406"/>
      <c r="D29" s="407"/>
      <c r="E29" s="315"/>
      <c r="F29" s="310" t="s">
        <v>39</v>
      </c>
      <c r="G29" s="317">
        <v>1</v>
      </c>
      <c r="H29" s="312">
        <v>3000</v>
      </c>
      <c r="I29" s="313">
        <f t="shared" si="0"/>
        <v>3000</v>
      </c>
    </row>
    <row r="30" spans="1:9" s="307" customFormat="1" ht="15.75">
      <c r="A30" s="314"/>
      <c r="B30" s="745" t="s">
        <v>118</v>
      </c>
      <c r="C30" s="736"/>
      <c r="D30" s="737"/>
      <c r="E30" s="315"/>
      <c r="F30" s="310" t="s">
        <v>12</v>
      </c>
      <c r="G30" s="317">
        <v>1</v>
      </c>
      <c r="H30" s="312">
        <v>5000</v>
      </c>
      <c r="I30" s="313">
        <f t="shared" si="0"/>
        <v>5000</v>
      </c>
    </row>
    <row r="31" spans="1:9" s="307" customFormat="1" ht="15.75">
      <c r="A31" s="314"/>
      <c r="B31" s="745" t="s">
        <v>106</v>
      </c>
      <c r="C31" s="736"/>
      <c r="D31" s="736"/>
      <c r="E31" s="318"/>
      <c r="F31" s="310" t="s">
        <v>12</v>
      </c>
      <c r="G31" s="317">
        <v>1</v>
      </c>
      <c r="H31" s="312">
        <v>4000</v>
      </c>
      <c r="I31" s="313">
        <f t="shared" si="0"/>
        <v>4000</v>
      </c>
    </row>
    <row r="32" spans="1:9" s="307" customFormat="1" ht="15.75">
      <c r="A32" s="319"/>
      <c r="B32" s="429"/>
      <c r="C32" s="429"/>
      <c r="D32" s="429"/>
      <c r="E32" s="315"/>
      <c r="F32" s="310"/>
      <c r="G32" s="317"/>
      <c r="H32" s="312"/>
      <c r="I32" s="313"/>
    </row>
    <row r="33" spans="1:10" s="324" customFormat="1" ht="15">
      <c r="A33" s="319"/>
      <c r="B33" s="786" t="s">
        <v>187</v>
      </c>
      <c r="C33" s="775"/>
      <c r="D33" s="787"/>
      <c r="E33" s="320"/>
      <c r="F33" s="321"/>
      <c r="G33" s="321"/>
      <c r="H33" s="322"/>
      <c r="I33" s="323">
        <f>SUM(I15:I31)</f>
        <v>67850</v>
      </c>
    </row>
    <row r="34" spans="1:10" s="307" customFormat="1" ht="15.75">
      <c r="A34" s="325" t="s">
        <v>19</v>
      </c>
      <c r="B34" s="752" t="s">
        <v>114</v>
      </c>
      <c r="C34" s="779"/>
      <c r="D34" s="779"/>
      <c r="E34" s="326"/>
      <c r="F34" s="327"/>
      <c r="G34" s="328"/>
      <c r="H34" s="329"/>
      <c r="I34" s="330"/>
    </row>
    <row r="35" spans="1:10" s="307" customFormat="1" ht="15" customHeight="1">
      <c r="A35" s="331">
        <v>1</v>
      </c>
      <c r="B35" s="772" t="s">
        <v>119</v>
      </c>
      <c r="C35" s="773"/>
      <c r="D35" s="773"/>
      <c r="E35" s="326"/>
      <c r="F35" s="327" t="s">
        <v>188</v>
      </c>
      <c r="G35" s="328">
        <v>2</v>
      </c>
      <c r="H35" s="332">
        <v>12050</v>
      </c>
      <c r="I35" s="313">
        <f>H35*G35</f>
        <v>24100</v>
      </c>
    </row>
    <row r="36" spans="1:10" s="307" customFormat="1" ht="15" customHeight="1">
      <c r="A36" s="331">
        <v>2</v>
      </c>
      <c r="B36" s="772" t="s">
        <v>125</v>
      </c>
      <c r="C36" s="773"/>
      <c r="D36" s="773"/>
      <c r="E36" s="326"/>
      <c r="F36" s="327" t="s">
        <v>188</v>
      </c>
      <c r="G36" s="328">
        <v>2</v>
      </c>
      <c r="H36" s="332">
        <v>9800</v>
      </c>
      <c r="I36" s="313">
        <f>H36*G36</f>
        <v>19600</v>
      </c>
      <c r="J36" s="333"/>
    </row>
    <row r="37" spans="1:10" s="307" customFormat="1" ht="15" customHeight="1">
      <c r="A37" s="334"/>
      <c r="B37" s="774" t="s">
        <v>48</v>
      </c>
      <c r="C37" s="775"/>
      <c r="D37" s="775"/>
      <c r="E37" s="326"/>
      <c r="F37" s="327"/>
      <c r="G37" s="328"/>
      <c r="H37" s="329"/>
      <c r="I37" s="335">
        <f>SUM(I35:I36)</f>
        <v>43700</v>
      </c>
    </row>
    <row r="38" spans="1:10" s="307" customFormat="1" ht="15.75">
      <c r="A38" s="325" t="s">
        <v>67</v>
      </c>
      <c r="B38" s="752" t="s">
        <v>120</v>
      </c>
      <c r="C38" s="779"/>
      <c r="D38" s="779"/>
      <c r="E38" s="326"/>
      <c r="F38" s="327"/>
      <c r="G38" s="328"/>
      <c r="H38" s="329"/>
      <c r="I38" s="313"/>
    </row>
    <row r="39" spans="1:10" s="307" customFormat="1" ht="15" customHeight="1">
      <c r="A39" s="331">
        <v>1</v>
      </c>
      <c r="B39" s="780" t="s">
        <v>104</v>
      </c>
      <c r="C39" s="781"/>
      <c r="D39" s="781"/>
      <c r="E39" s="326"/>
      <c r="F39" s="327" t="s">
        <v>188</v>
      </c>
      <c r="G39" s="328">
        <v>4</v>
      </c>
      <c r="H39" s="332">
        <v>10900</v>
      </c>
      <c r="I39" s="313">
        <f t="shared" ref="I39:I44" si="1">H39*G39</f>
        <v>43600</v>
      </c>
    </row>
    <row r="40" spans="1:10" s="307" customFormat="1" ht="15" customHeight="1">
      <c r="A40" s="331">
        <v>2</v>
      </c>
      <c r="B40" s="772" t="s">
        <v>189</v>
      </c>
      <c r="C40" s="773"/>
      <c r="D40" s="773"/>
      <c r="E40" s="326"/>
      <c r="F40" s="327" t="s">
        <v>188</v>
      </c>
      <c r="G40" s="328">
        <v>6</v>
      </c>
      <c r="H40" s="332">
        <v>2850</v>
      </c>
      <c r="I40" s="313">
        <f t="shared" si="1"/>
        <v>17100</v>
      </c>
    </row>
    <row r="41" spans="1:10" s="307" customFormat="1" ht="15" customHeight="1">
      <c r="A41" s="331">
        <v>3</v>
      </c>
      <c r="B41" s="782" t="s">
        <v>190</v>
      </c>
      <c r="C41" s="781"/>
      <c r="D41" s="783"/>
      <c r="E41" s="326"/>
      <c r="F41" s="327" t="s">
        <v>188</v>
      </c>
      <c r="G41" s="328">
        <v>5</v>
      </c>
      <c r="H41" s="332">
        <v>490</v>
      </c>
      <c r="I41" s="313">
        <f t="shared" si="1"/>
        <v>2450</v>
      </c>
    </row>
    <row r="42" spans="1:10" s="307" customFormat="1" ht="15" customHeight="1">
      <c r="A42" s="331">
        <v>4</v>
      </c>
      <c r="B42" s="772" t="s">
        <v>127</v>
      </c>
      <c r="C42" s="773"/>
      <c r="D42" s="773"/>
      <c r="E42" s="326"/>
      <c r="F42" s="327" t="s">
        <v>143</v>
      </c>
      <c r="G42" s="328">
        <v>2</v>
      </c>
      <c r="H42" s="332">
        <v>27100</v>
      </c>
      <c r="I42" s="313">
        <f t="shared" si="1"/>
        <v>54200</v>
      </c>
    </row>
    <row r="43" spans="1:10" s="307" customFormat="1" ht="15" customHeight="1">
      <c r="A43" s="331">
        <v>5</v>
      </c>
      <c r="B43" s="772" t="s">
        <v>191</v>
      </c>
      <c r="C43" s="773"/>
      <c r="D43" s="773"/>
      <c r="E43" s="326"/>
      <c r="F43" s="327" t="s">
        <v>188</v>
      </c>
      <c r="G43" s="328">
        <v>2</v>
      </c>
      <c r="H43" s="332">
        <v>27800</v>
      </c>
      <c r="I43" s="313">
        <f t="shared" si="1"/>
        <v>55600</v>
      </c>
    </row>
    <row r="44" spans="1:10" s="307" customFormat="1" ht="15" customHeight="1">
      <c r="A44" s="331">
        <v>6</v>
      </c>
      <c r="B44" s="784" t="s">
        <v>192</v>
      </c>
      <c r="C44" s="773"/>
      <c r="D44" s="785"/>
      <c r="E44" s="326"/>
      <c r="F44" s="327" t="s">
        <v>188</v>
      </c>
      <c r="G44" s="328">
        <v>4</v>
      </c>
      <c r="H44" s="332">
        <v>3900</v>
      </c>
      <c r="I44" s="313">
        <f t="shared" si="1"/>
        <v>15600</v>
      </c>
    </row>
    <row r="45" spans="1:10" s="307" customFormat="1" ht="15" customHeight="1">
      <c r="A45" s="334"/>
      <c r="B45" s="774" t="s">
        <v>48</v>
      </c>
      <c r="C45" s="775"/>
      <c r="D45" s="775"/>
      <c r="E45" s="326"/>
      <c r="F45" s="327"/>
      <c r="G45" s="328"/>
      <c r="H45" s="329"/>
      <c r="I45" s="335">
        <f>SUM(I39:I44)</f>
        <v>188550</v>
      </c>
    </row>
    <row r="46" spans="1:10" s="307" customFormat="1" ht="15" customHeight="1">
      <c r="A46" s="325" t="s">
        <v>107</v>
      </c>
      <c r="B46" s="770" t="s">
        <v>115</v>
      </c>
      <c r="C46" s="771"/>
      <c r="D46" s="771"/>
      <c r="E46" s="326"/>
      <c r="F46" s="327"/>
      <c r="G46" s="328"/>
      <c r="H46" s="329"/>
      <c r="I46" s="313"/>
    </row>
    <row r="47" spans="1:10" s="307" customFormat="1" ht="15" customHeight="1">
      <c r="A47" s="334">
        <v>1</v>
      </c>
      <c r="B47" s="772" t="s">
        <v>123</v>
      </c>
      <c r="C47" s="773"/>
      <c r="D47" s="773"/>
      <c r="E47" s="326"/>
      <c r="F47" s="327" t="s">
        <v>188</v>
      </c>
      <c r="G47" s="328">
        <v>5</v>
      </c>
      <c r="H47" s="329">
        <v>1560</v>
      </c>
      <c r="I47" s="313">
        <f>H47*G47</f>
        <v>7800</v>
      </c>
    </row>
    <row r="48" spans="1:10" s="307" customFormat="1" ht="15" customHeight="1">
      <c r="A48" s="334"/>
      <c r="B48" s="774" t="s">
        <v>48</v>
      </c>
      <c r="C48" s="775"/>
      <c r="D48" s="775"/>
      <c r="E48" s="326"/>
      <c r="F48" s="327"/>
      <c r="G48" s="328"/>
      <c r="H48" s="329"/>
      <c r="I48" s="335">
        <f>SUM(I47)</f>
        <v>7800</v>
      </c>
    </row>
    <row r="49" spans="1:9" s="307" customFormat="1" ht="15.75">
      <c r="A49" s="325" t="s">
        <v>68</v>
      </c>
      <c r="B49" s="770" t="s">
        <v>116</v>
      </c>
      <c r="C49" s="771"/>
      <c r="D49" s="771"/>
      <c r="E49" s="326"/>
      <c r="F49" s="327"/>
      <c r="G49" s="328"/>
      <c r="H49" s="329"/>
      <c r="I49" s="313"/>
    </row>
    <row r="50" spans="1:9" s="307" customFormat="1" ht="15" customHeight="1">
      <c r="A50" s="331">
        <v>1</v>
      </c>
      <c r="B50" s="772" t="s">
        <v>119</v>
      </c>
      <c r="C50" s="773"/>
      <c r="D50" s="773"/>
      <c r="E50" s="326"/>
      <c r="F50" s="327" t="s">
        <v>188</v>
      </c>
      <c r="G50" s="328">
        <v>4</v>
      </c>
      <c r="H50" s="332">
        <v>9800</v>
      </c>
      <c r="I50" s="313">
        <f>H50*G50</f>
        <v>39200</v>
      </c>
    </row>
    <row r="51" spans="1:9" s="307" customFormat="1" ht="15" customHeight="1">
      <c r="A51" s="334"/>
      <c r="B51" s="774" t="s">
        <v>48</v>
      </c>
      <c r="C51" s="775"/>
      <c r="D51" s="775"/>
      <c r="E51" s="326"/>
      <c r="F51" s="327"/>
      <c r="G51" s="328"/>
      <c r="H51" s="329"/>
      <c r="I51" s="335">
        <f>SUM(I50)</f>
        <v>39200</v>
      </c>
    </row>
    <row r="52" spans="1:9" s="307" customFormat="1" ht="15" customHeight="1">
      <c r="A52" s="336" t="s">
        <v>193</v>
      </c>
      <c r="B52" s="770" t="s">
        <v>117</v>
      </c>
      <c r="C52" s="771"/>
      <c r="D52" s="771"/>
      <c r="E52" s="326"/>
      <c r="F52" s="327"/>
      <c r="G52" s="328"/>
      <c r="H52" s="329"/>
      <c r="I52" s="313"/>
    </row>
    <row r="53" spans="1:9" s="307" customFormat="1" ht="15" customHeight="1">
      <c r="A53" s="334"/>
      <c r="B53" s="776" t="s">
        <v>124</v>
      </c>
      <c r="C53" s="777"/>
      <c r="D53" s="778"/>
      <c r="E53" s="326"/>
      <c r="F53" s="327" t="s">
        <v>45</v>
      </c>
      <c r="G53" s="328">
        <v>12</v>
      </c>
      <c r="H53" s="329">
        <v>2500</v>
      </c>
      <c r="I53" s="313">
        <f>H53*G53</f>
        <v>30000</v>
      </c>
    </row>
    <row r="54" spans="1:9" s="307" customFormat="1" ht="15" customHeight="1">
      <c r="A54" s="334"/>
      <c r="B54" s="776" t="s">
        <v>126</v>
      </c>
      <c r="C54" s="777"/>
      <c r="D54" s="778"/>
      <c r="E54" s="326"/>
      <c r="F54" s="327" t="s">
        <v>186</v>
      </c>
      <c r="G54" s="328">
        <v>48</v>
      </c>
      <c r="H54" s="329">
        <v>380</v>
      </c>
      <c r="I54" s="313">
        <f>H54*G54</f>
        <v>18240</v>
      </c>
    </row>
    <row r="55" spans="1:9" s="307" customFormat="1" ht="15" customHeight="1">
      <c r="A55" s="334"/>
      <c r="B55" s="776" t="s">
        <v>194</v>
      </c>
      <c r="C55" s="777"/>
      <c r="D55" s="778"/>
      <c r="E55" s="326"/>
      <c r="F55" s="327" t="s">
        <v>188</v>
      </c>
      <c r="G55" s="328">
        <v>6</v>
      </c>
      <c r="H55" s="329">
        <v>4650</v>
      </c>
      <c r="I55" s="313">
        <f>H55*G55</f>
        <v>27900</v>
      </c>
    </row>
    <row r="56" spans="1:9" s="307" customFormat="1" ht="15" customHeight="1">
      <c r="A56" s="334"/>
      <c r="B56" s="774" t="s">
        <v>48</v>
      </c>
      <c r="C56" s="775"/>
      <c r="D56" s="775"/>
      <c r="E56" s="326"/>
      <c r="F56" s="327"/>
      <c r="G56" s="328"/>
      <c r="H56" s="329"/>
      <c r="I56" s="335">
        <f>SUM(I53:I55)</f>
        <v>76140</v>
      </c>
    </row>
    <row r="57" spans="1:9" s="307" customFormat="1" ht="15" customHeight="1">
      <c r="A57" s="336" t="s">
        <v>195</v>
      </c>
      <c r="B57" s="767" t="s">
        <v>49</v>
      </c>
      <c r="C57" s="768"/>
      <c r="D57" s="768"/>
      <c r="E57" s="337"/>
      <c r="F57" s="338"/>
      <c r="G57" s="339"/>
      <c r="H57" s="340"/>
      <c r="I57" s="313"/>
    </row>
    <row r="58" spans="1:9" s="307" customFormat="1" ht="15" customHeight="1">
      <c r="A58" s="331">
        <v>1</v>
      </c>
      <c r="B58" s="745" t="s">
        <v>50</v>
      </c>
      <c r="C58" s="768"/>
      <c r="D58" s="768"/>
      <c r="E58" s="341"/>
      <c r="F58" s="342" t="s">
        <v>45</v>
      </c>
      <c r="G58" s="343">
        <v>25</v>
      </c>
      <c r="H58" s="344">
        <v>195</v>
      </c>
      <c r="I58" s="313">
        <f t="shared" ref="I58:I68" si="2">H58*G58</f>
        <v>4875</v>
      </c>
    </row>
    <row r="59" spans="1:9" s="307" customFormat="1" ht="15" customHeight="1">
      <c r="A59" s="331">
        <v>2</v>
      </c>
      <c r="B59" s="745" t="s">
        <v>51</v>
      </c>
      <c r="C59" s="768"/>
      <c r="D59" s="768"/>
      <c r="E59" s="341"/>
      <c r="F59" s="342" t="s">
        <v>45</v>
      </c>
      <c r="G59" s="343">
        <v>50</v>
      </c>
      <c r="H59" s="344">
        <v>115</v>
      </c>
      <c r="I59" s="313">
        <f t="shared" si="2"/>
        <v>5750</v>
      </c>
    </row>
    <row r="60" spans="1:9" s="307" customFormat="1" ht="15" customHeight="1">
      <c r="A60" s="331">
        <v>3</v>
      </c>
      <c r="B60" s="745" t="s">
        <v>52</v>
      </c>
      <c r="C60" s="768"/>
      <c r="D60" s="768"/>
      <c r="E60" s="341"/>
      <c r="F60" s="342" t="s">
        <v>45</v>
      </c>
      <c r="G60" s="343">
        <v>2</v>
      </c>
      <c r="H60" s="344">
        <v>175</v>
      </c>
      <c r="I60" s="313">
        <f t="shared" si="2"/>
        <v>350</v>
      </c>
    </row>
    <row r="61" spans="1:9" s="307" customFormat="1" ht="15" customHeight="1">
      <c r="A61" s="331">
        <v>4</v>
      </c>
      <c r="B61" s="745" t="s">
        <v>75</v>
      </c>
      <c r="C61" s="768"/>
      <c r="D61" s="768"/>
      <c r="E61" s="341"/>
      <c r="F61" s="342" t="s">
        <v>45</v>
      </c>
      <c r="G61" s="343">
        <v>10</v>
      </c>
      <c r="H61" s="344">
        <v>180</v>
      </c>
      <c r="I61" s="313">
        <f t="shared" si="2"/>
        <v>1800</v>
      </c>
    </row>
    <row r="62" spans="1:9" s="307" customFormat="1" ht="15" customHeight="1">
      <c r="A62" s="331">
        <v>5</v>
      </c>
      <c r="B62" s="745" t="s">
        <v>87</v>
      </c>
      <c r="C62" s="768"/>
      <c r="D62" s="768"/>
      <c r="E62" s="341"/>
      <c r="F62" s="345" t="s">
        <v>159</v>
      </c>
      <c r="G62" s="346">
        <v>15</v>
      </c>
      <c r="H62" s="312">
        <v>690</v>
      </c>
      <c r="I62" s="313">
        <f t="shared" si="2"/>
        <v>10350</v>
      </c>
    </row>
    <row r="63" spans="1:9" s="307" customFormat="1" ht="15" customHeight="1">
      <c r="A63" s="331">
        <v>6</v>
      </c>
      <c r="B63" s="745" t="s">
        <v>83</v>
      </c>
      <c r="C63" s="736"/>
      <c r="D63" s="737"/>
      <c r="E63" s="347"/>
      <c r="F63" s="342" t="s">
        <v>53</v>
      </c>
      <c r="G63" s="348">
        <v>5</v>
      </c>
      <c r="H63" s="344">
        <v>3900</v>
      </c>
      <c r="I63" s="313">
        <f t="shared" si="2"/>
        <v>19500</v>
      </c>
    </row>
    <row r="64" spans="1:9" s="307" customFormat="1" ht="15" customHeight="1">
      <c r="A64" s="331">
        <v>7</v>
      </c>
      <c r="B64" s="745" t="s">
        <v>86</v>
      </c>
      <c r="C64" s="736"/>
      <c r="D64" s="737"/>
      <c r="E64" s="347"/>
      <c r="F64" s="342" t="s">
        <v>196</v>
      </c>
      <c r="G64" s="348">
        <v>2</v>
      </c>
      <c r="H64" s="344">
        <v>720</v>
      </c>
      <c r="I64" s="313">
        <f t="shared" si="2"/>
        <v>1440</v>
      </c>
    </row>
    <row r="65" spans="1:9" s="307" customFormat="1" ht="15" customHeight="1">
      <c r="A65" s="331">
        <v>8</v>
      </c>
      <c r="B65" s="399" t="s">
        <v>88</v>
      </c>
      <c r="C65" s="400"/>
      <c r="D65" s="401"/>
      <c r="E65" s="347"/>
      <c r="F65" s="342" t="s">
        <v>197</v>
      </c>
      <c r="G65" s="348">
        <v>1</v>
      </c>
      <c r="H65" s="344">
        <v>400</v>
      </c>
      <c r="I65" s="313">
        <f t="shared" si="2"/>
        <v>400</v>
      </c>
    </row>
    <row r="66" spans="1:9" s="307" customFormat="1" ht="15" customHeight="1">
      <c r="A66" s="331">
        <v>9</v>
      </c>
      <c r="B66" s="745" t="s">
        <v>90</v>
      </c>
      <c r="C66" s="736"/>
      <c r="D66" s="737"/>
      <c r="E66" s="347"/>
      <c r="F66" s="342" t="s">
        <v>45</v>
      </c>
      <c r="G66" s="348">
        <v>50</v>
      </c>
      <c r="H66" s="344">
        <v>45</v>
      </c>
      <c r="I66" s="313">
        <f t="shared" si="2"/>
        <v>2250</v>
      </c>
    </row>
    <row r="67" spans="1:9" s="307" customFormat="1" ht="15" customHeight="1">
      <c r="A67" s="331">
        <v>10</v>
      </c>
      <c r="B67" s="745" t="s">
        <v>91</v>
      </c>
      <c r="C67" s="736"/>
      <c r="D67" s="737"/>
      <c r="E67" s="347"/>
      <c r="F67" s="342" t="s">
        <v>45</v>
      </c>
      <c r="G67" s="348">
        <v>50</v>
      </c>
      <c r="H67" s="344">
        <v>45</v>
      </c>
      <c r="I67" s="313">
        <f t="shared" si="2"/>
        <v>2250</v>
      </c>
    </row>
    <row r="68" spans="1:9" s="307" customFormat="1" ht="15" customHeight="1">
      <c r="A68" s="331">
        <v>11</v>
      </c>
      <c r="B68" s="746" t="s">
        <v>64</v>
      </c>
      <c r="C68" s="768"/>
      <c r="D68" s="769"/>
      <c r="E68" s="347"/>
      <c r="F68" s="342" t="s">
        <v>12</v>
      </c>
      <c r="G68" s="348">
        <v>1</v>
      </c>
      <c r="H68" s="344">
        <v>10000</v>
      </c>
      <c r="I68" s="313">
        <f t="shared" si="2"/>
        <v>10000</v>
      </c>
    </row>
    <row r="69" spans="1:9" s="307" customFormat="1" ht="15" customHeight="1">
      <c r="A69" s="349"/>
      <c r="B69" s="761" t="s">
        <v>48</v>
      </c>
      <c r="C69" s="762"/>
      <c r="D69" s="763"/>
      <c r="E69" s="350"/>
      <c r="F69" s="351"/>
      <c r="G69" s="352"/>
      <c r="H69" s="353"/>
      <c r="I69" s="335">
        <f>SUM(I58:I68)</f>
        <v>58965</v>
      </c>
    </row>
    <row r="70" spans="1:9" s="307" customFormat="1" ht="15.75">
      <c r="A70" s="336" t="s">
        <v>198</v>
      </c>
      <c r="B70" s="752" t="s">
        <v>108</v>
      </c>
      <c r="C70" s="753"/>
      <c r="D70" s="754"/>
      <c r="E70" s="354"/>
      <c r="F70" s="342"/>
      <c r="G70" s="339"/>
      <c r="H70" s="340"/>
      <c r="I70" s="313"/>
    </row>
    <row r="71" spans="1:9" s="307" customFormat="1" ht="15" customHeight="1">
      <c r="A71" s="331"/>
      <c r="B71" s="746" t="s">
        <v>92</v>
      </c>
      <c r="C71" s="747"/>
      <c r="D71" s="748"/>
      <c r="E71" s="347">
        <v>1</v>
      </c>
      <c r="F71" s="342" t="s">
        <v>10</v>
      </c>
      <c r="G71" s="343">
        <v>12</v>
      </c>
      <c r="H71" s="344">
        <v>1200</v>
      </c>
      <c r="I71" s="313">
        <f>H71*G71*E71</f>
        <v>14400</v>
      </c>
    </row>
    <row r="72" spans="1:9" s="307" customFormat="1" ht="15" customHeight="1">
      <c r="A72" s="331"/>
      <c r="B72" s="755" t="s">
        <v>93</v>
      </c>
      <c r="C72" s="756"/>
      <c r="D72" s="757"/>
      <c r="E72" s="347">
        <v>1</v>
      </c>
      <c r="F72" s="342" t="s">
        <v>10</v>
      </c>
      <c r="G72" s="343">
        <v>12</v>
      </c>
      <c r="H72" s="344">
        <v>1050</v>
      </c>
      <c r="I72" s="313">
        <f>H72*G72*E72</f>
        <v>12600</v>
      </c>
    </row>
    <row r="73" spans="1:9" s="307" customFormat="1" ht="15" customHeight="1">
      <c r="A73" s="331"/>
      <c r="B73" s="746" t="s">
        <v>54</v>
      </c>
      <c r="C73" s="747"/>
      <c r="D73" s="748"/>
      <c r="E73" s="347">
        <v>1</v>
      </c>
      <c r="F73" s="342" t="s">
        <v>10</v>
      </c>
      <c r="G73" s="343">
        <v>12</v>
      </c>
      <c r="H73" s="344">
        <v>980</v>
      </c>
      <c r="I73" s="313">
        <f>H73*G73*E73</f>
        <v>11760</v>
      </c>
    </row>
    <row r="74" spans="1:9" s="307" customFormat="1" ht="15" customHeight="1">
      <c r="A74" s="331"/>
      <c r="B74" s="746" t="s">
        <v>65</v>
      </c>
      <c r="C74" s="747"/>
      <c r="D74" s="748"/>
      <c r="E74" s="347">
        <v>3</v>
      </c>
      <c r="F74" s="342" t="s">
        <v>10</v>
      </c>
      <c r="G74" s="343">
        <v>12</v>
      </c>
      <c r="H74" s="344">
        <v>850</v>
      </c>
      <c r="I74" s="313">
        <f>H74*G74*E74</f>
        <v>30600</v>
      </c>
    </row>
    <row r="75" spans="1:9" s="307" customFormat="1" ht="15" customHeight="1">
      <c r="A75" s="331"/>
      <c r="B75" s="746" t="s">
        <v>66</v>
      </c>
      <c r="C75" s="747"/>
      <c r="D75" s="748"/>
      <c r="E75" s="347">
        <v>2</v>
      </c>
      <c r="F75" s="342" t="s">
        <v>10</v>
      </c>
      <c r="G75" s="343">
        <v>12</v>
      </c>
      <c r="H75" s="344">
        <v>850</v>
      </c>
      <c r="I75" s="313">
        <f>H75*G75*E75</f>
        <v>20400</v>
      </c>
    </row>
    <row r="76" spans="1:9" s="307" customFormat="1" ht="15" customHeight="1">
      <c r="A76" s="331"/>
      <c r="B76" s="430"/>
      <c r="C76" s="431"/>
      <c r="D76" s="432"/>
      <c r="E76" s="347"/>
      <c r="F76" s="342"/>
      <c r="G76" s="343"/>
      <c r="H76" s="344"/>
      <c r="I76" s="313"/>
    </row>
    <row r="77" spans="1:9" s="307" customFormat="1" ht="15" customHeight="1">
      <c r="A77" s="331"/>
      <c r="B77" s="761" t="s">
        <v>48</v>
      </c>
      <c r="C77" s="762"/>
      <c r="D77" s="763"/>
      <c r="E77" s="347"/>
      <c r="F77" s="342"/>
      <c r="G77" s="343"/>
      <c r="H77" s="344"/>
      <c r="I77" s="355">
        <f>SUM(I71:I75)</f>
        <v>89760</v>
      </c>
    </row>
    <row r="78" spans="1:9" s="307" customFormat="1" ht="15" customHeight="1">
      <c r="A78" s="336" t="s">
        <v>199</v>
      </c>
      <c r="B78" s="752" t="s">
        <v>112</v>
      </c>
      <c r="C78" s="753"/>
      <c r="D78" s="754"/>
      <c r="E78" s="347"/>
      <c r="F78" s="342"/>
      <c r="G78" s="343"/>
      <c r="H78" s="344"/>
      <c r="I78" s="313"/>
    </row>
    <row r="79" spans="1:9" s="307" customFormat="1" ht="15" customHeight="1">
      <c r="A79" s="331"/>
      <c r="B79" s="746" t="s">
        <v>92</v>
      </c>
      <c r="C79" s="747"/>
      <c r="D79" s="748"/>
      <c r="E79" s="347">
        <v>1</v>
      </c>
      <c r="F79" s="342" t="s">
        <v>10</v>
      </c>
      <c r="G79" s="343">
        <v>10</v>
      </c>
      <c r="H79" s="344">
        <v>1200</v>
      </c>
      <c r="I79" s="313">
        <f t="shared" ref="I79:I84" si="3">H79*G79*E79</f>
        <v>12000</v>
      </c>
    </row>
    <row r="80" spans="1:9" s="307" customFormat="1" ht="15" customHeight="1">
      <c r="A80" s="331"/>
      <c r="B80" s="755" t="s">
        <v>93</v>
      </c>
      <c r="C80" s="756"/>
      <c r="D80" s="757"/>
      <c r="E80" s="347">
        <v>1</v>
      </c>
      <c r="F80" s="342" t="s">
        <v>10</v>
      </c>
      <c r="G80" s="343">
        <v>10</v>
      </c>
      <c r="H80" s="344">
        <v>1050</v>
      </c>
      <c r="I80" s="313">
        <f t="shared" si="3"/>
        <v>10500</v>
      </c>
    </row>
    <row r="81" spans="1:9" s="307" customFormat="1" ht="15" customHeight="1">
      <c r="A81" s="331"/>
      <c r="B81" s="758" t="s">
        <v>110</v>
      </c>
      <c r="C81" s="759"/>
      <c r="D81" s="760"/>
      <c r="E81" s="347">
        <v>1</v>
      </c>
      <c r="F81" s="342" t="s">
        <v>10</v>
      </c>
      <c r="G81" s="343">
        <v>10</v>
      </c>
      <c r="H81" s="344">
        <v>1100</v>
      </c>
      <c r="I81" s="313">
        <f t="shared" si="3"/>
        <v>11000</v>
      </c>
    </row>
    <row r="82" spans="1:9" s="307" customFormat="1" ht="15" customHeight="1">
      <c r="A82" s="331"/>
      <c r="B82" s="746" t="s">
        <v>54</v>
      </c>
      <c r="C82" s="747"/>
      <c r="D82" s="748"/>
      <c r="E82" s="347">
        <v>1</v>
      </c>
      <c r="F82" s="342" t="s">
        <v>10</v>
      </c>
      <c r="G82" s="343">
        <v>10</v>
      </c>
      <c r="H82" s="344">
        <v>980</v>
      </c>
      <c r="I82" s="313">
        <f t="shared" si="3"/>
        <v>9800</v>
      </c>
    </row>
    <row r="83" spans="1:9" s="307" customFormat="1" ht="15" customHeight="1">
      <c r="A83" s="331"/>
      <c r="B83" s="746" t="s">
        <v>65</v>
      </c>
      <c r="C83" s="747"/>
      <c r="D83" s="748"/>
      <c r="E83" s="347">
        <v>4</v>
      </c>
      <c r="F83" s="342" t="s">
        <v>10</v>
      </c>
      <c r="G83" s="343">
        <v>10</v>
      </c>
      <c r="H83" s="344">
        <v>850</v>
      </c>
      <c r="I83" s="313">
        <f t="shared" si="3"/>
        <v>34000</v>
      </c>
    </row>
    <row r="84" spans="1:9" s="307" customFormat="1" ht="15" customHeight="1">
      <c r="A84" s="331"/>
      <c r="B84" s="746" t="s">
        <v>66</v>
      </c>
      <c r="C84" s="747"/>
      <c r="D84" s="748"/>
      <c r="E84" s="347">
        <v>2</v>
      </c>
      <c r="F84" s="342" t="s">
        <v>10</v>
      </c>
      <c r="G84" s="343">
        <v>10</v>
      </c>
      <c r="H84" s="344">
        <v>850</v>
      </c>
      <c r="I84" s="313">
        <f t="shared" si="3"/>
        <v>17000</v>
      </c>
    </row>
    <row r="85" spans="1:9" s="307" customFormat="1" ht="15" customHeight="1">
      <c r="A85" s="331"/>
      <c r="B85" s="430"/>
      <c r="C85" s="431"/>
      <c r="D85" s="432"/>
      <c r="E85" s="347"/>
      <c r="F85" s="342"/>
      <c r="G85" s="343"/>
      <c r="H85" s="344"/>
      <c r="I85" s="313"/>
    </row>
    <row r="86" spans="1:9" s="307" customFormat="1" ht="15" customHeight="1">
      <c r="A86" s="331"/>
      <c r="B86" s="430"/>
      <c r="C86" s="431"/>
      <c r="D86" s="432"/>
      <c r="E86" s="347"/>
      <c r="F86" s="342"/>
      <c r="G86" s="343"/>
      <c r="H86" s="344"/>
      <c r="I86" s="313"/>
    </row>
    <row r="87" spans="1:9" s="307" customFormat="1" ht="15" customHeight="1">
      <c r="A87" s="331"/>
      <c r="B87" s="430"/>
      <c r="C87" s="431"/>
      <c r="D87" s="432"/>
      <c r="E87" s="347"/>
      <c r="F87" s="342"/>
      <c r="G87" s="343"/>
      <c r="H87" s="344"/>
      <c r="I87" s="313"/>
    </row>
    <row r="88" spans="1:9" s="361" customFormat="1" ht="15" customHeight="1">
      <c r="A88" s="356"/>
      <c r="B88" s="749" t="s">
        <v>48</v>
      </c>
      <c r="C88" s="750"/>
      <c r="D88" s="751"/>
      <c r="E88" s="357"/>
      <c r="F88" s="358"/>
      <c r="G88" s="359"/>
      <c r="H88" s="360"/>
      <c r="I88" s="355">
        <f>SUM(I79:I84)</f>
        <v>94300</v>
      </c>
    </row>
    <row r="89" spans="1:9" s="307" customFormat="1" ht="15" customHeight="1">
      <c r="A89" s="336" t="s">
        <v>200</v>
      </c>
      <c r="B89" s="752" t="s">
        <v>109</v>
      </c>
      <c r="C89" s="753"/>
      <c r="D89" s="754"/>
      <c r="E89" s="347"/>
      <c r="F89" s="342"/>
      <c r="G89" s="343"/>
      <c r="H89" s="344"/>
      <c r="I89" s="313"/>
    </row>
    <row r="90" spans="1:9" s="307" customFormat="1" ht="15" customHeight="1">
      <c r="A90" s="331"/>
      <c r="B90" s="746" t="s">
        <v>92</v>
      </c>
      <c r="C90" s="747"/>
      <c r="D90" s="748"/>
      <c r="E90" s="347"/>
      <c r="F90" s="342"/>
      <c r="G90" s="343"/>
      <c r="H90" s="344"/>
      <c r="I90" s="313"/>
    </row>
    <row r="91" spans="1:9" s="307" customFormat="1" ht="15" customHeight="1">
      <c r="A91" s="331"/>
      <c r="B91" s="755" t="s">
        <v>93</v>
      </c>
      <c r="C91" s="756"/>
      <c r="D91" s="757"/>
      <c r="E91" s="347"/>
      <c r="F91" s="342"/>
      <c r="G91" s="343"/>
      <c r="H91" s="344"/>
      <c r="I91" s="313"/>
    </row>
    <row r="92" spans="1:9" s="307" customFormat="1" ht="15" customHeight="1">
      <c r="A92" s="331"/>
      <c r="B92" s="758" t="s">
        <v>110</v>
      </c>
      <c r="C92" s="759"/>
      <c r="D92" s="760"/>
      <c r="E92" s="347"/>
      <c r="F92" s="342"/>
      <c r="G92" s="343"/>
      <c r="H92" s="344"/>
      <c r="I92" s="313"/>
    </row>
    <row r="93" spans="1:9" s="307" customFormat="1" ht="15" customHeight="1">
      <c r="A93" s="331"/>
      <c r="B93" s="746" t="s">
        <v>65</v>
      </c>
      <c r="C93" s="747"/>
      <c r="D93" s="748"/>
      <c r="E93" s="347"/>
      <c r="F93" s="342"/>
      <c r="G93" s="343"/>
      <c r="H93" s="344"/>
      <c r="I93" s="313"/>
    </row>
    <row r="94" spans="1:9" s="307" customFormat="1" ht="15" customHeight="1">
      <c r="A94" s="331"/>
      <c r="B94" s="746" t="s">
        <v>66</v>
      </c>
      <c r="C94" s="747"/>
      <c r="D94" s="748"/>
      <c r="E94" s="311"/>
      <c r="F94" s="342"/>
      <c r="G94" s="343"/>
      <c r="H94" s="344"/>
      <c r="I94" s="313"/>
    </row>
    <row r="95" spans="1:9" s="307" customFormat="1" ht="15" customHeight="1">
      <c r="A95" s="331"/>
      <c r="B95" s="761" t="s">
        <v>48</v>
      </c>
      <c r="C95" s="762"/>
      <c r="D95" s="763"/>
      <c r="E95" s="362"/>
      <c r="F95" s="342"/>
      <c r="G95" s="339"/>
      <c r="H95" s="340"/>
      <c r="I95" s="363"/>
    </row>
    <row r="96" spans="1:9" s="307" customFormat="1" ht="15" customHeight="1">
      <c r="A96" s="331"/>
      <c r="B96" s="764"/>
      <c r="C96" s="765"/>
      <c r="D96" s="766"/>
      <c r="E96" s="364"/>
      <c r="F96" s="342"/>
      <c r="G96" s="339"/>
      <c r="H96" s="340"/>
      <c r="I96" s="363"/>
    </row>
    <row r="97" spans="1:9" s="307" customFormat="1" ht="15" customHeight="1">
      <c r="A97" s="336" t="s">
        <v>201</v>
      </c>
      <c r="B97" s="767" t="s">
        <v>20</v>
      </c>
      <c r="C97" s="768"/>
      <c r="D97" s="769"/>
      <c r="E97" s="364"/>
      <c r="F97" s="342"/>
      <c r="G97" s="339"/>
      <c r="H97" s="340"/>
      <c r="I97" s="365"/>
    </row>
    <row r="98" spans="1:9" s="307" customFormat="1" ht="15" customHeight="1">
      <c r="A98" s="331"/>
      <c r="B98" s="745" t="s">
        <v>55</v>
      </c>
      <c r="C98" s="736"/>
      <c r="D98" s="737"/>
      <c r="E98" s="364"/>
      <c r="F98" s="342"/>
      <c r="G98" s="339"/>
      <c r="H98" s="340"/>
      <c r="I98" s="363">
        <f>SUM(I102:I104)*0.003</f>
        <v>1998.7950000000001</v>
      </c>
    </row>
    <row r="99" spans="1:9" s="307" customFormat="1" ht="15" customHeight="1">
      <c r="A99" s="336" t="s">
        <v>202</v>
      </c>
      <c r="B99" s="732" t="s">
        <v>69</v>
      </c>
      <c r="C99" s="733"/>
      <c r="D99" s="734"/>
      <c r="E99" s="364"/>
      <c r="F99" s="342"/>
      <c r="G99" s="339"/>
      <c r="H99" s="340"/>
      <c r="I99" s="363">
        <f>SUM(I102:I104)*0.1</f>
        <v>66626.5</v>
      </c>
    </row>
    <row r="100" spans="1:9" s="307" customFormat="1" ht="15" customHeight="1">
      <c r="A100" s="331"/>
      <c r="B100" s="735"/>
      <c r="C100" s="736"/>
      <c r="D100" s="737"/>
      <c r="E100" s="364"/>
      <c r="F100" s="342"/>
      <c r="G100" s="339"/>
      <c r="H100" s="340"/>
      <c r="I100" s="313"/>
    </row>
    <row r="101" spans="1:9" s="307" customFormat="1" ht="15" customHeight="1">
      <c r="A101" s="331"/>
      <c r="B101" s="724" t="s">
        <v>56</v>
      </c>
      <c r="C101" s="725"/>
      <c r="D101" s="726"/>
      <c r="E101" s="364"/>
      <c r="F101" s="342"/>
      <c r="G101" s="339"/>
      <c r="H101" s="340"/>
      <c r="I101" s="313"/>
    </row>
    <row r="102" spans="1:9" s="307" customFormat="1" ht="15" customHeight="1">
      <c r="A102" s="331"/>
      <c r="B102" s="724" t="s">
        <v>57</v>
      </c>
      <c r="C102" s="738"/>
      <c r="D102" s="739"/>
      <c r="E102" s="364"/>
      <c r="F102" s="342"/>
      <c r="G102" s="339"/>
      <c r="H102" s="340"/>
      <c r="I102" s="355">
        <f>I33</f>
        <v>67850</v>
      </c>
    </row>
    <row r="103" spans="1:9" s="307" customFormat="1" ht="15" customHeight="1">
      <c r="A103" s="331"/>
      <c r="B103" s="724" t="s">
        <v>58</v>
      </c>
      <c r="C103" s="725"/>
      <c r="D103" s="726"/>
      <c r="E103" s="364"/>
      <c r="F103" s="342"/>
      <c r="G103" s="339"/>
      <c r="H103" s="340"/>
      <c r="I103" s="363">
        <f>I37+I45+I48+I51+I56+I69</f>
        <v>414355</v>
      </c>
    </row>
    <row r="104" spans="1:9" s="307" customFormat="1" ht="15" customHeight="1">
      <c r="A104" s="331"/>
      <c r="B104" s="724" t="s">
        <v>38</v>
      </c>
      <c r="C104" s="725"/>
      <c r="D104" s="726"/>
      <c r="E104" s="364"/>
      <c r="F104" s="342"/>
      <c r="G104" s="339"/>
      <c r="H104" s="340"/>
      <c r="I104" s="363">
        <f>I77+I88+I95</f>
        <v>184060</v>
      </c>
    </row>
    <row r="105" spans="1:9" s="307" customFormat="1" ht="15" customHeight="1">
      <c r="A105" s="331"/>
      <c r="B105" s="724" t="s">
        <v>59</v>
      </c>
      <c r="C105" s="725"/>
      <c r="D105" s="726"/>
      <c r="E105" s="364"/>
      <c r="F105" s="342"/>
      <c r="G105" s="339"/>
      <c r="H105" s="340"/>
      <c r="I105" s="363">
        <f>SUM(I102:I104)*0.25</f>
        <v>166566.25</v>
      </c>
    </row>
    <row r="106" spans="1:9" s="370" customFormat="1" ht="25.5" customHeight="1">
      <c r="A106" s="495"/>
      <c r="B106" s="727" t="s">
        <v>60</v>
      </c>
      <c r="C106" s="727"/>
      <c r="D106" s="727"/>
      <c r="E106" s="496"/>
      <c r="F106" s="97"/>
      <c r="G106" s="497"/>
      <c r="H106" s="368"/>
      <c r="I106" s="369">
        <f>SUM(I98:I105)</f>
        <v>901456.54499999993</v>
      </c>
    </row>
    <row r="107" spans="1:9" s="370" customFormat="1" ht="25.5" customHeight="1">
      <c r="A107" s="366"/>
      <c r="B107" s="742" t="s">
        <v>61</v>
      </c>
      <c r="C107" s="743"/>
      <c r="D107" s="744"/>
      <c r="E107" s="740" t="s">
        <v>217</v>
      </c>
      <c r="F107" s="574"/>
      <c r="G107" s="574"/>
      <c r="H107" s="741"/>
      <c r="I107" s="494"/>
    </row>
    <row r="108" spans="1:9" s="372" customFormat="1" ht="35.25" customHeight="1" thickBot="1">
      <c r="A108" s="498"/>
      <c r="B108" s="728" t="s">
        <v>203</v>
      </c>
      <c r="C108" s="729"/>
      <c r="D108" s="729"/>
      <c r="E108" s="729"/>
      <c r="F108" s="730"/>
      <c r="G108" s="371"/>
      <c r="H108" s="499" t="s">
        <v>62</v>
      </c>
      <c r="I108" s="500">
        <f>I106</f>
        <v>901456.54499999993</v>
      </c>
    </row>
    <row r="109" spans="1:9" ht="15" customHeight="1">
      <c r="A109" s="373"/>
      <c r="B109" s="373"/>
      <c r="C109" s="373"/>
      <c r="D109" s="373"/>
      <c r="E109" s="373"/>
      <c r="F109" s="373"/>
      <c r="G109" s="373"/>
      <c r="H109" s="373"/>
      <c r="I109" s="374"/>
    </row>
    <row r="110" spans="1:9" ht="15" customHeight="1">
      <c r="A110" s="373"/>
      <c r="B110" s="373"/>
      <c r="C110" s="373"/>
      <c r="D110" s="373"/>
      <c r="E110" s="373"/>
      <c r="F110" s="373"/>
      <c r="G110" s="373"/>
      <c r="H110" s="373"/>
      <c r="I110" s="373"/>
    </row>
    <row r="111" spans="1:9" ht="18.75" customHeight="1">
      <c r="A111" s="375"/>
      <c r="B111" s="375"/>
      <c r="C111" s="376" t="s">
        <v>204</v>
      </c>
      <c r="D111" s="377" t="s">
        <v>205</v>
      </c>
      <c r="E111" s="378"/>
      <c r="F111" s="378"/>
      <c r="G111" s="378"/>
      <c r="H111" s="378"/>
      <c r="I111" s="378"/>
    </row>
    <row r="112" spans="1:9" ht="20.100000000000001" customHeight="1">
      <c r="A112" s="375"/>
      <c r="B112" s="375"/>
      <c r="C112" s="376" t="s">
        <v>206</v>
      </c>
      <c r="D112" s="377" t="s">
        <v>207</v>
      </c>
      <c r="E112" s="379"/>
      <c r="F112" s="379"/>
      <c r="G112" s="379"/>
      <c r="H112" s="379"/>
      <c r="I112" s="379"/>
    </row>
    <row r="113" spans="1:9" ht="20.100000000000001" customHeight="1">
      <c r="A113" s="375"/>
      <c r="B113" s="375"/>
      <c r="C113" s="380"/>
      <c r="D113" s="380"/>
      <c r="E113" s="379"/>
      <c r="F113" s="379"/>
      <c r="G113" s="379"/>
      <c r="H113" s="379"/>
      <c r="I113" s="379"/>
    </row>
    <row r="114" spans="1:9" ht="39.75" customHeight="1">
      <c r="A114" s="381" t="s">
        <v>208</v>
      </c>
      <c r="B114" s="381"/>
      <c r="C114" s="381"/>
      <c r="D114" s="381"/>
      <c r="E114" s="381"/>
      <c r="F114" s="381"/>
      <c r="G114" s="381"/>
      <c r="H114" s="381"/>
      <c r="I114" s="381"/>
    </row>
    <row r="115" spans="1:9" ht="15" customHeight="1">
      <c r="A115" s="381"/>
      <c r="B115" s="381"/>
      <c r="C115" s="381"/>
      <c r="D115" s="381"/>
      <c r="E115" s="381"/>
      <c r="F115" s="381"/>
      <c r="G115" s="381"/>
      <c r="H115" s="381"/>
      <c r="I115" s="381"/>
    </row>
    <row r="116" spans="1:9" ht="21" customHeight="1">
      <c r="A116" s="381" t="s">
        <v>209</v>
      </c>
      <c r="B116" s="381"/>
      <c r="C116" s="381"/>
      <c r="D116" s="381"/>
      <c r="E116" s="381"/>
      <c r="F116" s="381"/>
      <c r="G116" s="381"/>
      <c r="H116" s="381"/>
      <c r="I116" s="381"/>
    </row>
    <row r="117" spans="1:9" ht="15" customHeight="1">
      <c r="A117" s="381"/>
      <c r="B117" s="381"/>
      <c r="C117" s="381"/>
      <c r="D117" s="381"/>
      <c r="E117" s="381"/>
      <c r="F117" s="381"/>
      <c r="G117" s="381"/>
      <c r="H117" s="381"/>
      <c r="I117" s="381"/>
    </row>
    <row r="118" spans="1:9" ht="22.5" customHeight="1">
      <c r="A118" s="381"/>
      <c r="B118" s="381"/>
      <c r="C118" s="382" t="s">
        <v>210</v>
      </c>
      <c r="D118" s="383"/>
      <c r="E118" s="383"/>
      <c r="F118" s="383"/>
      <c r="G118" s="383"/>
      <c r="H118" s="383"/>
      <c r="I118" s="383"/>
    </row>
    <row r="119" spans="1:9" ht="24.75" customHeight="1">
      <c r="A119" s="381"/>
      <c r="B119" s="381"/>
      <c r="C119" s="384" t="s">
        <v>211</v>
      </c>
      <c r="D119" s="385"/>
      <c r="E119" s="385"/>
      <c r="F119" s="385"/>
      <c r="G119" s="385"/>
      <c r="H119" s="385"/>
      <c r="I119" s="381"/>
    </row>
    <row r="120" spans="1:9" ht="15" customHeight="1">
      <c r="A120" s="381"/>
      <c r="B120" s="381"/>
      <c r="C120" s="381"/>
      <c r="D120" s="381"/>
      <c r="E120" s="381"/>
      <c r="F120" s="381"/>
      <c r="G120" s="381"/>
      <c r="H120" s="381"/>
      <c r="I120" s="381"/>
    </row>
    <row r="121" spans="1:9" ht="15" customHeight="1">
      <c r="B121" s="386"/>
      <c r="D121" s="408"/>
      <c r="E121" s="731"/>
      <c r="F121" s="731"/>
      <c r="G121" s="731"/>
      <c r="H121" s="408"/>
    </row>
  </sheetData>
  <mergeCells count="99">
    <mergeCell ref="B14:D14"/>
    <mergeCell ref="A1:I2"/>
    <mergeCell ref="A3:I3"/>
    <mergeCell ref="A4:I4"/>
    <mergeCell ref="A5:I5"/>
    <mergeCell ref="A6:I6"/>
    <mergeCell ref="A7:B8"/>
    <mergeCell ref="C7:F8"/>
    <mergeCell ref="H7:I7"/>
    <mergeCell ref="H8:I8"/>
    <mergeCell ref="H9:I9"/>
    <mergeCell ref="H10:I10"/>
    <mergeCell ref="A12:C12"/>
    <mergeCell ref="E12:I12"/>
    <mergeCell ref="B13:D13"/>
    <mergeCell ref="B33:D33"/>
    <mergeCell ref="B15:D15"/>
    <mergeCell ref="B16:D16"/>
    <mergeCell ref="B17:D17"/>
    <mergeCell ref="B18:D18"/>
    <mergeCell ref="B23:D23"/>
    <mergeCell ref="B24:D24"/>
    <mergeCell ref="B26:D26"/>
    <mergeCell ref="B27:D27"/>
    <mergeCell ref="B28:D28"/>
    <mergeCell ref="B30:D30"/>
    <mergeCell ref="B31:D31"/>
    <mergeCell ref="B45:D45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70:D70"/>
    <mergeCell ref="B58:D58"/>
    <mergeCell ref="B59:D59"/>
    <mergeCell ref="B60:D60"/>
    <mergeCell ref="B61:D61"/>
    <mergeCell ref="B62:D62"/>
    <mergeCell ref="B63:D63"/>
    <mergeCell ref="B64:D64"/>
    <mergeCell ref="B66:D66"/>
    <mergeCell ref="B67:D67"/>
    <mergeCell ref="B68:D68"/>
    <mergeCell ref="B69:D69"/>
    <mergeCell ref="B83:D83"/>
    <mergeCell ref="B71:D71"/>
    <mergeCell ref="B72:D72"/>
    <mergeCell ref="B73:D73"/>
    <mergeCell ref="B74:D74"/>
    <mergeCell ref="B75:D75"/>
    <mergeCell ref="B77:D77"/>
    <mergeCell ref="B78:D78"/>
    <mergeCell ref="B79:D79"/>
    <mergeCell ref="B80:D80"/>
    <mergeCell ref="B81:D81"/>
    <mergeCell ref="B82:D82"/>
    <mergeCell ref="B98:D98"/>
    <mergeCell ref="B84:D84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105:D105"/>
    <mergeCell ref="B106:D106"/>
    <mergeCell ref="B108:F108"/>
    <mergeCell ref="E121:G121"/>
    <mergeCell ref="B99:D99"/>
    <mergeCell ref="B100:D100"/>
    <mergeCell ref="B101:D101"/>
    <mergeCell ref="B102:D102"/>
    <mergeCell ref="B103:D103"/>
    <mergeCell ref="B104:D104"/>
    <mergeCell ref="E107:H107"/>
    <mergeCell ref="B107:D107"/>
  </mergeCells>
  <hyperlinks>
    <hyperlink ref="A5" r:id="rId1" display="mailto:ojcs01@gmail.com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120"/>
  <sheetViews>
    <sheetView zoomScale="80" zoomScaleNormal="80" workbookViewId="0">
      <pane xSplit="9" ySplit="11" topLeftCell="J108" activePane="bottomRight" state="frozen"/>
      <selection pane="topRight" activeCell="J1" sqref="J1"/>
      <selection pane="bottomLeft" activeCell="A12" sqref="A12"/>
      <selection pane="bottomRight" activeCell="B61" sqref="B61:D61"/>
    </sheetView>
  </sheetViews>
  <sheetFormatPr defaultRowHeight="15"/>
  <cols>
    <col min="1" max="1" width="6.5703125" style="154" customWidth="1"/>
    <col min="2" max="2" width="5.5703125" style="2" customWidth="1"/>
    <col min="3" max="3" width="14.28515625" style="2" customWidth="1"/>
    <col min="4" max="4" width="66.5703125" style="2" customWidth="1"/>
    <col min="5" max="5" width="6.7109375" style="3" hidden="1" customWidth="1"/>
    <col min="6" max="6" width="10.140625" style="3" hidden="1" customWidth="1"/>
    <col min="7" max="7" width="10.7109375" style="3" customWidth="1"/>
    <col min="8" max="8" width="15.7109375" style="168" customWidth="1"/>
    <col min="9" max="9" width="18.85546875" style="5" customWidth="1"/>
    <col min="10" max="12" width="9.140625" customWidth="1"/>
    <col min="13" max="13" width="23.7109375" customWidth="1"/>
    <col min="14" max="14" width="22.5703125" customWidth="1"/>
    <col min="15" max="15" width="9.42578125" customWidth="1"/>
    <col min="17" max="17" width="9.140625" customWidth="1"/>
    <col min="18" max="18" width="18" customWidth="1"/>
    <col min="19" max="19" width="22" customWidth="1"/>
    <col min="20" max="20" width="14.28515625" customWidth="1"/>
    <col min="21" max="21" width="15.140625" customWidth="1"/>
    <col min="22" max="22" width="9.140625" customWidth="1"/>
    <col min="23" max="23" width="9.85546875" customWidth="1"/>
    <col min="24" max="24" width="13.5703125" customWidth="1"/>
    <col min="25" max="25" width="19.5703125" customWidth="1"/>
    <col min="26" max="26" width="9.42578125" customWidth="1"/>
    <col min="29" max="29" width="18" customWidth="1"/>
    <col min="30" max="30" width="26.28515625" customWidth="1"/>
  </cols>
  <sheetData>
    <row r="1" spans="1:30" ht="15" customHeight="1">
      <c r="A1" s="559"/>
      <c r="B1" s="560"/>
      <c r="C1" s="561"/>
      <c r="D1" s="568" t="s">
        <v>77</v>
      </c>
      <c r="E1" s="568"/>
      <c r="F1" s="568"/>
      <c r="G1" s="559"/>
      <c r="H1" s="560"/>
      <c r="I1" s="561"/>
      <c r="J1" s="850" t="s">
        <v>214</v>
      </c>
      <c r="K1" s="837"/>
      <c r="L1" s="837"/>
      <c r="M1" s="837"/>
      <c r="N1" s="837"/>
      <c r="O1" s="837" t="s">
        <v>128</v>
      </c>
      <c r="P1" s="837"/>
      <c r="Q1" s="837"/>
      <c r="R1" s="837"/>
      <c r="S1" s="837"/>
      <c r="T1" s="837" t="s">
        <v>129</v>
      </c>
      <c r="U1" s="837"/>
      <c r="V1" s="837"/>
      <c r="W1" s="837"/>
      <c r="X1" s="837"/>
      <c r="Y1" s="837"/>
      <c r="Z1" s="837" t="s">
        <v>21</v>
      </c>
      <c r="AA1" s="837"/>
      <c r="AB1" s="837"/>
      <c r="AC1" s="837"/>
      <c r="AD1" s="837"/>
    </row>
    <row r="2" spans="1:30" ht="33.75" customHeight="1">
      <c r="A2" s="562"/>
      <c r="B2" s="563"/>
      <c r="C2" s="564"/>
      <c r="D2" s="568"/>
      <c r="E2" s="568"/>
      <c r="F2" s="568"/>
      <c r="G2" s="562"/>
      <c r="H2" s="563"/>
      <c r="I2" s="564"/>
      <c r="J2" s="850"/>
      <c r="K2" s="837"/>
      <c r="L2" s="837"/>
      <c r="M2" s="837"/>
      <c r="N2" s="837"/>
      <c r="O2" s="837"/>
      <c r="P2" s="837"/>
      <c r="Q2" s="837"/>
      <c r="R2" s="837"/>
      <c r="S2" s="837"/>
      <c r="T2" s="837"/>
      <c r="U2" s="837"/>
      <c r="V2" s="837"/>
      <c r="W2" s="837"/>
      <c r="X2" s="837"/>
      <c r="Y2" s="837"/>
      <c r="Z2" s="837"/>
      <c r="AA2" s="837"/>
      <c r="AB2" s="837"/>
      <c r="AC2" s="837"/>
      <c r="AD2" s="837"/>
    </row>
    <row r="3" spans="1:30" ht="33.75" customHeight="1">
      <c r="A3" s="562"/>
      <c r="B3" s="563"/>
      <c r="C3" s="564"/>
      <c r="D3" s="569" t="s">
        <v>78</v>
      </c>
      <c r="E3" s="569"/>
      <c r="F3" s="569"/>
      <c r="G3" s="562"/>
      <c r="H3" s="563"/>
      <c r="I3" s="564"/>
      <c r="J3" s="850"/>
      <c r="K3" s="837"/>
      <c r="L3" s="837"/>
      <c r="M3" s="837"/>
      <c r="N3" s="837"/>
      <c r="O3" s="837"/>
      <c r="P3" s="837"/>
      <c r="Q3" s="837"/>
      <c r="R3" s="837"/>
      <c r="S3" s="837"/>
      <c r="T3" s="837"/>
      <c r="U3" s="837"/>
      <c r="V3" s="837"/>
      <c r="W3" s="837"/>
      <c r="X3" s="837"/>
      <c r="Y3" s="837"/>
      <c r="Z3" s="837"/>
      <c r="AA3" s="837"/>
      <c r="AB3" s="837"/>
      <c r="AC3" s="837"/>
      <c r="AD3" s="837"/>
    </row>
    <row r="4" spans="1:30" ht="33.75" customHeight="1">
      <c r="A4" s="565"/>
      <c r="B4" s="566"/>
      <c r="C4" s="567"/>
      <c r="D4" s="569"/>
      <c r="E4" s="569"/>
      <c r="F4" s="569"/>
      <c r="G4" s="565"/>
      <c r="H4" s="566"/>
      <c r="I4" s="567"/>
      <c r="J4" s="850"/>
      <c r="K4" s="837"/>
      <c r="L4" s="837"/>
      <c r="M4" s="837"/>
      <c r="N4" s="837"/>
      <c r="O4" s="837"/>
      <c r="P4" s="837"/>
      <c r="Q4" s="837"/>
      <c r="R4" s="837"/>
      <c r="S4" s="837"/>
      <c r="T4" s="837"/>
      <c r="U4" s="837"/>
      <c r="V4" s="837"/>
      <c r="W4" s="837"/>
      <c r="X4" s="837"/>
      <c r="Y4" s="837"/>
      <c r="Z4" s="837"/>
      <c r="AA4" s="837"/>
      <c r="AB4" s="837"/>
      <c r="AC4" s="837"/>
      <c r="AD4" s="837"/>
    </row>
    <row r="5" spans="1:30" ht="33.75" customHeight="1">
      <c r="A5" s="925" t="s">
        <v>79</v>
      </c>
      <c r="B5" s="926"/>
      <c r="C5" s="926"/>
      <c r="D5" s="929" t="s">
        <v>113</v>
      </c>
      <c r="E5" s="929"/>
      <c r="F5" s="929"/>
      <c r="G5" s="420"/>
      <c r="H5" s="157"/>
      <c r="I5" s="132"/>
      <c r="J5" s="850"/>
      <c r="K5" s="837"/>
      <c r="L5" s="837"/>
      <c r="M5" s="837"/>
      <c r="N5" s="837"/>
      <c r="O5" s="837"/>
      <c r="P5" s="837"/>
      <c r="Q5" s="837"/>
      <c r="R5" s="837"/>
      <c r="S5" s="837"/>
      <c r="T5" s="837"/>
      <c r="U5" s="837"/>
      <c r="V5" s="837"/>
      <c r="W5" s="837"/>
      <c r="X5" s="837"/>
      <c r="Y5" s="837"/>
      <c r="Z5" s="837"/>
      <c r="AA5" s="837"/>
      <c r="AB5" s="837"/>
      <c r="AC5" s="837"/>
      <c r="AD5" s="837"/>
    </row>
    <row r="6" spans="1:30" ht="15" customHeight="1">
      <c r="A6" s="927"/>
      <c r="B6" s="928"/>
      <c r="C6" s="928"/>
      <c r="D6" s="619"/>
      <c r="E6" s="619"/>
      <c r="F6" s="619"/>
      <c r="G6" s="136" t="s">
        <v>80</v>
      </c>
      <c r="H6" s="585">
        <v>44742</v>
      </c>
      <c r="I6" s="586"/>
      <c r="J6" s="850"/>
      <c r="K6" s="837"/>
      <c r="L6" s="837"/>
      <c r="M6" s="837"/>
      <c r="N6" s="837"/>
      <c r="O6" s="837"/>
      <c r="P6" s="837"/>
      <c r="Q6" s="837"/>
      <c r="R6" s="837"/>
      <c r="S6" s="837"/>
      <c r="T6" s="837"/>
      <c r="U6" s="837"/>
      <c r="V6" s="837"/>
      <c r="W6" s="837"/>
      <c r="X6" s="837"/>
      <c r="Y6" s="837"/>
      <c r="Z6" s="837"/>
      <c r="AA6" s="837"/>
      <c r="AB6" s="837"/>
      <c r="AC6" s="837"/>
      <c r="AD6" s="837"/>
    </row>
    <row r="7" spans="1:30" ht="15" customHeight="1">
      <c r="A7" s="137"/>
      <c r="B7" s="131"/>
      <c r="C7" s="134"/>
      <c r="D7" s="619"/>
      <c r="E7" s="619"/>
      <c r="F7" s="619"/>
      <c r="G7" s="420"/>
      <c r="H7" s="621"/>
      <c r="I7" s="622"/>
      <c r="J7" s="850"/>
      <c r="K7" s="837"/>
      <c r="L7" s="837"/>
      <c r="M7" s="837"/>
      <c r="N7" s="837"/>
      <c r="O7" s="837"/>
      <c r="P7" s="837"/>
      <c r="Q7" s="837"/>
      <c r="R7" s="837"/>
      <c r="S7" s="837"/>
      <c r="T7" s="837"/>
      <c r="U7" s="837"/>
      <c r="V7" s="837"/>
      <c r="W7" s="837"/>
      <c r="X7" s="837"/>
      <c r="Y7" s="837"/>
      <c r="Z7" s="837"/>
      <c r="AA7" s="837"/>
      <c r="AB7" s="837"/>
      <c r="AC7" s="837"/>
      <c r="AD7" s="837"/>
    </row>
    <row r="8" spans="1:30" ht="15" customHeight="1">
      <c r="A8" s="133" t="s">
        <v>81</v>
      </c>
      <c r="B8" s="131"/>
      <c r="C8" s="134"/>
      <c r="D8" s="620"/>
      <c r="E8" s="620"/>
      <c r="F8" s="620"/>
      <c r="G8" s="420" t="s">
        <v>82</v>
      </c>
      <c r="H8" s="587"/>
      <c r="I8" s="588"/>
      <c r="J8" s="850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</row>
    <row r="9" spans="1:30" ht="15" customHeight="1" thickBot="1">
      <c r="A9" s="930" t="s">
        <v>256</v>
      </c>
      <c r="B9" s="931"/>
      <c r="C9" s="931"/>
      <c r="D9" s="931"/>
      <c r="E9" s="931"/>
      <c r="F9" s="931"/>
      <c r="G9" s="931"/>
      <c r="H9" s="931"/>
      <c r="I9" s="932"/>
      <c r="J9" s="851"/>
      <c r="K9" s="852"/>
      <c r="L9" s="852"/>
      <c r="M9" s="852"/>
      <c r="N9" s="852"/>
      <c r="O9" s="837"/>
      <c r="P9" s="837"/>
      <c r="Q9" s="837"/>
      <c r="R9" s="837"/>
      <c r="S9" s="837"/>
      <c r="T9" s="837"/>
      <c r="U9" s="837"/>
      <c r="V9" s="837"/>
      <c r="W9" s="837"/>
      <c r="X9" s="837"/>
      <c r="Y9" s="837"/>
      <c r="Z9" s="837"/>
      <c r="AA9" s="837"/>
      <c r="AB9" s="837"/>
      <c r="AC9" s="837"/>
      <c r="AD9" s="837"/>
    </row>
    <row r="10" spans="1:30" ht="15.75" customHeight="1">
      <c r="A10" s="675" t="s">
        <v>4</v>
      </c>
      <c r="B10" s="663" t="s">
        <v>5</v>
      </c>
      <c r="C10" s="627"/>
      <c r="D10" s="664"/>
      <c r="E10" s="623" t="s">
        <v>8</v>
      </c>
      <c r="F10" s="625" t="s">
        <v>33</v>
      </c>
      <c r="G10" s="627" t="s">
        <v>34</v>
      </c>
      <c r="H10" s="629" t="s">
        <v>6</v>
      </c>
      <c r="I10" s="631" t="s">
        <v>7</v>
      </c>
      <c r="J10" s="702" t="s">
        <v>8</v>
      </c>
      <c r="K10" s="703" t="s">
        <v>33</v>
      </c>
      <c r="L10" s="705" t="s">
        <v>34</v>
      </c>
      <c r="M10" s="707" t="s">
        <v>6</v>
      </c>
      <c r="N10" s="709" t="s">
        <v>7</v>
      </c>
      <c r="O10" s="855" t="s">
        <v>8</v>
      </c>
      <c r="P10" s="853" t="s">
        <v>33</v>
      </c>
      <c r="Q10" s="700" t="s">
        <v>34</v>
      </c>
      <c r="R10" s="854" t="s">
        <v>6</v>
      </c>
      <c r="S10" s="709" t="s">
        <v>7</v>
      </c>
      <c r="T10" s="434"/>
      <c r="U10" s="434"/>
      <c r="V10" s="625" t="s">
        <v>33</v>
      </c>
      <c r="W10" s="627" t="s">
        <v>34</v>
      </c>
      <c r="X10" s="629" t="s">
        <v>6</v>
      </c>
      <c r="Y10" s="842" t="s">
        <v>7</v>
      </c>
      <c r="Z10" s="473"/>
      <c r="AA10" s="836" t="s">
        <v>180</v>
      </c>
      <c r="AB10" s="836" t="s">
        <v>181</v>
      </c>
      <c r="AC10" s="836" t="s">
        <v>182</v>
      </c>
      <c r="AD10" s="836" t="s">
        <v>7</v>
      </c>
    </row>
    <row r="11" spans="1:30" ht="15.75" customHeight="1" thickBot="1">
      <c r="A11" s="676"/>
      <c r="B11" s="665"/>
      <c r="C11" s="628"/>
      <c r="D11" s="666"/>
      <c r="E11" s="624"/>
      <c r="F11" s="626"/>
      <c r="G11" s="628"/>
      <c r="H11" s="630"/>
      <c r="I11" s="632"/>
      <c r="J11" s="624"/>
      <c r="K11" s="704"/>
      <c r="L11" s="706"/>
      <c r="M11" s="708"/>
      <c r="N11" s="632"/>
      <c r="O11" s="856"/>
      <c r="P11" s="626"/>
      <c r="Q11" s="628"/>
      <c r="R11" s="630"/>
      <c r="S11" s="632"/>
      <c r="T11" s="434"/>
      <c r="U11" s="434"/>
      <c r="V11" s="845"/>
      <c r="W11" s="846"/>
      <c r="X11" s="841"/>
      <c r="Y11" s="843"/>
      <c r="Z11" s="473"/>
      <c r="AA11" s="836"/>
      <c r="AB11" s="836"/>
      <c r="AC11" s="836"/>
      <c r="AD11" s="836"/>
    </row>
    <row r="12" spans="1:30">
      <c r="A12" s="151" t="s">
        <v>18</v>
      </c>
      <c r="B12" s="645" t="s">
        <v>17</v>
      </c>
      <c r="C12" s="646"/>
      <c r="D12" s="647"/>
      <c r="E12" s="117"/>
      <c r="F12" s="115"/>
      <c r="G12" s="115"/>
      <c r="H12" s="159"/>
      <c r="I12" s="116"/>
      <c r="J12" s="117"/>
      <c r="K12" s="234"/>
      <c r="L12" s="234"/>
      <c r="M12" s="235"/>
      <c r="N12" s="116"/>
      <c r="O12" s="435"/>
      <c r="P12" s="115"/>
      <c r="Q12" s="115"/>
      <c r="R12" s="159"/>
      <c r="S12" s="435"/>
      <c r="T12" s="465"/>
      <c r="U12" s="465"/>
      <c r="V12" s="466"/>
      <c r="W12" s="466"/>
      <c r="X12" s="467"/>
      <c r="Y12" s="471"/>
      <c r="Z12" s="465"/>
      <c r="AA12" s="474"/>
      <c r="AB12" s="474"/>
      <c r="AC12" s="475"/>
      <c r="AD12" s="476"/>
    </row>
    <row r="13" spans="1:30">
      <c r="A13" s="124">
        <v>1</v>
      </c>
      <c r="B13" s="592" t="s">
        <v>71</v>
      </c>
      <c r="C13" s="654"/>
      <c r="D13" s="655"/>
      <c r="E13" s="118"/>
      <c r="F13" s="87" t="s">
        <v>12</v>
      </c>
      <c r="G13" s="88">
        <v>1</v>
      </c>
      <c r="H13" s="160">
        <v>15000</v>
      </c>
      <c r="I13" s="108">
        <f>H13*G13</f>
        <v>15000</v>
      </c>
      <c r="J13" s="118"/>
      <c r="K13" s="206" t="s">
        <v>12</v>
      </c>
      <c r="L13" s="203">
        <v>1</v>
      </c>
      <c r="M13" s="204">
        <v>275711.12</v>
      </c>
      <c r="N13" s="108">
        <f>L13*M13</f>
        <v>275711.12</v>
      </c>
      <c r="O13" s="436"/>
      <c r="P13" s="87" t="s">
        <v>12</v>
      </c>
      <c r="Q13" s="88">
        <v>1</v>
      </c>
      <c r="R13" s="160">
        <v>30000</v>
      </c>
      <c r="S13" s="436">
        <f>R13*Q13</f>
        <v>30000</v>
      </c>
      <c r="T13" s="443"/>
      <c r="U13" s="443"/>
      <c r="V13" s="87" t="s">
        <v>12</v>
      </c>
      <c r="W13" s="87">
        <v>1</v>
      </c>
      <c r="X13" s="160">
        <v>5000</v>
      </c>
      <c r="Y13" s="436">
        <f>W13*X13</f>
        <v>5000</v>
      </c>
      <c r="Z13" s="443"/>
      <c r="AA13" s="310" t="s">
        <v>12</v>
      </c>
      <c r="AB13" s="310">
        <v>1</v>
      </c>
      <c r="AC13" s="312">
        <v>5000</v>
      </c>
      <c r="AD13" s="477">
        <f t="shared" ref="AD13:AD29" si="0">AC13*AB13</f>
        <v>5000</v>
      </c>
    </row>
    <row r="14" spans="1:30">
      <c r="A14" s="124"/>
      <c r="B14" s="592" t="s">
        <v>70</v>
      </c>
      <c r="C14" s="656"/>
      <c r="D14" s="657"/>
      <c r="E14" s="118"/>
      <c r="F14" s="87" t="s">
        <v>12</v>
      </c>
      <c r="G14" s="88">
        <v>1</v>
      </c>
      <c r="H14" s="160">
        <v>10000</v>
      </c>
      <c r="I14" s="108">
        <f>H14*G14</f>
        <v>10000</v>
      </c>
      <c r="J14" s="118"/>
      <c r="K14" s="206" t="s">
        <v>12</v>
      </c>
      <c r="L14" s="203">
        <v>1</v>
      </c>
      <c r="M14" s="204">
        <v>150711.12</v>
      </c>
      <c r="N14" s="108">
        <f>L14*M14</f>
        <v>150711.12</v>
      </c>
      <c r="O14" s="443"/>
      <c r="P14" s="444"/>
      <c r="Q14" s="444"/>
      <c r="R14" s="444"/>
      <c r="S14" s="461"/>
      <c r="T14" s="444"/>
      <c r="U14" s="444"/>
      <c r="V14" s="87" t="s">
        <v>12</v>
      </c>
      <c r="W14" s="87">
        <v>1</v>
      </c>
      <c r="X14" s="160">
        <v>2500</v>
      </c>
      <c r="Y14" s="436">
        <f>W14*X14</f>
        <v>2500</v>
      </c>
      <c r="Z14" s="443"/>
      <c r="AA14" s="310" t="s">
        <v>12</v>
      </c>
      <c r="AB14" s="310">
        <v>1</v>
      </c>
      <c r="AC14" s="312">
        <v>5000</v>
      </c>
      <c r="AD14" s="477">
        <f t="shared" si="0"/>
        <v>5000</v>
      </c>
    </row>
    <row r="15" spans="1:30">
      <c r="A15" s="125">
        <v>2</v>
      </c>
      <c r="B15" s="639" t="s">
        <v>41</v>
      </c>
      <c r="C15" s="640"/>
      <c r="D15" s="641"/>
      <c r="E15" s="119"/>
      <c r="F15" s="87"/>
      <c r="G15" s="89"/>
      <c r="H15" s="160"/>
      <c r="I15" s="108"/>
      <c r="J15" s="119"/>
      <c r="K15" s="206"/>
      <c r="L15" s="205"/>
      <c r="M15" s="204"/>
      <c r="N15" s="108"/>
      <c r="O15" s="436"/>
      <c r="P15" s="87" t="s">
        <v>12</v>
      </c>
      <c r="Q15" s="89">
        <v>1</v>
      </c>
      <c r="R15" s="160">
        <v>82000</v>
      </c>
      <c r="S15" s="436">
        <f>R15*Q15</f>
        <v>82000</v>
      </c>
      <c r="T15" s="443"/>
      <c r="U15" s="443"/>
      <c r="V15" s="87"/>
      <c r="W15" s="267"/>
      <c r="X15" s="160"/>
      <c r="Y15" s="436"/>
      <c r="Z15" s="443"/>
      <c r="AA15" s="310"/>
      <c r="AB15" s="478"/>
      <c r="AC15" s="312"/>
      <c r="AD15" s="477"/>
    </row>
    <row r="16" spans="1:30">
      <c r="A16" s="125"/>
      <c r="B16" s="639" t="s">
        <v>42</v>
      </c>
      <c r="C16" s="640"/>
      <c r="D16" s="641"/>
      <c r="E16" s="119"/>
      <c r="F16" s="87" t="s">
        <v>9</v>
      </c>
      <c r="G16" s="89">
        <f xml:space="preserve"> 8*15</f>
        <v>120</v>
      </c>
      <c r="H16" s="160">
        <v>25</v>
      </c>
      <c r="I16" s="108">
        <f t="shared" ref="I16:I27" si="1">H16*G16</f>
        <v>3000</v>
      </c>
      <c r="J16" s="119"/>
      <c r="K16" s="205" t="s">
        <v>45</v>
      </c>
      <c r="L16" s="206">
        <v>50</v>
      </c>
      <c r="M16" s="204">
        <v>35</v>
      </c>
      <c r="N16" s="436">
        <f t="shared" ref="N16:N30" si="2">L16*M16</f>
        <v>1750</v>
      </c>
      <c r="O16" s="443"/>
      <c r="P16" s="444"/>
      <c r="Q16" s="444"/>
      <c r="R16" s="444"/>
      <c r="S16" s="461"/>
      <c r="T16" s="444"/>
      <c r="U16" s="444"/>
      <c r="V16" s="267" t="s">
        <v>9</v>
      </c>
      <c r="W16" s="87">
        <v>24</v>
      </c>
      <c r="X16" s="160">
        <v>38.5</v>
      </c>
      <c r="Y16" s="436">
        <f t="shared" ref="Y16:Y29" si="3">W16*X16</f>
        <v>924</v>
      </c>
      <c r="Z16" s="443"/>
      <c r="AA16" s="310" t="s">
        <v>183</v>
      </c>
      <c r="AB16" s="478">
        <v>4</v>
      </c>
      <c r="AC16" s="312">
        <v>300</v>
      </c>
      <c r="AD16" s="477">
        <f t="shared" si="0"/>
        <v>1200</v>
      </c>
    </row>
    <row r="17" spans="1:30">
      <c r="A17" s="125"/>
      <c r="B17" s="412" t="s">
        <v>76</v>
      </c>
      <c r="C17" s="413"/>
      <c r="D17" s="414"/>
      <c r="E17" s="119"/>
      <c r="F17" s="87" t="s">
        <v>16</v>
      </c>
      <c r="G17" s="89">
        <v>2</v>
      </c>
      <c r="H17" s="160">
        <v>4250</v>
      </c>
      <c r="I17" s="528">
        <f t="shared" si="1"/>
        <v>8500</v>
      </c>
      <c r="J17" s="119"/>
      <c r="K17" s="205" t="s">
        <v>45</v>
      </c>
      <c r="L17" s="206">
        <f>60</f>
        <v>60</v>
      </c>
      <c r="M17" s="204">
        <v>65</v>
      </c>
      <c r="N17" s="436">
        <f t="shared" si="2"/>
        <v>3900</v>
      </c>
      <c r="O17" s="443"/>
      <c r="P17" s="444"/>
      <c r="Q17" s="444"/>
      <c r="R17" s="444"/>
      <c r="S17" s="461"/>
      <c r="T17" s="444"/>
      <c r="U17" s="444"/>
      <c r="V17" s="267" t="s">
        <v>45</v>
      </c>
      <c r="W17" s="87">
        <v>24</v>
      </c>
      <c r="X17" s="160">
        <v>71.5</v>
      </c>
      <c r="Y17" s="436">
        <f t="shared" si="3"/>
        <v>1716</v>
      </c>
      <c r="Z17" s="443"/>
      <c r="AA17" s="310" t="s">
        <v>184</v>
      </c>
      <c r="AB17" s="478">
        <v>10</v>
      </c>
      <c r="AC17" s="312">
        <v>150</v>
      </c>
      <c r="AD17" s="477">
        <f t="shared" si="0"/>
        <v>1500</v>
      </c>
    </row>
    <row r="18" spans="1:30">
      <c r="A18" s="125"/>
      <c r="B18" s="412" t="s">
        <v>43</v>
      </c>
      <c r="C18" s="413"/>
      <c r="D18" s="414"/>
      <c r="E18" s="119"/>
      <c r="F18" s="87" t="s">
        <v>15</v>
      </c>
      <c r="G18" s="89">
        <v>1</v>
      </c>
      <c r="H18" s="160">
        <v>3000</v>
      </c>
      <c r="I18" s="108">
        <f t="shared" si="1"/>
        <v>3000</v>
      </c>
      <c r="J18" s="119"/>
      <c r="K18" s="205" t="s">
        <v>15</v>
      </c>
      <c r="L18" s="206">
        <v>1</v>
      </c>
      <c r="M18" s="204">
        <v>2500</v>
      </c>
      <c r="N18" s="436">
        <f t="shared" si="2"/>
        <v>2500</v>
      </c>
      <c r="O18" s="443"/>
      <c r="P18" s="444"/>
      <c r="Q18" s="444"/>
      <c r="R18" s="444"/>
      <c r="S18" s="461"/>
      <c r="T18" s="444"/>
      <c r="U18" s="444"/>
      <c r="V18" s="267" t="s">
        <v>15</v>
      </c>
      <c r="W18" s="87">
        <v>1</v>
      </c>
      <c r="X18" s="160">
        <v>1078</v>
      </c>
      <c r="Y18" s="436">
        <f t="shared" si="3"/>
        <v>1078</v>
      </c>
      <c r="Z18" s="443"/>
      <c r="AA18" s="310" t="s">
        <v>185</v>
      </c>
      <c r="AB18" s="478">
        <v>1</v>
      </c>
      <c r="AC18" s="312">
        <v>650</v>
      </c>
      <c r="AD18" s="477">
        <f t="shared" si="0"/>
        <v>650</v>
      </c>
    </row>
    <row r="19" spans="1:30">
      <c r="A19" s="125"/>
      <c r="B19" s="412" t="s">
        <v>74</v>
      </c>
      <c r="C19" s="413"/>
      <c r="D19" s="414"/>
      <c r="E19" s="119"/>
      <c r="F19" s="87" t="s">
        <v>12</v>
      </c>
      <c r="G19" s="89">
        <v>1</v>
      </c>
      <c r="H19" s="160">
        <v>3500</v>
      </c>
      <c r="I19" s="108">
        <f t="shared" si="1"/>
        <v>3500</v>
      </c>
      <c r="J19" s="119"/>
      <c r="K19" s="205" t="s">
        <v>12</v>
      </c>
      <c r="L19" s="206">
        <v>1</v>
      </c>
      <c r="M19" s="204">
        <v>5000</v>
      </c>
      <c r="N19" s="436">
        <f t="shared" si="2"/>
        <v>5000</v>
      </c>
      <c r="O19" s="443"/>
      <c r="P19" s="444"/>
      <c r="Q19" s="444"/>
      <c r="R19" s="444"/>
      <c r="S19" s="461"/>
      <c r="T19" s="444"/>
      <c r="U19" s="444"/>
      <c r="V19" s="267" t="s">
        <v>12</v>
      </c>
      <c r="W19" s="87">
        <v>1</v>
      </c>
      <c r="X19" s="160">
        <v>2500</v>
      </c>
      <c r="Y19" s="436">
        <f t="shared" si="3"/>
        <v>2500</v>
      </c>
      <c r="Z19" s="443"/>
      <c r="AA19" s="310" t="s">
        <v>12</v>
      </c>
      <c r="AB19" s="478">
        <v>1</v>
      </c>
      <c r="AC19" s="312">
        <v>3000</v>
      </c>
      <c r="AD19" s="477">
        <f t="shared" si="0"/>
        <v>3000</v>
      </c>
    </row>
    <row r="20" spans="1:30">
      <c r="A20" s="125"/>
      <c r="B20" s="412" t="s">
        <v>85</v>
      </c>
      <c r="C20" s="413"/>
      <c r="D20" s="414"/>
      <c r="E20" s="119"/>
      <c r="F20" s="87" t="s">
        <v>45</v>
      </c>
      <c r="G20" s="90">
        <v>1</v>
      </c>
      <c r="H20" s="160">
        <v>3500</v>
      </c>
      <c r="I20" s="108">
        <f t="shared" si="1"/>
        <v>3500</v>
      </c>
      <c r="J20" s="119"/>
      <c r="K20" s="207" t="s">
        <v>12</v>
      </c>
      <c r="L20" s="206">
        <v>2</v>
      </c>
      <c r="M20" s="204">
        <v>4500</v>
      </c>
      <c r="N20" s="436">
        <f t="shared" si="2"/>
        <v>9000</v>
      </c>
      <c r="O20" s="443"/>
      <c r="P20" s="444"/>
      <c r="Q20" s="444"/>
      <c r="R20" s="444"/>
      <c r="S20" s="461"/>
      <c r="T20" s="444"/>
      <c r="U20" s="444"/>
      <c r="V20" s="267" t="s">
        <v>12</v>
      </c>
      <c r="W20" s="87">
        <v>1</v>
      </c>
      <c r="X20" s="160">
        <v>5000</v>
      </c>
      <c r="Y20" s="436">
        <f t="shared" si="3"/>
        <v>5000</v>
      </c>
      <c r="Z20" s="443"/>
      <c r="AA20" s="310" t="s">
        <v>143</v>
      </c>
      <c r="AB20" s="478">
        <v>2</v>
      </c>
      <c r="AC20" s="312">
        <v>4500</v>
      </c>
      <c r="AD20" s="477">
        <f t="shared" si="0"/>
        <v>9000</v>
      </c>
    </row>
    <row r="21" spans="1:30" ht="15" customHeight="1">
      <c r="A21" s="125"/>
      <c r="B21" s="642" t="s">
        <v>84</v>
      </c>
      <c r="C21" s="643"/>
      <c r="D21" s="644"/>
      <c r="E21" s="119"/>
      <c r="F21" s="87" t="s">
        <v>45</v>
      </c>
      <c r="G21" s="90">
        <v>1</v>
      </c>
      <c r="H21" s="160">
        <v>3500</v>
      </c>
      <c r="I21" s="108">
        <f t="shared" si="1"/>
        <v>3500</v>
      </c>
      <c r="J21" s="119"/>
      <c r="K21" s="207" t="s">
        <v>12</v>
      </c>
      <c r="L21" s="206">
        <v>2</v>
      </c>
      <c r="M21" s="204">
        <v>4500</v>
      </c>
      <c r="N21" s="436">
        <f t="shared" si="2"/>
        <v>9000</v>
      </c>
      <c r="O21" s="443"/>
      <c r="P21" s="444"/>
      <c r="Q21" s="444"/>
      <c r="R21" s="444"/>
      <c r="S21" s="461"/>
      <c r="T21" s="444"/>
      <c r="U21" s="444"/>
      <c r="V21" s="267" t="s">
        <v>12</v>
      </c>
      <c r="W21" s="87">
        <v>1</v>
      </c>
      <c r="X21" s="160">
        <v>5000</v>
      </c>
      <c r="Y21" s="436">
        <f t="shared" si="3"/>
        <v>5000</v>
      </c>
      <c r="Z21" s="443"/>
      <c r="AA21" s="310" t="s">
        <v>143</v>
      </c>
      <c r="AB21" s="478">
        <v>2</v>
      </c>
      <c r="AC21" s="312">
        <v>6000</v>
      </c>
      <c r="AD21" s="477">
        <f t="shared" si="0"/>
        <v>12000</v>
      </c>
    </row>
    <row r="22" spans="1:30" ht="15" customHeight="1">
      <c r="A22" s="125"/>
      <c r="B22" s="642" t="s">
        <v>111</v>
      </c>
      <c r="C22" s="643"/>
      <c r="D22" s="644"/>
      <c r="E22" s="119"/>
      <c r="F22" s="87" t="s">
        <v>12</v>
      </c>
      <c r="G22" s="90">
        <v>1</v>
      </c>
      <c r="H22" s="160">
        <v>10000</v>
      </c>
      <c r="I22" s="528">
        <f t="shared" si="1"/>
        <v>10000</v>
      </c>
      <c r="J22" s="119"/>
      <c r="K22" s="206" t="s">
        <v>12</v>
      </c>
      <c r="L22" s="207">
        <v>1</v>
      </c>
      <c r="M22" s="204">
        <v>23950</v>
      </c>
      <c r="N22" s="436">
        <f t="shared" si="2"/>
        <v>23950</v>
      </c>
      <c r="O22" s="443"/>
      <c r="P22" s="444"/>
      <c r="Q22" s="444"/>
      <c r="R22" s="444"/>
      <c r="S22" s="461"/>
      <c r="T22" s="444"/>
      <c r="U22" s="444"/>
      <c r="V22" s="267" t="s">
        <v>152</v>
      </c>
      <c r="W22" s="87">
        <v>27</v>
      </c>
      <c r="X22" s="160">
        <v>1320</v>
      </c>
      <c r="Y22" s="436">
        <f t="shared" si="3"/>
        <v>35640</v>
      </c>
      <c r="Z22" s="443"/>
      <c r="AA22" s="310" t="s">
        <v>186</v>
      </c>
      <c r="AB22" s="478">
        <v>8</v>
      </c>
      <c r="AC22" s="312">
        <v>2100</v>
      </c>
      <c r="AD22" s="477">
        <f t="shared" si="0"/>
        <v>16800</v>
      </c>
    </row>
    <row r="23" spans="1:30">
      <c r="A23" s="125">
        <v>3</v>
      </c>
      <c r="B23" s="412" t="s">
        <v>46</v>
      </c>
      <c r="C23" s="413"/>
      <c r="D23" s="414"/>
      <c r="E23" s="119"/>
      <c r="F23" s="87"/>
      <c r="G23" s="90"/>
      <c r="H23" s="160"/>
      <c r="I23" s="108"/>
      <c r="J23" s="119"/>
      <c r="K23" s="206"/>
      <c r="L23" s="207"/>
      <c r="M23" s="204"/>
      <c r="N23" s="436"/>
      <c r="O23" s="443"/>
      <c r="P23" s="445"/>
      <c r="Q23" s="87" t="s">
        <v>12</v>
      </c>
      <c r="R23" s="267">
        <v>1</v>
      </c>
      <c r="S23" s="462">
        <v>62000</v>
      </c>
      <c r="T23" s="160"/>
      <c r="U23" s="160"/>
      <c r="V23" s="267"/>
      <c r="W23" s="87"/>
      <c r="X23" s="160"/>
      <c r="Y23" s="436"/>
      <c r="Z23" s="443"/>
      <c r="AA23" s="310"/>
      <c r="AB23" s="478"/>
      <c r="AC23" s="312"/>
      <c r="AD23" s="477"/>
    </row>
    <row r="24" spans="1:30">
      <c r="A24" s="125"/>
      <c r="B24" s="648" t="s">
        <v>94</v>
      </c>
      <c r="C24" s="649"/>
      <c r="D24" s="650"/>
      <c r="E24" s="119"/>
      <c r="F24" s="87" t="s">
        <v>39</v>
      </c>
      <c r="G24" s="90">
        <v>1</v>
      </c>
      <c r="H24" s="160">
        <v>6000</v>
      </c>
      <c r="I24" s="108">
        <f t="shared" si="1"/>
        <v>6000</v>
      </c>
      <c r="J24" s="119"/>
      <c r="K24" s="206" t="s">
        <v>39</v>
      </c>
      <c r="L24" s="207">
        <v>3</v>
      </c>
      <c r="M24" s="204">
        <v>4000</v>
      </c>
      <c r="N24" s="436">
        <f t="shared" si="2"/>
        <v>12000</v>
      </c>
      <c r="O24" s="443"/>
      <c r="P24" s="444"/>
      <c r="Q24" s="444"/>
      <c r="R24" s="444"/>
      <c r="S24" s="461"/>
      <c r="T24" s="444"/>
      <c r="U24" s="444"/>
      <c r="V24" s="267" t="s">
        <v>153</v>
      </c>
      <c r="W24" s="87">
        <v>2</v>
      </c>
      <c r="X24" s="160">
        <v>4200</v>
      </c>
      <c r="Y24" s="436">
        <f t="shared" si="3"/>
        <v>8400</v>
      </c>
      <c r="Z24" s="443"/>
      <c r="AA24" s="310" t="s">
        <v>39</v>
      </c>
      <c r="AB24" s="478">
        <v>2</v>
      </c>
      <c r="AC24" s="312">
        <v>2500</v>
      </c>
      <c r="AD24" s="477">
        <f t="shared" si="0"/>
        <v>5000</v>
      </c>
    </row>
    <row r="25" spans="1:30">
      <c r="A25" s="125"/>
      <c r="B25" s="648" t="s">
        <v>95</v>
      </c>
      <c r="C25" s="649"/>
      <c r="D25" s="650"/>
      <c r="E25" s="119"/>
      <c r="F25" s="87" t="s">
        <v>39</v>
      </c>
      <c r="G25" s="90">
        <v>2</v>
      </c>
      <c r="H25" s="160">
        <v>1500</v>
      </c>
      <c r="I25" s="108">
        <f t="shared" si="1"/>
        <v>3000</v>
      </c>
      <c r="J25" s="119"/>
      <c r="K25" s="206" t="s">
        <v>39</v>
      </c>
      <c r="L25" s="207">
        <v>3</v>
      </c>
      <c r="M25" s="204">
        <v>1000</v>
      </c>
      <c r="N25" s="436">
        <f t="shared" si="2"/>
        <v>3000</v>
      </c>
      <c r="O25" s="443"/>
      <c r="P25" s="444"/>
      <c r="Q25" s="444"/>
      <c r="R25" s="444"/>
      <c r="S25" s="461"/>
      <c r="T25" s="444"/>
      <c r="U25" s="444"/>
      <c r="V25" s="267" t="s">
        <v>153</v>
      </c>
      <c r="W25" s="87">
        <v>2</v>
      </c>
      <c r="X25" s="160">
        <v>700</v>
      </c>
      <c r="Y25" s="436">
        <f t="shared" si="3"/>
        <v>1400</v>
      </c>
      <c r="Z25" s="443"/>
      <c r="AA25" s="310" t="s">
        <v>39</v>
      </c>
      <c r="AB25" s="478">
        <v>2</v>
      </c>
      <c r="AC25" s="312">
        <v>1800</v>
      </c>
      <c r="AD25" s="477">
        <f t="shared" si="0"/>
        <v>3600</v>
      </c>
    </row>
    <row r="26" spans="1:30">
      <c r="A26" s="125"/>
      <c r="B26" s="648" t="s">
        <v>96</v>
      </c>
      <c r="C26" s="649"/>
      <c r="D26" s="650"/>
      <c r="E26" s="119"/>
      <c r="F26" s="87" t="s">
        <v>39</v>
      </c>
      <c r="G26" s="90">
        <v>1</v>
      </c>
      <c r="H26" s="160">
        <v>2500</v>
      </c>
      <c r="I26" s="108">
        <f t="shared" si="1"/>
        <v>2500</v>
      </c>
      <c r="J26" s="119"/>
      <c r="K26" s="206" t="s">
        <v>39</v>
      </c>
      <c r="L26" s="207">
        <v>1</v>
      </c>
      <c r="M26" s="204">
        <v>2000</v>
      </c>
      <c r="N26" s="436">
        <f t="shared" si="2"/>
        <v>2000</v>
      </c>
      <c r="O26" s="443"/>
      <c r="P26" s="444"/>
      <c r="Q26" s="444"/>
      <c r="R26" s="444"/>
      <c r="S26" s="461"/>
      <c r="T26" s="444"/>
      <c r="U26" s="444"/>
      <c r="V26" s="267" t="s">
        <v>39</v>
      </c>
      <c r="W26" s="87">
        <v>1</v>
      </c>
      <c r="X26" s="160">
        <v>1400</v>
      </c>
      <c r="Y26" s="436">
        <f t="shared" si="3"/>
        <v>1400</v>
      </c>
      <c r="Z26" s="443"/>
      <c r="AA26" s="310" t="s">
        <v>39</v>
      </c>
      <c r="AB26" s="478">
        <v>2</v>
      </c>
      <c r="AC26" s="312">
        <v>1800</v>
      </c>
      <c r="AD26" s="477">
        <f t="shared" si="0"/>
        <v>3600</v>
      </c>
    </row>
    <row r="27" spans="1:30">
      <c r="A27" s="125"/>
      <c r="B27" s="415" t="s">
        <v>97</v>
      </c>
      <c r="C27" s="416"/>
      <c r="D27" s="417"/>
      <c r="E27" s="119"/>
      <c r="F27" s="87" t="s">
        <v>39</v>
      </c>
      <c r="G27" s="90">
        <v>1</v>
      </c>
      <c r="H27" s="160">
        <v>5000</v>
      </c>
      <c r="I27" s="108">
        <f t="shared" si="1"/>
        <v>5000</v>
      </c>
      <c r="J27" s="119"/>
      <c r="K27" s="206" t="s">
        <v>39</v>
      </c>
      <c r="L27" s="207">
        <v>1</v>
      </c>
      <c r="M27" s="204">
        <v>20000</v>
      </c>
      <c r="N27" s="436">
        <f t="shared" si="2"/>
        <v>20000</v>
      </c>
      <c r="O27" s="443"/>
      <c r="P27" s="444"/>
      <c r="Q27" s="444"/>
      <c r="R27" s="444"/>
      <c r="S27" s="461"/>
      <c r="T27" s="444"/>
      <c r="U27" s="444"/>
      <c r="V27" s="267" t="s">
        <v>12</v>
      </c>
      <c r="W27" s="87">
        <v>1</v>
      </c>
      <c r="X27" s="160">
        <v>2500</v>
      </c>
      <c r="Y27" s="436">
        <f t="shared" si="3"/>
        <v>2500</v>
      </c>
      <c r="Z27" s="443"/>
      <c r="AA27" s="310" t="s">
        <v>39</v>
      </c>
      <c r="AB27" s="478">
        <v>1</v>
      </c>
      <c r="AC27" s="312">
        <v>3000</v>
      </c>
      <c r="AD27" s="477">
        <f t="shared" si="0"/>
        <v>3000</v>
      </c>
    </row>
    <row r="28" spans="1:30">
      <c r="A28" s="125"/>
      <c r="B28" s="592" t="s">
        <v>118</v>
      </c>
      <c r="C28" s="656"/>
      <c r="D28" s="657"/>
      <c r="E28" s="119"/>
      <c r="F28" s="87" t="s">
        <v>105</v>
      </c>
      <c r="G28" s="90">
        <v>1</v>
      </c>
      <c r="H28" s="160">
        <v>15000</v>
      </c>
      <c r="I28" s="108">
        <f>H28*G28</f>
        <v>15000</v>
      </c>
      <c r="J28" s="119"/>
      <c r="K28" s="206" t="s">
        <v>12</v>
      </c>
      <c r="L28" s="207">
        <v>1</v>
      </c>
      <c r="M28" s="204">
        <v>3000</v>
      </c>
      <c r="N28" s="436">
        <f t="shared" si="2"/>
        <v>3000</v>
      </c>
      <c r="O28" s="443"/>
      <c r="P28" s="444"/>
      <c r="Q28" s="444"/>
      <c r="R28" s="444"/>
      <c r="S28" s="461"/>
      <c r="T28" s="444"/>
      <c r="U28" s="444"/>
      <c r="V28" s="267" t="s">
        <v>12</v>
      </c>
      <c r="W28" s="87">
        <v>1</v>
      </c>
      <c r="X28" s="160">
        <v>15000</v>
      </c>
      <c r="Y28" s="436">
        <f t="shared" si="3"/>
        <v>15000</v>
      </c>
      <c r="Z28" s="443"/>
      <c r="AA28" s="310" t="s">
        <v>12</v>
      </c>
      <c r="AB28" s="478">
        <v>1</v>
      </c>
      <c r="AC28" s="312">
        <v>10000</v>
      </c>
      <c r="AD28" s="477">
        <f t="shared" si="0"/>
        <v>10000</v>
      </c>
    </row>
    <row r="29" spans="1:30">
      <c r="A29" s="125"/>
      <c r="B29" s="592" t="s">
        <v>106</v>
      </c>
      <c r="C29" s="656"/>
      <c r="D29" s="656"/>
      <c r="E29" s="145"/>
      <c r="F29" s="87" t="s">
        <v>12</v>
      </c>
      <c r="G29" s="90">
        <v>1</v>
      </c>
      <c r="H29" s="160">
        <v>10000</v>
      </c>
      <c r="I29" s="108">
        <f>PRODUCT(G29:H29)</f>
        <v>10000</v>
      </c>
      <c r="J29" s="119"/>
      <c r="K29" s="206" t="s">
        <v>39</v>
      </c>
      <c r="L29" s="207">
        <v>4</v>
      </c>
      <c r="M29" s="204">
        <v>4000</v>
      </c>
      <c r="N29" s="436">
        <f t="shared" si="2"/>
        <v>16000</v>
      </c>
      <c r="O29" s="443"/>
      <c r="P29" s="444"/>
      <c r="Q29" s="444"/>
      <c r="R29" s="444"/>
      <c r="S29" s="461"/>
      <c r="T29" s="444"/>
      <c r="U29" s="444"/>
      <c r="V29" s="267" t="s">
        <v>12</v>
      </c>
      <c r="W29" s="87">
        <v>1</v>
      </c>
      <c r="X29" s="160">
        <v>15000</v>
      </c>
      <c r="Y29" s="436">
        <f t="shared" si="3"/>
        <v>15000</v>
      </c>
      <c r="Z29" s="443"/>
      <c r="AA29" s="310" t="s">
        <v>12</v>
      </c>
      <c r="AB29" s="478">
        <v>1</v>
      </c>
      <c r="AC29" s="312">
        <v>4000</v>
      </c>
      <c r="AD29" s="477">
        <f t="shared" si="0"/>
        <v>4000</v>
      </c>
    </row>
    <row r="30" spans="1:30">
      <c r="A30" s="125"/>
      <c r="B30" s="847"/>
      <c r="C30" s="848"/>
      <c r="D30" s="849"/>
      <c r="E30" s="145"/>
      <c r="F30" s="87"/>
      <c r="G30" s="90"/>
      <c r="H30" s="160"/>
      <c r="I30" s="108"/>
      <c r="J30" s="145"/>
      <c r="K30" s="206" t="s">
        <v>12</v>
      </c>
      <c r="L30" s="207">
        <v>1</v>
      </c>
      <c r="M30" s="204">
        <v>15000</v>
      </c>
      <c r="N30" s="436">
        <f t="shared" si="2"/>
        <v>15000</v>
      </c>
      <c r="O30" s="443"/>
      <c r="P30" s="444"/>
      <c r="Q30" s="444"/>
      <c r="R30" s="444"/>
      <c r="S30" s="461"/>
      <c r="T30" s="444"/>
      <c r="U30" s="444"/>
      <c r="V30" s="267"/>
      <c r="W30" s="87"/>
      <c r="X30" s="160"/>
      <c r="Y30" s="436"/>
      <c r="Z30" s="443"/>
      <c r="AA30" s="310"/>
      <c r="AB30" s="478"/>
      <c r="AC30" s="312"/>
      <c r="AD30" s="477"/>
    </row>
    <row r="31" spans="1:30">
      <c r="A31" s="126" t="s">
        <v>47</v>
      </c>
      <c r="B31" s="677" t="s">
        <v>48</v>
      </c>
      <c r="C31" s="678"/>
      <c r="D31" s="678"/>
      <c r="E31" s="146"/>
      <c r="F31" s="91"/>
      <c r="G31" s="92"/>
      <c r="H31" s="161"/>
      <c r="I31" s="109">
        <f>SUM(I12:I29)</f>
        <v>101500</v>
      </c>
      <c r="J31" s="146"/>
      <c r="K31" s="238"/>
      <c r="L31" s="208"/>
      <c r="M31" s="209"/>
      <c r="N31" s="438">
        <f>SUM(N13:N30)</f>
        <v>552522.23999999999</v>
      </c>
      <c r="O31" s="446"/>
      <c r="P31" s="444"/>
      <c r="Q31" s="444"/>
      <c r="R31" s="444"/>
      <c r="S31" s="463">
        <f>S23+S15+S13</f>
        <v>174000</v>
      </c>
      <c r="T31" s="447"/>
      <c r="U31" s="447"/>
      <c r="V31" s="269"/>
      <c r="W31" s="91"/>
      <c r="X31" s="161"/>
      <c r="Y31" s="438">
        <f>SUM(Y13:Y29)</f>
        <v>103058</v>
      </c>
      <c r="Z31" s="446"/>
      <c r="AA31" s="321"/>
      <c r="AB31" s="321"/>
      <c r="AC31" s="322"/>
      <c r="AD31" s="479">
        <f>SUM(AD13:AD29)</f>
        <v>83350</v>
      </c>
    </row>
    <row r="32" spans="1:30" ht="15" customHeight="1">
      <c r="A32" s="149" t="s">
        <v>19</v>
      </c>
      <c r="B32" s="605" t="s">
        <v>114</v>
      </c>
      <c r="C32" s="651"/>
      <c r="D32" s="651"/>
      <c r="E32" s="433"/>
      <c r="F32" s="93"/>
      <c r="G32" s="94"/>
      <c r="H32" s="162"/>
      <c r="I32" s="113"/>
      <c r="J32" s="433"/>
      <c r="K32" s="239"/>
      <c r="L32" s="210"/>
      <c r="M32" s="211"/>
      <c r="N32" s="144"/>
      <c r="O32" s="448"/>
      <c r="P32" s="444"/>
      <c r="Q32" s="444"/>
      <c r="R32" s="444"/>
      <c r="S32" s="461"/>
      <c r="T32" s="444"/>
      <c r="U32" s="444"/>
      <c r="V32" s="444"/>
      <c r="W32" s="444"/>
      <c r="X32" s="444"/>
      <c r="Y32" s="461"/>
      <c r="Z32" s="444"/>
      <c r="AA32" s="444"/>
      <c r="AB32" s="444"/>
      <c r="AC32" s="444"/>
      <c r="AD32" s="444"/>
    </row>
    <row r="33" spans="1:30" ht="15" customHeight="1">
      <c r="A33" s="126">
        <v>1</v>
      </c>
      <c r="B33" s="653" t="s">
        <v>119</v>
      </c>
      <c r="C33" s="634"/>
      <c r="D33" s="634"/>
      <c r="E33" s="433"/>
      <c r="F33" s="93" t="s">
        <v>103</v>
      </c>
      <c r="G33" s="94">
        <v>2</v>
      </c>
      <c r="H33" s="44">
        <v>44250.03</v>
      </c>
      <c r="I33" s="113">
        <f t="shared" ref="I33" si="4">H33*G33</f>
        <v>88500.06</v>
      </c>
      <c r="J33" s="433"/>
      <c r="K33" s="239" t="s">
        <v>133</v>
      </c>
      <c r="L33" s="210">
        <v>2</v>
      </c>
      <c r="M33" s="212">
        <v>7440</v>
      </c>
      <c r="N33" s="144">
        <f>L33*M33</f>
        <v>14880</v>
      </c>
      <c r="O33" s="448"/>
      <c r="P33" s="29" t="s">
        <v>133</v>
      </c>
      <c r="Q33" s="27">
        <v>2</v>
      </c>
      <c r="R33" s="44">
        <v>9000</v>
      </c>
      <c r="S33" s="436">
        <f>R33*Q33</f>
        <v>18000</v>
      </c>
      <c r="T33" s="443"/>
      <c r="U33" s="443"/>
      <c r="V33" s="27" t="s">
        <v>154</v>
      </c>
      <c r="W33" s="29">
        <v>2</v>
      </c>
      <c r="X33" s="44">
        <v>7144.5</v>
      </c>
      <c r="Y33" s="436">
        <f t="shared" ref="Y33:Y34" si="5">W33*X33</f>
        <v>14289</v>
      </c>
      <c r="Z33" s="443"/>
      <c r="AA33" s="321" t="s">
        <v>188</v>
      </c>
      <c r="AB33" s="480">
        <v>2</v>
      </c>
      <c r="AC33" s="332">
        <v>12050</v>
      </c>
      <c r="AD33" s="477">
        <f>AC33*AB33</f>
        <v>24100</v>
      </c>
    </row>
    <row r="34" spans="1:30" ht="15" customHeight="1">
      <c r="A34" s="126">
        <v>2</v>
      </c>
      <c r="B34" s="653" t="s">
        <v>125</v>
      </c>
      <c r="C34" s="634"/>
      <c r="D34" s="634"/>
      <c r="E34" s="433"/>
      <c r="F34" s="93" t="s">
        <v>103</v>
      </c>
      <c r="G34" s="94">
        <v>3</v>
      </c>
      <c r="H34" s="44">
        <v>4380</v>
      </c>
      <c r="I34" s="144">
        <f>PRODUCT(G34*H34)</f>
        <v>13140</v>
      </c>
      <c r="J34" s="433"/>
      <c r="K34" s="239" t="s">
        <v>133</v>
      </c>
      <c r="L34" s="210">
        <v>2</v>
      </c>
      <c r="M34" s="212">
        <v>5400</v>
      </c>
      <c r="N34" s="144">
        <f>L34*M34</f>
        <v>10800</v>
      </c>
      <c r="O34" s="448"/>
      <c r="P34" s="29" t="s">
        <v>133</v>
      </c>
      <c r="Q34" s="27">
        <v>2</v>
      </c>
      <c r="R34" s="44">
        <v>7300</v>
      </c>
      <c r="S34" s="436">
        <f>R34*Q34</f>
        <v>14600</v>
      </c>
      <c r="T34" s="443"/>
      <c r="U34" s="443"/>
      <c r="V34" s="27" t="s">
        <v>154</v>
      </c>
      <c r="W34" s="29">
        <v>2</v>
      </c>
      <c r="X34" s="44">
        <v>4763</v>
      </c>
      <c r="Y34" s="436">
        <f t="shared" si="5"/>
        <v>9526</v>
      </c>
      <c r="Z34" s="443"/>
      <c r="AA34" s="321" t="s">
        <v>188</v>
      </c>
      <c r="AB34" s="480">
        <v>2</v>
      </c>
      <c r="AC34" s="332">
        <v>9800</v>
      </c>
      <c r="AD34" s="477">
        <f>AC34*AB34</f>
        <v>19600</v>
      </c>
    </row>
    <row r="35" spans="1:30">
      <c r="A35" s="127"/>
      <c r="B35" s="608" t="s">
        <v>48</v>
      </c>
      <c r="C35" s="609"/>
      <c r="D35" s="609"/>
      <c r="E35" s="433"/>
      <c r="F35" s="93"/>
      <c r="G35" s="94"/>
      <c r="H35" s="162"/>
      <c r="I35" s="114">
        <f>SUM(I33:I34)</f>
        <v>101640.06</v>
      </c>
      <c r="J35" s="433"/>
      <c r="K35" s="239"/>
      <c r="L35" s="210"/>
      <c r="M35" s="211"/>
      <c r="N35" s="439">
        <f>SUM(N33:N34)</f>
        <v>25680</v>
      </c>
      <c r="O35" s="449"/>
      <c r="P35" s="29"/>
      <c r="Q35" s="27"/>
      <c r="R35" s="162"/>
      <c r="S35" s="439">
        <f>SUM(S33:S34)</f>
        <v>32600</v>
      </c>
      <c r="T35" s="449"/>
      <c r="U35" s="449"/>
      <c r="V35" s="27"/>
      <c r="W35" s="29"/>
      <c r="X35" s="162"/>
      <c r="Y35" s="439">
        <f>SUM(Y33:Y34)</f>
        <v>23815</v>
      </c>
      <c r="Z35" s="449"/>
      <c r="AA35" s="321"/>
      <c r="AB35" s="480"/>
      <c r="AC35" s="329"/>
      <c r="AD35" s="481">
        <f>SUM(AD33:AD34)</f>
        <v>43700</v>
      </c>
    </row>
    <row r="36" spans="1:30" ht="15" customHeight="1">
      <c r="A36" s="149" t="s">
        <v>67</v>
      </c>
      <c r="B36" s="605" t="s">
        <v>120</v>
      </c>
      <c r="C36" s="651"/>
      <c r="D36" s="651"/>
      <c r="E36" s="433"/>
      <c r="F36" s="93"/>
      <c r="G36" s="94"/>
      <c r="H36" s="162"/>
      <c r="I36" s="113"/>
      <c r="J36" s="433"/>
      <c r="K36" s="239"/>
      <c r="L36" s="210"/>
      <c r="M36" s="211"/>
      <c r="N36" s="144"/>
      <c r="O36" s="448"/>
      <c r="P36" s="444"/>
      <c r="Q36" s="444"/>
      <c r="R36" s="444"/>
      <c r="S36" s="461"/>
      <c r="T36" s="444"/>
      <c r="U36" s="444"/>
      <c r="V36" s="444"/>
      <c r="W36" s="444"/>
      <c r="X36" s="444"/>
      <c r="Y36" s="461"/>
      <c r="Z36" s="444"/>
      <c r="AA36" s="444"/>
      <c r="AB36" s="444"/>
      <c r="AC36" s="444"/>
      <c r="AD36" s="444"/>
    </row>
    <row r="37" spans="1:30" ht="15" customHeight="1">
      <c r="A37" s="126">
        <v>1</v>
      </c>
      <c r="B37" s="652" t="s">
        <v>104</v>
      </c>
      <c r="C37" s="637"/>
      <c r="D37" s="637"/>
      <c r="E37" s="433"/>
      <c r="F37" s="93" t="s">
        <v>103</v>
      </c>
      <c r="G37" s="94">
        <v>5</v>
      </c>
      <c r="H37" s="44">
        <v>11270</v>
      </c>
      <c r="I37" s="113">
        <f>H37*G37</f>
        <v>56350</v>
      </c>
      <c r="J37" s="433"/>
      <c r="K37" s="239" t="s">
        <v>133</v>
      </c>
      <c r="L37" s="210">
        <v>4</v>
      </c>
      <c r="M37" s="213">
        <v>10860</v>
      </c>
      <c r="N37" s="144">
        <f t="shared" ref="N37:N41" si="6">L37*M37</f>
        <v>43440</v>
      </c>
      <c r="O37" s="448"/>
      <c r="P37" s="29" t="s">
        <v>133</v>
      </c>
      <c r="Q37" s="27">
        <v>4</v>
      </c>
      <c r="R37" s="44">
        <v>11500</v>
      </c>
      <c r="S37" s="436">
        <f t="shared" ref="S37:S43" si="7">R37*Q37</f>
        <v>46000</v>
      </c>
      <c r="T37" s="443"/>
      <c r="U37" s="443"/>
      <c r="V37" s="27"/>
      <c r="W37" s="29"/>
      <c r="X37" s="162"/>
      <c r="Y37" s="144"/>
      <c r="Z37" s="448"/>
      <c r="AA37" s="444"/>
      <c r="AB37" s="444"/>
      <c r="AC37" s="444"/>
      <c r="AD37" s="444"/>
    </row>
    <row r="38" spans="1:30" ht="15" customHeight="1">
      <c r="A38" s="126">
        <v>2</v>
      </c>
      <c r="B38" s="653" t="s">
        <v>119</v>
      </c>
      <c r="C38" s="634"/>
      <c r="D38" s="634"/>
      <c r="E38" s="433"/>
      <c r="F38" s="93" t="s">
        <v>103</v>
      </c>
      <c r="G38" s="94">
        <v>5</v>
      </c>
      <c r="H38" s="44">
        <v>1026</v>
      </c>
      <c r="I38" s="113">
        <f>H38*G38</f>
        <v>5130</v>
      </c>
      <c r="J38" s="433"/>
      <c r="K38" s="239" t="s">
        <v>133</v>
      </c>
      <c r="L38" s="210">
        <v>5</v>
      </c>
      <c r="M38" s="213">
        <v>7440</v>
      </c>
      <c r="N38" s="144">
        <f t="shared" si="6"/>
        <v>37200</v>
      </c>
      <c r="O38" s="448"/>
      <c r="P38" s="29" t="s">
        <v>133</v>
      </c>
      <c r="Q38" s="27">
        <v>2</v>
      </c>
      <c r="R38" s="44">
        <v>9000</v>
      </c>
      <c r="S38" s="436">
        <f t="shared" si="7"/>
        <v>18000</v>
      </c>
      <c r="T38" s="443"/>
      <c r="U38" s="443"/>
      <c r="V38" s="27" t="s">
        <v>154</v>
      </c>
      <c r="W38" s="29">
        <v>4</v>
      </c>
      <c r="X38" s="44">
        <v>10057.299999999999</v>
      </c>
      <c r="Y38" s="436">
        <f t="shared" ref="Y38:Y43" si="8">W38*X38</f>
        <v>40229.199999999997</v>
      </c>
      <c r="Z38" s="443"/>
      <c r="AA38" s="321" t="s">
        <v>188</v>
      </c>
      <c r="AB38" s="480">
        <v>4</v>
      </c>
      <c r="AC38" s="332">
        <v>10900</v>
      </c>
      <c r="AD38" s="477">
        <f t="shared" ref="AD38:AD43" si="9">AC38*AB38</f>
        <v>43600</v>
      </c>
    </row>
    <row r="39" spans="1:30" ht="15" customHeight="1">
      <c r="A39" s="126">
        <v>3</v>
      </c>
      <c r="B39" s="636" t="s">
        <v>121</v>
      </c>
      <c r="C39" s="637"/>
      <c r="D39" s="638"/>
      <c r="E39" s="433"/>
      <c r="F39" s="93" t="s">
        <v>103</v>
      </c>
      <c r="G39" s="94">
        <v>4</v>
      </c>
      <c r="H39" s="44">
        <v>175</v>
      </c>
      <c r="I39" s="113">
        <f>G39*H39</f>
        <v>700</v>
      </c>
      <c r="J39" s="433"/>
      <c r="K39" s="239" t="s">
        <v>45</v>
      </c>
      <c r="L39" s="210">
        <v>10</v>
      </c>
      <c r="M39" s="213">
        <v>276</v>
      </c>
      <c r="N39" s="144">
        <f t="shared" si="6"/>
        <v>2760</v>
      </c>
      <c r="O39" s="448"/>
      <c r="P39" s="29" t="s">
        <v>45</v>
      </c>
      <c r="Q39" s="27">
        <v>4</v>
      </c>
      <c r="R39" s="44">
        <v>500</v>
      </c>
      <c r="S39" s="436">
        <f t="shared" si="7"/>
        <v>2000</v>
      </c>
      <c r="T39" s="443"/>
      <c r="U39" s="443"/>
      <c r="V39" s="27" t="s">
        <v>154</v>
      </c>
      <c r="W39" s="29">
        <v>4</v>
      </c>
      <c r="X39" s="44">
        <v>7144.5</v>
      </c>
      <c r="Y39" s="436">
        <f t="shared" si="8"/>
        <v>28578</v>
      </c>
      <c r="Z39" s="443"/>
      <c r="AA39" s="321" t="s">
        <v>188</v>
      </c>
      <c r="AB39" s="480">
        <v>6</v>
      </c>
      <c r="AC39" s="332">
        <v>2850</v>
      </c>
      <c r="AD39" s="477">
        <f t="shared" si="9"/>
        <v>17100</v>
      </c>
    </row>
    <row r="40" spans="1:30" ht="15" customHeight="1">
      <c r="A40" s="126">
        <v>4</v>
      </c>
      <c r="B40" s="653" t="s">
        <v>127</v>
      </c>
      <c r="C40" s="634"/>
      <c r="D40" s="634"/>
      <c r="E40" s="433"/>
      <c r="F40" s="93" t="s">
        <v>122</v>
      </c>
      <c r="G40" s="94">
        <v>3</v>
      </c>
      <c r="H40" s="44">
        <v>33733</v>
      </c>
      <c r="I40" s="113">
        <f t="shared" ref="I40:I42" si="10">H40*G40</f>
        <v>101199</v>
      </c>
      <c r="J40" s="433"/>
      <c r="K40" s="239" t="s">
        <v>134</v>
      </c>
      <c r="L40" s="210">
        <v>3</v>
      </c>
      <c r="M40" s="213">
        <v>24240</v>
      </c>
      <c r="N40" s="144">
        <f t="shared" si="6"/>
        <v>72720</v>
      </c>
      <c r="O40" s="448"/>
      <c r="P40" s="29" t="s">
        <v>143</v>
      </c>
      <c r="Q40" s="27">
        <v>2</v>
      </c>
      <c r="R40" s="44">
        <v>38000</v>
      </c>
      <c r="S40" s="436">
        <f t="shared" si="7"/>
        <v>76000</v>
      </c>
      <c r="T40" s="443"/>
      <c r="U40" s="443"/>
      <c r="V40" s="27" t="s">
        <v>45</v>
      </c>
      <c r="W40" s="29">
        <v>6</v>
      </c>
      <c r="X40" s="44">
        <v>462</v>
      </c>
      <c r="Y40" s="436">
        <f t="shared" si="8"/>
        <v>2772</v>
      </c>
      <c r="Z40" s="443"/>
      <c r="AA40" s="321" t="s">
        <v>188</v>
      </c>
      <c r="AB40" s="480">
        <v>5</v>
      </c>
      <c r="AC40" s="332">
        <v>490</v>
      </c>
      <c r="AD40" s="477">
        <f t="shared" si="9"/>
        <v>2450</v>
      </c>
    </row>
    <row r="41" spans="1:30" ht="15" customHeight="1">
      <c r="A41" s="126"/>
      <c r="B41" s="633" t="s">
        <v>212</v>
      </c>
      <c r="C41" s="634"/>
      <c r="D41" s="635"/>
      <c r="E41" s="433"/>
      <c r="F41" s="93" t="s">
        <v>103</v>
      </c>
      <c r="G41" s="94">
        <v>2</v>
      </c>
      <c r="H41" s="44">
        <v>12500</v>
      </c>
      <c r="I41" s="113">
        <f t="shared" si="10"/>
        <v>25000</v>
      </c>
      <c r="J41" s="433"/>
      <c r="K41" s="239" t="s">
        <v>133</v>
      </c>
      <c r="L41" s="213">
        <v>3</v>
      </c>
      <c r="M41" s="213">
        <v>30000</v>
      </c>
      <c r="N41" s="144">
        <f t="shared" si="6"/>
        <v>90000</v>
      </c>
      <c r="O41" s="448"/>
      <c r="P41" s="29" t="s">
        <v>133</v>
      </c>
      <c r="Q41" s="27">
        <v>2</v>
      </c>
      <c r="R41" s="44">
        <v>16200</v>
      </c>
      <c r="S41" s="436">
        <f t="shared" si="7"/>
        <v>32400</v>
      </c>
      <c r="T41" s="443"/>
      <c r="U41" s="443"/>
      <c r="V41" s="27" t="s">
        <v>155</v>
      </c>
      <c r="W41" s="29">
        <v>3</v>
      </c>
      <c r="X41" s="44">
        <v>26911.5</v>
      </c>
      <c r="Y41" s="436">
        <f t="shared" si="8"/>
        <v>80734.5</v>
      </c>
      <c r="Z41" s="443"/>
      <c r="AA41" s="321" t="s">
        <v>143</v>
      </c>
      <c r="AB41" s="480">
        <v>3</v>
      </c>
      <c r="AC41" s="332">
        <v>27100</v>
      </c>
      <c r="AD41" s="477">
        <f t="shared" si="9"/>
        <v>81300</v>
      </c>
    </row>
    <row r="42" spans="1:30" ht="15" customHeight="1">
      <c r="A42" s="126">
        <v>5</v>
      </c>
      <c r="B42" s="633" t="s">
        <v>213</v>
      </c>
      <c r="C42" s="634"/>
      <c r="D42" s="635"/>
      <c r="E42" s="433"/>
      <c r="F42" s="93" t="s">
        <v>103</v>
      </c>
      <c r="G42" s="94">
        <v>3</v>
      </c>
      <c r="H42" s="44">
        <v>6000</v>
      </c>
      <c r="I42" s="113">
        <f t="shared" si="10"/>
        <v>18000</v>
      </c>
      <c r="J42" s="433"/>
      <c r="K42" s="239" t="s">
        <v>133</v>
      </c>
      <c r="L42" s="210">
        <v>2</v>
      </c>
      <c r="M42" s="213">
        <v>9600</v>
      </c>
      <c r="N42" s="144">
        <f>L42*M42</f>
        <v>19200</v>
      </c>
      <c r="O42" s="448"/>
      <c r="P42" s="29" t="s">
        <v>133</v>
      </c>
      <c r="Q42" s="27">
        <v>2</v>
      </c>
      <c r="R42" s="44">
        <v>22360</v>
      </c>
      <c r="S42" s="436">
        <f t="shared" si="7"/>
        <v>44720</v>
      </c>
      <c r="T42" s="443"/>
      <c r="U42" s="443"/>
      <c r="V42" s="27" t="s">
        <v>154</v>
      </c>
      <c r="W42" s="29">
        <v>3</v>
      </c>
      <c r="X42" s="44">
        <v>18782.5</v>
      </c>
      <c r="Y42" s="436">
        <f t="shared" si="8"/>
        <v>56347.5</v>
      </c>
      <c r="Z42" s="443"/>
      <c r="AA42" s="321" t="s">
        <v>188</v>
      </c>
      <c r="AB42" s="480">
        <v>3</v>
      </c>
      <c r="AC42" s="332">
        <v>27800</v>
      </c>
      <c r="AD42" s="477">
        <f t="shared" si="9"/>
        <v>83400</v>
      </c>
    </row>
    <row r="43" spans="1:30" ht="15" customHeight="1">
      <c r="A43" s="126"/>
      <c r="B43" s="409"/>
      <c r="C43" s="410"/>
      <c r="D43" s="410"/>
      <c r="E43" s="433"/>
      <c r="F43" s="93"/>
      <c r="G43" s="94"/>
      <c r="H43" s="44"/>
      <c r="I43" s="113"/>
      <c r="J43" s="433"/>
      <c r="K43" s="239"/>
      <c r="L43" s="210"/>
      <c r="M43" s="213"/>
      <c r="N43" s="144"/>
      <c r="O43" s="448"/>
      <c r="P43" s="29" t="s">
        <v>133</v>
      </c>
      <c r="Q43" s="27">
        <v>2</v>
      </c>
      <c r="R43" s="44">
        <v>7500</v>
      </c>
      <c r="S43" s="436">
        <f t="shared" si="7"/>
        <v>15000</v>
      </c>
      <c r="T43" s="443"/>
      <c r="U43" s="443"/>
      <c r="V43" s="27" t="s">
        <v>154</v>
      </c>
      <c r="W43" s="29">
        <v>3</v>
      </c>
      <c r="X43" s="44">
        <v>5307.5</v>
      </c>
      <c r="Y43" s="436">
        <f t="shared" si="8"/>
        <v>15922.5</v>
      </c>
      <c r="Z43" s="443"/>
      <c r="AA43" s="321" t="s">
        <v>188</v>
      </c>
      <c r="AB43" s="480">
        <v>4</v>
      </c>
      <c r="AC43" s="332">
        <v>3900</v>
      </c>
      <c r="AD43" s="477">
        <f t="shared" si="9"/>
        <v>15600</v>
      </c>
    </row>
    <row r="44" spans="1:30">
      <c r="A44" s="127"/>
      <c r="B44" s="608" t="s">
        <v>48</v>
      </c>
      <c r="C44" s="609"/>
      <c r="D44" s="609"/>
      <c r="E44" s="433"/>
      <c r="F44" s="93"/>
      <c r="G44" s="94"/>
      <c r="H44" s="162"/>
      <c r="I44" s="114">
        <f>SUM(I37:I42)</f>
        <v>206379</v>
      </c>
      <c r="J44" s="433"/>
      <c r="K44" s="239"/>
      <c r="L44" s="210"/>
      <c r="M44" s="211"/>
      <c r="N44" s="439">
        <f>SUM(N37:N42)</f>
        <v>265320</v>
      </c>
      <c r="O44" s="449"/>
      <c r="P44" s="29"/>
      <c r="Q44" s="27"/>
      <c r="R44" s="162"/>
      <c r="S44" s="439">
        <f>SUM(S37:S43)</f>
        <v>234120</v>
      </c>
      <c r="T44" s="449"/>
      <c r="U44" s="449"/>
      <c r="V44" s="27"/>
      <c r="W44" s="29"/>
      <c r="X44" s="162"/>
      <c r="Y44" s="439">
        <f>SUM(Y38:Y42)</f>
        <v>208661.2</v>
      </c>
      <c r="Z44" s="449"/>
      <c r="AA44" s="321"/>
      <c r="AB44" s="480"/>
      <c r="AC44" s="329"/>
      <c r="AD44" s="481">
        <f>SUM(AD38:AD43)</f>
        <v>243450</v>
      </c>
    </row>
    <row r="45" spans="1:30">
      <c r="A45" s="149" t="s">
        <v>107</v>
      </c>
      <c r="B45" s="658" t="s">
        <v>115</v>
      </c>
      <c r="C45" s="659"/>
      <c r="D45" s="659"/>
      <c r="E45" s="433"/>
      <c r="F45" s="93"/>
      <c r="G45" s="94"/>
      <c r="H45" s="162"/>
      <c r="I45" s="114"/>
      <c r="J45" s="433"/>
      <c r="K45" s="239"/>
      <c r="L45" s="210"/>
      <c r="M45" s="211"/>
      <c r="N45" s="439"/>
      <c r="O45" s="449"/>
      <c r="P45" s="444"/>
      <c r="Q45" s="444"/>
      <c r="R45" s="444"/>
      <c r="S45" s="461"/>
      <c r="T45" s="444"/>
      <c r="U45" s="444"/>
      <c r="V45" s="444"/>
      <c r="W45" s="444"/>
      <c r="X45" s="444"/>
      <c r="Y45" s="461"/>
      <c r="Z45" s="444"/>
      <c r="AA45" s="444"/>
      <c r="AB45" s="444"/>
      <c r="AC45" s="444"/>
      <c r="AD45" s="444"/>
    </row>
    <row r="46" spans="1:30" ht="15" customHeight="1">
      <c r="A46" s="127">
        <v>1</v>
      </c>
      <c r="B46" s="653" t="s">
        <v>123</v>
      </c>
      <c r="C46" s="634"/>
      <c r="D46" s="634"/>
      <c r="E46" s="433"/>
      <c r="F46" s="93" t="s">
        <v>103</v>
      </c>
      <c r="G46" s="94">
        <v>7</v>
      </c>
      <c r="H46" s="162">
        <v>2053</v>
      </c>
      <c r="I46" s="113">
        <f>G46*H46</f>
        <v>14371</v>
      </c>
      <c r="J46" s="433"/>
      <c r="K46" s="239" t="s">
        <v>12</v>
      </c>
      <c r="L46" s="210">
        <v>1</v>
      </c>
      <c r="M46" s="211">
        <v>68932.11</v>
      </c>
      <c r="N46" s="144">
        <f>L46*M46</f>
        <v>68932.11</v>
      </c>
      <c r="O46" s="448"/>
      <c r="P46" s="29" t="s">
        <v>133</v>
      </c>
      <c r="Q46" s="27">
        <v>4</v>
      </c>
      <c r="R46" s="162">
        <v>4490</v>
      </c>
      <c r="S46" s="436">
        <f>R46*Q46</f>
        <v>17960</v>
      </c>
      <c r="T46" s="443"/>
      <c r="U46" s="443"/>
      <c r="V46" s="27" t="s">
        <v>154</v>
      </c>
      <c r="W46" s="29">
        <v>5</v>
      </c>
      <c r="X46" s="162">
        <v>1595</v>
      </c>
      <c r="Y46" s="436">
        <f t="shared" ref="Y46" si="11">W46*X46</f>
        <v>7975</v>
      </c>
      <c r="Z46" s="443"/>
      <c r="AA46" s="321" t="s">
        <v>188</v>
      </c>
      <c r="AB46" s="480">
        <v>5</v>
      </c>
      <c r="AC46" s="329">
        <v>1560</v>
      </c>
      <c r="AD46" s="477">
        <f>AC46*AB46</f>
        <v>7800</v>
      </c>
    </row>
    <row r="47" spans="1:30">
      <c r="A47" s="127"/>
      <c r="B47" s="608" t="s">
        <v>48</v>
      </c>
      <c r="C47" s="609"/>
      <c r="D47" s="609"/>
      <c r="E47" s="433"/>
      <c r="F47" s="93"/>
      <c r="G47" s="94"/>
      <c r="H47" s="162"/>
      <c r="I47" s="114">
        <f>SUM(I46:I46)</f>
        <v>14371</v>
      </c>
      <c r="J47" s="433"/>
      <c r="K47" s="239"/>
      <c r="L47" s="210"/>
      <c r="M47" s="211"/>
      <c r="N47" s="439">
        <f>N46</f>
        <v>68932.11</v>
      </c>
      <c r="O47" s="449"/>
      <c r="P47" s="29"/>
      <c r="Q47" s="27"/>
      <c r="R47" s="162"/>
      <c r="S47" s="439">
        <f>SUM(S46)</f>
        <v>17960</v>
      </c>
      <c r="T47" s="449"/>
      <c r="U47" s="449"/>
      <c r="V47" s="27"/>
      <c r="W47" s="29"/>
      <c r="X47" s="162"/>
      <c r="Y47" s="439">
        <f>SUM(Y46)</f>
        <v>7975</v>
      </c>
      <c r="Z47" s="449"/>
      <c r="AA47" s="321"/>
      <c r="AB47" s="480"/>
      <c r="AC47" s="329"/>
      <c r="AD47" s="481">
        <f>SUM(AD46)</f>
        <v>7800</v>
      </c>
    </row>
    <row r="48" spans="1:30">
      <c r="A48" s="149" t="s">
        <v>68</v>
      </c>
      <c r="B48" s="658" t="s">
        <v>116</v>
      </c>
      <c r="C48" s="659"/>
      <c r="D48" s="659"/>
      <c r="E48" s="433"/>
      <c r="F48" s="93"/>
      <c r="G48" s="94"/>
      <c r="H48" s="162"/>
      <c r="I48" s="113"/>
      <c r="J48" s="433"/>
      <c r="K48" s="239"/>
      <c r="L48" s="210"/>
      <c r="M48" s="211"/>
      <c r="N48" s="144"/>
      <c r="O48" s="448"/>
      <c r="P48" s="444"/>
      <c r="Q48" s="444"/>
      <c r="R48" s="444"/>
      <c r="S48" s="461"/>
      <c r="T48" s="444"/>
      <c r="U48" s="444"/>
      <c r="V48" s="444"/>
      <c r="W48" s="444"/>
      <c r="X48" s="444"/>
      <c r="Y48" s="461"/>
      <c r="Z48" s="444"/>
      <c r="AA48" s="444"/>
      <c r="AB48" s="444"/>
      <c r="AC48" s="444"/>
      <c r="AD48" s="444"/>
    </row>
    <row r="49" spans="1:30" ht="15" customHeight="1">
      <c r="A49" s="126">
        <v>1</v>
      </c>
      <c r="B49" s="653" t="s">
        <v>119</v>
      </c>
      <c r="C49" s="634"/>
      <c r="D49" s="634"/>
      <c r="E49" s="433"/>
      <c r="F49" s="93" t="s">
        <v>103</v>
      </c>
      <c r="G49" s="94">
        <v>4</v>
      </c>
      <c r="H49" s="44">
        <v>1026</v>
      </c>
      <c r="I49" s="113">
        <f>G49*H49</f>
        <v>4104</v>
      </c>
      <c r="J49" s="433"/>
      <c r="K49" s="239" t="s">
        <v>133</v>
      </c>
      <c r="L49" s="210">
        <v>5</v>
      </c>
      <c r="M49" s="213">
        <v>7440</v>
      </c>
      <c r="N49" s="144">
        <f>L49*M49</f>
        <v>37200</v>
      </c>
      <c r="O49" s="448"/>
      <c r="P49" s="29" t="s">
        <v>133</v>
      </c>
      <c r="Q49" s="27">
        <v>4</v>
      </c>
      <c r="R49" s="44">
        <v>9000</v>
      </c>
      <c r="S49" s="436">
        <f>R49*Q49</f>
        <v>36000</v>
      </c>
      <c r="T49" s="443"/>
      <c r="U49" s="443"/>
      <c r="V49" s="27" t="s">
        <v>154</v>
      </c>
      <c r="W49" s="29">
        <v>4</v>
      </c>
      <c r="X49" s="44">
        <v>7144.5</v>
      </c>
      <c r="Y49" s="436">
        <f t="shared" ref="Y49" si="12">W49*X49</f>
        <v>28578</v>
      </c>
      <c r="Z49" s="443"/>
      <c r="AA49" s="321" t="s">
        <v>188</v>
      </c>
      <c r="AB49" s="480">
        <v>4</v>
      </c>
      <c r="AC49" s="332">
        <v>9800</v>
      </c>
      <c r="AD49" s="477">
        <f>AC49*AB49</f>
        <v>39200</v>
      </c>
    </row>
    <row r="50" spans="1:30">
      <c r="A50" s="127"/>
      <c r="B50" s="608" t="s">
        <v>48</v>
      </c>
      <c r="C50" s="609"/>
      <c r="D50" s="609"/>
      <c r="E50" s="433"/>
      <c r="F50" s="93"/>
      <c r="G50" s="94"/>
      <c r="H50" s="162"/>
      <c r="I50" s="114">
        <f>SUM(I49:I49)</f>
        <v>4104</v>
      </c>
      <c r="J50" s="433"/>
      <c r="K50" s="239"/>
      <c r="L50" s="210"/>
      <c r="M50" s="211"/>
      <c r="N50" s="439">
        <f>N49</f>
        <v>37200</v>
      </c>
      <c r="O50" s="449"/>
      <c r="P50" s="29"/>
      <c r="Q50" s="27"/>
      <c r="R50" s="162"/>
      <c r="S50" s="439">
        <f>SUM(S49)</f>
        <v>36000</v>
      </c>
      <c r="T50" s="449"/>
      <c r="U50" s="449"/>
      <c r="V50" s="27"/>
      <c r="W50" s="29"/>
      <c r="X50" s="162"/>
      <c r="Y50" s="439">
        <f>SUM(Y49)</f>
        <v>28578</v>
      </c>
      <c r="Z50" s="449"/>
      <c r="AA50" s="321"/>
      <c r="AB50" s="480"/>
      <c r="AC50" s="329"/>
      <c r="AD50" s="481">
        <f>SUM(AD49)</f>
        <v>39200</v>
      </c>
    </row>
    <row r="51" spans="1:30">
      <c r="A51" s="127"/>
      <c r="B51" s="658" t="s">
        <v>117</v>
      </c>
      <c r="C51" s="659"/>
      <c r="D51" s="659"/>
      <c r="E51" s="433"/>
      <c r="F51" s="93"/>
      <c r="G51" s="94"/>
      <c r="H51" s="162"/>
      <c r="I51" s="114"/>
      <c r="J51" s="433"/>
      <c r="K51" s="239"/>
      <c r="L51" s="210"/>
      <c r="M51" s="211"/>
      <c r="N51" s="439"/>
      <c r="O51" s="449"/>
      <c r="P51" s="444"/>
      <c r="Q51" s="444"/>
      <c r="R51" s="444"/>
      <c r="S51" s="461"/>
      <c r="T51" s="444"/>
      <c r="U51" s="444"/>
      <c r="V51" s="444"/>
      <c r="W51" s="444"/>
      <c r="X51" s="444"/>
      <c r="Y51" s="461"/>
      <c r="Z51" s="444"/>
      <c r="AA51" s="444"/>
      <c r="AB51" s="444"/>
      <c r="AC51" s="444"/>
      <c r="AD51" s="444"/>
    </row>
    <row r="52" spans="1:30">
      <c r="A52" s="127"/>
      <c r="B52" s="660" t="s">
        <v>124</v>
      </c>
      <c r="C52" s="661"/>
      <c r="D52" s="662"/>
      <c r="E52" s="433"/>
      <c r="F52" s="93" t="s">
        <v>122</v>
      </c>
      <c r="G52" s="94">
        <v>1</v>
      </c>
      <c r="H52" s="162">
        <v>28973</v>
      </c>
      <c r="I52" s="113">
        <f>G52*H52</f>
        <v>28973</v>
      </c>
      <c r="J52" s="433"/>
      <c r="K52" s="239" t="s">
        <v>134</v>
      </c>
      <c r="L52" s="210">
        <v>15</v>
      </c>
      <c r="M52" s="211">
        <v>1800</v>
      </c>
      <c r="N52" s="144">
        <f t="shared" ref="N52:N53" si="13">L52*M52</f>
        <v>27000</v>
      </c>
      <c r="O52" s="448"/>
      <c r="P52" s="29" t="s">
        <v>143</v>
      </c>
      <c r="Q52" s="27">
        <v>0.5</v>
      </c>
      <c r="R52" s="162">
        <v>80000</v>
      </c>
      <c r="S52" s="436">
        <f>R52*Q52</f>
        <v>40000</v>
      </c>
      <c r="T52" s="443"/>
      <c r="U52" s="443"/>
      <c r="V52" s="27" t="s">
        <v>45</v>
      </c>
      <c r="W52" s="29">
        <v>18</v>
      </c>
      <c r="X52" s="162">
        <v>275</v>
      </c>
      <c r="Y52" s="436">
        <f t="shared" ref="Y52:Y54" si="14">W52*X52</f>
        <v>4950</v>
      </c>
      <c r="Z52" s="443"/>
      <c r="AA52" s="321" t="s">
        <v>45</v>
      </c>
      <c r="AB52" s="480">
        <v>12</v>
      </c>
      <c r="AC52" s="329">
        <v>2500</v>
      </c>
      <c r="AD52" s="477">
        <f>AC52*AB52</f>
        <v>30000</v>
      </c>
    </row>
    <row r="53" spans="1:30">
      <c r="A53" s="127"/>
      <c r="B53" s="660" t="s">
        <v>126</v>
      </c>
      <c r="C53" s="661"/>
      <c r="D53" s="662"/>
      <c r="E53" s="433"/>
      <c r="F53" s="93" t="s">
        <v>45</v>
      </c>
      <c r="G53" s="94">
        <v>72</v>
      </c>
      <c r="H53" s="162">
        <v>445.05</v>
      </c>
      <c r="I53" s="113">
        <f>G53*H53</f>
        <v>32043.600000000002</v>
      </c>
      <c r="J53" s="433"/>
      <c r="K53" s="239" t="s">
        <v>45</v>
      </c>
      <c r="L53" s="210">
        <v>60</v>
      </c>
      <c r="M53" s="211">
        <v>2153.69</v>
      </c>
      <c r="N53" s="144">
        <f t="shared" si="13"/>
        <v>129221.40000000001</v>
      </c>
      <c r="O53" s="448"/>
      <c r="P53" s="29" t="s">
        <v>45</v>
      </c>
      <c r="Q53" s="27">
        <v>48</v>
      </c>
      <c r="R53" s="162">
        <v>1800</v>
      </c>
      <c r="S53" s="436">
        <f>R53*Q53</f>
        <v>86400</v>
      </c>
      <c r="T53" s="443"/>
      <c r="U53" s="443"/>
      <c r="V53" s="27" t="s">
        <v>45</v>
      </c>
      <c r="W53" s="29">
        <v>48</v>
      </c>
      <c r="X53" s="162">
        <v>1897.89</v>
      </c>
      <c r="Y53" s="436">
        <v>91098.48</v>
      </c>
      <c r="Z53" s="443"/>
      <c r="AA53" s="321" t="s">
        <v>186</v>
      </c>
      <c r="AB53" s="480">
        <v>48</v>
      </c>
      <c r="AC53" s="329">
        <v>380</v>
      </c>
      <c r="AD53" s="477">
        <f>AC53*AB53</f>
        <v>18240</v>
      </c>
    </row>
    <row r="54" spans="1:30">
      <c r="A54" s="127"/>
      <c r="B54" s="427"/>
      <c r="C54" s="428"/>
      <c r="D54" s="428"/>
      <c r="E54" s="433"/>
      <c r="F54" s="93"/>
      <c r="G54" s="94"/>
      <c r="H54" s="162"/>
      <c r="I54" s="113"/>
      <c r="J54" s="433"/>
      <c r="K54" s="239"/>
      <c r="L54" s="210"/>
      <c r="M54" s="211"/>
      <c r="N54" s="144"/>
      <c r="O54" s="448"/>
      <c r="P54" s="29"/>
      <c r="Q54" s="27"/>
      <c r="R54" s="162"/>
      <c r="S54" s="436"/>
      <c r="T54" s="443"/>
      <c r="U54" s="443"/>
      <c r="V54" s="27" t="s">
        <v>45</v>
      </c>
      <c r="W54" s="29">
        <v>20</v>
      </c>
      <c r="X54" s="162">
        <v>99</v>
      </c>
      <c r="Y54" s="436">
        <f t="shared" si="14"/>
        <v>1980</v>
      </c>
      <c r="Z54" s="443"/>
      <c r="AA54" s="321" t="s">
        <v>188</v>
      </c>
      <c r="AB54" s="480">
        <v>6</v>
      </c>
      <c r="AC54" s="329">
        <v>4650</v>
      </c>
      <c r="AD54" s="477">
        <f>AC54*AB54</f>
        <v>27900</v>
      </c>
    </row>
    <row r="55" spans="1:30">
      <c r="A55" s="127"/>
      <c r="B55" s="608" t="s">
        <v>48</v>
      </c>
      <c r="C55" s="609"/>
      <c r="D55" s="609"/>
      <c r="E55" s="433"/>
      <c r="F55" s="93"/>
      <c r="G55" s="94"/>
      <c r="H55" s="162"/>
      <c r="I55" s="114">
        <f>I52+I53</f>
        <v>61016.600000000006</v>
      </c>
      <c r="J55" s="433"/>
      <c r="K55" s="239"/>
      <c r="L55" s="210"/>
      <c r="M55" s="211"/>
      <c r="N55" s="439">
        <f>SUM(N52:N53)</f>
        <v>156221.40000000002</v>
      </c>
      <c r="O55" s="449"/>
      <c r="P55" s="29"/>
      <c r="Q55" s="27"/>
      <c r="R55" s="162"/>
      <c r="S55" s="439">
        <f>SUM(S52:S53)</f>
        <v>126400</v>
      </c>
      <c r="T55" s="449"/>
      <c r="U55" s="449"/>
      <c r="V55" s="27"/>
      <c r="W55" s="29"/>
      <c r="X55" s="162"/>
      <c r="Y55" s="439">
        <f>SUM(Y52:Y54)</f>
        <v>98028.479999999996</v>
      </c>
      <c r="Z55" s="449"/>
      <c r="AA55" s="321"/>
      <c r="AB55" s="480"/>
      <c r="AC55" s="329"/>
      <c r="AD55" s="481">
        <f>SUM(AD52:AD54)</f>
        <v>76140</v>
      </c>
    </row>
    <row r="56" spans="1:30">
      <c r="A56" s="150" t="s">
        <v>98</v>
      </c>
      <c r="B56" s="599" t="s">
        <v>49</v>
      </c>
      <c r="C56" s="600"/>
      <c r="D56" s="600"/>
      <c r="E56" s="147"/>
      <c r="F56" s="95"/>
      <c r="G56" s="96"/>
      <c r="H56" s="163"/>
      <c r="I56" s="108"/>
      <c r="J56" s="147"/>
      <c r="K56" s="245"/>
      <c r="L56" s="214"/>
      <c r="M56" s="215"/>
      <c r="N56" s="436"/>
      <c r="O56" s="443"/>
      <c r="P56" s="444"/>
      <c r="Q56" s="444"/>
      <c r="R56" s="444"/>
      <c r="S56" s="461"/>
      <c r="T56" s="444"/>
      <c r="U56" s="444"/>
      <c r="V56" s="444"/>
      <c r="W56" s="444"/>
      <c r="X56" s="444"/>
      <c r="Y56" s="461"/>
      <c r="Z56" s="444"/>
      <c r="AA56" s="444"/>
      <c r="AB56" s="444"/>
      <c r="AC56" s="444"/>
      <c r="AD56" s="444"/>
    </row>
    <row r="57" spans="1:30">
      <c r="A57" s="126">
        <v>1</v>
      </c>
      <c r="B57" s="584" t="s">
        <v>50</v>
      </c>
      <c r="C57" s="600"/>
      <c r="D57" s="600"/>
      <c r="E57" s="148"/>
      <c r="F57" s="97" t="s">
        <v>45</v>
      </c>
      <c r="G57" s="98">
        <v>20</v>
      </c>
      <c r="H57" s="164">
        <v>250</v>
      </c>
      <c r="I57" s="108">
        <f t="shared" ref="I57:I61" si="15">G57*H57</f>
        <v>5000</v>
      </c>
      <c r="J57" s="148"/>
      <c r="K57" s="246" t="s">
        <v>45</v>
      </c>
      <c r="L57" s="216">
        <v>20</v>
      </c>
      <c r="M57" s="217">
        <v>210</v>
      </c>
      <c r="N57" s="436">
        <f>L57*M57</f>
        <v>4200</v>
      </c>
      <c r="O57" s="443"/>
      <c r="P57" s="99" t="s">
        <v>45</v>
      </c>
      <c r="Q57" s="275">
        <v>5</v>
      </c>
      <c r="R57" s="160">
        <v>280</v>
      </c>
      <c r="S57" s="436">
        <f t="shared" ref="S57:S67" si="16">R57*Q57</f>
        <v>1400</v>
      </c>
      <c r="T57" s="443"/>
      <c r="U57" s="443"/>
      <c r="V57" s="275" t="s">
        <v>45</v>
      </c>
      <c r="W57" s="99">
        <v>10</v>
      </c>
      <c r="X57" s="160">
        <v>187</v>
      </c>
      <c r="Y57" s="436">
        <f t="shared" ref="Y57:Y67" si="17">W57*X57</f>
        <v>1870</v>
      </c>
      <c r="Z57" s="443"/>
      <c r="AA57" s="345" t="s">
        <v>45</v>
      </c>
      <c r="AB57" s="482">
        <v>25</v>
      </c>
      <c r="AC57" s="312">
        <v>195</v>
      </c>
      <c r="AD57" s="477">
        <f t="shared" ref="AD57:AD67" si="18">AC57*AB57</f>
        <v>4875</v>
      </c>
    </row>
    <row r="58" spans="1:30">
      <c r="A58" s="126">
        <v>2</v>
      </c>
      <c r="B58" s="584" t="s">
        <v>51</v>
      </c>
      <c r="C58" s="600"/>
      <c r="D58" s="600"/>
      <c r="E58" s="148"/>
      <c r="F58" s="97" t="s">
        <v>45</v>
      </c>
      <c r="G58" s="98">
        <v>30</v>
      </c>
      <c r="H58" s="164">
        <v>100</v>
      </c>
      <c r="I58" s="108">
        <f t="shared" si="15"/>
        <v>3000</v>
      </c>
      <c r="J58" s="148"/>
      <c r="K58" s="246" t="s">
        <v>45</v>
      </c>
      <c r="L58" s="216">
        <v>50</v>
      </c>
      <c r="M58" s="217">
        <v>135</v>
      </c>
      <c r="N58" s="436">
        <f t="shared" ref="N58:N67" si="19">L58*M58</f>
        <v>6750</v>
      </c>
      <c r="O58" s="443"/>
      <c r="P58" s="99" t="s">
        <v>45</v>
      </c>
      <c r="Q58" s="275">
        <v>20</v>
      </c>
      <c r="R58" s="160">
        <v>150</v>
      </c>
      <c r="S58" s="436">
        <f t="shared" si="16"/>
        <v>3000</v>
      </c>
      <c r="T58" s="443"/>
      <c r="U58" s="443"/>
      <c r="V58" s="275" t="s">
        <v>45</v>
      </c>
      <c r="W58" s="99">
        <v>30</v>
      </c>
      <c r="X58" s="160">
        <v>107.8</v>
      </c>
      <c r="Y58" s="436">
        <f t="shared" si="17"/>
        <v>3234</v>
      </c>
      <c r="Z58" s="443"/>
      <c r="AA58" s="345" t="s">
        <v>45</v>
      </c>
      <c r="AB58" s="482">
        <v>50</v>
      </c>
      <c r="AC58" s="312">
        <v>115</v>
      </c>
      <c r="AD58" s="477">
        <f t="shared" si="18"/>
        <v>5750</v>
      </c>
    </row>
    <row r="59" spans="1:30">
      <c r="A59" s="126">
        <v>3</v>
      </c>
      <c r="B59" s="584" t="s">
        <v>52</v>
      </c>
      <c r="C59" s="600"/>
      <c r="D59" s="600"/>
      <c r="E59" s="148"/>
      <c r="F59" s="97" t="s">
        <v>45</v>
      </c>
      <c r="G59" s="98">
        <v>15</v>
      </c>
      <c r="H59" s="164">
        <v>500</v>
      </c>
      <c r="I59" s="108">
        <f t="shared" si="15"/>
        <v>7500</v>
      </c>
      <c r="J59" s="148"/>
      <c r="K59" s="246" t="s">
        <v>45</v>
      </c>
      <c r="L59" s="216">
        <v>50</v>
      </c>
      <c r="M59" s="217">
        <v>210</v>
      </c>
      <c r="N59" s="436">
        <f t="shared" si="19"/>
        <v>10500</v>
      </c>
      <c r="O59" s="443"/>
      <c r="P59" s="99" t="s">
        <v>45</v>
      </c>
      <c r="Q59" s="275">
        <v>3</v>
      </c>
      <c r="R59" s="160">
        <v>280</v>
      </c>
      <c r="S59" s="436">
        <f t="shared" si="16"/>
        <v>840</v>
      </c>
      <c r="T59" s="443"/>
      <c r="U59" s="443"/>
      <c r="V59" s="275" t="s">
        <v>45</v>
      </c>
      <c r="W59" s="99">
        <v>5</v>
      </c>
      <c r="X59" s="160">
        <v>291.5</v>
      </c>
      <c r="Y59" s="436">
        <f t="shared" si="17"/>
        <v>1457.5</v>
      </c>
      <c r="Z59" s="443"/>
      <c r="AA59" s="345" t="s">
        <v>45</v>
      </c>
      <c r="AB59" s="482">
        <v>2</v>
      </c>
      <c r="AC59" s="312">
        <v>175</v>
      </c>
      <c r="AD59" s="477">
        <f t="shared" si="18"/>
        <v>350</v>
      </c>
    </row>
    <row r="60" spans="1:30">
      <c r="A60" s="126">
        <v>4</v>
      </c>
      <c r="B60" s="584" t="s">
        <v>75</v>
      </c>
      <c r="C60" s="600"/>
      <c r="D60" s="600"/>
      <c r="E60" s="148"/>
      <c r="F60" s="97" t="s">
        <v>45</v>
      </c>
      <c r="G60" s="98">
        <v>30</v>
      </c>
      <c r="H60" s="164">
        <v>160</v>
      </c>
      <c r="I60" s="108">
        <f t="shared" si="15"/>
        <v>4800</v>
      </c>
      <c r="J60" s="148"/>
      <c r="K60" s="246" t="s">
        <v>45</v>
      </c>
      <c r="L60" s="216">
        <v>5</v>
      </c>
      <c r="M60" s="217">
        <v>150</v>
      </c>
      <c r="N60" s="436">
        <f t="shared" si="19"/>
        <v>750</v>
      </c>
      <c r="O60" s="443"/>
      <c r="P60" s="99" t="s">
        <v>45</v>
      </c>
      <c r="Q60" s="275">
        <v>5</v>
      </c>
      <c r="R60" s="160">
        <v>170</v>
      </c>
      <c r="S60" s="436">
        <f t="shared" si="16"/>
        <v>850</v>
      </c>
      <c r="T60" s="443"/>
      <c r="U60" s="443"/>
      <c r="V60" s="275" t="s">
        <v>45</v>
      </c>
      <c r="W60" s="99">
        <v>5</v>
      </c>
      <c r="X60" s="160">
        <v>165</v>
      </c>
      <c r="Y60" s="436">
        <f t="shared" si="17"/>
        <v>825</v>
      </c>
      <c r="Z60" s="443"/>
      <c r="AA60" s="345" t="s">
        <v>45</v>
      </c>
      <c r="AB60" s="482">
        <v>10</v>
      </c>
      <c r="AC60" s="312">
        <v>180</v>
      </c>
      <c r="AD60" s="477">
        <f t="shared" si="18"/>
        <v>1800</v>
      </c>
    </row>
    <row r="61" spans="1:30">
      <c r="A61" s="126">
        <v>5</v>
      </c>
      <c r="B61" s="584" t="s">
        <v>87</v>
      </c>
      <c r="C61" s="600"/>
      <c r="D61" s="600"/>
      <c r="E61" s="148"/>
      <c r="F61" s="99" t="s">
        <v>44</v>
      </c>
      <c r="G61" s="100">
        <v>30</v>
      </c>
      <c r="H61" s="160">
        <v>600</v>
      </c>
      <c r="I61" s="108">
        <f t="shared" si="15"/>
        <v>18000</v>
      </c>
      <c r="J61" s="148"/>
      <c r="K61" s="247" t="s">
        <v>138</v>
      </c>
      <c r="L61" s="218">
        <v>20</v>
      </c>
      <c r="M61" s="204">
        <v>730</v>
      </c>
      <c r="N61" s="436">
        <f t="shared" si="19"/>
        <v>14600</v>
      </c>
      <c r="O61" s="443"/>
      <c r="P61" s="99" t="s">
        <v>138</v>
      </c>
      <c r="Q61" s="275">
        <v>20</v>
      </c>
      <c r="R61" s="160">
        <v>1105</v>
      </c>
      <c r="S61" s="436">
        <f t="shared" si="16"/>
        <v>22100</v>
      </c>
      <c r="T61" s="443"/>
      <c r="U61" s="443"/>
      <c r="V61" s="275" t="s">
        <v>159</v>
      </c>
      <c r="W61" s="99">
        <v>5</v>
      </c>
      <c r="X61" s="160">
        <v>715</v>
      </c>
      <c r="Y61" s="436">
        <f t="shared" si="17"/>
        <v>3575</v>
      </c>
      <c r="Z61" s="443"/>
      <c r="AA61" s="345" t="s">
        <v>159</v>
      </c>
      <c r="AB61" s="482">
        <v>15</v>
      </c>
      <c r="AC61" s="312">
        <v>690</v>
      </c>
      <c r="AD61" s="477">
        <f t="shared" si="18"/>
        <v>10350</v>
      </c>
    </row>
    <row r="62" spans="1:30">
      <c r="A62" s="126">
        <v>6</v>
      </c>
      <c r="B62" s="584" t="s">
        <v>83</v>
      </c>
      <c r="C62" s="582"/>
      <c r="D62" s="583"/>
      <c r="E62" s="122"/>
      <c r="F62" s="97" t="s">
        <v>53</v>
      </c>
      <c r="G62" s="101">
        <v>3</v>
      </c>
      <c r="H62" s="164">
        <v>6000</v>
      </c>
      <c r="I62" s="108">
        <f>G62*H62</f>
        <v>18000</v>
      </c>
      <c r="J62" s="122"/>
      <c r="K62" s="246" t="s">
        <v>53</v>
      </c>
      <c r="L62" s="219">
        <v>8</v>
      </c>
      <c r="M62" s="217">
        <v>3300</v>
      </c>
      <c r="N62" s="436">
        <f t="shared" si="19"/>
        <v>26400</v>
      </c>
      <c r="O62" s="443"/>
      <c r="P62" s="99" t="s">
        <v>53</v>
      </c>
      <c r="Q62" s="450">
        <v>3</v>
      </c>
      <c r="R62" s="160">
        <v>3900</v>
      </c>
      <c r="S62" s="436">
        <f t="shared" si="16"/>
        <v>11700</v>
      </c>
      <c r="T62" s="443"/>
      <c r="U62" s="443"/>
      <c r="V62" s="450" t="s">
        <v>53</v>
      </c>
      <c r="W62" s="99">
        <v>2</v>
      </c>
      <c r="X62" s="160">
        <v>3080</v>
      </c>
      <c r="Y62" s="436">
        <f t="shared" si="17"/>
        <v>6160</v>
      </c>
      <c r="Z62" s="443"/>
      <c r="AA62" s="345" t="s">
        <v>53</v>
      </c>
      <c r="AB62" s="483">
        <v>5</v>
      </c>
      <c r="AC62" s="312">
        <v>3900</v>
      </c>
      <c r="AD62" s="477">
        <f t="shared" si="18"/>
        <v>19500</v>
      </c>
    </row>
    <row r="63" spans="1:30">
      <c r="A63" s="126">
        <v>7</v>
      </c>
      <c r="B63" s="584" t="s">
        <v>86</v>
      </c>
      <c r="C63" s="582"/>
      <c r="D63" s="583"/>
      <c r="E63" s="122"/>
      <c r="F63" s="97" t="s">
        <v>89</v>
      </c>
      <c r="G63" s="101">
        <v>1</v>
      </c>
      <c r="H63" s="164">
        <v>1000</v>
      </c>
      <c r="I63" s="108">
        <f t="shared" ref="I63:I67" si="20">G63*H63</f>
        <v>1000</v>
      </c>
      <c r="J63" s="122"/>
      <c r="K63" s="246" t="s">
        <v>139</v>
      </c>
      <c r="L63" s="219">
        <v>1</v>
      </c>
      <c r="M63" s="217">
        <v>2450</v>
      </c>
      <c r="N63" s="436">
        <f t="shared" si="19"/>
        <v>2450</v>
      </c>
      <c r="O63" s="443"/>
      <c r="P63" s="99" t="s">
        <v>45</v>
      </c>
      <c r="Q63" s="450">
        <v>2</v>
      </c>
      <c r="R63" s="160">
        <v>3850</v>
      </c>
      <c r="S63" s="436">
        <f t="shared" si="16"/>
        <v>7700</v>
      </c>
      <c r="T63" s="443"/>
      <c r="U63" s="443"/>
      <c r="V63" s="450" t="s">
        <v>89</v>
      </c>
      <c r="W63" s="99">
        <v>1</v>
      </c>
      <c r="X63" s="160">
        <v>2585</v>
      </c>
      <c r="Y63" s="436">
        <f t="shared" si="17"/>
        <v>2585</v>
      </c>
      <c r="Z63" s="443"/>
      <c r="AA63" s="345" t="s">
        <v>196</v>
      </c>
      <c r="AB63" s="483">
        <v>2</v>
      </c>
      <c r="AC63" s="312">
        <v>720</v>
      </c>
      <c r="AD63" s="477">
        <f t="shared" si="18"/>
        <v>1440</v>
      </c>
    </row>
    <row r="64" spans="1:30">
      <c r="A64" s="126">
        <v>8</v>
      </c>
      <c r="B64" s="423" t="s">
        <v>88</v>
      </c>
      <c r="C64" s="421"/>
      <c r="D64" s="422"/>
      <c r="E64" s="122"/>
      <c r="F64" s="97" t="s">
        <v>45</v>
      </c>
      <c r="G64" s="101">
        <v>1</v>
      </c>
      <c r="H64" s="164">
        <v>360</v>
      </c>
      <c r="I64" s="108">
        <f t="shared" si="20"/>
        <v>360</v>
      </c>
      <c r="J64" s="122"/>
      <c r="K64" s="246" t="s">
        <v>45</v>
      </c>
      <c r="L64" s="219">
        <v>1</v>
      </c>
      <c r="M64" s="217">
        <v>750</v>
      </c>
      <c r="N64" s="436">
        <f t="shared" si="19"/>
        <v>750</v>
      </c>
      <c r="O64" s="443"/>
      <c r="P64" s="99" t="s">
        <v>45</v>
      </c>
      <c r="Q64" s="450">
        <v>2</v>
      </c>
      <c r="R64" s="160">
        <v>450</v>
      </c>
      <c r="S64" s="436">
        <f t="shared" si="16"/>
        <v>900</v>
      </c>
      <c r="T64" s="443"/>
      <c r="U64" s="443"/>
      <c r="V64" s="450" t="s">
        <v>160</v>
      </c>
      <c r="W64" s="99">
        <v>1</v>
      </c>
      <c r="X64" s="160">
        <v>528</v>
      </c>
      <c r="Y64" s="436">
        <f t="shared" si="17"/>
        <v>528</v>
      </c>
      <c r="Z64" s="443"/>
      <c r="AA64" s="345" t="s">
        <v>197</v>
      </c>
      <c r="AB64" s="483">
        <v>1</v>
      </c>
      <c r="AC64" s="312">
        <v>400</v>
      </c>
      <c r="AD64" s="477">
        <f t="shared" si="18"/>
        <v>400</v>
      </c>
    </row>
    <row r="65" spans="1:30">
      <c r="A65" s="126">
        <v>9</v>
      </c>
      <c r="B65" s="584" t="s">
        <v>90</v>
      </c>
      <c r="C65" s="582"/>
      <c r="D65" s="583"/>
      <c r="E65" s="122"/>
      <c r="F65" s="97" t="s">
        <v>45</v>
      </c>
      <c r="G65" s="101">
        <v>30</v>
      </c>
      <c r="H65" s="164">
        <v>15</v>
      </c>
      <c r="I65" s="108">
        <f t="shared" si="20"/>
        <v>450</v>
      </c>
      <c r="J65" s="122"/>
      <c r="K65" s="246" t="s">
        <v>45</v>
      </c>
      <c r="L65" s="219">
        <v>200</v>
      </c>
      <c r="M65" s="217">
        <v>13</v>
      </c>
      <c r="N65" s="436">
        <f t="shared" si="19"/>
        <v>2600</v>
      </c>
      <c r="O65" s="443"/>
      <c r="P65" s="99" t="s">
        <v>45</v>
      </c>
      <c r="Q65" s="450">
        <v>10</v>
      </c>
      <c r="R65" s="160">
        <v>20</v>
      </c>
      <c r="S65" s="436">
        <f t="shared" si="16"/>
        <v>200</v>
      </c>
      <c r="T65" s="443"/>
      <c r="U65" s="443"/>
      <c r="V65" s="450" t="s">
        <v>45</v>
      </c>
      <c r="W65" s="99">
        <v>20</v>
      </c>
      <c r="X65" s="160">
        <v>16.5</v>
      </c>
      <c r="Y65" s="436">
        <f t="shared" si="17"/>
        <v>330</v>
      </c>
      <c r="Z65" s="443"/>
      <c r="AA65" s="345" t="s">
        <v>45</v>
      </c>
      <c r="AB65" s="483">
        <v>50</v>
      </c>
      <c r="AC65" s="312">
        <v>45</v>
      </c>
      <c r="AD65" s="477">
        <f t="shared" si="18"/>
        <v>2250</v>
      </c>
    </row>
    <row r="66" spans="1:30">
      <c r="A66" s="126">
        <v>10</v>
      </c>
      <c r="B66" s="584" t="s">
        <v>91</v>
      </c>
      <c r="C66" s="582"/>
      <c r="D66" s="583"/>
      <c r="E66" s="122"/>
      <c r="F66" s="97" t="s">
        <v>45</v>
      </c>
      <c r="G66" s="101">
        <v>30</v>
      </c>
      <c r="H66" s="164">
        <v>15</v>
      </c>
      <c r="I66" s="108">
        <f t="shared" si="20"/>
        <v>450</v>
      </c>
      <c r="J66" s="122"/>
      <c r="K66" s="246" t="s">
        <v>45</v>
      </c>
      <c r="L66" s="219">
        <v>200</v>
      </c>
      <c r="M66" s="217">
        <v>13</v>
      </c>
      <c r="N66" s="436">
        <f t="shared" si="19"/>
        <v>2600</v>
      </c>
      <c r="O66" s="443"/>
      <c r="P66" s="99" t="s">
        <v>45</v>
      </c>
      <c r="Q66" s="450">
        <v>10</v>
      </c>
      <c r="R66" s="160">
        <v>25</v>
      </c>
      <c r="S66" s="436">
        <f t="shared" si="16"/>
        <v>250</v>
      </c>
      <c r="T66" s="443"/>
      <c r="U66" s="443"/>
      <c r="V66" s="450" t="s">
        <v>45</v>
      </c>
      <c r="W66" s="99">
        <v>20</v>
      </c>
      <c r="X66" s="160">
        <v>16.5</v>
      </c>
      <c r="Y66" s="436">
        <f t="shared" si="17"/>
        <v>330</v>
      </c>
      <c r="Z66" s="443"/>
      <c r="AA66" s="345" t="s">
        <v>45</v>
      </c>
      <c r="AB66" s="483">
        <v>50</v>
      </c>
      <c r="AC66" s="312">
        <v>45</v>
      </c>
      <c r="AD66" s="477">
        <f t="shared" si="18"/>
        <v>2250</v>
      </c>
    </row>
    <row r="67" spans="1:30">
      <c r="A67" s="126">
        <v>11</v>
      </c>
      <c r="B67" s="596" t="s">
        <v>64</v>
      </c>
      <c r="C67" s="600"/>
      <c r="D67" s="601"/>
      <c r="E67" s="122"/>
      <c r="F67" s="97" t="s">
        <v>12</v>
      </c>
      <c r="G67" s="101">
        <v>1</v>
      </c>
      <c r="H67" s="164">
        <v>15000</v>
      </c>
      <c r="I67" s="108">
        <f t="shared" si="20"/>
        <v>15000</v>
      </c>
      <c r="J67" s="122"/>
      <c r="K67" s="246" t="s">
        <v>12</v>
      </c>
      <c r="L67" s="219">
        <v>1</v>
      </c>
      <c r="M67" s="217">
        <v>14320</v>
      </c>
      <c r="N67" s="436">
        <f t="shared" si="19"/>
        <v>14320</v>
      </c>
      <c r="O67" s="443"/>
      <c r="P67" s="99" t="s">
        <v>12</v>
      </c>
      <c r="Q67" s="450">
        <v>1</v>
      </c>
      <c r="R67" s="160">
        <v>12000</v>
      </c>
      <c r="S67" s="436">
        <f t="shared" si="16"/>
        <v>12000</v>
      </c>
      <c r="T67" s="443"/>
      <c r="U67" s="443"/>
      <c r="V67" s="450" t="s">
        <v>12</v>
      </c>
      <c r="W67" s="99">
        <v>1</v>
      </c>
      <c r="X67" s="160">
        <v>2089.4499999999998</v>
      </c>
      <c r="Y67" s="436">
        <f t="shared" si="17"/>
        <v>2089.4499999999998</v>
      </c>
      <c r="Z67" s="443"/>
      <c r="AA67" s="345" t="s">
        <v>12</v>
      </c>
      <c r="AB67" s="483">
        <v>1</v>
      </c>
      <c r="AC67" s="312">
        <v>10000</v>
      </c>
      <c r="AD67" s="477">
        <f t="shared" si="18"/>
        <v>10000</v>
      </c>
    </row>
    <row r="68" spans="1:30">
      <c r="A68" s="152"/>
      <c r="B68" s="602" t="s">
        <v>48</v>
      </c>
      <c r="C68" s="603"/>
      <c r="D68" s="604"/>
      <c r="E68" s="120"/>
      <c r="F68" s="91"/>
      <c r="G68" s="92"/>
      <c r="H68" s="161"/>
      <c r="I68" s="110">
        <f>SUM(I57:I67)</f>
        <v>73560</v>
      </c>
      <c r="J68" s="120"/>
      <c r="K68" s="238"/>
      <c r="L68" s="208"/>
      <c r="M68" s="209"/>
      <c r="N68" s="437">
        <f>SUM(N57:N67)</f>
        <v>85920</v>
      </c>
      <c r="O68" s="451"/>
      <c r="P68" s="91"/>
      <c r="Q68" s="269"/>
      <c r="R68" s="161"/>
      <c r="S68" s="437">
        <f>SUM(S57:S67)</f>
        <v>60940</v>
      </c>
      <c r="T68" s="451"/>
      <c r="U68" s="451"/>
      <c r="V68" s="91"/>
      <c r="W68" s="269"/>
      <c r="X68" s="161"/>
      <c r="Y68" s="437">
        <f>SUM(Y57:Y67)</f>
        <v>22983.95</v>
      </c>
      <c r="Z68" s="451"/>
      <c r="AA68" s="351"/>
      <c r="AB68" s="484"/>
      <c r="AC68" s="353"/>
      <c r="AD68" s="481">
        <f>SUM(AD57:AD67)</f>
        <v>58965</v>
      </c>
    </row>
    <row r="69" spans="1:30" ht="15" customHeight="1">
      <c r="A69" s="150" t="s">
        <v>99</v>
      </c>
      <c r="B69" s="605" t="s">
        <v>108</v>
      </c>
      <c r="C69" s="606"/>
      <c r="D69" s="607"/>
      <c r="E69" s="121"/>
      <c r="F69" s="97"/>
      <c r="G69" s="96"/>
      <c r="H69" s="163"/>
      <c r="I69" s="108"/>
      <c r="J69" s="121"/>
      <c r="K69" s="246"/>
      <c r="L69" s="214"/>
      <c r="M69" s="215"/>
      <c r="N69" s="436"/>
      <c r="O69" s="443"/>
      <c r="P69" s="444"/>
      <c r="Q69" s="444"/>
      <c r="R69" s="444"/>
      <c r="S69" s="461"/>
      <c r="T69" s="468" t="s">
        <v>161</v>
      </c>
      <c r="U69" s="468" t="s">
        <v>162</v>
      </c>
      <c r="V69" s="469" t="s">
        <v>163</v>
      </c>
      <c r="W69" s="470" t="s">
        <v>164</v>
      </c>
      <c r="X69" s="160" t="s">
        <v>163</v>
      </c>
      <c r="Y69" s="436"/>
      <c r="Z69" s="443"/>
      <c r="AA69" s="444"/>
      <c r="AB69" s="444"/>
      <c r="AC69" s="444"/>
      <c r="AD69" s="444"/>
    </row>
    <row r="70" spans="1:30">
      <c r="A70" s="126"/>
      <c r="B70" s="596" t="s">
        <v>92</v>
      </c>
      <c r="C70" s="597"/>
      <c r="D70" s="598"/>
      <c r="E70" s="122">
        <v>1</v>
      </c>
      <c r="F70" s="97" t="s">
        <v>10</v>
      </c>
      <c r="G70" s="98">
        <v>4</v>
      </c>
      <c r="H70" s="164">
        <v>1200</v>
      </c>
      <c r="I70" s="108">
        <f t="shared" ref="I70:I74" si="21">H70*G70*E70</f>
        <v>4800</v>
      </c>
      <c r="J70" s="122"/>
      <c r="K70" s="246">
        <v>1</v>
      </c>
      <c r="L70" s="216">
        <v>10</v>
      </c>
      <c r="M70" s="217">
        <v>2468.31</v>
      </c>
      <c r="N70" s="436">
        <f>K70*L70*M70</f>
        <v>24683.1</v>
      </c>
      <c r="O70" s="450">
        <v>1</v>
      </c>
      <c r="P70" s="99" t="s">
        <v>10</v>
      </c>
      <c r="Q70" s="450">
        <v>15</v>
      </c>
      <c r="R70" s="160">
        <v>1000</v>
      </c>
      <c r="S70" s="436">
        <f>R70*Q70*O70</f>
        <v>15000</v>
      </c>
      <c r="T70" s="450">
        <v>1</v>
      </c>
      <c r="U70" s="450">
        <v>80</v>
      </c>
      <c r="V70" s="99">
        <v>112.5</v>
      </c>
      <c r="W70" s="275">
        <v>30</v>
      </c>
      <c r="X70" s="160">
        <v>140.63</v>
      </c>
      <c r="Y70" s="436">
        <v>13218.75</v>
      </c>
      <c r="Z70" s="483">
        <v>1</v>
      </c>
      <c r="AA70" s="345" t="s">
        <v>10</v>
      </c>
      <c r="AB70" s="482">
        <v>12</v>
      </c>
      <c r="AC70" s="312">
        <v>1200</v>
      </c>
      <c r="AD70" s="477">
        <f>AC70*AB70*Z70</f>
        <v>14400</v>
      </c>
    </row>
    <row r="71" spans="1:30">
      <c r="A71" s="126"/>
      <c r="B71" s="616" t="s">
        <v>93</v>
      </c>
      <c r="C71" s="617"/>
      <c r="D71" s="618"/>
      <c r="E71" s="122">
        <v>1</v>
      </c>
      <c r="F71" s="97" t="s">
        <v>10</v>
      </c>
      <c r="G71" s="98">
        <v>2</v>
      </c>
      <c r="H71" s="164">
        <v>1200</v>
      </c>
      <c r="I71" s="108">
        <f t="shared" si="21"/>
        <v>2400</v>
      </c>
      <c r="J71" s="122"/>
      <c r="K71" s="246">
        <v>1</v>
      </c>
      <c r="L71" s="216">
        <v>10</v>
      </c>
      <c r="M71" s="217">
        <v>2346.1799999999998</v>
      </c>
      <c r="N71" s="436">
        <f t="shared" ref="N71:N74" si="22">K71*L71*M71</f>
        <v>23461.8</v>
      </c>
      <c r="O71" s="450">
        <v>1</v>
      </c>
      <c r="P71" s="99" t="s">
        <v>10</v>
      </c>
      <c r="Q71" s="450">
        <v>15</v>
      </c>
      <c r="R71" s="160">
        <v>900</v>
      </c>
      <c r="S71" s="436">
        <f>R71*Q71*O71</f>
        <v>13500</v>
      </c>
      <c r="T71" s="450">
        <v>1</v>
      </c>
      <c r="U71" s="450">
        <v>80</v>
      </c>
      <c r="V71" s="99">
        <v>100</v>
      </c>
      <c r="W71" s="275">
        <v>30</v>
      </c>
      <c r="X71" s="160">
        <v>125</v>
      </c>
      <c r="Y71" s="436">
        <v>11750</v>
      </c>
      <c r="Z71" s="483">
        <v>1</v>
      </c>
      <c r="AA71" s="345" t="s">
        <v>10</v>
      </c>
      <c r="AB71" s="482">
        <v>12</v>
      </c>
      <c r="AC71" s="312">
        <v>1050</v>
      </c>
      <c r="AD71" s="477">
        <f>AC71*AB71*Z71</f>
        <v>12600</v>
      </c>
    </row>
    <row r="72" spans="1:30">
      <c r="A72" s="126"/>
      <c r="B72" s="596" t="s">
        <v>54</v>
      </c>
      <c r="C72" s="597"/>
      <c r="D72" s="598"/>
      <c r="E72" s="122">
        <v>1</v>
      </c>
      <c r="F72" s="97" t="s">
        <v>10</v>
      </c>
      <c r="G72" s="98">
        <v>10</v>
      </c>
      <c r="H72" s="164">
        <v>1100</v>
      </c>
      <c r="I72" s="108">
        <f>H72*G72*E72</f>
        <v>11000</v>
      </c>
      <c r="J72" s="122"/>
      <c r="K72" s="246">
        <v>1</v>
      </c>
      <c r="L72" s="216">
        <v>10</v>
      </c>
      <c r="M72" s="217">
        <v>2346.1799999999998</v>
      </c>
      <c r="N72" s="436">
        <f t="shared" si="22"/>
        <v>23461.8</v>
      </c>
      <c r="O72" s="450">
        <v>1</v>
      </c>
      <c r="P72" s="99" t="s">
        <v>10</v>
      </c>
      <c r="Q72" s="450">
        <v>15</v>
      </c>
      <c r="R72" s="160">
        <v>850</v>
      </c>
      <c r="S72" s="436">
        <f>R72*Q72*O72</f>
        <v>12750</v>
      </c>
      <c r="T72" s="450">
        <v>1</v>
      </c>
      <c r="U72" s="450">
        <v>80</v>
      </c>
      <c r="V72" s="99">
        <v>93.75</v>
      </c>
      <c r="W72" s="275">
        <v>30</v>
      </c>
      <c r="X72" s="160">
        <v>117.19</v>
      </c>
      <c r="Y72" s="436">
        <v>11015.63</v>
      </c>
      <c r="Z72" s="483">
        <v>1</v>
      </c>
      <c r="AA72" s="345" t="s">
        <v>10</v>
      </c>
      <c r="AB72" s="482">
        <v>12</v>
      </c>
      <c r="AC72" s="312">
        <v>980</v>
      </c>
      <c r="AD72" s="477">
        <f>AC72*AB72*Z72</f>
        <v>11760</v>
      </c>
    </row>
    <row r="73" spans="1:30">
      <c r="A73" s="126"/>
      <c r="B73" s="596" t="s">
        <v>65</v>
      </c>
      <c r="C73" s="597"/>
      <c r="D73" s="598"/>
      <c r="E73" s="122">
        <v>4</v>
      </c>
      <c r="F73" s="97" t="s">
        <v>10</v>
      </c>
      <c r="G73" s="98">
        <v>10</v>
      </c>
      <c r="H73" s="164">
        <v>900</v>
      </c>
      <c r="I73" s="108">
        <f t="shared" si="21"/>
        <v>36000</v>
      </c>
      <c r="J73" s="122"/>
      <c r="K73" s="246">
        <v>2</v>
      </c>
      <c r="L73" s="216">
        <v>10</v>
      </c>
      <c r="M73" s="217">
        <v>2198.12</v>
      </c>
      <c r="N73" s="436">
        <f t="shared" si="22"/>
        <v>43962.399999999994</v>
      </c>
      <c r="O73" s="450">
        <v>4</v>
      </c>
      <c r="P73" s="99" t="s">
        <v>10</v>
      </c>
      <c r="Q73" s="450">
        <v>15</v>
      </c>
      <c r="R73" s="160">
        <v>650</v>
      </c>
      <c r="S73" s="436">
        <f>R73*Q73*O73</f>
        <v>39000</v>
      </c>
      <c r="T73" s="450">
        <v>1</v>
      </c>
      <c r="U73" s="450">
        <v>80</v>
      </c>
      <c r="V73" s="99">
        <v>87.5</v>
      </c>
      <c r="W73" s="275">
        <v>30</v>
      </c>
      <c r="X73" s="160">
        <v>109.38</v>
      </c>
      <c r="Y73" s="436">
        <v>10281.25</v>
      </c>
      <c r="Z73" s="483">
        <v>3</v>
      </c>
      <c r="AA73" s="345" t="s">
        <v>10</v>
      </c>
      <c r="AB73" s="482">
        <v>12</v>
      </c>
      <c r="AC73" s="312">
        <v>850</v>
      </c>
      <c r="AD73" s="477">
        <f>AC73*AB73*Z73</f>
        <v>30600</v>
      </c>
    </row>
    <row r="74" spans="1:30">
      <c r="A74" s="126"/>
      <c r="B74" s="596" t="s">
        <v>66</v>
      </c>
      <c r="C74" s="597"/>
      <c r="D74" s="598"/>
      <c r="E74" s="122">
        <v>2</v>
      </c>
      <c r="F74" s="97" t="s">
        <v>10</v>
      </c>
      <c r="G74" s="98">
        <v>10</v>
      </c>
      <c r="H74" s="164">
        <v>900</v>
      </c>
      <c r="I74" s="108">
        <f t="shared" si="21"/>
        <v>18000</v>
      </c>
      <c r="J74" s="122"/>
      <c r="K74" s="246">
        <v>2</v>
      </c>
      <c r="L74" s="216">
        <v>10</v>
      </c>
      <c r="M74" s="217">
        <v>2099.42</v>
      </c>
      <c r="N74" s="436">
        <f t="shared" si="22"/>
        <v>41988.4</v>
      </c>
      <c r="O74" s="450">
        <v>2</v>
      </c>
      <c r="P74" s="99" t="s">
        <v>10</v>
      </c>
      <c r="Q74" s="450">
        <v>15</v>
      </c>
      <c r="R74" s="160">
        <v>650</v>
      </c>
      <c r="S74" s="436">
        <f>R74*Q74*O74</f>
        <v>19500</v>
      </c>
      <c r="T74" s="450">
        <v>2</v>
      </c>
      <c r="U74" s="450">
        <v>80</v>
      </c>
      <c r="V74" s="99">
        <v>87.5</v>
      </c>
      <c r="W74" s="275">
        <v>30</v>
      </c>
      <c r="X74" s="160">
        <v>109.38</v>
      </c>
      <c r="Y74" s="436">
        <v>20562.5</v>
      </c>
      <c r="Z74" s="483">
        <v>2</v>
      </c>
      <c r="AA74" s="345" t="s">
        <v>10</v>
      </c>
      <c r="AB74" s="482">
        <v>12</v>
      </c>
      <c r="AC74" s="312">
        <v>850</v>
      </c>
      <c r="AD74" s="477">
        <f>AC74*AB74*Z74</f>
        <v>20400</v>
      </c>
    </row>
    <row r="75" spans="1:30">
      <c r="A75" s="126"/>
      <c r="B75" s="424"/>
      <c r="C75" s="425"/>
      <c r="D75" s="426"/>
      <c r="E75" s="122"/>
      <c r="F75" s="97"/>
      <c r="G75" s="98"/>
      <c r="H75" s="164"/>
      <c r="I75" s="108"/>
      <c r="J75" s="122"/>
      <c r="K75" s="246"/>
      <c r="L75" s="216"/>
      <c r="M75" s="217"/>
      <c r="N75" s="436"/>
      <c r="O75" s="450"/>
      <c r="P75" s="99"/>
      <c r="Q75" s="450"/>
      <c r="R75" s="160"/>
      <c r="S75" s="436"/>
      <c r="T75" s="450">
        <v>2</v>
      </c>
      <c r="U75" s="450">
        <v>80</v>
      </c>
      <c r="V75" s="99">
        <v>68.75</v>
      </c>
      <c r="W75" s="275">
        <v>30</v>
      </c>
      <c r="X75" s="160">
        <v>85.94</v>
      </c>
      <c r="Y75" s="436">
        <v>16156.25</v>
      </c>
      <c r="Z75" s="483"/>
      <c r="AA75" s="345"/>
      <c r="AB75" s="482"/>
      <c r="AC75" s="312"/>
      <c r="AD75" s="477"/>
    </row>
    <row r="76" spans="1:30">
      <c r="A76" s="126"/>
      <c r="B76" s="602" t="s">
        <v>48</v>
      </c>
      <c r="C76" s="603"/>
      <c r="D76" s="604"/>
      <c r="E76" s="122"/>
      <c r="F76" s="97"/>
      <c r="G76" s="98"/>
      <c r="H76" s="164"/>
      <c r="I76" s="112">
        <f>SUM(I70:I74)</f>
        <v>72200</v>
      </c>
      <c r="J76" s="122"/>
      <c r="K76" s="246"/>
      <c r="L76" s="216"/>
      <c r="M76" s="217"/>
      <c r="N76" s="440">
        <f>SUM(N70:N74)</f>
        <v>157557.5</v>
      </c>
      <c r="O76" s="450"/>
      <c r="P76" s="99"/>
      <c r="Q76" s="275"/>
      <c r="R76" s="160"/>
      <c r="S76" s="440">
        <f>SUM(S70:S74)</f>
        <v>99750</v>
      </c>
      <c r="T76" s="450"/>
      <c r="U76" s="450"/>
      <c r="V76" s="99"/>
      <c r="W76" s="275"/>
      <c r="X76" s="160"/>
      <c r="Y76" s="440">
        <f>SUM(Y70:Y75)</f>
        <v>82984.38</v>
      </c>
      <c r="Z76" s="483"/>
      <c r="AA76" s="345"/>
      <c r="AB76" s="482"/>
      <c r="AC76" s="312"/>
      <c r="AD76" s="485">
        <f>SUM(AD70:AD74)</f>
        <v>89760</v>
      </c>
    </row>
    <row r="77" spans="1:30" ht="15" customHeight="1">
      <c r="A77" s="126"/>
      <c r="B77" s="605" t="s">
        <v>112</v>
      </c>
      <c r="C77" s="606"/>
      <c r="D77" s="607"/>
      <c r="E77" s="122"/>
      <c r="F77" s="97"/>
      <c r="G77" s="98"/>
      <c r="H77" s="164"/>
      <c r="I77" s="108"/>
      <c r="J77" s="122"/>
      <c r="K77" s="246"/>
      <c r="L77" s="216"/>
      <c r="M77" s="217"/>
      <c r="N77" s="436"/>
      <c r="O77" s="443"/>
      <c r="P77" s="444"/>
      <c r="Q77" s="444"/>
      <c r="R77" s="444"/>
      <c r="S77" s="461"/>
      <c r="T77" s="468" t="s">
        <v>161</v>
      </c>
      <c r="U77" s="468" t="s">
        <v>162</v>
      </c>
      <c r="V77" s="469" t="s">
        <v>163</v>
      </c>
      <c r="W77" s="470" t="s">
        <v>164</v>
      </c>
      <c r="X77" s="160" t="s">
        <v>163</v>
      </c>
      <c r="Y77" s="436"/>
      <c r="Z77" s="483">
        <v>1</v>
      </c>
      <c r="AA77" s="345" t="s">
        <v>10</v>
      </c>
      <c r="AB77" s="482">
        <v>10</v>
      </c>
      <c r="AC77" s="312">
        <v>1200</v>
      </c>
      <c r="AD77" s="477">
        <f t="shared" ref="AD77:AD82" si="23">AC77*AB77*Z77</f>
        <v>12000</v>
      </c>
    </row>
    <row r="78" spans="1:30">
      <c r="A78" s="126"/>
      <c r="B78" s="596" t="s">
        <v>92</v>
      </c>
      <c r="C78" s="597"/>
      <c r="D78" s="598"/>
      <c r="E78" s="122">
        <v>1</v>
      </c>
      <c r="F78" s="97" t="s">
        <v>10</v>
      </c>
      <c r="G78" s="98">
        <v>7</v>
      </c>
      <c r="H78" s="164">
        <v>1200</v>
      </c>
      <c r="I78" s="108">
        <f>PRODUCT(E78,G78:H78)</f>
        <v>8400</v>
      </c>
      <c r="J78" s="122"/>
      <c r="K78" s="246">
        <v>1</v>
      </c>
      <c r="L78" s="216">
        <v>5</v>
      </c>
      <c r="M78" s="217">
        <v>2946.95</v>
      </c>
      <c r="N78" s="436">
        <f t="shared" ref="N78:N84" si="24">K78*L78*M78</f>
        <v>14734.75</v>
      </c>
      <c r="O78" s="450">
        <v>1</v>
      </c>
      <c r="P78" s="99" t="s">
        <v>10</v>
      </c>
      <c r="Q78" s="450">
        <v>5</v>
      </c>
      <c r="R78" s="160">
        <v>1000</v>
      </c>
      <c r="S78" s="436">
        <f t="shared" ref="S78:S83" si="25">R78*Q78*O78</f>
        <v>5000</v>
      </c>
      <c r="T78" s="450">
        <v>1</v>
      </c>
      <c r="U78" s="450">
        <v>40</v>
      </c>
      <c r="V78" s="99">
        <v>112.5</v>
      </c>
      <c r="W78" s="275">
        <v>35</v>
      </c>
      <c r="X78" s="160">
        <v>150.63</v>
      </c>
      <c r="Y78" s="436">
        <v>9771.8799999999992</v>
      </c>
      <c r="Z78" s="483">
        <v>1</v>
      </c>
      <c r="AA78" s="345" t="s">
        <v>10</v>
      </c>
      <c r="AB78" s="482">
        <v>10</v>
      </c>
      <c r="AC78" s="312">
        <v>1050</v>
      </c>
      <c r="AD78" s="477">
        <f t="shared" si="23"/>
        <v>10500</v>
      </c>
    </row>
    <row r="79" spans="1:30">
      <c r="A79" s="126"/>
      <c r="B79" s="616" t="s">
        <v>93</v>
      </c>
      <c r="C79" s="617"/>
      <c r="D79" s="618"/>
      <c r="E79" s="122">
        <v>1</v>
      </c>
      <c r="F79" s="97" t="s">
        <v>10</v>
      </c>
      <c r="G79" s="98">
        <v>7</v>
      </c>
      <c r="H79" s="164">
        <v>1200</v>
      </c>
      <c r="I79" s="108">
        <f>PRODUCT(G79:H79)+PRODUCT(E79,G79:H79)</f>
        <v>16800</v>
      </c>
      <c r="J79" s="122"/>
      <c r="K79" s="246">
        <v>1</v>
      </c>
      <c r="L79" s="216">
        <v>5</v>
      </c>
      <c r="M79" s="217">
        <v>2611.8000000000002</v>
      </c>
      <c r="N79" s="436">
        <f t="shared" si="24"/>
        <v>13059</v>
      </c>
      <c r="O79" s="450">
        <v>1</v>
      </c>
      <c r="P79" s="99" t="s">
        <v>10</v>
      </c>
      <c r="Q79" s="450">
        <v>5</v>
      </c>
      <c r="R79" s="160">
        <v>900</v>
      </c>
      <c r="S79" s="436">
        <f t="shared" si="25"/>
        <v>4500</v>
      </c>
      <c r="T79" s="450">
        <v>1</v>
      </c>
      <c r="U79" s="450">
        <v>40</v>
      </c>
      <c r="V79" s="99">
        <v>100</v>
      </c>
      <c r="W79" s="275">
        <v>35</v>
      </c>
      <c r="X79" s="160">
        <v>135</v>
      </c>
      <c r="Y79" s="436">
        <v>8725</v>
      </c>
      <c r="Z79" s="483">
        <v>1</v>
      </c>
      <c r="AA79" s="345" t="s">
        <v>10</v>
      </c>
      <c r="AB79" s="482">
        <v>10</v>
      </c>
      <c r="AC79" s="312">
        <v>1100</v>
      </c>
      <c r="AD79" s="477">
        <f t="shared" si="23"/>
        <v>11000</v>
      </c>
    </row>
    <row r="80" spans="1:30">
      <c r="A80" s="126"/>
      <c r="B80" s="610" t="s">
        <v>110</v>
      </c>
      <c r="C80" s="611"/>
      <c r="D80" s="612"/>
      <c r="E80" s="122">
        <v>1</v>
      </c>
      <c r="F80" s="97" t="s">
        <v>10</v>
      </c>
      <c r="G80" s="98">
        <v>7</v>
      </c>
      <c r="H80" s="164">
        <v>1200</v>
      </c>
      <c r="I80" s="108">
        <f>PRODUCT(G80:H80)+PRODUCT(E80,G80:H80)</f>
        <v>16800</v>
      </c>
      <c r="J80" s="122"/>
      <c r="K80" s="246">
        <v>1</v>
      </c>
      <c r="L80" s="216">
        <v>5</v>
      </c>
      <c r="M80" s="217">
        <v>2159.0300000000002</v>
      </c>
      <c r="N80" s="436">
        <f t="shared" si="24"/>
        <v>10795.150000000001</v>
      </c>
      <c r="O80" s="450">
        <v>1</v>
      </c>
      <c r="P80" s="99" t="s">
        <v>10</v>
      </c>
      <c r="Q80" s="450">
        <v>5</v>
      </c>
      <c r="R80" s="160">
        <v>900</v>
      </c>
      <c r="S80" s="436">
        <f t="shared" si="25"/>
        <v>4500</v>
      </c>
      <c r="T80" s="450">
        <v>1</v>
      </c>
      <c r="U80" s="450">
        <v>40</v>
      </c>
      <c r="V80" s="99">
        <v>93.75</v>
      </c>
      <c r="W80" s="275">
        <v>35</v>
      </c>
      <c r="X80" s="160">
        <v>127.19</v>
      </c>
      <c r="Y80" s="436">
        <v>8201.56</v>
      </c>
      <c r="Z80" s="483">
        <v>1</v>
      </c>
      <c r="AA80" s="345" t="s">
        <v>10</v>
      </c>
      <c r="AB80" s="482">
        <v>10</v>
      </c>
      <c r="AC80" s="312">
        <v>980</v>
      </c>
      <c r="AD80" s="477">
        <f t="shared" si="23"/>
        <v>9800</v>
      </c>
    </row>
    <row r="81" spans="1:30">
      <c r="A81" s="126"/>
      <c r="B81" s="596" t="s">
        <v>54</v>
      </c>
      <c r="C81" s="597"/>
      <c r="D81" s="598"/>
      <c r="E81" s="122">
        <v>1</v>
      </c>
      <c r="F81" s="97" t="s">
        <v>10</v>
      </c>
      <c r="G81" s="98">
        <v>7</v>
      </c>
      <c r="H81" s="164">
        <v>1100</v>
      </c>
      <c r="I81" s="108">
        <f>PRODUCT(G81:H81)+PRODUCT(E81,G81:H81)</f>
        <v>15400</v>
      </c>
      <c r="J81" s="122"/>
      <c r="K81" s="246">
        <v>1</v>
      </c>
      <c r="L81" s="216">
        <v>5</v>
      </c>
      <c r="M81" s="217">
        <v>2661.8</v>
      </c>
      <c r="N81" s="436">
        <f t="shared" si="24"/>
        <v>13309</v>
      </c>
      <c r="O81" s="450">
        <v>1</v>
      </c>
      <c r="P81" s="99" t="s">
        <v>10</v>
      </c>
      <c r="Q81" s="450">
        <v>5</v>
      </c>
      <c r="R81" s="160">
        <v>850</v>
      </c>
      <c r="S81" s="436">
        <f t="shared" si="25"/>
        <v>4250</v>
      </c>
      <c r="T81" s="450">
        <v>1</v>
      </c>
      <c r="U81" s="450">
        <v>40</v>
      </c>
      <c r="V81" s="99">
        <v>93.75</v>
      </c>
      <c r="W81" s="275">
        <v>35</v>
      </c>
      <c r="X81" s="160">
        <v>127.19</v>
      </c>
      <c r="Y81" s="436">
        <v>8201.56</v>
      </c>
      <c r="Z81" s="483">
        <v>4</v>
      </c>
      <c r="AA81" s="345" t="s">
        <v>10</v>
      </c>
      <c r="AB81" s="482">
        <v>10</v>
      </c>
      <c r="AC81" s="312">
        <v>850</v>
      </c>
      <c r="AD81" s="477">
        <f t="shared" si="23"/>
        <v>34000</v>
      </c>
    </row>
    <row r="82" spans="1:30">
      <c r="A82" s="126"/>
      <c r="B82" s="596" t="s">
        <v>65</v>
      </c>
      <c r="C82" s="597"/>
      <c r="D82" s="598"/>
      <c r="E82" s="122">
        <v>7</v>
      </c>
      <c r="F82" s="97" t="s">
        <v>10</v>
      </c>
      <c r="G82" s="98">
        <v>7</v>
      </c>
      <c r="H82" s="164">
        <v>900</v>
      </c>
      <c r="I82" s="108">
        <f>PRODUCT(G82:H82)+PRODUCT(E82,G82:H82)</f>
        <v>50400</v>
      </c>
      <c r="J82" s="122"/>
      <c r="K82" s="246">
        <v>4</v>
      </c>
      <c r="L82" s="216">
        <v>5</v>
      </c>
      <c r="M82" s="217">
        <v>2946.95</v>
      </c>
      <c r="N82" s="436">
        <f t="shared" si="24"/>
        <v>58939</v>
      </c>
      <c r="O82" s="450">
        <v>5</v>
      </c>
      <c r="P82" s="99" t="s">
        <v>10</v>
      </c>
      <c r="Q82" s="450">
        <v>5</v>
      </c>
      <c r="R82" s="160">
        <v>650</v>
      </c>
      <c r="S82" s="436">
        <f t="shared" si="25"/>
        <v>16250</v>
      </c>
      <c r="T82" s="450">
        <v>1</v>
      </c>
      <c r="U82" s="450">
        <v>40</v>
      </c>
      <c r="V82" s="99">
        <v>87.5</v>
      </c>
      <c r="W82" s="275">
        <v>35</v>
      </c>
      <c r="X82" s="160">
        <v>119.38</v>
      </c>
      <c r="Y82" s="436">
        <v>7678.13</v>
      </c>
      <c r="Z82" s="483">
        <v>2</v>
      </c>
      <c r="AA82" s="345" t="s">
        <v>10</v>
      </c>
      <c r="AB82" s="482">
        <v>10</v>
      </c>
      <c r="AC82" s="312">
        <v>850</v>
      </c>
      <c r="AD82" s="477">
        <f t="shared" si="23"/>
        <v>17000</v>
      </c>
    </row>
    <row r="83" spans="1:30">
      <c r="A83" s="126"/>
      <c r="B83" s="596" t="s">
        <v>66</v>
      </c>
      <c r="C83" s="597"/>
      <c r="D83" s="598"/>
      <c r="E83" s="122">
        <v>2</v>
      </c>
      <c r="F83" s="97" t="s">
        <v>10</v>
      </c>
      <c r="G83" s="98">
        <v>7</v>
      </c>
      <c r="H83" s="164">
        <v>900</v>
      </c>
      <c r="I83" s="108">
        <f>PRODUCT(G83:H83)+PRODUCT(E83,G83:H83)</f>
        <v>18900</v>
      </c>
      <c r="J83" s="122"/>
      <c r="K83" s="246">
        <v>4</v>
      </c>
      <c r="L83" s="216">
        <v>5</v>
      </c>
      <c r="M83" s="217">
        <v>2611.8000000000002</v>
      </c>
      <c r="N83" s="436">
        <f t="shared" si="24"/>
        <v>52236</v>
      </c>
      <c r="O83" s="450">
        <v>3</v>
      </c>
      <c r="P83" s="99" t="s">
        <v>10</v>
      </c>
      <c r="Q83" s="450">
        <v>5</v>
      </c>
      <c r="R83" s="160">
        <v>650</v>
      </c>
      <c r="S83" s="436">
        <f t="shared" si="25"/>
        <v>9750</v>
      </c>
      <c r="T83" s="450">
        <v>2</v>
      </c>
      <c r="U83" s="450">
        <v>40</v>
      </c>
      <c r="V83" s="99">
        <v>87.5</v>
      </c>
      <c r="W83" s="275">
        <v>35</v>
      </c>
      <c r="X83" s="160">
        <v>119.38</v>
      </c>
      <c r="Y83" s="436">
        <v>15356.25</v>
      </c>
      <c r="Z83" s="483"/>
      <c r="AA83" s="345"/>
      <c r="AB83" s="482"/>
      <c r="AC83" s="312"/>
      <c r="AD83" s="477"/>
    </row>
    <row r="84" spans="1:30">
      <c r="A84" s="126"/>
      <c r="B84" s="424"/>
      <c r="C84" s="425"/>
      <c r="D84" s="426"/>
      <c r="E84" s="122"/>
      <c r="F84" s="97"/>
      <c r="G84" s="98"/>
      <c r="H84" s="164"/>
      <c r="I84" s="108"/>
      <c r="J84" s="122"/>
      <c r="K84" s="246">
        <v>1</v>
      </c>
      <c r="L84" s="216">
        <v>5</v>
      </c>
      <c r="M84" s="217">
        <v>2611.8000000000002</v>
      </c>
      <c r="N84" s="436">
        <f t="shared" si="24"/>
        <v>13059</v>
      </c>
      <c r="O84" s="453"/>
      <c r="P84" s="454"/>
      <c r="Q84" s="455"/>
      <c r="R84" s="456"/>
      <c r="S84" s="440"/>
      <c r="T84" s="450">
        <v>2</v>
      </c>
      <c r="U84" s="450">
        <v>40</v>
      </c>
      <c r="V84" s="99">
        <v>68.75</v>
      </c>
      <c r="W84" s="275">
        <v>35</v>
      </c>
      <c r="X84" s="160">
        <v>95.94</v>
      </c>
      <c r="Y84" s="436">
        <v>12215.63</v>
      </c>
      <c r="Z84" s="483"/>
      <c r="AA84" s="345"/>
      <c r="AB84" s="482"/>
      <c r="AC84" s="312"/>
      <c r="AD84" s="477"/>
    </row>
    <row r="85" spans="1:30">
      <c r="A85" s="126"/>
      <c r="B85" s="424"/>
      <c r="C85" s="425"/>
      <c r="D85" s="426"/>
      <c r="E85" s="122"/>
      <c r="F85" s="97"/>
      <c r="G85" s="98"/>
      <c r="H85" s="164"/>
      <c r="I85" s="108"/>
      <c r="J85" s="122"/>
      <c r="K85" s="246"/>
      <c r="L85" s="216"/>
      <c r="M85" s="217"/>
      <c r="N85" s="436"/>
      <c r="O85" s="453"/>
      <c r="P85" s="454"/>
      <c r="Q85" s="455"/>
      <c r="R85" s="456"/>
      <c r="S85" s="440"/>
      <c r="T85" s="453"/>
      <c r="U85" s="453"/>
      <c r="V85" s="454"/>
      <c r="W85" s="455"/>
      <c r="X85" s="456"/>
      <c r="Y85" s="472"/>
      <c r="Z85" s="483"/>
      <c r="AA85" s="345"/>
      <c r="AB85" s="482"/>
      <c r="AC85" s="312"/>
      <c r="AD85" s="477"/>
    </row>
    <row r="86" spans="1:30" ht="15.75">
      <c r="A86" s="169"/>
      <c r="B86" s="613" t="s">
        <v>48</v>
      </c>
      <c r="C86" s="614"/>
      <c r="D86" s="615"/>
      <c r="E86" s="128"/>
      <c r="F86" s="170"/>
      <c r="G86" s="171"/>
      <c r="H86" s="172"/>
      <c r="I86" s="112">
        <f>SUM(I78:I83)</f>
        <v>126700</v>
      </c>
      <c r="J86" s="128"/>
      <c r="K86" s="250"/>
      <c r="L86" s="220"/>
      <c r="M86" s="217"/>
      <c r="N86" s="440">
        <f>SUM(N78:N83)</f>
        <v>163072.9</v>
      </c>
      <c r="O86" s="452"/>
      <c r="P86" s="444"/>
      <c r="Q86" s="444"/>
      <c r="R86" s="444"/>
      <c r="S86" s="440">
        <f>SUM(S78:S84)</f>
        <v>44250</v>
      </c>
      <c r="T86" s="444"/>
      <c r="U86" s="444"/>
      <c r="V86" s="444"/>
      <c r="W86" s="444"/>
      <c r="X86" s="444"/>
      <c r="Y86" s="472">
        <f>SUM(Y78:Y84)</f>
        <v>70150.009999999995</v>
      </c>
      <c r="Z86" s="486"/>
      <c r="AA86" s="487"/>
      <c r="AB86" s="488"/>
      <c r="AC86" s="489"/>
      <c r="AD86" s="485">
        <f>SUM(AD77:AD82)</f>
        <v>94300</v>
      </c>
    </row>
    <row r="87" spans="1:30" ht="15" customHeight="1">
      <c r="A87" s="126"/>
      <c r="B87" s="605" t="s">
        <v>109</v>
      </c>
      <c r="C87" s="606"/>
      <c r="D87" s="607"/>
      <c r="E87" s="122"/>
      <c r="F87" s="97"/>
      <c r="G87" s="98"/>
      <c r="H87" s="164"/>
      <c r="I87" s="108"/>
      <c r="J87" s="122"/>
      <c r="K87" s="246"/>
      <c r="L87" s="216"/>
      <c r="M87" s="217"/>
      <c r="N87" s="436"/>
      <c r="O87" s="443"/>
      <c r="P87" s="444"/>
      <c r="Q87" s="444"/>
      <c r="R87" s="444"/>
      <c r="S87" s="461"/>
      <c r="T87" s="468" t="s">
        <v>161</v>
      </c>
      <c r="U87" s="468" t="s">
        <v>162</v>
      </c>
      <c r="V87" s="469" t="s">
        <v>163</v>
      </c>
      <c r="W87" s="470" t="s">
        <v>164</v>
      </c>
      <c r="X87" s="160" t="s">
        <v>163</v>
      </c>
      <c r="Y87" s="436"/>
      <c r="Z87" s="443"/>
      <c r="AA87" s="444"/>
      <c r="AB87" s="444"/>
      <c r="AC87" s="444"/>
      <c r="AD87" s="444"/>
    </row>
    <row r="88" spans="1:30">
      <c r="A88" s="126"/>
      <c r="B88" s="596" t="s">
        <v>92</v>
      </c>
      <c r="C88" s="597"/>
      <c r="D88" s="598"/>
      <c r="E88" s="122">
        <v>1</v>
      </c>
      <c r="F88" s="97" t="s">
        <v>10</v>
      </c>
      <c r="G88" s="98">
        <v>1</v>
      </c>
      <c r="H88" s="164">
        <v>1200</v>
      </c>
      <c r="I88" s="108">
        <f>PRODUCT(G88:H88,E88)</f>
        <v>1200</v>
      </c>
      <c r="J88" s="122"/>
      <c r="K88" s="246">
        <v>1</v>
      </c>
      <c r="L88" s="216">
        <v>1</v>
      </c>
      <c r="M88" s="217">
        <v>2946.95</v>
      </c>
      <c r="N88" s="436">
        <f t="shared" ref="N88:N92" si="26">K88*L88*M88</f>
        <v>2946.95</v>
      </c>
      <c r="O88" s="450">
        <v>1</v>
      </c>
      <c r="P88" s="99" t="s">
        <v>10</v>
      </c>
      <c r="Q88" s="275">
        <v>8</v>
      </c>
      <c r="R88" s="160">
        <v>1000</v>
      </c>
      <c r="S88" s="436">
        <f>R88*Q88*O88</f>
        <v>8000</v>
      </c>
      <c r="T88" s="450">
        <v>1</v>
      </c>
      <c r="U88" s="450">
        <v>8</v>
      </c>
      <c r="V88" s="99">
        <v>112.5</v>
      </c>
      <c r="W88" s="275"/>
      <c r="X88" s="160"/>
      <c r="Y88" s="436">
        <v>900</v>
      </c>
      <c r="Z88" s="443"/>
      <c r="AA88" s="444"/>
      <c r="AB88" s="444"/>
      <c r="AC88" s="444"/>
      <c r="AD88" s="444"/>
    </row>
    <row r="89" spans="1:30">
      <c r="A89" s="126"/>
      <c r="B89" s="616" t="s">
        <v>93</v>
      </c>
      <c r="C89" s="617"/>
      <c r="D89" s="618"/>
      <c r="E89" s="122">
        <v>1</v>
      </c>
      <c r="F89" s="97" t="s">
        <v>10</v>
      </c>
      <c r="G89" s="98">
        <v>1</v>
      </c>
      <c r="H89" s="164">
        <v>1200</v>
      </c>
      <c r="I89" s="108">
        <f>PRODUCT(E89,G89:H89)</f>
        <v>1200</v>
      </c>
      <c r="J89" s="122"/>
      <c r="K89" s="246">
        <v>1</v>
      </c>
      <c r="L89" s="216">
        <v>1</v>
      </c>
      <c r="M89" s="217">
        <v>2611.8000000000002</v>
      </c>
      <c r="N89" s="436">
        <f t="shared" si="26"/>
        <v>2611.8000000000002</v>
      </c>
      <c r="O89" s="450">
        <v>1</v>
      </c>
      <c r="P89" s="99" t="s">
        <v>10</v>
      </c>
      <c r="Q89" s="275">
        <v>8</v>
      </c>
      <c r="R89" s="160">
        <v>900</v>
      </c>
      <c r="S89" s="436">
        <f>R89*Q89*O89</f>
        <v>7200</v>
      </c>
      <c r="T89" s="450">
        <v>1</v>
      </c>
      <c r="U89" s="450">
        <v>8</v>
      </c>
      <c r="V89" s="99">
        <v>93.75</v>
      </c>
      <c r="W89" s="275"/>
      <c r="X89" s="160"/>
      <c r="Y89" s="436">
        <v>750</v>
      </c>
      <c r="Z89" s="443"/>
      <c r="AA89" s="444"/>
      <c r="AB89" s="444"/>
      <c r="AC89" s="444"/>
      <c r="AD89" s="444"/>
    </row>
    <row r="90" spans="1:30">
      <c r="A90" s="126"/>
      <c r="B90" s="610" t="s">
        <v>110</v>
      </c>
      <c r="C90" s="611"/>
      <c r="D90" s="612"/>
      <c r="E90" s="122">
        <v>1</v>
      </c>
      <c r="F90" s="97" t="s">
        <v>10</v>
      </c>
      <c r="G90" s="98">
        <v>1</v>
      </c>
      <c r="H90" s="164">
        <v>1200</v>
      </c>
      <c r="I90" s="108">
        <f>PRODUCT(G90:H90,E90)</f>
        <v>1200</v>
      </c>
      <c r="J90" s="122"/>
      <c r="K90" s="246">
        <v>1</v>
      </c>
      <c r="L90" s="216">
        <v>1</v>
      </c>
      <c r="M90" s="217">
        <v>2159.0300000000002</v>
      </c>
      <c r="N90" s="436">
        <f t="shared" si="26"/>
        <v>2159.0300000000002</v>
      </c>
      <c r="O90" s="450">
        <v>1</v>
      </c>
      <c r="P90" s="99" t="s">
        <v>10</v>
      </c>
      <c r="Q90" s="275">
        <v>8</v>
      </c>
      <c r="R90" s="160">
        <v>900</v>
      </c>
      <c r="S90" s="436">
        <f>R90*Q90*O90</f>
        <v>7200</v>
      </c>
      <c r="T90" s="450">
        <v>1</v>
      </c>
      <c r="U90" s="450">
        <v>8</v>
      </c>
      <c r="V90" s="99">
        <v>87.5</v>
      </c>
      <c r="W90" s="275"/>
      <c r="X90" s="160"/>
      <c r="Y90" s="436">
        <v>700</v>
      </c>
      <c r="Z90" s="443"/>
      <c r="AA90" s="444"/>
      <c r="AB90" s="444"/>
      <c r="AC90" s="444"/>
      <c r="AD90" s="444"/>
    </row>
    <row r="91" spans="1:30">
      <c r="A91" s="126"/>
      <c r="B91" s="596" t="s">
        <v>65</v>
      </c>
      <c r="C91" s="597"/>
      <c r="D91" s="598"/>
      <c r="E91" s="122">
        <v>1</v>
      </c>
      <c r="F91" s="97" t="s">
        <v>10</v>
      </c>
      <c r="G91" s="98">
        <v>1</v>
      </c>
      <c r="H91" s="164">
        <v>900</v>
      </c>
      <c r="I91" s="108">
        <f>PRODUCT(G91:H91,E91)</f>
        <v>900</v>
      </c>
      <c r="J91" s="122"/>
      <c r="K91" s="246">
        <v>1</v>
      </c>
      <c r="L91" s="216">
        <v>1</v>
      </c>
      <c r="M91" s="217">
        <v>2946.95</v>
      </c>
      <c r="N91" s="436">
        <f t="shared" si="26"/>
        <v>2946.95</v>
      </c>
      <c r="O91" s="450">
        <v>2</v>
      </c>
      <c r="P91" s="99" t="s">
        <v>10</v>
      </c>
      <c r="Q91" s="275">
        <v>8</v>
      </c>
      <c r="R91" s="160">
        <v>650</v>
      </c>
      <c r="S91" s="436">
        <f>R91*Q91*O91</f>
        <v>10400</v>
      </c>
      <c r="T91" s="450">
        <v>1</v>
      </c>
      <c r="U91" s="450">
        <v>8</v>
      </c>
      <c r="V91" s="99">
        <v>87.5</v>
      </c>
      <c r="W91" s="275"/>
      <c r="X91" s="160"/>
      <c r="Y91" s="436">
        <v>700</v>
      </c>
      <c r="Z91" s="443"/>
      <c r="AA91" s="444"/>
      <c r="AB91" s="444"/>
      <c r="AC91" s="444"/>
      <c r="AD91" s="444"/>
    </row>
    <row r="92" spans="1:30">
      <c r="A92" s="126"/>
      <c r="B92" s="596" t="s">
        <v>66</v>
      </c>
      <c r="C92" s="597"/>
      <c r="D92" s="598"/>
      <c r="E92" s="122">
        <v>1</v>
      </c>
      <c r="F92" s="97" t="s">
        <v>10</v>
      </c>
      <c r="G92" s="98">
        <v>1</v>
      </c>
      <c r="H92" s="164">
        <v>900</v>
      </c>
      <c r="I92" s="108">
        <f>PRODUCT(E92,G92:H92)</f>
        <v>900</v>
      </c>
      <c r="J92" s="122"/>
      <c r="K92" s="246">
        <v>2</v>
      </c>
      <c r="L92" s="216">
        <v>1</v>
      </c>
      <c r="M92" s="217">
        <v>2611.8000000000002</v>
      </c>
      <c r="N92" s="436">
        <f t="shared" si="26"/>
        <v>5223.6000000000004</v>
      </c>
      <c r="O92" s="450">
        <v>2</v>
      </c>
      <c r="P92" s="99" t="s">
        <v>10</v>
      </c>
      <c r="Q92" s="275">
        <v>8</v>
      </c>
      <c r="R92" s="160">
        <v>650</v>
      </c>
      <c r="S92" s="436">
        <f>R92*Q92*O92</f>
        <v>10400</v>
      </c>
      <c r="T92" s="450">
        <v>1</v>
      </c>
      <c r="U92" s="450">
        <v>8</v>
      </c>
      <c r="V92" s="99">
        <v>68.75</v>
      </c>
      <c r="W92" s="275"/>
      <c r="X92" s="160"/>
      <c r="Y92" s="436">
        <v>550</v>
      </c>
      <c r="Z92" s="443"/>
      <c r="AA92" s="444"/>
      <c r="AB92" s="444"/>
      <c r="AC92" s="444"/>
      <c r="AD92" s="444"/>
    </row>
    <row r="93" spans="1:30">
      <c r="A93" s="126"/>
      <c r="B93" s="602" t="s">
        <v>48</v>
      </c>
      <c r="C93" s="603"/>
      <c r="D93" s="604"/>
      <c r="E93" s="128"/>
      <c r="F93" s="97"/>
      <c r="G93" s="96"/>
      <c r="H93" s="163"/>
      <c r="I93" s="110">
        <f>SUM(I70:I74)+SUM(I88:I92)</f>
        <v>77600</v>
      </c>
      <c r="J93" s="128"/>
      <c r="K93" s="246"/>
      <c r="L93" s="214"/>
      <c r="M93" s="215"/>
      <c r="N93" s="440">
        <f>SUM(N88:N92)</f>
        <v>15888.33</v>
      </c>
      <c r="O93" s="453"/>
      <c r="P93" s="99"/>
      <c r="Q93" s="269"/>
      <c r="R93" s="161"/>
      <c r="S93" s="437">
        <f>SUM(S88:S92)</f>
        <v>43200</v>
      </c>
      <c r="T93" s="453"/>
      <c r="U93" s="453"/>
      <c r="V93" s="99"/>
      <c r="W93" s="269"/>
      <c r="X93" s="161"/>
      <c r="Y93" s="437">
        <f>SUM(Y88:Y92)</f>
        <v>3600</v>
      </c>
      <c r="Z93" s="490"/>
      <c r="AA93" s="345"/>
      <c r="AB93" s="484"/>
      <c r="AC93" s="353"/>
      <c r="AD93" s="491"/>
    </row>
    <row r="94" spans="1:30">
      <c r="A94" s="150" t="s">
        <v>100</v>
      </c>
      <c r="B94" s="599" t="s">
        <v>20</v>
      </c>
      <c r="C94" s="600"/>
      <c r="D94" s="601"/>
      <c r="E94" s="121"/>
      <c r="F94" s="97"/>
      <c r="G94" s="96"/>
      <c r="H94" s="163"/>
      <c r="I94" s="111"/>
      <c r="J94" s="121"/>
      <c r="K94" s="246"/>
      <c r="L94" s="214"/>
      <c r="M94" s="215"/>
      <c r="N94" s="441"/>
      <c r="O94" s="457"/>
      <c r="P94" s="444"/>
      <c r="Q94" s="444"/>
      <c r="R94" s="444"/>
      <c r="S94" s="461"/>
      <c r="T94" s="444"/>
      <c r="U94" s="444"/>
      <c r="V94" s="444"/>
      <c r="W94" s="444"/>
      <c r="X94" s="444"/>
      <c r="Y94" s="461"/>
      <c r="Z94" s="490"/>
      <c r="AA94" s="345"/>
      <c r="AB94" s="484"/>
      <c r="AC94" s="353"/>
      <c r="AD94" s="492"/>
    </row>
    <row r="95" spans="1:30">
      <c r="A95" s="126"/>
      <c r="B95" s="592" t="s">
        <v>55</v>
      </c>
      <c r="C95" s="582"/>
      <c r="D95" s="583"/>
      <c r="E95" s="121"/>
      <c r="F95" s="97"/>
      <c r="G95" s="96"/>
      <c r="H95" s="163"/>
      <c r="I95" s="110">
        <f>(I98+I99+I100)*0.003</f>
        <v>2517.2119799999996</v>
      </c>
      <c r="J95" s="121"/>
      <c r="K95" s="246"/>
      <c r="L95" s="214"/>
      <c r="M95" s="215"/>
      <c r="N95" s="437">
        <v>9679.84</v>
      </c>
      <c r="O95" s="367"/>
      <c r="P95" s="99"/>
      <c r="Q95" s="269"/>
      <c r="R95" s="161"/>
      <c r="S95" s="110">
        <v>3350</v>
      </c>
      <c r="T95" s="451"/>
      <c r="U95" s="451"/>
      <c r="V95" s="444"/>
      <c r="W95" s="444"/>
      <c r="X95" s="444"/>
      <c r="Y95" s="437">
        <v>2818.6</v>
      </c>
      <c r="Z95" s="490"/>
      <c r="AA95" s="345"/>
      <c r="AB95" s="484"/>
      <c r="AC95" s="353"/>
      <c r="AD95" s="492">
        <v>2210</v>
      </c>
    </row>
    <row r="96" spans="1:30">
      <c r="A96" s="150" t="s">
        <v>101</v>
      </c>
      <c r="B96" s="593" t="s">
        <v>69</v>
      </c>
      <c r="C96" s="594"/>
      <c r="D96" s="595"/>
      <c r="E96" s="121"/>
      <c r="F96" s="97"/>
      <c r="G96" s="96"/>
      <c r="H96" s="163"/>
      <c r="I96" s="110">
        <f>(I98+I99+I100)*0.05</f>
        <v>41953.532999999996</v>
      </c>
      <c r="J96" s="121"/>
      <c r="K96" s="246"/>
      <c r="L96" s="214"/>
      <c r="M96" s="215"/>
      <c r="N96" s="437">
        <f>0.05*SUM(N98:N100)</f>
        <v>76415.724000000002</v>
      </c>
      <c r="O96" s="367"/>
      <c r="P96" s="99"/>
      <c r="Q96" s="269"/>
      <c r="R96" s="161"/>
      <c r="S96" s="110">
        <v>86921</v>
      </c>
      <c r="T96" s="451"/>
      <c r="U96" s="451"/>
      <c r="V96" s="444"/>
      <c r="W96" s="444"/>
      <c r="X96" s="444"/>
      <c r="Y96" s="110">
        <f>(Y98+Y99+Y100)*0.05</f>
        <v>32491.701000000001</v>
      </c>
      <c r="Z96" s="490"/>
      <c r="AA96" s="345"/>
      <c r="AB96" s="484"/>
      <c r="AC96" s="353"/>
      <c r="AD96" s="492">
        <v>73666.5</v>
      </c>
    </row>
    <row r="97" spans="1:30">
      <c r="A97" s="126"/>
      <c r="B97" s="570" t="s">
        <v>56</v>
      </c>
      <c r="C97" s="571"/>
      <c r="D97" s="572"/>
      <c r="E97" s="121"/>
      <c r="F97" s="97"/>
      <c r="G97" s="96"/>
      <c r="H97" s="163"/>
      <c r="I97" s="108"/>
      <c r="J97" s="121"/>
      <c r="K97" s="246"/>
      <c r="L97" s="214"/>
      <c r="M97" s="215"/>
      <c r="N97" s="436"/>
      <c r="O97" s="367"/>
      <c r="P97" s="99"/>
      <c r="Q97" s="269"/>
      <c r="R97" s="161"/>
      <c r="S97" s="108"/>
      <c r="T97" s="443"/>
      <c r="U97" s="443"/>
      <c r="V97" s="444"/>
      <c r="W97" s="444"/>
      <c r="X97" s="444"/>
      <c r="Y97" s="461"/>
      <c r="Z97" s="490"/>
      <c r="AA97" s="345"/>
      <c r="AB97" s="484"/>
      <c r="AC97" s="353"/>
      <c r="AD97" s="477"/>
    </row>
    <row r="98" spans="1:30">
      <c r="A98" s="126"/>
      <c r="B98" s="570" t="s">
        <v>57</v>
      </c>
      <c r="C98" s="579"/>
      <c r="D98" s="580"/>
      <c r="E98" s="121"/>
      <c r="F98" s="97"/>
      <c r="G98" s="96"/>
      <c r="H98" s="163"/>
      <c r="I98" s="527">
        <f>I31</f>
        <v>101500</v>
      </c>
      <c r="J98" s="121"/>
      <c r="K98" s="246"/>
      <c r="L98" s="214"/>
      <c r="M98" s="215"/>
      <c r="N98" s="440">
        <f>N31</f>
        <v>552522.23999999999</v>
      </c>
      <c r="O98" s="367"/>
      <c r="P98" s="99"/>
      <c r="Q98" s="269"/>
      <c r="R98" s="161"/>
      <c r="S98" s="112">
        <f>S31</f>
        <v>174000</v>
      </c>
      <c r="T98" s="452"/>
      <c r="U98" s="452"/>
      <c r="V98" s="444"/>
      <c r="W98" s="444"/>
      <c r="X98" s="444"/>
      <c r="Y98" s="440">
        <f>Y31</f>
        <v>103058</v>
      </c>
      <c r="Z98" s="490"/>
      <c r="AA98" s="345"/>
      <c r="AB98" s="484"/>
      <c r="AC98" s="353"/>
      <c r="AD98" s="452">
        <f>AD31</f>
        <v>83350</v>
      </c>
    </row>
    <row r="99" spans="1:30">
      <c r="A99" s="126"/>
      <c r="B99" s="570" t="s">
        <v>58</v>
      </c>
      <c r="C99" s="571"/>
      <c r="D99" s="572"/>
      <c r="E99" s="121"/>
      <c r="F99" s="97"/>
      <c r="G99" s="96"/>
      <c r="H99" s="163"/>
      <c r="I99" s="110">
        <f>SUM(I68,I55,I50,I47,I44,I35)</f>
        <v>461070.66</v>
      </c>
      <c r="J99" s="121"/>
      <c r="K99" s="246"/>
      <c r="L99" s="214"/>
      <c r="M99" s="215"/>
      <c r="N99" s="437">
        <f>N35+N44+N47+N50+N55+N68</f>
        <v>639273.51</v>
      </c>
      <c r="O99" s="367"/>
      <c r="P99" s="99"/>
      <c r="Q99" s="269"/>
      <c r="R99" s="161"/>
      <c r="S99" s="110">
        <v>508020</v>
      </c>
      <c r="T99" s="451"/>
      <c r="U99" s="451"/>
      <c r="V99" s="444"/>
      <c r="W99" s="444"/>
      <c r="X99" s="444"/>
      <c r="Y99" s="437">
        <f>Y35+Y44+Y47+Y50+Y55+Y68</f>
        <v>390041.63</v>
      </c>
      <c r="Z99" s="490"/>
      <c r="AA99" s="345"/>
      <c r="AB99" s="484"/>
      <c r="AC99" s="353"/>
      <c r="AD99" s="451">
        <f>AD35+AD44+AD47+AD50+AD55+AD68</f>
        <v>469255</v>
      </c>
    </row>
    <row r="100" spans="1:30">
      <c r="A100" s="126"/>
      <c r="B100" s="570" t="s">
        <v>38</v>
      </c>
      <c r="C100" s="571"/>
      <c r="D100" s="572"/>
      <c r="E100" s="121"/>
      <c r="F100" s="97"/>
      <c r="G100" s="96"/>
      <c r="H100" s="163"/>
      <c r="I100" s="110">
        <f>SUM(I93,I86,I76)</f>
        <v>276500</v>
      </c>
      <c r="J100" s="121"/>
      <c r="K100" s="246"/>
      <c r="L100" s="214"/>
      <c r="M100" s="215"/>
      <c r="N100" s="437">
        <f>N76+N86+N93</f>
        <v>336518.73000000004</v>
      </c>
      <c r="O100" s="367"/>
      <c r="P100" s="99"/>
      <c r="Q100" s="269"/>
      <c r="R100" s="161"/>
      <c r="S100" s="110">
        <v>187200</v>
      </c>
      <c r="T100" s="451"/>
      <c r="U100" s="451"/>
      <c r="V100" s="444"/>
      <c r="W100" s="444"/>
      <c r="X100" s="444"/>
      <c r="Y100" s="110">
        <f>SUM(Y93,Y86,Y76)</f>
        <v>156734.39000000001</v>
      </c>
      <c r="Z100" s="490"/>
      <c r="AA100" s="345"/>
      <c r="AB100" s="484"/>
      <c r="AC100" s="353"/>
      <c r="AD100" s="110">
        <f>SUM(AD93,AD86,AD76)</f>
        <v>184060</v>
      </c>
    </row>
    <row r="101" spans="1:30">
      <c r="A101" s="126"/>
      <c r="B101" s="570" t="s">
        <v>59</v>
      </c>
      <c r="C101" s="571"/>
      <c r="D101" s="572"/>
      <c r="E101" s="121"/>
      <c r="F101" s="97"/>
      <c r="G101" s="96"/>
      <c r="H101" s="163"/>
      <c r="I101" s="110">
        <f>(I98+I99+I100)*0.1</f>
        <v>83907.065999999992</v>
      </c>
      <c r="J101" s="121"/>
      <c r="K101" s="246"/>
      <c r="L101" s="214"/>
      <c r="M101" s="215"/>
      <c r="N101" s="437">
        <f>0.15*SUM(N94:N100)</f>
        <v>242161.50659999999</v>
      </c>
      <c r="O101" s="367"/>
      <c r="P101" s="99"/>
      <c r="Q101" s="269"/>
      <c r="R101" s="161"/>
      <c r="S101" s="110">
        <v>138509</v>
      </c>
      <c r="T101" s="451"/>
      <c r="U101" s="451"/>
      <c r="V101" s="444"/>
      <c r="W101" s="444"/>
      <c r="X101" s="444"/>
      <c r="Y101" s="110">
        <f>(Y98+Y99+Y100)*0.1</f>
        <v>64983.402000000002</v>
      </c>
      <c r="Z101" s="490"/>
      <c r="AA101" s="345"/>
      <c r="AB101" s="484"/>
      <c r="AC101" s="353"/>
      <c r="AD101" s="110">
        <f>(AD98+AD99+AD100)*0.25</f>
        <v>184166.25</v>
      </c>
    </row>
    <row r="102" spans="1:30">
      <c r="A102" s="126"/>
      <c r="B102" s="573" t="s">
        <v>60</v>
      </c>
      <c r="C102" s="574"/>
      <c r="D102" s="575"/>
      <c r="E102" s="121"/>
      <c r="F102" s="97"/>
      <c r="G102" s="96"/>
      <c r="H102" s="163"/>
      <c r="I102" s="110">
        <f>SUM(I101,I100,I99,I98,I96,I95)</f>
        <v>967448.4709800001</v>
      </c>
      <c r="J102" s="121"/>
      <c r="K102" s="246"/>
      <c r="L102" s="214"/>
      <c r="M102" s="215"/>
      <c r="N102" s="110">
        <f>SUM(N98:N101)</f>
        <v>1770475.9865999999</v>
      </c>
      <c r="O102" s="367"/>
      <c r="P102" s="99"/>
      <c r="Q102" s="269"/>
      <c r="R102" s="161"/>
      <c r="S102" s="110">
        <f>SUM(S95:S101)</f>
        <v>1098000</v>
      </c>
      <c r="T102" s="451"/>
      <c r="U102" s="451"/>
      <c r="V102" s="444"/>
      <c r="W102" s="444"/>
      <c r="X102" s="444"/>
      <c r="Y102" s="110">
        <f>SUM(Y101,Y100,Y99,Y98,Y96,Y95)</f>
        <v>750127.723</v>
      </c>
      <c r="Z102" s="367"/>
      <c r="AA102" s="99"/>
      <c r="AB102" s="269"/>
      <c r="AC102" s="493"/>
      <c r="AD102" s="110">
        <f>SUM(AD98+AD99+AD100+AD101+AD95+AD96)</f>
        <v>996707.75</v>
      </c>
    </row>
    <row r="103" spans="1:30" ht="15.75" thickBot="1">
      <c r="A103" s="126"/>
      <c r="B103" s="576" t="s">
        <v>61</v>
      </c>
      <c r="C103" s="577"/>
      <c r="D103" s="578"/>
      <c r="E103" s="577" t="s">
        <v>224</v>
      </c>
      <c r="F103" s="577"/>
      <c r="G103" s="577"/>
      <c r="H103" s="667"/>
      <c r="I103" s="108"/>
      <c r="J103" s="577" t="s">
        <v>141</v>
      </c>
      <c r="K103" s="577"/>
      <c r="L103" s="577"/>
      <c r="M103" s="667"/>
      <c r="N103" s="436"/>
      <c r="O103" s="844" t="s">
        <v>150</v>
      </c>
      <c r="P103" s="844"/>
      <c r="Q103" s="844"/>
      <c r="R103" s="844"/>
      <c r="S103" s="108"/>
      <c r="T103" s="844" t="s">
        <v>150</v>
      </c>
      <c r="U103" s="844"/>
      <c r="V103" s="844"/>
      <c r="W103" s="844"/>
      <c r="X103" s="844"/>
      <c r="Y103" s="461"/>
      <c r="Z103" s="838" t="s">
        <v>215</v>
      </c>
      <c r="AA103" s="839"/>
      <c r="AB103" s="839"/>
      <c r="AC103" s="840"/>
      <c r="AD103" s="444"/>
    </row>
    <row r="104" spans="1:30" ht="33.75" customHeight="1" thickBot="1">
      <c r="A104" s="153"/>
      <c r="B104" s="668" t="s">
        <v>32</v>
      </c>
      <c r="C104" s="669"/>
      <c r="D104" s="670"/>
      <c r="E104" s="107"/>
      <c r="F104" s="105"/>
      <c r="G104" s="106"/>
      <c r="H104" s="165" t="s">
        <v>62</v>
      </c>
      <c r="I104" s="123">
        <f>I102</f>
        <v>967448.4709800001</v>
      </c>
      <c r="J104" s="107"/>
      <c r="K104" s="251"/>
      <c r="L104" s="252"/>
      <c r="M104" s="253" t="s">
        <v>62</v>
      </c>
      <c r="N104" s="442">
        <f>SUM(N98+N99+N100+N101)</f>
        <v>1770475.9865999999</v>
      </c>
      <c r="O104" s="458"/>
      <c r="P104" s="459"/>
      <c r="Q104" s="459"/>
      <c r="R104" s="460" t="s">
        <v>62</v>
      </c>
      <c r="S104" s="464">
        <f>S102</f>
        <v>1098000</v>
      </c>
      <c r="T104" s="444"/>
      <c r="U104" s="444"/>
      <c r="V104" s="444"/>
      <c r="W104" s="444"/>
      <c r="X104" s="444"/>
      <c r="Y104" s="464">
        <f>Y102</f>
        <v>750127.723</v>
      </c>
      <c r="Z104" s="444"/>
      <c r="AA104" s="444"/>
      <c r="AB104" s="444"/>
      <c r="AC104" s="444"/>
      <c r="AD104" s="464">
        <f>AD102</f>
        <v>996707.75</v>
      </c>
    </row>
    <row r="105" spans="1:30">
      <c r="A105" s="102"/>
      <c r="B105" s="103"/>
      <c r="C105" s="103"/>
      <c r="D105" s="103"/>
      <c r="E105" s="103"/>
      <c r="F105" s="103"/>
      <c r="G105" s="103"/>
      <c r="H105" s="166"/>
      <c r="I105" s="104"/>
    </row>
    <row r="106" spans="1:30">
      <c r="A106" s="671" t="s">
        <v>11</v>
      </c>
      <c r="B106" s="672"/>
      <c r="C106" s="672"/>
      <c r="D106" s="103"/>
      <c r="E106" s="103"/>
      <c r="F106" s="103"/>
      <c r="G106" s="103"/>
      <c r="H106" s="166"/>
      <c r="I106" s="104"/>
    </row>
    <row r="107" spans="1:30">
      <c r="A107" s="102"/>
      <c r="B107" s="103"/>
      <c r="C107" s="103"/>
      <c r="D107" s="103"/>
      <c r="E107" s="103"/>
      <c r="F107" s="103"/>
      <c r="G107" s="103"/>
      <c r="H107" s="166"/>
      <c r="I107" s="104"/>
      <c r="N107" s="519"/>
    </row>
    <row r="108" spans="1:30">
      <c r="A108" s="673" t="s">
        <v>40</v>
      </c>
      <c r="B108" s="674"/>
      <c r="C108" s="674"/>
      <c r="D108" s="103"/>
      <c r="E108" s="103"/>
      <c r="F108" s="103"/>
      <c r="G108" s="103"/>
      <c r="H108" s="166"/>
      <c r="I108" s="104"/>
    </row>
    <row r="109" spans="1:30">
      <c r="A109" s="14" t="s">
        <v>73</v>
      </c>
      <c r="B109" s="16"/>
      <c r="C109" s="16"/>
      <c r="D109" s="129"/>
      <c r="E109" s="9"/>
      <c r="F109" s="9"/>
      <c r="G109" s="9"/>
      <c r="H109" s="167"/>
      <c r="I109" s="11" t="s">
        <v>63</v>
      </c>
    </row>
    <row r="110" spans="1:30">
      <c r="E110" s="9"/>
      <c r="F110" s="9"/>
      <c r="G110" s="9"/>
      <c r="H110" s="167"/>
      <c r="I110" s="11"/>
    </row>
    <row r="111" spans="1:30">
      <c r="A111" s="155" t="s">
        <v>29</v>
      </c>
      <c r="B111" s="16"/>
      <c r="C111" s="16"/>
      <c r="D111" s="16"/>
      <c r="E111" s="9"/>
      <c r="F111" s="9"/>
      <c r="G111" s="9"/>
      <c r="H111" s="167"/>
      <c r="I111" s="11"/>
    </row>
    <row r="112" spans="1:30">
      <c r="A112" s="155"/>
      <c r="B112"/>
      <c r="C112"/>
      <c r="D112"/>
      <c r="E112" s="9"/>
      <c r="F112" s="9"/>
      <c r="G112" s="9"/>
      <c r="H112" s="167"/>
      <c r="I112" s="11"/>
    </row>
    <row r="113" spans="1:9">
      <c r="A113" s="156" t="s">
        <v>102</v>
      </c>
      <c r="B113"/>
      <c r="C113"/>
      <c r="D113" s="40"/>
      <c r="E113" s="9"/>
      <c r="F113" s="9"/>
      <c r="G113" s="9"/>
      <c r="H113" s="167"/>
      <c r="I113" s="11"/>
    </row>
    <row r="114" spans="1:9">
      <c r="A114" s="155" t="s">
        <v>72</v>
      </c>
      <c r="B114"/>
      <c r="C114"/>
      <c r="D114" s="130"/>
      <c r="E114" s="9"/>
      <c r="F114" s="9"/>
      <c r="G114" s="9"/>
      <c r="H114" s="167"/>
      <c r="I114" s="11"/>
    </row>
    <row r="115" spans="1:9">
      <c r="E115" s="9"/>
      <c r="F115" s="9"/>
      <c r="G115" s="9"/>
      <c r="H115" s="167"/>
      <c r="I115" s="11"/>
    </row>
    <row r="116" spans="1:9">
      <c r="E116" s="2"/>
      <c r="F116" s="2"/>
      <c r="G116" s="13"/>
      <c r="I116" s="3"/>
    </row>
    <row r="117" spans="1:9">
      <c r="E117" s="13"/>
      <c r="F117" s="13"/>
      <c r="G117" s="13"/>
      <c r="I117" s="3"/>
    </row>
    <row r="118" spans="1:9">
      <c r="E118" s="13"/>
      <c r="F118" s="13"/>
      <c r="G118" s="13"/>
      <c r="I118" s="3"/>
    </row>
    <row r="119" spans="1:9">
      <c r="E119" s="2"/>
      <c r="F119" s="2"/>
      <c r="G119" s="13"/>
      <c r="I119" s="3"/>
    </row>
    <row r="120" spans="1:9">
      <c r="E120" s="2"/>
      <c r="F120" s="2"/>
      <c r="G120" s="13"/>
      <c r="I120" s="3"/>
    </row>
  </sheetData>
  <mergeCells count="128">
    <mergeCell ref="A5:C6"/>
    <mergeCell ref="D5:F7"/>
    <mergeCell ref="A9:I9"/>
    <mergeCell ref="B68:D68"/>
    <mergeCell ref="B56:D56"/>
    <mergeCell ref="B57:D57"/>
    <mergeCell ref="B58:D58"/>
    <mergeCell ref="B59:D59"/>
    <mergeCell ref="B60:D60"/>
    <mergeCell ref="B80:D80"/>
    <mergeCell ref="B81:D81"/>
    <mergeCell ref="B82:D82"/>
    <mergeCell ref="B78:D78"/>
    <mergeCell ref="B79:D79"/>
    <mergeCell ref="B61:D61"/>
    <mergeCell ref="O103:R103"/>
    <mergeCell ref="E103:H103"/>
    <mergeCell ref="B83:D83"/>
    <mergeCell ref="B86:D86"/>
    <mergeCell ref="B87:D87"/>
    <mergeCell ref="O1:S9"/>
    <mergeCell ref="B69:D69"/>
    <mergeCell ref="B70:D70"/>
    <mergeCell ref="B71:D71"/>
    <mergeCell ref="B72:D72"/>
    <mergeCell ref="B73:D73"/>
    <mergeCell ref="P10:P11"/>
    <mergeCell ref="Q10:Q11"/>
    <mergeCell ref="R10:R11"/>
    <mergeCell ref="S10:S11"/>
    <mergeCell ref="O10:O11"/>
    <mergeCell ref="B62:D62"/>
    <mergeCell ref="B63:D63"/>
    <mergeCell ref="B65:D65"/>
    <mergeCell ref="B66:D66"/>
    <mergeCell ref="B67:D67"/>
    <mergeCell ref="B74:D74"/>
    <mergeCell ref="B76:D76"/>
    <mergeCell ref="B77:D77"/>
    <mergeCell ref="B88:D88"/>
    <mergeCell ref="A108:C108"/>
    <mergeCell ref="B98:D98"/>
    <mergeCell ref="B99:D99"/>
    <mergeCell ref="B100:D100"/>
    <mergeCell ref="B101:D101"/>
    <mergeCell ref="B102:D102"/>
    <mergeCell ref="B103:D103"/>
    <mergeCell ref="B94:D94"/>
    <mergeCell ref="B95:D95"/>
    <mergeCell ref="B96:D96"/>
    <mergeCell ref="B97:D97"/>
    <mergeCell ref="B104:D104"/>
    <mergeCell ref="A106:C106"/>
    <mergeCell ref="B89:D89"/>
    <mergeCell ref="B90:D90"/>
    <mergeCell ref="B91:D91"/>
    <mergeCell ref="B92:D92"/>
    <mergeCell ref="B93:D93"/>
    <mergeCell ref="B50:D50"/>
    <mergeCell ref="B51:D51"/>
    <mergeCell ref="B52:D52"/>
    <mergeCell ref="B53:D53"/>
    <mergeCell ref="B55:D55"/>
    <mergeCell ref="B44:D44"/>
    <mergeCell ref="B45:D45"/>
    <mergeCell ref="B46:D46"/>
    <mergeCell ref="B47:D47"/>
    <mergeCell ref="B48:D48"/>
    <mergeCell ref="B49:D49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2:D22"/>
    <mergeCell ref="B24:D24"/>
    <mergeCell ref="B25:D25"/>
    <mergeCell ref="B26:D26"/>
    <mergeCell ref="B28:D28"/>
    <mergeCell ref="B29:D29"/>
    <mergeCell ref="B12:D12"/>
    <mergeCell ref="B13:D13"/>
    <mergeCell ref="B14:D14"/>
    <mergeCell ref="B15:D15"/>
    <mergeCell ref="B16:D16"/>
    <mergeCell ref="B21:D21"/>
    <mergeCell ref="J10:J11"/>
    <mergeCell ref="K10:K11"/>
    <mergeCell ref="L10:L11"/>
    <mergeCell ref="M10:M11"/>
    <mergeCell ref="N10:N11"/>
    <mergeCell ref="B30:D30"/>
    <mergeCell ref="J103:M103"/>
    <mergeCell ref="J1:N9"/>
    <mergeCell ref="A1:C4"/>
    <mergeCell ref="D1:F2"/>
    <mergeCell ref="G1:I4"/>
    <mergeCell ref="D3:F4"/>
    <mergeCell ref="H6:I6"/>
    <mergeCell ref="H7:I7"/>
    <mergeCell ref="D8:F8"/>
    <mergeCell ref="H8:I8"/>
    <mergeCell ref="A10:A11"/>
    <mergeCell ref="B10:D11"/>
    <mergeCell ref="E10:E11"/>
    <mergeCell ref="F10:F11"/>
    <mergeCell ref="G10:G11"/>
    <mergeCell ref="H10:H11"/>
    <mergeCell ref="I10:I11"/>
    <mergeCell ref="AD10:AD11"/>
    <mergeCell ref="Z1:AD9"/>
    <mergeCell ref="Z103:AC103"/>
    <mergeCell ref="X10:X11"/>
    <mergeCell ref="Y10:Y11"/>
    <mergeCell ref="T103:X103"/>
    <mergeCell ref="T1:Y9"/>
    <mergeCell ref="AA10:AA11"/>
    <mergeCell ref="AB10:AB11"/>
    <mergeCell ref="AC10:AC11"/>
    <mergeCell ref="V10:V11"/>
    <mergeCell ref="W10:W11"/>
  </mergeCells>
  <pageMargins left="0.7" right="0.7" top="0.75" bottom="0.75" header="0.3" footer="0.3"/>
  <pageSetup paperSize="8" scale="4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121"/>
  <sheetViews>
    <sheetView zoomScale="70" zoomScaleNormal="70" workbookViewId="0">
      <pane xSplit="9" ySplit="11" topLeftCell="Y84" activePane="bottomRight" state="frozen"/>
      <selection pane="topRight" activeCell="J1" sqref="J1"/>
      <selection pane="bottomLeft" activeCell="A12" sqref="A12"/>
      <selection pane="bottomRight" activeCell="AB96" sqref="AB96"/>
    </sheetView>
  </sheetViews>
  <sheetFormatPr defaultRowHeight="15"/>
  <cols>
    <col min="1" max="1" width="6.5703125" style="154" customWidth="1"/>
    <col min="2" max="2" width="5.5703125" style="2" customWidth="1"/>
    <col min="3" max="3" width="14.28515625" style="2" customWidth="1"/>
    <col min="4" max="4" width="66.5703125" style="2" customWidth="1"/>
    <col min="5" max="5" width="6.7109375" style="3" customWidth="1"/>
    <col min="6" max="6" width="10.140625" style="3" customWidth="1"/>
    <col min="7" max="7" width="10.7109375" style="3" customWidth="1"/>
    <col min="8" max="8" width="15.7109375" style="168" customWidth="1"/>
    <col min="9" max="9" width="20.28515625" style="5" customWidth="1"/>
    <col min="10" max="10" width="9.42578125" customWidth="1"/>
    <col min="13" max="13" width="18" customWidth="1"/>
    <col min="14" max="14" width="26.28515625" customWidth="1"/>
    <col min="15" max="15" width="9.42578125" customWidth="1"/>
    <col min="18" max="18" width="18" customWidth="1"/>
    <col min="19" max="19" width="26.28515625" customWidth="1"/>
    <col min="20" max="20" width="14.28515625" customWidth="1"/>
    <col min="21" max="21" width="15.140625" customWidth="1"/>
    <col min="22" max="22" width="9.140625" customWidth="1"/>
    <col min="23" max="23" width="9.85546875" customWidth="1"/>
    <col min="24" max="24" width="13.5703125" customWidth="1"/>
    <col min="25" max="25" width="19.5703125" customWidth="1"/>
    <col min="26" max="26" width="9.42578125" customWidth="1"/>
    <col min="29" max="29" width="18" customWidth="1"/>
    <col min="30" max="30" width="26.28515625" customWidth="1"/>
    <col min="32" max="32" width="9.140625" customWidth="1"/>
  </cols>
  <sheetData>
    <row r="1" spans="1:30" ht="15" customHeight="1">
      <c r="A1" s="559"/>
      <c r="B1" s="560"/>
      <c r="C1" s="561"/>
      <c r="D1" s="568" t="s">
        <v>77</v>
      </c>
      <c r="E1" s="568"/>
      <c r="F1" s="568"/>
      <c r="G1" s="559"/>
      <c r="H1" s="560"/>
      <c r="I1" s="561"/>
      <c r="J1" s="934" t="s">
        <v>214</v>
      </c>
      <c r="K1" s="934"/>
      <c r="L1" s="934"/>
      <c r="M1" s="934"/>
      <c r="N1" s="934"/>
      <c r="O1" s="934" t="s">
        <v>128</v>
      </c>
      <c r="P1" s="934"/>
      <c r="Q1" s="934"/>
      <c r="R1" s="934"/>
      <c r="S1" s="934"/>
      <c r="T1" s="934" t="s">
        <v>129</v>
      </c>
      <c r="U1" s="934"/>
      <c r="V1" s="934"/>
      <c r="W1" s="934"/>
      <c r="X1" s="934"/>
      <c r="Y1" s="934"/>
      <c r="Z1" s="934" t="s">
        <v>21</v>
      </c>
      <c r="AA1" s="934"/>
      <c r="AB1" s="934"/>
      <c r="AC1" s="934"/>
      <c r="AD1" s="934"/>
    </row>
    <row r="2" spans="1:30" ht="33.75" customHeight="1">
      <c r="A2" s="562"/>
      <c r="B2" s="563"/>
      <c r="C2" s="564"/>
      <c r="D2" s="568"/>
      <c r="E2" s="568"/>
      <c r="F2" s="568"/>
      <c r="G2" s="562"/>
      <c r="H2" s="563"/>
      <c r="I2" s="56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</row>
    <row r="3" spans="1:30" ht="33.75" customHeight="1">
      <c r="A3" s="562"/>
      <c r="B3" s="563"/>
      <c r="C3" s="564"/>
      <c r="D3" s="569" t="s">
        <v>78</v>
      </c>
      <c r="E3" s="569"/>
      <c r="F3" s="569"/>
      <c r="G3" s="562"/>
      <c r="H3" s="563"/>
      <c r="I3" s="56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934"/>
      <c r="U3" s="934"/>
      <c r="V3" s="934"/>
      <c r="W3" s="934"/>
      <c r="X3" s="934"/>
      <c r="Y3" s="934"/>
      <c r="Z3" s="934"/>
      <c r="AA3" s="934"/>
      <c r="AB3" s="934"/>
      <c r="AC3" s="934"/>
      <c r="AD3" s="934"/>
    </row>
    <row r="4" spans="1:30" ht="33.75" customHeight="1">
      <c r="A4" s="565"/>
      <c r="B4" s="566"/>
      <c r="C4" s="567"/>
      <c r="D4" s="569"/>
      <c r="E4" s="569"/>
      <c r="F4" s="569"/>
      <c r="G4" s="565"/>
      <c r="H4" s="566"/>
      <c r="I4" s="567"/>
      <c r="J4" s="934"/>
      <c r="K4" s="934"/>
      <c r="L4" s="934"/>
      <c r="M4" s="934"/>
      <c r="N4" s="934"/>
      <c r="O4" s="934"/>
      <c r="P4" s="934"/>
      <c r="Q4" s="934"/>
      <c r="R4" s="934"/>
      <c r="S4" s="934"/>
      <c r="T4" s="934"/>
      <c r="U4" s="934"/>
      <c r="V4" s="934"/>
      <c r="W4" s="934"/>
      <c r="X4" s="934"/>
      <c r="Y4" s="934"/>
      <c r="Z4" s="934"/>
      <c r="AA4" s="934"/>
      <c r="AB4" s="934"/>
      <c r="AC4" s="934"/>
      <c r="AD4" s="934"/>
    </row>
    <row r="5" spans="1:30" ht="23.25" customHeight="1">
      <c r="A5" s="925" t="s">
        <v>79</v>
      </c>
      <c r="B5" s="926"/>
      <c r="C5" s="926"/>
      <c r="D5" s="929" t="s">
        <v>113</v>
      </c>
      <c r="E5" s="929"/>
      <c r="F5" s="929"/>
      <c r="G5" s="501"/>
      <c r="H5" s="157"/>
      <c r="I5" s="132"/>
      <c r="J5" s="934"/>
      <c r="K5" s="934"/>
      <c r="L5" s="934"/>
      <c r="M5" s="934"/>
      <c r="N5" s="934"/>
      <c r="O5" s="934"/>
      <c r="P5" s="934"/>
      <c r="Q5" s="934"/>
      <c r="R5" s="934"/>
      <c r="S5" s="934"/>
      <c r="T5" s="934"/>
      <c r="U5" s="934"/>
      <c r="V5" s="934"/>
      <c r="W5" s="934"/>
      <c r="X5" s="934"/>
      <c r="Y5" s="934"/>
      <c r="Z5" s="934"/>
      <c r="AA5" s="934"/>
      <c r="AB5" s="934"/>
      <c r="AC5" s="934"/>
      <c r="AD5" s="934"/>
    </row>
    <row r="6" spans="1:30" ht="15" customHeight="1">
      <c r="A6" s="927"/>
      <c r="B6" s="928"/>
      <c r="C6" s="928"/>
      <c r="D6" s="619"/>
      <c r="E6" s="619"/>
      <c r="F6" s="619"/>
      <c r="G6" s="136" t="s">
        <v>80</v>
      </c>
      <c r="H6" s="585">
        <v>44593</v>
      </c>
      <c r="I6" s="586"/>
      <c r="J6" s="934"/>
      <c r="K6" s="934"/>
      <c r="L6" s="934"/>
      <c r="M6" s="934"/>
      <c r="N6" s="934"/>
      <c r="O6" s="934"/>
      <c r="P6" s="934"/>
      <c r="Q6" s="934"/>
      <c r="R6" s="934"/>
      <c r="S6" s="934"/>
      <c r="T6" s="934"/>
      <c r="U6" s="934"/>
      <c r="V6" s="934"/>
      <c r="W6" s="934"/>
      <c r="X6" s="934"/>
      <c r="Y6" s="934"/>
      <c r="Z6" s="934"/>
      <c r="AA6" s="934"/>
      <c r="AB6" s="934"/>
      <c r="AC6" s="934"/>
      <c r="AD6" s="934"/>
    </row>
    <row r="7" spans="1:30" ht="19.5" customHeight="1">
      <c r="A7" s="927"/>
      <c r="B7" s="928"/>
      <c r="C7" s="928"/>
      <c r="D7" s="619"/>
      <c r="E7" s="619"/>
      <c r="F7" s="619"/>
      <c r="G7" s="501"/>
      <c r="H7" s="621"/>
      <c r="I7" s="622"/>
      <c r="J7" s="934"/>
      <c r="K7" s="934"/>
      <c r="L7" s="934"/>
      <c r="M7" s="934"/>
      <c r="N7" s="934"/>
      <c r="O7" s="934"/>
      <c r="P7" s="934"/>
      <c r="Q7" s="934"/>
      <c r="R7" s="934"/>
      <c r="S7" s="934"/>
      <c r="T7" s="934"/>
      <c r="U7" s="934"/>
      <c r="V7" s="934"/>
      <c r="W7" s="934"/>
      <c r="X7" s="934"/>
      <c r="Y7" s="934"/>
      <c r="Z7" s="934"/>
      <c r="AA7" s="934"/>
      <c r="AB7" s="934"/>
      <c r="AC7" s="934"/>
      <c r="AD7" s="934"/>
    </row>
    <row r="8" spans="1:30" ht="15" customHeight="1">
      <c r="A8" s="133" t="s">
        <v>81</v>
      </c>
      <c r="B8" s="131"/>
      <c r="C8" s="134"/>
      <c r="D8" s="620"/>
      <c r="E8" s="620"/>
      <c r="F8" s="620"/>
      <c r="G8" s="501" t="s">
        <v>82</v>
      </c>
      <c r="H8" s="587"/>
      <c r="I8" s="588"/>
      <c r="J8" s="934"/>
      <c r="K8" s="934"/>
      <c r="L8" s="934"/>
      <c r="M8" s="934"/>
      <c r="N8" s="934"/>
      <c r="O8" s="934"/>
      <c r="P8" s="934"/>
      <c r="Q8" s="934"/>
      <c r="R8" s="934"/>
      <c r="S8" s="934"/>
      <c r="T8" s="934"/>
      <c r="U8" s="934"/>
      <c r="V8" s="934"/>
      <c r="W8" s="934"/>
      <c r="X8" s="934"/>
      <c r="Y8" s="934"/>
      <c r="Z8" s="934"/>
      <c r="AA8" s="934"/>
      <c r="AB8" s="934"/>
      <c r="AC8" s="934"/>
      <c r="AD8" s="934"/>
    </row>
    <row r="9" spans="1:30" ht="15" customHeight="1">
      <c r="A9" s="930" t="s">
        <v>257</v>
      </c>
      <c r="B9" s="931"/>
      <c r="C9" s="931"/>
      <c r="D9" s="931"/>
      <c r="E9" s="931"/>
      <c r="F9" s="931"/>
      <c r="G9" s="931"/>
      <c r="H9" s="931"/>
      <c r="I9" s="932"/>
      <c r="J9" s="934"/>
      <c r="K9" s="934"/>
      <c r="L9" s="934"/>
      <c r="M9" s="934"/>
      <c r="N9" s="934"/>
      <c r="O9" s="934"/>
      <c r="P9" s="934"/>
      <c r="Q9" s="934"/>
      <c r="R9" s="934"/>
      <c r="S9" s="934"/>
      <c r="T9" s="934"/>
      <c r="U9" s="934"/>
      <c r="V9" s="934"/>
      <c r="W9" s="934"/>
      <c r="X9" s="934"/>
      <c r="Y9" s="934"/>
      <c r="Z9" s="934"/>
      <c r="AA9" s="934"/>
      <c r="AB9" s="934"/>
      <c r="AC9" s="934"/>
      <c r="AD9" s="934"/>
    </row>
    <row r="10" spans="1:30" ht="15.75" customHeight="1">
      <c r="A10" s="675" t="s">
        <v>4</v>
      </c>
      <c r="B10" s="663" t="s">
        <v>5</v>
      </c>
      <c r="C10" s="627"/>
      <c r="D10" s="664"/>
      <c r="E10" s="623" t="s">
        <v>8</v>
      </c>
      <c r="F10" s="625" t="s">
        <v>33</v>
      </c>
      <c r="G10" s="627" t="s">
        <v>34</v>
      </c>
      <c r="H10" s="629" t="s">
        <v>6</v>
      </c>
      <c r="I10" s="631" t="s">
        <v>7</v>
      </c>
      <c r="J10" s="473"/>
      <c r="K10" s="836" t="s">
        <v>180</v>
      </c>
      <c r="L10" s="836" t="s">
        <v>181</v>
      </c>
      <c r="M10" s="836" t="s">
        <v>182</v>
      </c>
      <c r="N10" s="836" t="s">
        <v>7</v>
      </c>
      <c r="O10" s="935"/>
      <c r="P10" s="936" t="s">
        <v>180</v>
      </c>
      <c r="Q10" s="936" t="s">
        <v>181</v>
      </c>
      <c r="R10" s="936" t="s">
        <v>182</v>
      </c>
      <c r="S10" s="936" t="s">
        <v>7</v>
      </c>
      <c r="T10" s="434"/>
      <c r="U10" s="434"/>
      <c r="V10" s="625" t="s">
        <v>33</v>
      </c>
      <c r="W10" s="625" t="s">
        <v>34</v>
      </c>
      <c r="X10" s="860" t="s">
        <v>6</v>
      </c>
      <c r="Y10" s="842" t="s">
        <v>7</v>
      </c>
      <c r="Z10" s="473"/>
      <c r="AA10" s="836" t="s">
        <v>180</v>
      </c>
      <c r="AB10" s="836" t="s">
        <v>181</v>
      </c>
      <c r="AC10" s="836" t="s">
        <v>182</v>
      </c>
      <c r="AD10" s="836" t="s">
        <v>7</v>
      </c>
    </row>
    <row r="11" spans="1:30" ht="15.75" customHeight="1" thickBot="1">
      <c r="A11" s="676"/>
      <c r="B11" s="665"/>
      <c r="C11" s="628"/>
      <c r="D11" s="666"/>
      <c r="E11" s="624"/>
      <c r="F11" s="626"/>
      <c r="G11" s="628"/>
      <c r="H11" s="630"/>
      <c r="I11" s="632"/>
      <c r="J11" s="473"/>
      <c r="K11" s="836"/>
      <c r="L11" s="836"/>
      <c r="M11" s="836"/>
      <c r="N11" s="836"/>
      <c r="O11" s="473"/>
      <c r="P11" s="836"/>
      <c r="Q11" s="836"/>
      <c r="R11" s="836"/>
      <c r="S11" s="836"/>
      <c r="T11" s="434"/>
      <c r="U11" s="434"/>
      <c r="V11" s="627"/>
      <c r="W11" s="627"/>
      <c r="X11" s="629"/>
      <c r="Y11" s="843"/>
      <c r="Z11" s="473"/>
      <c r="AA11" s="836"/>
      <c r="AB11" s="836"/>
      <c r="AC11" s="836"/>
      <c r="AD11" s="836"/>
    </row>
    <row r="12" spans="1:30">
      <c r="A12" s="151" t="s">
        <v>18</v>
      </c>
      <c r="B12" s="645" t="s">
        <v>17</v>
      </c>
      <c r="C12" s="646"/>
      <c r="D12" s="647"/>
      <c r="E12" s="117"/>
      <c r="F12" s="115"/>
      <c r="G12" s="115"/>
      <c r="H12" s="159"/>
      <c r="I12" s="435"/>
      <c r="J12" s="933" t="s">
        <v>223</v>
      </c>
      <c r="K12" s="933"/>
      <c r="L12" s="933"/>
      <c r="M12" s="933"/>
      <c r="N12" s="933"/>
      <c r="O12" s="861" t="s">
        <v>223</v>
      </c>
      <c r="P12" s="862"/>
      <c r="Q12" s="862"/>
      <c r="R12" s="862"/>
      <c r="S12" s="862"/>
      <c r="T12" s="465"/>
      <c r="U12" s="465"/>
      <c r="V12" s="466"/>
      <c r="W12" s="466"/>
      <c r="X12" s="467"/>
      <c r="Y12" s="471"/>
      <c r="Z12" s="465"/>
      <c r="AA12" s="474"/>
      <c r="AB12" s="474"/>
      <c r="AC12" s="475"/>
      <c r="AD12" s="476"/>
    </row>
    <row r="13" spans="1:30">
      <c r="A13" s="124">
        <v>1</v>
      </c>
      <c r="B13" s="592" t="s">
        <v>71</v>
      </c>
      <c r="C13" s="654"/>
      <c r="D13" s="655"/>
      <c r="E13" s="118"/>
      <c r="F13" s="87" t="s">
        <v>12</v>
      </c>
      <c r="G13" s="88">
        <v>1</v>
      </c>
      <c r="H13" s="160">
        <v>5000</v>
      </c>
      <c r="I13" s="436">
        <f>H13*G13</f>
        <v>5000</v>
      </c>
      <c r="J13" s="933"/>
      <c r="K13" s="933"/>
      <c r="L13" s="933"/>
      <c r="M13" s="933"/>
      <c r="N13" s="933"/>
      <c r="O13" s="863"/>
      <c r="P13" s="863"/>
      <c r="Q13" s="863"/>
      <c r="R13" s="863"/>
      <c r="S13" s="863"/>
      <c r="T13" s="443"/>
      <c r="U13" s="443"/>
      <c r="V13" s="87" t="s">
        <v>12</v>
      </c>
      <c r="W13" s="87">
        <v>1</v>
      </c>
      <c r="X13" s="160">
        <v>5000</v>
      </c>
      <c r="Y13" s="436">
        <f>W13*X13</f>
        <v>5000</v>
      </c>
      <c r="Z13" s="443"/>
      <c r="AA13" s="310" t="s">
        <v>12</v>
      </c>
      <c r="AB13" s="310">
        <v>1</v>
      </c>
      <c r="AC13" s="312">
        <v>5000</v>
      </c>
      <c r="AD13" s="477">
        <f t="shared" ref="AD13:AD29" si="0">AC13*AB13</f>
        <v>5000</v>
      </c>
    </row>
    <row r="14" spans="1:30">
      <c r="A14" s="124"/>
      <c r="B14" s="592" t="s">
        <v>70</v>
      </c>
      <c r="C14" s="656"/>
      <c r="D14" s="657"/>
      <c r="E14" s="118"/>
      <c r="F14" s="87" t="s">
        <v>12</v>
      </c>
      <c r="G14" s="88">
        <v>1</v>
      </c>
      <c r="H14" s="160">
        <v>5000</v>
      </c>
      <c r="I14" s="436">
        <f>H14*G14</f>
        <v>5000</v>
      </c>
      <c r="J14" s="933"/>
      <c r="K14" s="933"/>
      <c r="L14" s="933"/>
      <c r="M14" s="933"/>
      <c r="N14" s="933"/>
      <c r="O14" s="863"/>
      <c r="P14" s="863"/>
      <c r="Q14" s="863"/>
      <c r="R14" s="863"/>
      <c r="S14" s="863"/>
      <c r="T14" s="444"/>
      <c r="U14" s="444"/>
      <c r="V14" s="87" t="s">
        <v>12</v>
      </c>
      <c r="W14" s="87">
        <v>1</v>
      </c>
      <c r="X14" s="160">
        <v>2500</v>
      </c>
      <c r="Y14" s="436">
        <f>W14*X14</f>
        <v>2500</v>
      </c>
      <c r="Z14" s="443"/>
      <c r="AA14" s="310" t="s">
        <v>12</v>
      </c>
      <c r="AB14" s="310">
        <v>1</v>
      </c>
      <c r="AC14" s="312">
        <v>5000</v>
      </c>
      <c r="AD14" s="477">
        <f t="shared" si="0"/>
        <v>5000</v>
      </c>
    </row>
    <row r="15" spans="1:30">
      <c r="A15" s="125">
        <v>2</v>
      </c>
      <c r="B15" s="639" t="s">
        <v>41</v>
      </c>
      <c r="C15" s="640"/>
      <c r="D15" s="641"/>
      <c r="E15" s="119"/>
      <c r="F15" s="87"/>
      <c r="G15" s="89"/>
      <c r="H15" s="160"/>
      <c r="I15" s="436"/>
      <c r="J15" s="933"/>
      <c r="K15" s="933"/>
      <c r="L15" s="933"/>
      <c r="M15" s="933"/>
      <c r="N15" s="933"/>
      <c r="O15" s="863"/>
      <c r="P15" s="863"/>
      <c r="Q15" s="863"/>
      <c r="R15" s="863"/>
      <c r="S15" s="863"/>
      <c r="T15" s="443"/>
      <c r="U15" s="443"/>
      <c r="V15" s="87"/>
      <c r="W15" s="267"/>
      <c r="X15" s="160"/>
      <c r="Y15" s="436"/>
      <c r="Z15" s="443"/>
      <c r="AA15" s="310"/>
      <c r="AB15" s="478"/>
      <c r="AC15" s="312"/>
      <c r="AD15" s="477"/>
    </row>
    <row r="16" spans="1:30">
      <c r="A16" s="125"/>
      <c r="B16" s="639" t="s">
        <v>42</v>
      </c>
      <c r="C16" s="640"/>
      <c r="D16" s="641"/>
      <c r="E16" s="119"/>
      <c r="F16" s="87" t="s">
        <v>183</v>
      </c>
      <c r="G16" s="89">
        <v>4</v>
      </c>
      <c r="H16" s="160">
        <v>25</v>
      </c>
      <c r="I16" s="436">
        <f t="shared" ref="I16:I27" si="1">H16*G16</f>
        <v>100</v>
      </c>
      <c r="J16" s="933"/>
      <c r="K16" s="933"/>
      <c r="L16" s="933"/>
      <c r="M16" s="933"/>
      <c r="N16" s="933"/>
      <c r="O16" s="863"/>
      <c r="P16" s="863"/>
      <c r="Q16" s="863"/>
      <c r="R16" s="863"/>
      <c r="S16" s="863"/>
      <c r="T16" s="444"/>
      <c r="U16" s="444"/>
      <c r="V16" s="267" t="s">
        <v>9</v>
      </c>
      <c r="W16" s="87">
        <v>24</v>
      </c>
      <c r="X16" s="160">
        <v>38.5</v>
      </c>
      <c r="Y16" s="436">
        <f t="shared" ref="Y16:Y29" si="2">W16*X16</f>
        <v>924</v>
      </c>
      <c r="Z16" s="443"/>
      <c r="AA16" s="310" t="s">
        <v>183</v>
      </c>
      <c r="AB16" s="478">
        <v>4</v>
      </c>
      <c r="AC16" s="312">
        <v>300</v>
      </c>
      <c r="AD16" s="477">
        <f t="shared" si="0"/>
        <v>1200</v>
      </c>
    </row>
    <row r="17" spans="1:30">
      <c r="A17" s="125"/>
      <c r="B17" s="508" t="s">
        <v>76</v>
      </c>
      <c r="C17" s="509"/>
      <c r="D17" s="510"/>
      <c r="E17" s="119"/>
      <c r="F17" s="87" t="s">
        <v>45</v>
      </c>
      <c r="G17" s="89">
        <v>100</v>
      </c>
      <c r="H17" s="160">
        <v>15</v>
      </c>
      <c r="I17" s="436">
        <f t="shared" si="1"/>
        <v>1500</v>
      </c>
      <c r="J17" s="933"/>
      <c r="K17" s="933"/>
      <c r="L17" s="933"/>
      <c r="M17" s="933"/>
      <c r="N17" s="933"/>
      <c r="O17" s="863"/>
      <c r="P17" s="863"/>
      <c r="Q17" s="863"/>
      <c r="R17" s="863"/>
      <c r="S17" s="863"/>
      <c r="T17" s="444"/>
      <c r="U17" s="444"/>
      <c r="V17" s="267" t="s">
        <v>45</v>
      </c>
      <c r="W17" s="87">
        <v>24</v>
      </c>
      <c r="X17" s="160">
        <v>71.5</v>
      </c>
      <c r="Y17" s="436">
        <f t="shared" si="2"/>
        <v>1716</v>
      </c>
      <c r="Z17" s="443"/>
      <c r="AA17" s="310" t="s">
        <v>45</v>
      </c>
      <c r="AB17" s="478">
        <v>100</v>
      </c>
      <c r="AC17" s="312">
        <v>15</v>
      </c>
      <c r="AD17" s="477">
        <f t="shared" si="0"/>
        <v>1500</v>
      </c>
    </row>
    <row r="18" spans="1:30">
      <c r="A18" s="125"/>
      <c r="B18" s="508" t="s">
        <v>43</v>
      </c>
      <c r="C18" s="509"/>
      <c r="D18" s="510"/>
      <c r="E18" s="119"/>
      <c r="F18" s="87" t="s">
        <v>15</v>
      </c>
      <c r="G18" s="89">
        <v>1</v>
      </c>
      <c r="H18" s="160">
        <v>3000</v>
      </c>
      <c r="I18" s="436">
        <f t="shared" si="1"/>
        <v>3000</v>
      </c>
      <c r="J18" s="933"/>
      <c r="K18" s="933"/>
      <c r="L18" s="933"/>
      <c r="M18" s="933"/>
      <c r="N18" s="933"/>
      <c r="O18" s="863"/>
      <c r="P18" s="863"/>
      <c r="Q18" s="863"/>
      <c r="R18" s="863"/>
      <c r="S18" s="863"/>
      <c r="T18" s="444"/>
      <c r="U18" s="444"/>
      <c r="V18" s="267" t="s">
        <v>15</v>
      </c>
      <c r="W18" s="87">
        <v>1</v>
      </c>
      <c r="X18" s="160">
        <v>1078</v>
      </c>
      <c r="Y18" s="436">
        <f t="shared" si="2"/>
        <v>1078</v>
      </c>
      <c r="Z18" s="443"/>
      <c r="AA18" s="310" t="s">
        <v>185</v>
      </c>
      <c r="AB18" s="478">
        <v>1</v>
      </c>
      <c r="AC18" s="312">
        <v>650</v>
      </c>
      <c r="AD18" s="477">
        <f t="shared" si="0"/>
        <v>650</v>
      </c>
    </row>
    <row r="19" spans="1:30">
      <c r="A19" s="125"/>
      <c r="B19" s="508" t="s">
        <v>74</v>
      </c>
      <c r="C19" s="509"/>
      <c r="D19" s="510"/>
      <c r="E19" s="119"/>
      <c r="F19" s="87" t="s">
        <v>12</v>
      </c>
      <c r="G19" s="89">
        <v>1</v>
      </c>
      <c r="H19" s="160">
        <v>3500</v>
      </c>
      <c r="I19" s="436">
        <f t="shared" si="1"/>
        <v>3500</v>
      </c>
      <c r="J19" s="933"/>
      <c r="K19" s="933"/>
      <c r="L19" s="933"/>
      <c r="M19" s="933"/>
      <c r="N19" s="933"/>
      <c r="O19" s="863"/>
      <c r="P19" s="863"/>
      <c r="Q19" s="863"/>
      <c r="R19" s="863"/>
      <c r="S19" s="863"/>
      <c r="T19" s="444"/>
      <c r="U19" s="444"/>
      <c r="V19" s="267" t="s">
        <v>12</v>
      </c>
      <c r="W19" s="87">
        <v>1</v>
      </c>
      <c r="X19" s="160">
        <v>2500</v>
      </c>
      <c r="Y19" s="436">
        <f t="shared" si="2"/>
        <v>2500</v>
      </c>
      <c r="Z19" s="443"/>
      <c r="AA19" s="310" t="s">
        <v>12</v>
      </c>
      <c r="AB19" s="478">
        <v>1</v>
      </c>
      <c r="AC19" s="312">
        <v>3000</v>
      </c>
      <c r="AD19" s="477">
        <f t="shared" si="0"/>
        <v>3000</v>
      </c>
    </row>
    <row r="20" spans="1:30">
      <c r="A20" s="125"/>
      <c r="B20" s="508" t="s">
        <v>85</v>
      </c>
      <c r="C20" s="509"/>
      <c r="D20" s="510"/>
      <c r="E20" s="119"/>
      <c r="F20" s="87" t="s">
        <v>45</v>
      </c>
      <c r="G20" s="90">
        <v>1</v>
      </c>
      <c r="H20" s="160">
        <v>3500</v>
      </c>
      <c r="I20" s="436">
        <f t="shared" si="1"/>
        <v>3500</v>
      </c>
      <c r="J20" s="933"/>
      <c r="K20" s="933"/>
      <c r="L20" s="933"/>
      <c r="M20" s="933"/>
      <c r="N20" s="933"/>
      <c r="O20" s="863"/>
      <c r="P20" s="863"/>
      <c r="Q20" s="863"/>
      <c r="R20" s="863"/>
      <c r="S20" s="863"/>
      <c r="T20" s="444"/>
      <c r="U20" s="444"/>
      <c r="V20" s="267" t="s">
        <v>12</v>
      </c>
      <c r="W20" s="87">
        <v>1</v>
      </c>
      <c r="X20" s="160">
        <v>5000</v>
      </c>
      <c r="Y20" s="436">
        <f t="shared" si="2"/>
        <v>5000</v>
      </c>
      <c r="Z20" s="443"/>
      <c r="AA20" s="310" t="s">
        <v>143</v>
      </c>
      <c r="AB20" s="478">
        <v>1</v>
      </c>
      <c r="AC20" s="312">
        <v>4500</v>
      </c>
      <c r="AD20" s="477">
        <f t="shared" si="0"/>
        <v>4500</v>
      </c>
    </row>
    <row r="21" spans="1:30" ht="15" customHeight="1">
      <c r="A21" s="125"/>
      <c r="B21" s="642" t="s">
        <v>84</v>
      </c>
      <c r="C21" s="643"/>
      <c r="D21" s="644"/>
      <c r="E21" s="119"/>
      <c r="F21" s="87" t="s">
        <v>45</v>
      </c>
      <c r="G21" s="90">
        <v>1</v>
      </c>
      <c r="H21" s="160">
        <v>3500</v>
      </c>
      <c r="I21" s="436">
        <f t="shared" si="1"/>
        <v>3500</v>
      </c>
      <c r="J21" s="933"/>
      <c r="K21" s="933"/>
      <c r="L21" s="933"/>
      <c r="M21" s="933"/>
      <c r="N21" s="933"/>
      <c r="O21" s="863"/>
      <c r="P21" s="863"/>
      <c r="Q21" s="863"/>
      <c r="R21" s="863"/>
      <c r="S21" s="863"/>
      <c r="T21" s="444"/>
      <c r="U21" s="444"/>
      <c r="V21" s="267" t="s">
        <v>12</v>
      </c>
      <c r="W21" s="87">
        <v>1</v>
      </c>
      <c r="X21" s="160">
        <v>5000</v>
      </c>
      <c r="Y21" s="436">
        <f t="shared" si="2"/>
        <v>5000</v>
      </c>
      <c r="Z21" s="443"/>
      <c r="AA21" s="310" t="s">
        <v>143</v>
      </c>
      <c r="AB21" s="478">
        <v>1</v>
      </c>
      <c r="AC21" s="312">
        <v>6000</v>
      </c>
      <c r="AD21" s="477">
        <f t="shared" si="0"/>
        <v>6000</v>
      </c>
    </row>
    <row r="22" spans="1:30" ht="15" customHeight="1">
      <c r="A22" s="125"/>
      <c r="B22" s="642" t="s">
        <v>111</v>
      </c>
      <c r="C22" s="643"/>
      <c r="D22" s="644"/>
      <c r="E22" s="119"/>
      <c r="F22" s="87" t="s">
        <v>152</v>
      </c>
      <c r="G22" s="90">
        <v>10</v>
      </c>
      <c r="H22" s="160">
        <v>2500</v>
      </c>
      <c r="I22" s="436">
        <f t="shared" si="1"/>
        <v>25000</v>
      </c>
      <c r="J22" s="933"/>
      <c r="K22" s="933"/>
      <c r="L22" s="933"/>
      <c r="M22" s="933"/>
      <c r="N22" s="933"/>
      <c r="O22" s="863"/>
      <c r="P22" s="863"/>
      <c r="Q22" s="863"/>
      <c r="R22" s="863"/>
      <c r="S22" s="863"/>
      <c r="T22" s="444"/>
      <c r="U22" s="444"/>
      <c r="V22" s="267" t="s">
        <v>152</v>
      </c>
      <c r="W22" s="87">
        <v>10</v>
      </c>
      <c r="X22" s="160">
        <v>1320</v>
      </c>
      <c r="Y22" s="436">
        <f t="shared" si="2"/>
        <v>13200</v>
      </c>
      <c r="Z22" s="443"/>
      <c r="AA22" s="310" t="s">
        <v>186</v>
      </c>
      <c r="AB22" s="522">
        <v>0</v>
      </c>
      <c r="AC22" s="312">
        <v>2100</v>
      </c>
      <c r="AD22" s="477">
        <f t="shared" si="0"/>
        <v>0</v>
      </c>
    </row>
    <row r="23" spans="1:30">
      <c r="A23" s="125">
        <v>3</v>
      </c>
      <c r="B23" s="508" t="s">
        <v>46</v>
      </c>
      <c r="C23" s="509"/>
      <c r="D23" s="510"/>
      <c r="E23" s="119"/>
      <c r="F23" s="87"/>
      <c r="G23" s="90"/>
      <c r="H23" s="160"/>
      <c r="I23" s="436"/>
      <c r="J23" s="933"/>
      <c r="K23" s="933"/>
      <c r="L23" s="933"/>
      <c r="M23" s="933"/>
      <c r="N23" s="933"/>
      <c r="O23" s="863"/>
      <c r="P23" s="863"/>
      <c r="Q23" s="863"/>
      <c r="R23" s="863"/>
      <c r="S23" s="863"/>
      <c r="T23" s="160"/>
      <c r="U23" s="160"/>
      <c r="V23" s="267"/>
      <c r="W23" s="87"/>
      <c r="X23" s="160"/>
      <c r="Y23" s="436"/>
      <c r="Z23" s="443"/>
      <c r="AA23" s="310"/>
      <c r="AB23" s="478"/>
      <c r="AC23" s="312"/>
      <c r="AD23" s="477"/>
    </row>
    <row r="24" spans="1:30">
      <c r="A24" s="125"/>
      <c r="B24" s="648" t="s">
        <v>94</v>
      </c>
      <c r="C24" s="649"/>
      <c r="D24" s="650"/>
      <c r="E24" s="119"/>
      <c r="F24" s="87" t="s">
        <v>39</v>
      </c>
      <c r="G24" s="90">
        <v>2</v>
      </c>
      <c r="H24" s="160">
        <v>6000</v>
      </c>
      <c r="I24" s="436">
        <f t="shared" si="1"/>
        <v>12000</v>
      </c>
      <c r="J24" s="933"/>
      <c r="K24" s="933"/>
      <c r="L24" s="933"/>
      <c r="M24" s="933"/>
      <c r="N24" s="933"/>
      <c r="O24" s="863"/>
      <c r="P24" s="863"/>
      <c r="Q24" s="863"/>
      <c r="R24" s="863"/>
      <c r="S24" s="863"/>
      <c r="T24" s="444"/>
      <c r="U24" s="444"/>
      <c r="V24" s="267" t="s">
        <v>153</v>
      </c>
      <c r="W24" s="87">
        <v>2</v>
      </c>
      <c r="X24" s="160">
        <v>4200</v>
      </c>
      <c r="Y24" s="436">
        <f t="shared" si="2"/>
        <v>8400</v>
      </c>
      <c r="Z24" s="443"/>
      <c r="AA24" s="310" t="s">
        <v>39</v>
      </c>
      <c r="AB24" s="478">
        <v>2</v>
      </c>
      <c r="AC24" s="312">
        <v>2500</v>
      </c>
      <c r="AD24" s="477">
        <f t="shared" si="0"/>
        <v>5000</v>
      </c>
    </row>
    <row r="25" spans="1:30">
      <c r="A25" s="125"/>
      <c r="B25" s="648" t="s">
        <v>95</v>
      </c>
      <c r="C25" s="649"/>
      <c r="D25" s="650"/>
      <c r="E25" s="119"/>
      <c r="F25" s="87" t="s">
        <v>39</v>
      </c>
      <c r="G25" s="90">
        <v>2</v>
      </c>
      <c r="H25" s="160">
        <v>1500</v>
      </c>
      <c r="I25" s="436">
        <f t="shared" si="1"/>
        <v>3000</v>
      </c>
      <c r="J25" s="933"/>
      <c r="K25" s="933"/>
      <c r="L25" s="933"/>
      <c r="M25" s="933"/>
      <c r="N25" s="933"/>
      <c r="O25" s="863"/>
      <c r="P25" s="863"/>
      <c r="Q25" s="863"/>
      <c r="R25" s="863"/>
      <c r="S25" s="863"/>
      <c r="T25" s="444"/>
      <c r="U25" s="444"/>
      <c r="V25" s="267" t="s">
        <v>153</v>
      </c>
      <c r="W25" s="87">
        <v>2</v>
      </c>
      <c r="X25" s="160">
        <v>700</v>
      </c>
      <c r="Y25" s="436">
        <f t="shared" si="2"/>
        <v>1400</v>
      </c>
      <c r="Z25" s="443"/>
      <c r="AA25" s="310" t="s">
        <v>39</v>
      </c>
      <c r="AB25" s="478">
        <v>2</v>
      </c>
      <c r="AC25" s="312">
        <v>1800</v>
      </c>
      <c r="AD25" s="477">
        <f t="shared" si="0"/>
        <v>3600</v>
      </c>
    </row>
    <row r="26" spans="1:30">
      <c r="A26" s="125"/>
      <c r="B26" s="648" t="s">
        <v>96</v>
      </c>
      <c r="C26" s="649"/>
      <c r="D26" s="650"/>
      <c r="E26" s="119"/>
      <c r="F26" s="87" t="s">
        <v>39</v>
      </c>
      <c r="G26" s="90">
        <v>1</v>
      </c>
      <c r="H26" s="160">
        <v>2500</v>
      </c>
      <c r="I26" s="436">
        <f t="shared" si="1"/>
        <v>2500</v>
      </c>
      <c r="J26" s="933"/>
      <c r="K26" s="933"/>
      <c r="L26" s="933"/>
      <c r="M26" s="933"/>
      <c r="N26" s="933"/>
      <c r="O26" s="863"/>
      <c r="P26" s="863"/>
      <c r="Q26" s="863"/>
      <c r="R26" s="863"/>
      <c r="S26" s="863"/>
      <c r="T26" s="444"/>
      <c r="U26" s="444"/>
      <c r="V26" s="267" t="s">
        <v>39</v>
      </c>
      <c r="W26" s="87">
        <v>1</v>
      </c>
      <c r="X26" s="160">
        <v>1400</v>
      </c>
      <c r="Y26" s="436">
        <f t="shared" si="2"/>
        <v>1400</v>
      </c>
      <c r="Z26" s="443"/>
      <c r="AA26" s="310" t="s">
        <v>39</v>
      </c>
      <c r="AB26" s="478">
        <v>1</v>
      </c>
      <c r="AC26" s="312">
        <v>1800</v>
      </c>
      <c r="AD26" s="477">
        <f t="shared" si="0"/>
        <v>1800</v>
      </c>
    </row>
    <row r="27" spans="1:30">
      <c r="A27" s="125"/>
      <c r="B27" s="511" t="s">
        <v>97</v>
      </c>
      <c r="C27" s="512"/>
      <c r="D27" s="513"/>
      <c r="E27" s="119"/>
      <c r="F27" s="87" t="s">
        <v>39</v>
      </c>
      <c r="G27" s="90">
        <v>1</v>
      </c>
      <c r="H27" s="160">
        <v>5000</v>
      </c>
      <c r="I27" s="436">
        <f t="shared" si="1"/>
        <v>5000</v>
      </c>
      <c r="J27" s="933"/>
      <c r="K27" s="933"/>
      <c r="L27" s="933"/>
      <c r="M27" s="933"/>
      <c r="N27" s="933"/>
      <c r="O27" s="863"/>
      <c r="P27" s="863"/>
      <c r="Q27" s="863"/>
      <c r="R27" s="863"/>
      <c r="S27" s="863"/>
      <c r="T27" s="444"/>
      <c r="U27" s="444"/>
      <c r="V27" s="267" t="s">
        <v>12</v>
      </c>
      <c r="W27" s="87">
        <v>1</v>
      </c>
      <c r="X27" s="160">
        <v>2500</v>
      </c>
      <c r="Y27" s="436">
        <f t="shared" si="2"/>
        <v>2500</v>
      </c>
      <c r="Z27" s="443"/>
      <c r="AA27" s="310" t="s">
        <v>39</v>
      </c>
      <c r="AB27" s="478">
        <v>1</v>
      </c>
      <c r="AC27" s="312">
        <v>3000</v>
      </c>
      <c r="AD27" s="477">
        <f t="shared" si="0"/>
        <v>3000</v>
      </c>
    </row>
    <row r="28" spans="1:30">
      <c r="A28" s="125"/>
      <c r="B28" s="592" t="s">
        <v>118</v>
      </c>
      <c r="C28" s="656"/>
      <c r="D28" s="657"/>
      <c r="E28" s="119"/>
      <c r="F28" s="87" t="s">
        <v>105</v>
      </c>
      <c r="G28" s="90">
        <v>1</v>
      </c>
      <c r="H28" s="160">
        <v>15000</v>
      </c>
      <c r="I28" s="436">
        <f>H28*G28</f>
        <v>15000</v>
      </c>
      <c r="J28" s="933"/>
      <c r="K28" s="933"/>
      <c r="L28" s="933"/>
      <c r="M28" s="933"/>
      <c r="N28" s="933"/>
      <c r="O28" s="863"/>
      <c r="P28" s="863"/>
      <c r="Q28" s="863"/>
      <c r="R28" s="863"/>
      <c r="S28" s="863"/>
      <c r="T28" s="444"/>
      <c r="U28" s="444"/>
      <c r="V28" s="267" t="s">
        <v>12</v>
      </c>
      <c r="W28" s="87">
        <v>1</v>
      </c>
      <c r="X28" s="160">
        <v>15000</v>
      </c>
      <c r="Y28" s="436">
        <f t="shared" si="2"/>
        <v>15000</v>
      </c>
      <c r="Z28" s="443"/>
      <c r="AA28" s="310" t="s">
        <v>12</v>
      </c>
      <c r="AB28" s="478">
        <v>1</v>
      </c>
      <c r="AC28" s="312">
        <v>5000</v>
      </c>
      <c r="AD28" s="477">
        <f t="shared" si="0"/>
        <v>5000</v>
      </c>
    </row>
    <row r="29" spans="1:30">
      <c r="A29" s="125"/>
      <c r="B29" s="592" t="s">
        <v>106</v>
      </c>
      <c r="C29" s="656"/>
      <c r="D29" s="656"/>
      <c r="E29" s="145"/>
      <c r="F29" s="87" t="s">
        <v>12</v>
      </c>
      <c r="G29" s="90">
        <v>1</v>
      </c>
      <c r="H29" s="160">
        <v>10000</v>
      </c>
      <c r="I29" s="436">
        <f>PRODUCT(G29:H29)</f>
        <v>10000</v>
      </c>
      <c r="J29" s="933"/>
      <c r="K29" s="933"/>
      <c r="L29" s="933"/>
      <c r="M29" s="933"/>
      <c r="N29" s="933"/>
      <c r="O29" s="863"/>
      <c r="P29" s="863"/>
      <c r="Q29" s="863"/>
      <c r="R29" s="863"/>
      <c r="S29" s="863"/>
      <c r="T29" s="444"/>
      <c r="U29" s="444"/>
      <c r="V29" s="267" t="s">
        <v>12</v>
      </c>
      <c r="W29" s="87">
        <v>1</v>
      </c>
      <c r="X29" s="160">
        <v>15000</v>
      </c>
      <c r="Y29" s="436">
        <f t="shared" si="2"/>
        <v>15000</v>
      </c>
      <c r="Z29" s="443"/>
      <c r="AA29" s="310" t="s">
        <v>12</v>
      </c>
      <c r="AB29" s="478">
        <v>1</v>
      </c>
      <c r="AC29" s="312">
        <v>4000</v>
      </c>
      <c r="AD29" s="477">
        <f t="shared" si="0"/>
        <v>4000</v>
      </c>
    </row>
    <row r="30" spans="1:30">
      <c r="A30" s="125"/>
      <c r="B30" s="847"/>
      <c r="C30" s="848"/>
      <c r="D30" s="849"/>
      <c r="E30" s="145"/>
      <c r="F30" s="87"/>
      <c r="G30" s="90"/>
      <c r="H30" s="160"/>
      <c r="I30" s="436"/>
      <c r="J30" s="933"/>
      <c r="K30" s="933"/>
      <c r="L30" s="933"/>
      <c r="M30" s="933"/>
      <c r="N30" s="933"/>
      <c r="O30" s="863"/>
      <c r="P30" s="863"/>
      <c r="Q30" s="863"/>
      <c r="R30" s="863"/>
      <c r="S30" s="863"/>
      <c r="T30" s="444"/>
      <c r="U30" s="444"/>
      <c r="V30" s="267"/>
      <c r="W30" s="87"/>
      <c r="X30" s="160"/>
      <c r="Y30" s="436"/>
      <c r="Z30" s="443"/>
      <c r="AA30" s="310"/>
      <c r="AB30" s="478"/>
      <c r="AC30" s="312"/>
      <c r="AD30" s="477"/>
    </row>
    <row r="31" spans="1:30">
      <c r="A31" s="126" t="s">
        <v>47</v>
      </c>
      <c r="B31" s="677" t="s">
        <v>48</v>
      </c>
      <c r="C31" s="678"/>
      <c r="D31" s="678"/>
      <c r="E31" s="146"/>
      <c r="F31" s="91"/>
      <c r="G31" s="92"/>
      <c r="H31" s="161"/>
      <c r="I31" s="438">
        <f>SUM(I12:I29)</f>
        <v>97600</v>
      </c>
      <c r="J31" s="933"/>
      <c r="K31" s="933"/>
      <c r="L31" s="933"/>
      <c r="M31" s="933"/>
      <c r="N31" s="933"/>
      <c r="O31" s="863"/>
      <c r="P31" s="863"/>
      <c r="Q31" s="863"/>
      <c r="R31" s="863"/>
      <c r="S31" s="863"/>
      <c r="T31" s="447"/>
      <c r="U31" s="447"/>
      <c r="V31" s="269"/>
      <c r="W31" s="91"/>
      <c r="X31" s="161"/>
      <c r="Y31" s="438">
        <f>SUM(Y13:Y29)</f>
        <v>80618</v>
      </c>
      <c r="Z31" s="446"/>
      <c r="AA31" s="321"/>
      <c r="AB31" s="321"/>
      <c r="AC31" s="322"/>
      <c r="AD31" s="479">
        <f>SUM(AD13:AD29)</f>
        <v>49250</v>
      </c>
    </row>
    <row r="32" spans="1:30" ht="15" customHeight="1">
      <c r="A32" s="149" t="s">
        <v>19</v>
      </c>
      <c r="B32" s="605" t="s">
        <v>114</v>
      </c>
      <c r="C32" s="651"/>
      <c r="D32" s="651"/>
      <c r="E32" s="515"/>
      <c r="F32" s="93"/>
      <c r="G32" s="94"/>
      <c r="H32" s="162"/>
      <c r="I32" s="144"/>
      <c r="J32" s="933"/>
      <c r="K32" s="933"/>
      <c r="L32" s="933"/>
      <c r="M32" s="933"/>
      <c r="N32" s="933"/>
      <c r="O32" s="863"/>
      <c r="P32" s="863"/>
      <c r="Q32" s="863"/>
      <c r="R32" s="863"/>
      <c r="S32" s="863"/>
      <c r="T32" s="444"/>
      <c r="U32" s="444"/>
      <c r="V32" s="444"/>
      <c r="W32" s="444"/>
      <c r="X32" s="444"/>
      <c r="Y32" s="461"/>
      <c r="Z32" s="444"/>
      <c r="AA32" s="444"/>
      <c r="AB32" s="444"/>
      <c r="AC32" s="444"/>
      <c r="AD32" s="444"/>
    </row>
    <row r="33" spans="1:30" ht="15" customHeight="1">
      <c r="A33" s="126">
        <v>1</v>
      </c>
      <c r="B33" s="653" t="s">
        <v>119</v>
      </c>
      <c r="C33" s="634"/>
      <c r="D33" s="634"/>
      <c r="E33" s="515"/>
      <c r="F33" s="93" t="s">
        <v>103</v>
      </c>
      <c r="G33" s="94">
        <v>2</v>
      </c>
      <c r="H33" s="44">
        <v>44250.03</v>
      </c>
      <c r="I33" s="144">
        <f t="shared" ref="I33" si="3">H33*G33</f>
        <v>88500.06</v>
      </c>
      <c r="J33" s="933"/>
      <c r="K33" s="933"/>
      <c r="L33" s="933"/>
      <c r="M33" s="933"/>
      <c r="N33" s="933"/>
      <c r="O33" s="863"/>
      <c r="P33" s="863"/>
      <c r="Q33" s="863"/>
      <c r="R33" s="863"/>
      <c r="S33" s="863"/>
      <c r="T33" s="443"/>
      <c r="U33" s="443"/>
      <c r="V33" s="27" t="s">
        <v>154</v>
      </c>
      <c r="W33" s="29">
        <v>2</v>
      </c>
      <c r="X33" s="44">
        <v>7339.5</v>
      </c>
      <c r="Y33" s="436">
        <f t="shared" ref="Y33:Y34" si="4">W33*X33</f>
        <v>14679</v>
      </c>
      <c r="Z33" s="443"/>
      <c r="AA33" s="321" t="s">
        <v>188</v>
      </c>
      <c r="AB33" s="480">
        <v>2</v>
      </c>
      <c r="AC33" s="332">
        <v>9000</v>
      </c>
      <c r="AD33" s="477">
        <f>AC33*AB33</f>
        <v>18000</v>
      </c>
    </row>
    <row r="34" spans="1:30" ht="15" customHeight="1">
      <c r="A34" s="126">
        <v>2</v>
      </c>
      <c r="B34" s="653" t="s">
        <v>125</v>
      </c>
      <c r="C34" s="634"/>
      <c r="D34" s="634"/>
      <c r="E34" s="515"/>
      <c r="F34" s="93" t="s">
        <v>103</v>
      </c>
      <c r="G34" s="94">
        <v>2</v>
      </c>
      <c r="H34" s="44">
        <v>4380</v>
      </c>
      <c r="I34" s="144">
        <f>PRODUCT(G34*H34)</f>
        <v>8760</v>
      </c>
      <c r="J34" s="933"/>
      <c r="K34" s="933"/>
      <c r="L34" s="933"/>
      <c r="M34" s="933"/>
      <c r="N34" s="933"/>
      <c r="O34" s="863"/>
      <c r="P34" s="863"/>
      <c r="Q34" s="863"/>
      <c r="R34" s="863"/>
      <c r="S34" s="863"/>
      <c r="T34" s="443"/>
      <c r="U34" s="443"/>
      <c r="V34" s="27" t="s">
        <v>154</v>
      </c>
      <c r="W34" s="29">
        <v>2</v>
      </c>
      <c r="X34" s="44">
        <v>4588.5</v>
      </c>
      <c r="Y34" s="436">
        <f t="shared" si="4"/>
        <v>9177</v>
      </c>
      <c r="Z34" s="443"/>
      <c r="AA34" s="321" t="s">
        <v>188</v>
      </c>
      <c r="AB34" s="521">
        <v>2</v>
      </c>
      <c r="AC34" s="332">
        <v>9800</v>
      </c>
      <c r="AD34" s="477">
        <f>AC34*AB34</f>
        <v>19600</v>
      </c>
    </row>
    <row r="35" spans="1:30">
      <c r="A35" s="127"/>
      <c r="B35" s="608" t="s">
        <v>48</v>
      </c>
      <c r="C35" s="609"/>
      <c r="D35" s="609"/>
      <c r="E35" s="515"/>
      <c r="F35" s="93"/>
      <c r="G35" s="94"/>
      <c r="H35" s="162"/>
      <c r="I35" s="439">
        <f>SUM(I33:I34)</f>
        <v>97260.06</v>
      </c>
      <c r="J35" s="933"/>
      <c r="K35" s="933"/>
      <c r="L35" s="933"/>
      <c r="M35" s="933"/>
      <c r="N35" s="933"/>
      <c r="O35" s="863"/>
      <c r="P35" s="863"/>
      <c r="Q35" s="863"/>
      <c r="R35" s="863"/>
      <c r="S35" s="863"/>
      <c r="T35" s="449"/>
      <c r="U35" s="449"/>
      <c r="V35" s="27"/>
      <c r="W35" s="29"/>
      <c r="X35" s="162"/>
      <c r="Y35" s="439">
        <f>SUM(Y33:Y34)</f>
        <v>23856</v>
      </c>
      <c r="Z35" s="449"/>
      <c r="AA35" s="321"/>
      <c r="AB35" s="480"/>
      <c r="AC35" s="329"/>
      <c r="AD35" s="481">
        <f>SUM(AD33:AD34)</f>
        <v>37600</v>
      </c>
    </row>
    <row r="36" spans="1:30" ht="15" customHeight="1">
      <c r="A36" s="149" t="s">
        <v>67</v>
      </c>
      <c r="B36" s="605" t="s">
        <v>120</v>
      </c>
      <c r="C36" s="651"/>
      <c r="D36" s="651"/>
      <c r="E36" s="515"/>
      <c r="F36" s="93"/>
      <c r="G36" s="94"/>
      <c r="H36" s="162"/>
      <c r="I36" s="144"/>
      <c r="J36" s="933"/>
      <c r="K36" s="933"/>
      <c r="L36" s="933"/>
      <c r="M36" s="933"/>
      <c r="N36" s="933"/>
      <c r="O36" s="863"/>
      <c r="P36" s="863"/>
      <c r="Q36" s="863"/>
      <c r="R36" s="863"/>
      <c r="S36" s="863"/>
      <c r="T36" s="444"/>
      <c r="U36" s="444"/>
      <c r="V36" s="444"/>
      <c r="W36" s="444"/>
      <c r="X36" s="444"/>
      <c r="Y36" s="461"/>
      <c r="Z36" s="444"/>
      <c r="AA36" s="444"/>
      <c r="AB36" s="444"/>
      <c r="AC36" s="444"/>
      <c r="AD36" s="444"/>
    </row>
    <row r="37" spans="1:30" ht="15" customHeight="1">
      <c r="A37" s="126">
        <v>1</v>
      </c>
      <c r="B37" s="652" t="s">
        <v>104</v>
      </c>
      <c r="C37" s="637"/>
      <c r="D37" s="637"/>
      <c r="E37" s="515"/>
      <c r="F37" s="93" t="s">
        <v>103</v>
      </c>
      <c r="G37" s="94">
        <v>2</v>
      </c>
      <c r="H37" s="44">
        <v>11270</v>
      </c>
      <c r="I37" s="144">
        <f>H37*G37</f>
        <v>22540</v>
      </c>
      <c r="J37" s="933"/>
      <c r="K37" s="933"/>
      <c r="L37" s="933"/>
      <c r="M37" s="933"/>
      <c r="N37" s="933"/>
      <c r="O37" s="863"/>
      <c r="P37" s="863"/>
      <c r="Q37" s="863"/>
      <c r="R37" s="863"/>
      <c r="S37" s="863"/>
      <c r="T37" s="443"/>
      <c r="U37" s="443"/>
      <c r="V37" s="27" t="s">
        <v>154</v>
      </c>
      <c r="W37" s="29">
        <v>4</v>
      </c>
      <c r="X37" s="44">
        <v>11849.25</v>
      </c>
      <c r="Y37" s="436">
        <f t="shared" ref="Y37:Y42" si="5">W37*X37</f>
        <v>47397</v>
      </c>
      <c r="Z37" s="448"/>
      <c r="AA37" s="321" t="s">
        <v>188</v>
      </c>
      <c r="AB37" s="480">
        <v>2</v>
      </c>
      <c r="AC37" s="332">
        <v>12100</v>
      </c>
      <c r="AD37" s="477">
        <f>AC37*AB37</f>
        <v>24200</v>
      </c>
    </row>
    <row r="38" spans="1:30" ht="15" customHeight="1">
      <c r="A38" s="126">
        <v>2</v>
      </c>
      <c r="B38" s="653" t="s">
        <v>119</v>
      </c>
      <c r="C38" s="634"/>
      <c r="D38" s="634"/>
      <c r="E38" s="515"/>
      <c r="F38" s="93" t="s">
        <v>103</v>
      </c>
      <c r="G38" s="94">
        <v>6</v>
      </c>
      <c r="H38" s="44">
        <v>1026</v>
      </c>
      <c r="I38" s="144">
        <f>H38*G38</f>
        <v>6156</v>
      </c>
      <c r="J38" s="933"/>
      <c r="K38" s="933"/>
      <c r="L38" s="933"/>
      <c r="M38" s="933"/>
      <c r="N38" s="933"/>
      <c r="O38" s="863"/>
      <c r="P38" s="863"/>
      <c r="Q38" s="863"/>
      <c r="R38" s="863"/>
      <c r="S38" s="863"/>
      <c r="T38" s="443"/>
      <c r="U38" s="443"/>
      <c r="V38" s="27" t="s">
        <v>154</v>
      </c>
      <c r="W38" s="29">
        <v>4</v>
      </c>
      <c r="X38" s="44">
        <v>7144.5</v>
      </c>
      <c r="Y38" s="436">
        <f t="shared" si="5"/>
        <v>28578</v>
      </c>
      <c r="Z38" s="443"/>
      <c r="AA38" s="321" t="s">
        <v>188</v>
      </c>
      <c r="AB38" s="480">
        <v>6</v>
      </c>
      <c r="AC38" s="332">
        <v>2850</v>
      </c>
      <c r="AD38" s="477">
        <f t="shared" ref="AD38:AD43" si="6">AC38*AB38</f>
        <v>17100</v>
      </c>
    </row>
    <row r="39" spans="1:30" ht="15" customHeight="1">
      <c r="A39" s="126">
        <v>3</v>
      </c>
      <c r="B39" s="636" t="s">
        <v>121</v>
      </c>
      <c r="C39" s="637"/>
      <c r="D39" s="638"/>
      <c r="E39" s="515"/>
      <c r="F39" s="93" t="s">
        <v>103</v>
      </c>
      <c r="G39" s="94">
        <v>8</v>
      </c>
      <c r="H39" s="44">
        <v>175</v>
      </c>
      <c r="I39" s="144">
        <f>G39*H39</f>
        <v>1400</v>
      </c>
      <c r="J39" s="933"/>
      <c r="K39" s="933"/>
      <c r="L39" s="933"/>
      <c r="M39" s="933"/>
      <c r="N39" s="933"/>
      <c r="O39" s="863"/>
      <c r="P39" s="863"/>
      <c r="Q39" s="863"/>
      <c r="R39" s="863"/>
      <c r="S39" s="863"/>
      <c r="T39" s="443"/>
      <c r="U39" s="443"/>
      <c r="V39" s="27" t="s">
        <v>45</v>
      </c>
      <c r="W39" s="29">
        <v>6</v>
      </c>
      <c r="X39" s="44">
        <v>330</v>
      </c>
      <c r="Y39" s="436">
        <f t="shared" si="5"/>
        <v>1980</v>
      </c>
      <c r="Z39" s="443"/>
      <c r="AA39" s="321" t="s">
        <v>188</v>
      </c>
      <c r="AB39" s="480">
        <v>8</v>
      </c>
      <c r="AC39" s="332">
        <v>490</v>
      </c>
      <c r="AD39" s="477">
        <f t="shared" si="6"/>
        <v>3920</v>
      </c>
    </row>
    <row r="40" spans="1:30" ht="15" customHeight="1">
      <c r="A40" s="126">
        <v>4</v>
      </c>
      <c r="B40" s="653" t="s">
        <v>127</v>
      </c>
      <c r="C40" s="634"/>
      <c r="D40" s="634"/>
      <c r="E40" s="515"/>
      <c r="F40" s="93" t="s">
        <v>122</v>
      </c>
      <c r="G40" s="94">
        <v>3</v>
      </c>
      <c r="H40" s="44">
        <v>33733</v>
      </c>
      <c r="I40" s="144">
        <f t="shared" ref="I40:I43" si="7">H40*G40</f>
        <v>101199</v>
      </c>
      <c r="J40" s="933"/>
      <c r="K40" s="933"/>
      <c r="L40" s="933"/>
      <c r="M40" s="933"/>
      <c r="N40" s="933"/>
      <c r="O40" s="863"/>
      <c r="P40" s="863"/>
      <c r="Q40" s="863"/>
      <c r="R40" s="863"/>
      <c r="S40" s="863"/>
      <c r="T40" s="443"/>
      <c r="U40" s="443"/>
      <c r="V40" s="27" t="s">
        <v>155</v>
      </c>
      <c r="W40" s="29">
        <v>3</v>
      </c>
      <c r="X40" s="44">
        <v>46032</v>
      </c>
      <c r="Y40" s="436">
        <f t="shared" si="5"/>
        <v>138096</v>
      </c>
      <c r="Z40" s="443"/>
      <c r="AA40" s="480" t="s">
        <v>188</v>
      </c>
      <c r="AB40" s="521">
        <v>3</v>
      </c>
      <c r="AC40" s="332">
        <v>45500</v>
      </c>
      <c r="AD40" s="477">
        <f t="shared" si="6"/>
        <v>136500</v>
      </c>
    </row>
    <row r="41" spans="1:30" ht="15" customHeight="1">
      <c r="A41" s="126">
        <v>5</v>
      </c>
      <c r="B41" s="633" t="s">
        <v>212</v>
      </c>
      <c r="C41" s="634"/>
      <c r="D41" s="635"/>
      <c r="E41" s="515"/>
      <c r="F41" s="93" t="s">
        <v>103</v>
      </c>
      <c r="G41" s="94">
        <v>3</v>
      </c>
      <c r="H41" s="44">
        <v>12500</v>
      </c>
      <c r="I41" s="144">
        <f t="shared" si="7"/>
        <v>37500</v>
      </c>
      <c r="J41" s="933"/>
      <c r="K41" s="933"/>
      <c r="L41" s="933"/>
      <c r="M41" s="933"/>
      <c r="N41" s="933"/>
      <c r="O41" s="863"/>
      <c r="P41" s="863"/>
      <c r="Q41" s="863"/>
      <c r="R41" s="863"/>
      <c r="S41" s="863"/>
      <c r="T41" s="443"/>
      <c r="U41" s="443"/>
      <c r="V41" s="27" t="s">
        <v>154</v>
      </c>
      <c r="W41" s="29">
        <v>3</v>
      </c>
      <c r="X41" s="44">
        <v>18782.5</v>
      </c>
      <c r="Y41" s="520">
        <f t="shared" si="5"/>
        <v>56347.5</v>
      </c>
      <c r="Z41" s="443"/>
      <c r="AA41" s="321" t="s">
        <v>188</v>
      </c>
      <c r="AB41" s="480">
        <v>3</v>
      </c>
      <c r="AC41" s="332">
        <v>27800</v>
      </c>
      <c r="AD41" s="477">
        <f t="shared" si="6"/>
        <v>83400</v>
      </c>
    </row>
    <row r="42" spans="1:30" ht="15" customHeight="1">
      <c r="A42" s="126">
        <v>6</v>
      </c>
      <c r="B42" s="633" t="s">
        <v>213</v>
      </c>
      <c r="C42" s="634"/>
      <c r="D42" s="635"/>
      <c r="E42" s="515"/>
      <c r="F42" s="93" t="s">
        <v>103</v>
      </c>
      <c r="G42" s="94">
        <v>6</v>
      </c>
      <c r="H42" s="44">
        <v>6000</v>
      </c>
      <c r="I42" s="144">
        <f t="shared" si="7"/>
        <v>36000</v>
      </c>
      <c r="J42" s="933"/>
      <c r="K42" s="933"/>
      <c r="L42" s="933"/>
      <c r="M42" s="933"/>
      <c r="N42" s="933"/>
      <c r="O42" s="863"/>
      <c r="P42" s="863"/>
      <c r="Q42" s="863"/>
      <c r="R42" s="863"/>
      <c r="S42" s="863"/>
      <c r="T42" s="443"/>
      <c r="U42" s="443"/>
      <c r="V42" s="27" t="s">
        <v>154</v>
      </c>
      <c r="W42" s="29">
        <v>3</v>
      </c>
      <c r="X42" s="44">
        <v>4835.25</v>
      </c>
      <c r="Y42" s="436">
        <f t="shared" si="5"/>
        <v>14505.75</v>
      </c>
      <c r="Z42" s="443"/>
      <c r="AA42" s="321" t="s">
        <v>188</v>
      </c>
      <c r="AB42" s="480">
        <v>6</v>
      </c>
      <c r="AC42" s="332">
        <v>4650</v>
      </c>
      <c r="AD42" s="477">
        <f>AC42*AB42</f>
        <v>27900</v>
      </c>
    </row>
    <row r="43" spans="1:30" ht="15" customHeight="1">
      <c r="A43" s="126">
        <v>7</v>
      </c>
      <c r="B43" s="633" t="s">
        <v>218</v>
      </c>
      <c r="C43" s="634"/>
      <c r="D43" s="635"/>
      <c r="E43" s="515"/>
      <c r="F43" s="93" t="s">
        <v>103</v>
      </c>
      <c r="G43" s="94">
        <v>4</v>
      </c>
      <c r="H43" s="44">
        <v>0</v>
      </c>
      <c r="I43" s="144">
        <f t="shared" si="7"/>
        <v>0</v>
      </c>
      <c r="J43" s="933"/>
      <c r="K43" s="933"/>
      <c r="L43" s="933"/>
      <c r="M43" s="933"/>
      <c r="N43" s="933"/>
      <c r="O43" s="863"/>
      <c r="P43" s="863"/>
      <c r="Q43" s="863"/>
      <c r="R43" s="863"/>
      <c r="S43" s="863"/>
      <c r="T43" s="443"/>
      <c r="U43" s="443"/>
      <c r="V43" s="444"/>
      <c r="W43" s="443">
        <v>0</v>
      </c>
      <c r="X43" s="444"/>
      <c r="Y43" s="444"/>
      <c r="Z43" s="443"/>
      <c r="AA43" s="522" t="s">
        <v>188</v>
      </c>
      <c r="AB43" s="521">
        <v>4</v>
      </c>
      <c r="AC43" s="332">
        <v>1600</v>
      </c>
      <c r="AD43" s="477">
        <f t="shared" si="6"/>
        <v>6400</v>
      </c>
    </row>
    <row r="44" spans="1:30">
      <c r="A44" s="127"/>
      <c r="B44" s="608" t="s">
        <v>48</v>
      </c>
      <c r="C44" s="609"/>
      <c r="D44" s="609"/>
      <c r="E44" s="515"/>
      <c r="F44" s="93"/>
      <c r="G44" s="94"/>
      <c r="H44" s="162"/>
      <c r="I44" s="439">
        <f>SUM(I37:I43)</f>
        <v>204795</v>
      </c>
      <c r="J44" s="933"/>
      <c r="K44" s="933"/>
      <c r="L44" s="933"/>
      <c r="M44" s="933"/>
      <c r="N44" s="933"/>
      <c r="O44" s="863"/>
      <c r="P44" s="863"/>
      <c r="Q44" s="863"/>
      <c r="R44" s="863"/>
      <c r="S44" s="863"/>
      <c r="T44" s="449"/>
      <c r="U44" s="449"/>
      <c r="V44" s="27"/>
      <c r="W44" s="29"/>
      <c r="X44" s="162"/>
      <c r="Y44" s="439">
        <f>SUM(Y37:Y41)</f>
        <v>272398.5</v>
      </c>
      <c r="Z44" s="449"/>
      <c r="AA44" s="321"/>
      <c r="AB44" s="480"/>
      <c r="AC44" s="329"/>
      <c r="AD44" s="481">
        <f>SUM(AD37:AD43)</f>
        <v>299420</v>
      </c>
    </row>
    <row r="45" spans="1:30">
      <c r="A45" s="149" t="s">
        <v>107</v>
      </c>
      <c r="B45" s="658" t="s">
        <v>115</v>
      </c>
      <c r="C45" s="659"/>
      <c r="D45" s="659"/>
      <c r="E45" s="515"/>
      <c r="F45" s="93"/>
      <c r="G45" s="94"/>
      <c r="H45" s="162"/>
      <c r="I45" s="439"/>
      <c r="J45" s="933"/>
      <c r="K45" s="933"/>
      <c r="L45" s="933"/>
      <c r="M45" s="933"/>
      <c r="N45" s="933"/>
      <c r="O45" s="863"/>
      <c r="P45" s="863"/>
      <c r="Q45" s="863"/>
      <c r="R45" s="863"/>
      <c r="S45" s="863"/>
      <c r="T45" s="444"/>
      <c r="U45" s="444"/>
      <c r="V45" s="444"/>
      <c r="W45" s="444"/>
      <c r="X45" s="444"/>
      <c r="Y45" s="461"/>
      <c r="Z45" s="444"/>
      <c r="AA45" s="444"/>
      <c r="AB45" s="444"/>
      <c r="AC45" s="444"/>
      <c r="AD45" s="444"/>
    </row>
    <row r="46" spans="1:30" ht="15" customHeight="1">
      <c r="A46" s="127">
        <v>1</v>
      </c>
      <c r="B46" s="653" t="s">
        <v>123</v>
      </c>
      <c r="C46" s="634"/>
      <c r="D46" s="634"/>
      <c r="E46" s="515"/>
      <c r="F46" s="93" t="s">
        <v>103</v>
      </c>
      <c r="G46" s="94">
        <v>5</v>
      </c>
      <c r="H46" s="162">
        <v>2053</v>
      </c>
      <c r="I46" s="144">
        <f>G46*H46</f>
        <v>10265</v>
      </c>
      <c r="J46" s="933"/>
      <c r="K46" s="933"/>
      <c r="L46" s="933"/>
      <c r="M46" s="933"/>
      <c r="N46" s="933"/>
      <c r="O46" s="863"/>
      <c r="P46" s="863"/>
      <c r="Q46" s="863"/>
      <c r="R46" s="863"/>
      <c r="S46" s="863"/>
      <c r="T46" s="443"/>
      <c r="U46" s="443"/>
      <c r="V46" s="27" t="s">
        <v>154</v>
      </c>
      <c r="W46" s="29">
        <v>5</v>
      </c>
      <c r="X46" s="162">
        <v>1454.25</v>
      </c>
      <c r="Y46" s="436">
        <f t="shared" ref="Y46" si="8">W46*X46</f>
        <v>7271.25</v>
      </c>
      <c r="Z46" s="443"/>
      <c r="AA46" s="321" t="s">
        <v>188</v>
      </c>
      <c r="AB46" s="480">
        <v>5</v>
      </c>
      <c r="AC46" s="329">
        <v>1610</v>
      </c>
      <c r="AD46" s="477">
        <f>AC46*AB46</f>
        <v>8050</v>
      </c>
    </row>
    <row r="47" spans="1:30">
      <c r="A47" s="127"/>
      <c r="B47" s="608" t="s">
        <v>48</v>
      </c>
      <c r="C47" s="609"/>
      <c r="D47" s="609"/>
      <c r="E47" s="515"/>
      <c r="F47" s="93"/>
      <c r="G47" s="94"/>
      <c r="H47" s="162"/>
      <c r="I47" s="439">
        <f>SUM(I46:I46)</f>
        <v>10265</v>
      </c>
      <c r="J47" s="933"/>
      <c r="K47" s="933"/>
      <c r="L47" s="933"/>
      <c r="M47" s="933"/>
      <c r="N47" s="933"/>
      <c r="O47" s="863"/>
      <c r="P47" s="863"/>
      <c r="Q47" s="863"/>
      <c r="R47" s="863"/>
      <c r="S47" s="863"/>
      <c r="T47" s="449"/>
      <c r="U47" s="449"/>
      <c r="V47" s="27"/>
      <c r="W47" s="29"/>
      <c r="X47" s="162"/>
      <c r="Y47" s="439">
        <f>SUM(Y46)</f>
        <v>7271.25</v>
      </c>
      <c r="Z47" s="449"/>
      <c r="AA47" s="321"/>
      <c r="AB47" s="480"/>
      <c r="AC47" s="329"/>
      <c r="AD47" s="481">
        <f>SUM(AD46)</f>
        <v>8050</v>
      </c>
    </row>
    <row r="48" spans="1:30">
      <c r="A48" s="149" t="s">
        <v>68</v>
      </c>
      <c r="B48" s="658" t="s">
        <v>116</v>
      </c>
      <c r="C48" s="659"/>
      <c r="D48" s="659"/>
      <c r="E48" s="515"/>
      <c r="F48" s="93"/>
      <c r="G48" s="94"/>
      <c r="H48" s="162"/>
      <c r="I48" s="144"/>
      <c r="J48" s="933"/>
      <c r="K48" s="933"/>
      <c r="L48" s="933"/>
      <c r="M48" s="933"/>
      <c r="N48" s="933"/>
      <c r="O48" s="863"/>
      <c r="P48" s="863"/>
      <c r="Q48" s="863"/>
      <c r="R48" s="863"/>
      <c r="S48" s="863"/>
      <c r="T48" s="444"/>
      <c r="U48" s="444"/>
      <c r="V48" s="444"/>
      <c r="W48" s="444"/>
      <c r="X48" s="444"/>
      <c r="Y48" s="461"/>
      <c r="Z48" s="444"/>
      <c r="AA48" s="444"/>
      <c r="AB48" s="444"/>
      <c r="AC48" s="444"/>
      <c r="AD48" s="444"/>
    </row>
    <row r="49" spans="1:30" ht="15" customHeight="1">
      <c r="A49" s="126">
        <v>1</v>
      </c>
      <c r="B49" s="653" t="s">
        <v>119</v>
      </c>
      <c r="C49" s="634"/>
      <c r="D49" s="634"/>
      <c r="E49" s="515"/>
      <c r="F49" s="93" t="s">
        <v>103</v>
      </c>
      <c r="G49" s="94">
        <v>4</v>
      </c>
      <c r="H49" s="44">
        <v>1026</v>
      </c>
      <c r="I49" s="144">
        <f>G49*H49</f>
        <v>4104</v>
      </c>
      <c r="J49" s="933"/>
      <c r="K49" s="933"/>
      <c r="L49" s="933"/>
      <c r="M49" s="933"/>
      <c r="N49" s="933"/>
      <c r="O49" s="863"/>
      <c r="P49" s="863"/>
      <c r="Q49" s="863"/>
      <c r="R49" s="863"/>
      <c r="S49" s="863"/>
      <c r="T49" s="443"/>
      <c r="U49" s="443"/>
      <c r="V49" s="27" t="s">
        <v>154</v>
      </c>
      <c r="W49" s="29">
        <v>4</v>
      </c>
      <c r="X49" s="44">
        <v>7339.5</v>
      </c>
      <c r="Y49" s="436">
        <f t="shared" ref="Y49" si="9">W49*X49</f>
        <v>29358</v>
      </c>
      <c r="Z49" s="443"/>
      <c r="AA49" s="321" t="s">
        <v>188</v>
      </c>
      <c r="AB49" s="480">
        <v>4</v>
      </c>
      <c r="AC49" s="332">
        <v>9800</v>
      </c>
      <c r="AD49" s="477">
        <f>AC49*AB49</f>
        <v>39200</v>
      </c>
    </row>
    <row r="50" spans="1:30">
      <c r="A50" s="127"/>
      <c r="B50" s="608" t="s">
        <v>48</v>
      </c>
      <c r="C50" s="609"/>
      <c r="D50" s="609"/>
      <c r="E50" s="515"/>
      <c r="F50" s="93"/>
      <c r="G50" s="94"/>
      <c r="H50" s="162"/>
      <c r="I50" s="439">
        <f>SUM(I49:I49)</f>
        <v>4104</v>
      </c>
      <c r="J50" s="933"/>
      <c r="K50" s="933"/>
      <c r="L50" s="933"/>
      <c r="M50" s="933"/>
      <c r="N50" s="933"/>
      <c r="O50" s="863"/>
      <c r="P50" s="863"/>
      <c r="Q50" s="863"/>
      <c r="R50" s="863"/>
      <c r="S50" s="863"/>
      <c r="T50" s="449"/>
      <c r="U50" s="449"/>
      <c r="V50" s="27"/>
      <c r="W50" s="29"/>
      <c r="X50" s="162"/>
      <c r="Y50" s="439">
        <f>SUM(Y49)</f>
        <v>29358</v>
      </c>
      <c r="Z50" s="449"/>
      <c r="AA50" s="321"/>
      <c r="AB50" s="480"/>
      <c r="AC50" s="329"/>
      <c r="AD50" s="481">
        <f>SUM(AD49)</f>
        <v>39200</v>
      </c>
    </row>
    <row r="51" spans="1:30">
      <c r="A51" s="127"/>
      <c r="B51" s="658" t="s">
        <v>117</v>
      </c>
      <c r="C51" s="659"/>
      <c r="D51" s="659"/>
      <c r="E51" s="515"/>
      <c r="F51" s="93"/>
      <c r="G51" s="94"/>
      <c r="H51" s="162"/>
      <c r="I51" s="439"/>
      <c r="J51" s="933"/>
      <c r="K51" s="933"/>
      <c r="L51" s="933"/>
      <c r="M51" s="933"/>
      <c r="N51" s="933"/>
      <c r="O51" s="863"/>
      <c r="P51" s="863"/>
      <c r="Q51" s="863"/>
      <c r="R51" s="863"/>
      <c r="S51" s="863"/>
      <c r="T51" s="444"/>
      <c r="U51" s="444"/>
      <c r="V51" s="444"/>
      <c r="W51" s="444"/>
      <c r="X51" s="444"/>
      <c r="Y51" s="461"/>
      <c r="Z51" s="444"/>
      <c r="AA51" s="444"/>
      <c r="AB51" s="444"/>
      <c r="AC51" s="444"/>
      <c r="AD51" s="444"/>
    </row>
    <row r="52" spans="1:30">
      <c r="A52" s="127"/>
      <c r="B52" s="660" t="s">
        <v>124</v>
      </c>
      <c r="C52" s="661"/>
      <c r="D52" s="662"/>
      <c r="E52" s="515"/>
      <c r="F52" s="93" t="s">
        <v>45</v>
      </c>
      <c r="G52" s="94">
        <v>18</v>
      </c>
      <c r="H52" s="162">
        <v>2500</v>
      </c>
      <c r="I52" s="144">
        <f>G52*H52</f>
        <v>45000</v>
      </c>
      <c r="J52" s="933"/>
      <c r="K52" s="933"/>
      <c r="L52" s="933"/>
      <c r="M52" s="933"/>
      <c r="N52" s="933"/>
      <c r="O52" s="863"/>
      <c r="P52" s="863"/>
      <c r="Q52" s="863"/>
      <c r="R52" s="863"/>
      <c r="S52" s="863"/>
      <c r="T52" s="443"/>
      <c r="U52" s="443"/>
      <c r="V52" s="27" t="s">
        <v>45</v>
      </c>
      <c r="W52" s="526">
        <v>18</v>
      </c>
      <c r="X52" s="444">
        <v>275</v>
      </c>
      <c r="Y52" s="436">
        <f>W52*X52</f>
        <v>4950</v>
      </c>
      <c r="Z52" s="443"/>
      <c r="AA52" s="522" t="s">
        <v>45</v>
      </c>
      <c r="AB52" s="521">
        <v>18</v>
      </c>
      <c r="AC52" s="329">
        <v>2500</v>
      </c>
      <c r="AD52" s="477">
        <f>AC52*AB52</f>
        <v>45000</v>
      </c>
    </row>
    <row r="53" spans="1:30">
      <c r="A53" s="127"/>
      <c r="B53" s="660" t="s">
        <v>126</v>
      </c>
      <c r="C53" s="661"/>
      <c r="D53" s="662"/>
      <c r="E53" s="515"/>
      <c r="F53" s="93" t="s">
        <v>45</v>
      </c>
      <c r="G53" s="94">
        <v>72</v>
      </c>
      <c r="H53" s="162">
        <v>445.05</v>
      </c>
      <c r="I53" s="144">
        <f>G53*H53</f>
        <v>32043.600000000002</v>
      </c>
      <c r="J53" s="933"/>
      <c r="K53" s="933"/>
      <c r="L53" s="933"/>
      <c r="M53" s="933"/>
      <c r="N53" s="933"/>
      <c r="O53" s="863"/>
      <c r="P53" s="863"/>
      <c r="Q53" s="863"/>
      <c r="R53" s="863"/>
      <c r="S53" s="863"/>
      <c r="T53" s="443"/>
      <c r="U53" s="443"/>
      <c r="V53" s="27" t="s">
        <v>45</v>
      </c>
      <c r="W53" s="29">
        <v>64</v>
      </c>
      <c r="X53" s="162">
        <v>1897.89</v>
      </c>
      <c r="Y53" s="436">
        <f>W53*X53</f>
        <v>121464.96000000001</v>
      </c>
      <c r="Z53" s="443"/>
      <c r="AA53" s="321" t="s">
        <v>186</v>
      </c>
      <c r="AB53" s="480">
        <v>72</v>
      </c>
      <c r="AC53" s="329">
        <v>380</v>
      </c>
      <c r="AD53" s="477">
        <f>AC53*AB53</f>
        <v>27360</v>
      </c>
    </row>
    <row r="54" spans="1:30">
      <c r="A54" s="127"/>
      <c r="B54" s="660" t="s">
        <v>221</v>
      </c>
      <c r="C54" s="661"/>
      <c r="D54" s="662"/>
      <c r="E54" s="515"/>
      <c r="F54" s="93" t="s">
        <v>45</v>
      </c>
      <c r="G54" s="94">
        <v>8</v>
      </c>
      <c r="H54" s="162">
        <v>50</v>
      </c>
      <c r="I54" s="144">
        <v>0</v>
      </c>
      <c r="J54" s="933"/>
      <c r="K54" s="933"/>
      <c r="L54" s="933"/>
      <c r="M54" s="933"/>
      <c r="N54" s="933"/>
      <c r="O54" s="863"/>
      <c r="P54" s="863"/>
      <c r="Q54" s="863"/>
      <c r="R54" s="863"/>
      <c r="S54" s="863"/>
      <c r="T54" s="443"/>
      <c r="U54" s="443"/>
      <c r="V54" s="27" t="s">
        <v>45</v>
      </c>
      <c r="W54" s="29">
        <v>20</v>
      </c>
      <c r="X54" s="162">
        <v>99</v>
      </c>
      <c r="Y54" s="436">
        <f t="shared" ref="Y54" si="10">W54*X54</f>
        <v>1980</v>
      </c>
      <c r="Z54" s="443"/>
      <c r="AA54" s="321" t="s">
        <v>45</v>
      </c>
      <c r="AB54" s="480">
        <v>8</v>
      </c>
      <c r="AC54" s="329">
        <v>50</v>
      </c>
      <c r="AD54" s="477">
        <f>AC54*AB54</f>
        <v>400</v>
      </c>
    </row>
    <row r="55" spans="1:30">
      <c r="A55" s="127"/>
      <c r="B55" s="608" t="s">
        <v>48</v>
      </c>
      <c r="C55" s="609"/>
      <c r="D55" s="609"/>
      <c r="E55" s="515"/>
      <c r="F55" s="93"/>
      <c r="G55" s="94"/>
      <c r="H55" s="162"/>
      <c r="I55" s="439">
        <f>I52+I53</f>
        <v>77043.600000000006</v>
      </c>
      <c r="J55" s="933"/>
      <c r="K55" s="933"/>
      <c r="L55" s="933"/>
      <c r="M55" s="933"/>
      <c r="N55" s="933"/>
      <c r="O55" s="863"/>
      <c r="P55" s="863"/>
      <c r="Q55" s="863"/>
      <c r="R55" s="863"/>
      <c r="S55" s="863"/>
      <c r="T55" s="449"/>
      <c r="U55" s="449"/>
      <c r="V55" s="27"/>
      <c r="W55" s="29"/>
      <c r="X55" s="162"/>
      <c r="Y55" s="439">
        <f>SUM(Y52:Y54)</f>
        <v>128394.96</v>
      </c>
      <c r="Z55" s="449"/>
      <c r="AA55" s="321"/>
      <c r="AB55" s="480"/>
      <c r="AC55" s="329"/>
      <c r="AD55" s="481">
        <f>SUM(AD52:AD54)</f>
        <v>72760</v>
      </c>
    </row>
    <row r="56" spans="1:30">
      <c r="A56" s="150" t="s">
        <v>98</v>
      </c>
      <c r="B56" s="599" t="s">
        <v>49</v>
      </c>
      <c r="C56" s="600"/>
      <c r="D56" s="600"/>
      <c r="E56" s="147"/>
      <c r="F56" s="95"/>
      <c r="G56" s="96"/>
      <c r="H56" s="163"/>
      <c r="I56" s="436"/>
      <c r="J56" s="933"/>
      <c r="K56" s="933"/>
      <c r="L56" s="933"/>
      <c r="M56" s="933"/>
      <c r="N56" s="933"/>
      <c r="O56" s="863"/>
      <c r="P56" s="863"/>
      <c r="Q56" s="863"/>
      <c r="R56" s="863"/>
      <c r="S56" s="863"/>
      <c r="T56" s="444"/>
      <c r="U56" s="444"/>
      <c r="V56" s="444"/>
      <c r="W56" s="444"/>
      <c r="X56" s="444"/>
      <c r="Y56" s="461"/>
      <c r="Z56" s="444"/>
      <c r="AA56" s="444"/>
      <c r="AB56" s="444"/>
      <c r="AC56" s="444"/>
      <c r="AD56" s="444"/>
    </row>
    <row r="57" spans="1:30">
      <c r="A57" s="126">
        <v>1</v>
      </c>
      <c r="B57" s="584" t="s">
        <v>50</v>
      </c>
      <c r="C57" s="600"/>
      <c r="D57" s="600"/>
      <c r="E57" s="148"/>
      <c r="F57" s="97" t="s">
        <v>45</v>
      </c>
      <c r="G57" s="98">
        <v>25</v>
      </c>
      <c r="H57" s="164">
        <v>250</v>
      </c>
      <c r="I57" s="436">
        <f t="shared" ref="I57:I61" si="11">G57*H57</f>
        <v>6250</v>
      </c>
      <c r="J57" s="933"/>
      <c r="K57" s="933"/>
      <c r="L57" s="933"/>
      <c r="M57" s="933"/>
      <c r="N57" s="933"/>
      <c r="O57" s="863"/>
      <c r="P57" s="863"/>
      <c r="Q57" s="863"/>
      <c r="R57" s="863"/>
      <c r="S57" s="863"/>
      <c r="T57" s="443"/>
      <c r="U57" s="443"/>
      <c r="V57" s="275" t="s">
        <v>45</v>
      </c>
      <c r="W57" s="99">
        <v>10</v>
      </c>
      <c r="X57" s="160">
        <v>187</v>
      </c>
      <c r="Y57" s="436">
        <f t="shared" ref="Y57:Y67" si="12">W57*X57</f>
        <v>1870</v>
      </c>
      <c r="Z57" s="443"/>
      <c r="AA57" s="345" t="s">
        <v>45</v>
      </c>
      <c r="AB57" s="482">
        <v>25</v>
      </c>
      <c r="AC57" s="312">
        <v>195</v>
      </c>
      <c r="AD57" s="477">
        <f t="shared" ref="AD57:AD68" si="13">AC57*AB57</f>
        <v>4875</v>
      </c>
    </row>
    <row r="58" spans="1:30">
      <c r="A58" s="126">
        <v>2</v>
      </c>
      <c r="B58" s="584" t="s">
        <v>51</v>
      </c>
      <c r="C58" s="600"/>
      <c r="D58" s="600"/>
      <c r="E58" s="148"/>
      <c r="F58" s="97" t="s">
        <v>45</v>
      </c>
      <c r="G58" s="98">
        <v>50</v>
      </c>
      <c r="H58" s="164">
        <v>100</v>
      </c>
      <c r="I58" s="436">
        <f t="shared" si="11"/>
        <v>5000</v>
      </c>
      <c r="J58" s="933"/>
      <c r="K58" s="933"/>
      <c r="L58" s="933"/>
      <c r="M58" s="933"/>
      <c r="N58" s="933"/>
      <c r="O58" s="863"/>
      <c r="P58" s="863"/>
      <c r="Q58" s="863"/>
      <c r="R58" s="863"/>
      <c r="S58" s="863"/>
      <c r="T58" s="443"/>
      <c r="U58" s="443"/>
      <c r="V58" s="275" t="s">
        <v>45</v>
      </c>
      <c r="W58" s="99">
        <v>30</v>
      </c>
      <c r="X58" s="160">
        <v>107.8</v>
      </c>
      <c r="Y58" s="436">
        <f t="shared" si="12"/>
        <v>3234</v>
      </c>
      <c r="Z58" s="443"/>
      <c r="AA58" s="345" t="s">
        <v>45</v>
      </c>
      <c r="AB58" s="482">
        <v>50</v>
      </c>
      <c r="AC58" s="312">
        <v>115</v>
      </c>
      <c r="AD58" s="477">
        <f t="shared" si="13"/>
        <v>5750</v>
      </c>
    </row>
    <row r="59" spans="1:30">
      <c r="A59" s="126">
        <v>3</v>
      </c>
      <c r="B59" s="584" t="s">
        <v>52</v>
      </c>
      <c r="C59" s="600"/>
      <c r="D59" s="600"/>
      <c r="E59" s="148"/>
      <c r="F59" s="97" t="s">
        <v>45</v>
      </c>
      <c r="G59" s="98">
        <v>2</v>
      </c>
      <c r="H59" s="164">
        <v>500</v>
      </c>
      <c r="I59" s="436">
        <f t="shared" si="11"/>
        <v>1000</v>
      </c>
      <c r="J59" s="933"/>
      <c r="K59" s="933"/>
      <c r="L59" s="933"/>
      <c r="M59" s="933"/>
      <c r="N59" s="933"/>
      <c r="O59" s="863"/>
      <c r="P59" s="863"/>
      <c r="Q59" s="863"/>
      <c r="R59" s="863"/>
      <c r="S59" s="863"/>
      <c r="T59" s="443"/>
      <c r="U59" s="443"/>
      <c r="V59" s="275" t="s">
        <v>45</v>
      </c>
      <c r="W59" s="99">
        <v>5</v>
      </c>
      <c r="X59" s="160">
        <v>291.5</v>
      </c>
      <c r="Y59" s="436">
        <f t="shared" si="12"/>
        <v>1457.5</v>
      </c>
      <c r="Z59" s="443"/>
      <c r="AA59" s="345" t="s">
        <v>45</v>
      </c>
      <c r="AB59" s="482">
        <v>2</v>
      </c>
      <c r="AC59" s="312">
        <v>175</v>
      </c>
      <c r="AD59" s="477">
        <f t="shared" si="13"/>
        <v>350</v>
      </c>
    </row>
    <row r="60" spans="1:30">
      <c r="A60" s="126">
        <v>4</v>
      </c>
      <c r="B60" s="584" t="s">
        <v>75</v>
      </c>
      <c r="C60" s="600"/>
      <c r="D60" s="600"/>
      <c r="E60" s="148"/>
      <c r="F60" s="97" t="s">
        <v>45</v>
      </c>
      <c r="G60" s="98">
        <v>10</v>
      </c>
      <c r="H60" s="164">
        <v>160</v>
      </c>
      <c r="I60" s="436">
        <f t="shared" si="11"/>
        <v>1600</v>
      </c>
      <c r="J60" s="933"/>
      <c r="K60" s="933"/>
      <c r="L60" s="933"/>
      <c r="M60" s="933"/>
      <c r="N60" s="933"/>
      <c r="O60" s="863"/>
      <c r="P60" s="863"/>
      <c r="Q60" s="863"/>
      <c r="R60" s="863"/>
      <c r="S60" s="863"/>
      <c r="T60" s="443"/>
      <c r="U60" s="443"/>
      <c r="V60" s="275" t="s">
        <v>45</v>
      </c>
      <c r="W60" s="99">
        <v>5</v>
      </c>
      <c r="X60" s="160">
        <v>165</v>
      </c>
      <c r="Y60" s="436">
        <f t="shared" si="12"/>
        <v>825</v>
      </c>
      <c r="Z60" s="443"/>
      <c r="AA60" s="345" t="s">
        <v>45</v>
      </c>
      <c r="AB60" s="482">
        <v>10</v>
      </c>
      <c r="AC60" s="312">
        <v>180</v>
      </c>
      <c r="AD60" s="477">
        <f t="shared" si="13"/>
        <v>1800</v>
      </c>
    </row>
    <row r="61" spans="1:30">
      <c r="A61" s="126">
        <v>5</v>
      </c>
      <c r="B61" s="584" t="s">
        <v>87</v>
      </c>
      <c r="C61" s="600"/>
      <c r="D61" s="600"/>
      <c r="E61" s="148"/>
      <c r="F61" s="99" t="s">
        <v>44</v>
      </c>
      <c r="G61" s="100">
        <v>15</v>
      </c>
      <c r="H61" s="160">
        <v>600</v>
      </c>
      <c r="I61" s="436">
        <f t="shared" si="11"/>
        <v>9000</v>
      </c>
      <c r="J61" s="933"/>
      <c r="K61" s="933"/>
      <c r="L61" s="933"/>
      <c r="M61" s="933"/>
      <c r="N61" s="933"/>
      <c r="O61" s="863"/>
      <c r="P61" s="863"/>
      <c r="Q61" s="863"/>
      <c r="R61" s="863"/>
      <c r="S61" s="863"/>
      <c r="T61" s="443"/>
      <c r="U61" s="443"/>
      <c r="V61" s="275" t="s">
        <v>159</v>
      </c>
      <c r="W61" s="99">
        <v>5</v>
      </c>
      <c r="X61" s="160">
        <v>715</v>
      </c>
      <c r="Y61" s="436">
        <f t="shared" si="12"/>
        <v>3575</v>
      </c>
      <c r="Z61" s="443"/>
      <c r="AA61" s="345" t="s">
        <v>159</v>
      </c>
      <c r="AB61" s="482">
        <v>15</v>
      </c>
      <c r="AC61" s="312">
        <v>690</v>
      </c>
      <c r="AD61" s="477">
        <f t="shared" si="13"/>
        <v>10350</v>
      </c>
    </row>
    <row r="62" spans="1:30">
      <c r="A62" s="126">
        <v>6</v>
      </c>
      <c r="B62" s="584" t="s">
        <v>83</v>
      </c>
      <c r="C62" s="582"/>
      <c r="D62" s="583"/>
      <c r="E62" s="514"/>
      <c r="F62" s="97" t="s">
        <v>53</v>
      </c>
      <c r="G62" s="101">
        <v>5</v>
      </c>
      <c r="H62" s="164">
        <v>6000</v>
      </c>
      <c r="I62" s="436">
        <f>G62*H62</f>
        <v>30000</v>
      </c>
      <c r="J62" s="933"/>
      <c r="K62" s="933"/>
      <c r="L62" s="933"/>
      <c r="M62" s="933"/>
      <c r="N62" s="933"/>
      <c r="O62" s="863"/>
      <c r="P62" s="863"/>
      <c r="Q62" s="863"/>
      <c r="R62" s="863"/>
      <c r="S62" s="863"/>
      <c r="T62" s="443"/>
      <c r="U62" s="443"/>
      <c r="V62" s="450" t="s">
        <v>53</v>
      </c>
      <c r="W62" s="99">
        <v>2</v>
      </c>
      <c r="X62" s="160">
        <v>3080</v>
      </c>
      <c r="Y62" s="436">
        <f t="shared" si="12"/>
        <v>6160</v>
      </c>
      <c r="Z62" s="443"/>
      <c r="AA62" s="345" t="s">
        <v>53</v>
      </c>
      <c r="AB62" s="483">
        <v>5</v>
      </c>
      <c r="AC62" s="312">
        <v>3900</v>
      </c>
      <c r="AD62" s="477">
        <f t="shared" si="13"/>
        <v>19500</v>
      </c>
    </row>
    <row r="63" spans="1:30">
      <c r="A63" s="126">
        <v>7</v>
      </c>
      <c r="B63" s="584" t="s">
        <v>86</v>
      </c>
      <c r="C63" s="582"/>
      <c r="D63" s="583"/>
      <c r="E63" s="514"/>
      <c r="F63" s="97" t="s">
        <v>196</v>
      </c>
      <c r="G63" s="101">
        <v>2</v>
      </c>
      <c r="H63" s="164">
        <v>1000</v>
      </c>
      <c r="I63" s="436">
        <f t="shared" ref="I63:I67" si="14">G63*H63</f>
        <v>2000</v>
      </c>
      <c r="J63" s="933"/>
      <c r="K63" s="933"/>
      <c r="L63" s="933"/>
      <c r="M63" s="933"/>
      <c r="N63" s="933"/>
      <c r="O63" s="863"/>
      <c r="P63" s="863"/>
      <c r="Q63" s="863"/>
      <c r="R63" s="863"/>
      <c r="S63" s="863"/>
      <c r="T63" s="443"/>
      <c r="U63" s="443"/>
      <c r="V63" s="450" t="s">
        <v>89</v>
      </c>
      <c r="W63" s="99">
        <v>1</v>
      </c>
      <c r="X63" s="160">
        <v>2585</v>
      </c>
      <c r="Y63" s="436">
        <f t="shared" si="12"/>
        <v>2585</v>
      </c>
      <c r="Z63" s="443"/>
      <c r="AA63" s="345" t="s">
        <v>196</v>
      </c>
      <c r="AB63" s="483">
        <v>2</v>
      </c>
      <c r="AC63" s="312">
        <v>720</v>
      </c>
      <c r="AD63" s="477">
        <f t="shared" si="13"/>
        <v>1440</v>
      </c>
    </row>
    <row r="64" spans="1:30">
      <c r="A64" s="126">
        <v>8</v>
      </c>
      <c r="B64" s="504" t="s">
        <v>88</v>
      </c>
      <c r="C64" s="502"/>
      <c r="D64" s="503"/>
      <c r="E64" s="514"/>
      <c r="F64" s="97" t="s">
        <v>197</v>
      </c>
      <c r="G64" s="101">
        <v>1</v>
      </c>
      <c r="H64" s="164">
        <v>360</v>
      </c>
      <c r="I64" s="436">
        <f t="shared" si="14"/>
        <v>360</v>
      </c>
      <c r="J64" s="933"/>
      <c r="K64" s="933"/>
      <c r="L64" s="933"/>
      <c r="M64" s="933"/>
      <c r="N64" s="933"/>
      <c r="O64" s="863"/>
      <c r="P64" s="863"/>
      <c r="Q64" s="863"/>
      <c r="R64" s="863"/>
      <c r="S64" s="863"/>
      <c r="T64" s="443"/>
      <c r="U64" s="443"/>
      <c r="V64" s="450" t="s">
        <v>160</v>
      </c>
      <c r="W64" s="99">
        <v>1</v>
      </c>
      <c r="X64" s="160">
        <v>528</v>
      </c>
      <c r="Y64" s="436">
        <f t="shared" si="12"/>
        <v>528</v>
      </c>
      <c r="Z64" s="443"/>
      <c r="AA64" s="345" t="s">
        <v>197</v>
      </c>
      <c r="AB64" s="483">
        <v>1</v>
      </c>
      <c r="AC64" s="312">
        <v>400</v>
      </c>
      <c r="AD64" s="477">
        <f t="shared" si="13"/>
        <v>400</v>
      </c>
    </row>
    <row r="65" spans="1:30">
      <c r="A65" s="126">
        <v>9</v>
      </c>
      <c r="B65" s="584" t="s">
        <v>90</v>
      </c>
      <c r="C65" s="582"/>
      <c r="D65" s="583"/>
      <c r="E65" s="514"/>
      <c r="F65" s="97" t="s">
        <v>45</v>
      </c>
      <c r="G65" s="101">
        <v>50</v>
      </c>
      <c r="H65" s="164">
        <v>15</v>
      </c>
      <c r="I65" s="436">
        <f t="shared" si="14"/>
        <v>750</v>
      </c>
      <c r="J65" s="933"/>
      <c r="K65" s="933"/>
      <c r="L65" s="933"/>
      <c r="M65" s="933"/>
      <c r="N65" s="933"/>
      <c r="O65" s="863"/>
      <c r="P65" s="863"/>
      <c r="Q65" s="863"/>
      <c r="R65" s="863"/>
      <c r="S65" s="863"/>
      <c r="T65" s="443"/>
      <c r="U65" s="443"/>
      <c r="V65" s="450" t="s">
        <v>45</v>
      </c>
      <c r="W65" s="99">
        <v>20</v>
      </c>
      <c r="X65" s="160">
        <v>16.5</v>
      </c>
      <c r="Y65" s="436">
        <f t="shared" si="12"/>
        <v>330</v>
      </c>
      <c r="Z65" s="443"/>
      <c r="AA65" s="345" t="s">
        <v>45</v>
      </c>
      <c r="AB65" s="483">
        <v>50</v>
      </c>
      <c r="AC65" s="312">
        <v>45</v>
      </c>
      <c r="AD65" s="477">
        <f t="shared" si="13"/>
        <v>2250</v>
      </c>
    </row>
    <row r="66" spans="1:30">
      <c r="A66" s="126">
        <v>10</v>
      </c>
      <c r="B66" s="584" t="s">
        <v>91</v>
      </c>
      <c r="C66" s="582"/>
      <c r="D66" s="583"/>
      <c r="E66" s="514"/>
      <c r="F66" s="97" t="s">
        <v>45</v>
      </c>
      <c r="G66" s="101">
        <v>50</v>
      </c>
      <c r="H66" s="164">
        <v>15</v>
      </c>
      <c r="I66" s="436">
        <f t="shared" si="14"/>
        <v>750</v>
      </c>
      <c r="J66" s="933"/>
      <c r="K66" s="933"/>
      <c r="L66" s="933"/>
      <c r="M66" s="933"/>
      <c r="N66" s="933"/>
      <c r="O66" s="863"/>
      <c r="P66" s="863"/>
      <c r="Q66" s="863"/>
      <c r="R66" s="863"/>
      <c r="S66" s="863"/>
      <c r="T66" s="443"/>
      <c r="U66" s="443"/>
      <c r="V66" s="450" t="s">
        <v>45</v>
      </c>
      <c r="W66" s="99">
        <v>20</v>
      </c>
      <c r="X66" s="160">
        <v>16.5</v>
      </c>
      <c r="Y66" s="436">
        <f t="shared" si="12"/>
        <v>330</v>
      </c>
      <c r="Z66" s="443"/>
      <c r="AA66" s="345" t="s">
        <v>45</v>
      </c>
      <c r="AB66" s="483">
        <v>50</v>
      </c>
      <c r="AC66" s="312">
        <v>45</v>
      </c>
      <c r="AD66" s="477">
        <f t="shared" si="13"/>
        <v>2250</v>
      </c>
    </row>
    <row r="67" spans="1:30">
      <c r="A67" s="126">
        <v>11</v>
      </c>
      <c r="B67" s="596" t="s">
        <v>64</v>
      </c>
      <c r="C67" s="600"/>
      <c r="D67" s="601"/>
      <c r="E67" s="514"/>
      <c r="F67" s="97" t="s">
        <v>12</v>
      </c>
      <c r="G67" s="101">
        <v>1</v>
      </c>
      <c r="H67" s="164">
        <v>15000</v>
      </c>
      <c r="I67" s="436">
        <f t="shared" si="14"/>
        <v>15000</v>
      </c>
      <c r="J67" s="933"/>
      <c r="K67" s="933"/>
      <c r="L67" s="933"/>
      <c r="M67" s="933"/>
      <c r="N67" s="933"/>
      <c r="O67" s="863"/>
      <c r="P67" s="863"/>
      <c r="Q67" s="863"/>
      <c r="R67" s="863"/>
      <c r="S67" s="863"/>
      <c r="T67" s="443"/>
      <c r="U67" s="443"/>
      <c r="V67" s="450" t="s">
        <v>12</v>
      </c>
      <c r="W67" s="99">
        <v>1</v>
      </c>
      <c r="X67" s="160">
        <v>2089.4499999999998</v>
      </c>
      <c r="Y67" s="436">
        <f t="shared" si="12"/>
        <v>2089.4499999999998</v>
      </c>
      <c r="Z67" s="443"/>
      <c r="AA67" s="345" t="s">
        <v>12</v>
      </c>
      <c r="AB67" s="483">
        <v>1</v>
      </c>
      <c r="AC67" s="312">
        <v>10000</v>
      </c>
      <c r="AD67" s="477">
        <f t="shared" si="13"/>
        <v>10000</v>
      </c>
    </row>
    <row r="68" spans="1:30">
      <c r="A68" s="126">
        <v>12</v>
      </c>
      <c r="B68" s="596" t="s">
        <v>219</v>
      </c>
      <c r="C68" s="600"/>
      <c r="D68" s="601"/>
      <c r="E68" s="517"/>
      <c r="F68" s="97"/>
      <c r="G68" s="518"/>
      <c r="H68" s="164"/>
      <c r="I68" s="436"/>
      <c r="J68" s="933"/>
      <c r="K68" s="933"/>
      <c r="L68" s="933"/>
      <c r="M68" s="933"/>
      <c r="N68" s="933"/>
      <c r="O68" s="863"/>
      <c r="P68" s="863"/>
      <c r="Q68" s="863"/>
      <c r="R68" s="863"/>
      <c r="S68" s="863"/>
      <c r="T68" s="443"/>
      <c r="U68" s="443"/>
      <c r="V68" s="450"/>
      <c r="W68" s="99"/>
      <c r="X68" s="160"/>
      <c r="Y68" s="436"/>
      <c r="Z68" s="443"/>
      <c r="AA68" s="345" t="s">
        <v>220</v>
      </c>
      <c r="AB68" s="483">
        <v>10</v>
      </c>
      <c r="AC68" s="312">
        <v>350</v>
      </c>
      <c r="AD68" s="477">
        <f t="shared" si="13"/>
        <v>3500</v>
      </c>
    </row>
    <row r="69" spans="1:30">
      <c r="A69" s="152"/>
      <c r="B69" s="602" t="s">
        <v>48</v>
      </c>
      <c r="C69" s="603"/>
      <c r="D69" s="604"/>
      <c r="E69" s="120"/>
      <c r="F69" s="91"/>
      <c r="G69" s="92"/>
      <c r="H69" s="161"/>
      <c r="I69" s="437">
        <f>SUM(I57:I67)</f>
        <v>71710</v>
      </c>
      <c r="J69" s="933"/>
      <c r="K69" s="933"/>
      <c r="L69" s="933"/>
      <c r="M69" s="933"/>
      <c r="N69" s="933"/>
      <c r="O69" s="863"/>
      <c r="P69" s="863"/>
      <c r="Q69" s="863"/>
      <c r="R69" s="863"/>
      <c r="S69" s="863"/>
      <c r="T69" s="451"/>
      <c r="U69" s="451"/>
      <c r="V69" s="91"/>
      <c r="W69" s="269"/>
      <c r="X69" s="161"/>
      <c r="Y69" s="437">
        <f>SUM(Y57:Y67)</f>
        <v>22983.95</v>
      </c>
      <c r="Z69" s="451"/>
      <c r="AA69" s="351"/>
      <c r="AB69" s="484"/>
      <c r="AC69" s="353"/>
      <c r="AD69" s="481">
        <f>SUM(AD57:AD68)</f>
        <v>62465</v>
      </c>
    </row>
    <row r="70" spans="1:30" ht="15" customHeight="1">
      <c r="A70" s="150" t="s">
        <v>99</v>
      </c>
      <c r="B70" s="605" t="s">
        <v>108</v>
      </c>
      <c r="C70" s="606"/>
      <c r="D70" s="607"/>
      <c r="E70" s="121"/>
      <c r="F70" s="97"/>
      <c r="G70" s="96"/>
      <c r="H70" s="163"/>
      <c r="I70" s="436"/>
      <c r="J70" s="933"/>
      <c r="K70" s="933"/>
      <c r="L70" s="933"/>
      <c r="M70" s="933"/>
      <c r="N70" s="933"/>
      <c r="O70" s="863"/>
      <c r="P70" s="863"/>
      <c r="Q70" s="863"/>
      <c r="R70" s="863"/>
      <c r="S70" s="863"/>
      <c r="T70" s="468" t="s">
        <v>161</v>
      </c>
      <c r="U70" s="468" t="s">
        <v>162</v>
      </c>
      <c r="V70" s="469" t="s">
        <v>163</v>
      </c>
      <c r="W70" s="470" t="s">
        <v>164</v>
      </c>
      <c r="X70" s="160" t="s">
        <v>163</v>
      </c>
      <c r="Y70" s="436"/>
      <c r="Z70" s="443"/>
      <c r="AA70" s="444"/>
      <c r="AB70" s="444"/>
      <c r="AC70" s="444"/>
      <c r="AD70" s="444"/>
    </row>
    <row r="71" spans="1:30">
      <c r="A71" s="126"/>
      <c r="B71" s="596" t="s">
        <v>92</v>
      </c>
      <c r="C71" s="597"/>
      <c r="D71" s="598"/>
      <c r="E71" s="514">
        <v>1</v>
      </c>
      <c r="F71" s="97" t="s">
        <v>10</v>
      </c>
      <c r="G71" s="98">
        <v>12</v>
      </c>
      <c r="H71" s="164">
        <v>1200</v>
      </c>
      <c r="I71" s="436">
        <f t="shared" ref="I71:I76" si="15">H71*G71*E71</f>
        <v>14400</v>
      </c>
      <c r="J71" s="933"/>
      <c r="K71" s="933"/>
      <c r="L71" s="933"/>
      <c r="M71" s="933"/>
      <c r="N71" s="933"/>
      <c r="O71" s="863"/>
      <c r="P71" s="863"/>
      <c r="Q71" s="863"/>
      <c r="R71" s="863"/>
      <c r="S71" s="863"/>
      <c r="T71" s="450">
        <v>1</v>
      </c>
      <c r="U71" s="450">
        <v>80</v>
      </c>
      <c r="V71" s="99">
        <v>112.5</v>
      </c>
      <c r="W71" s="275">
        <v>30</v>
      </c>
      <c r="X71" s="160">
        <v>140.63</v>
      </c>
      <c r="Y71" s="436">
        <v>13218.75</v>
      </c>
      <c r="Z71" s="483">
        <v>1</v>
      </c>
      <c r="AA71" s="345" t="s">
        <v>10</v>
      </c>
      <c r="AB71" s="482">
        <v>12</v>
      </c>
      <c r="AC71" s="312">
        <v>1200</v>
      </c>
      <c r="AD71" s="477">
        <f>AC71*AB71*Z71</f>
        <v>14400</v>
      </c>
    </row>
    <row r="72" spans="1:30">
      <c r="A72" s="126"/>
      <c r="B72" s="616" t="s">
        <v>93</v>
      </c>
      <c r="C72" s="617"/>
      <c r="D72" s="618"/>
      <c r="E72" s="514">
        <v>1</v>
      </c>
      <c r="F72" s="97" t="s">
        <v>10</v>
      </c>
      <c r="G72" s="98">
        <v>12</v>
      </c>
      <c r="H72" s="164">
        <v>1100</v>
      </c>
      <c r="I72" s="436">
        <f t="shared" si="15"/>
        <v>13200</v>
      </c>
      <c r="J72" s="933"/>
      <c r="K72" s="933"/>
      <c r="L72" s="933"/>
      <c r="M72" s="933"/>
      <c r="N72" s="933"/>
      <c r="O72" s="863"/>
      <c r="P72" s="863"/>
      <c r="Q72" s="863"/>
      <c r="R72" s="863"/>
      <c r="S72" s="863"/>
      <c r="T72" s="450">
        <v>1</v>
      </c>
      <c r="U72" s="450">
        <v>80</v>
      </c>
      <c r="V72" s="99">
        <v>100</v>
      </c>
      <c r="W72" s="275">
        <v>30</v>
      </c>
      <c r="X72" s="160">
        <v>125</v>
      </c>
      <c r="Y72" s="436">
        <v>11750</v>
      </c>
      <c r="Z72" s="483">
        <v>1</v>
      </c>
      <c r="AA72" s="345" t="s">
        <v>10</v>
      </c>
      <c r="AB72" s="482">
        <v>12</v>
      </c>
      <c r="AC72" s="312">
        <v>1050</v>
      </c>
      <c r="AD72" s="477">
        <f>AC72*AB72*Z72</f>
        <v>12600</v>
      </c>
    </row>
    <row r="73" spans="1:30">
      <c r="A73" s="126"/>
      <c r="B73" s="596" t="s">
        <v>54</v>
      </c>
      <c r="C73" s="597"/>
      <c r="D73" s="598"/>
      <c r="E73" s="514">
        <v>1</v>
      </c>
      <c r="F73" s="97" t="s">
        <v>10</v>
      </c>
      <c r="G73" s="98">
        <v>12</v>
      </c>
      <c r="H73" s="164">
        <v>1100</v>
      </c>
      <c r="I73" s="436">
        <f>H73*G73*E73</f>
        <v>13200</v>
      </c>
      <c r="J73" s="933"/>
      <c r="K73" s="933"/>
      <c r="L73" s="933"/>
      <c r="M73" s="933"/>
      <c r="N73" s="933"/>
      <c r="O73" s="863"/>
      <c r="P73" s="863"/>
      <c r="Q73" s="863"/>
      <c r="R73" s="863"/>
      <c r="S73" s="863"/>
      <c r="T73" s="450">
        <v>1</v>
      </c>
      <c r="U73" s="450">
        <v>80</v>
      </c>
      <c r="V73" s="99">
        <v>93.75</v>
      </c>
      <c r="W73" s="275">
        <v>30</v>
      </c>
      <c r="X73" s="160">
        <v>117.19</v>
      </c>
      <c r="Y73" s="436">
        <v>11015.63</v>
      </c>
      <c r="Z73" s="483">
        <v>1</v>
      </c>
      <c r="AA73" s="345" t="s">
        <v>10</v>
      </c>
      <c r="AB73" s="482">
        <v>12</v>
      </c>
      <c r="AC73" s="312">
        <v>980</v>
      </c>
      <c r="AD73" s="477">
        <f>AC73*AB73*Z73</f>
        <v>11760</v>
      </c>
    </row>
    <row r="74" spans="1:30">
      <c r="A74" s="126"/>
      <c r="B74" s="596" t="s">
        <v>65</v>
      </c>
      <c r="C74" s="597"/>
      <c r="D74" s="598"/>
      <c r="E74" s="514">
        <v>4</v>
      </c>
      <c r="F74" s="97" t="s">
        <v>10</v>
      </c>
      <c r="G74" s="98">
        <v>12</v>
      </c>
      <c r="H74" s="164">
        <v>900</v>
      </c>
      <c r="I74" s="436">
        <f t="shared" si="15"/>
        <v>43200</v>
      </c>
      <c r="J74" s="933"/>
      <c r="K74" s="933"/>
      <c r="L74" s="933"/>
      <c r="M74" s="933"/>
      <c r="N74" s="933"/>
      <c r="O74" s="863"/>
      <c r="P74" s="863"/>
      <c r="Q74" s="863"/>
      <c r="R74" s="863"/>
      <c r="S74" s="863"/>
      <c r="T74" s="450">
        <v>1</v>
      </c>
      <c r="U74" s="450">
        <v>80</v>
      </c>
      <c r="V74" s="99">
        <v>87.5</v>
      </c>
      <c r="W74" s="275">
        <v>30</v>
      </c>
      <c r="X74" s="160">
        <v>109.38</v>
      </c>
      <c r="Y74" s="160">
        <v>10281.25</v>
      </c>
      <c r="Z74" s="483">
        <v>3</v>
      </c>
      <c r="AA74" s="345" t="s">
        <v>10</v>
      </c>
      <c r="AB74" s="482">
        <v>12</v>
      </c>
      <c r="AC74" s="312">
        <v>850</v>
      </c>
      <c r="AD74" s="477">
        <f>AC74*AB74*Z74</f>
        <v>30600</v>
      </c>
    </row>
    <row r="75" spans="1:30">
      <c r="A75" s="126"/>
      <c r="B75" s="596" t="s">
        <v>66</v>
      </c>
      <c r="C75" s="597"/>
      <c r="D75" s="598"/>
      <c r="E75" s="514">
        <v>2</v>
      </c>
      <c r="F75" s="97" t="s">
        <v>10</v>
      </c>
      <c r="G75" s="98">
        <v>12</v>
      </c>
      <c r="H75" s="164">
        <v>900</v>
      </c>
      <c r="I75" s="436">
        <f t="shared" si="15"/>
        <v>21600</v>
      </c>
      <c r="J75" s="933"/>
      <c r="K75" s="933"/>
      <c r="L75" s="933"/>
      <c r="M75" s="933"/>
      <c r="N75" s="933"/>
      <c r="O75" s="863"/>
      <c r="P75" s="863"/>
      <c r="Q75" s="863"/>
      <c r="R75" s="863"/>
      <c r="S75" s="863"/>
      <c r="T75" s="450">
        <v>2</v>
      </c>
      <c r="U75" s="450">
        <v>80</v>
      </c>
      <c r="V75" s="99">
        <v>87.5</v>
      </c>
      <c r="W75" s="275">
        <v>30</v>
      </c>
      <c r="X75" s="160">
        <v>109.38</v>
      </c>
      <c r="Y75" s="436">
        <v>20562.5</v>
      </c>
      <c r="Z75" s="483">
        <v>2</v>
      </c>
      <c r="AA75" s="345" t="s">
        <v>10</v>
      </c>
      <c r="AB75" s="482">
        <v>12</v>
      </c>
      <c r="AC75" s="312">
        <v>850</v>
      </c>
      <c r="AD75" s="477">
        <f>AC75*AB75*Z75</f>
        <v>20400</v>
      </c>
    </row>
    <row r="76" spans="1:30">
      <c r="A76" s="126"/>
      <c r="B76" s="596" t="s">
        <v>222</v>
      </c>
      <c r="C76" s="597"/>
      <c r="D76" s="598"/>
      <c r="E76" s="514">
        <v>0</v>
      </c>
      <c r="F76" s="97" t="s">
        <v>10</v>
      </c>
      <c r="G76" s="98">
        <v>12</v>
      </c>
      <c r="H76" s="164">
        <v>0</v>
      </c>
      <c r="I76" s="436">
        <f t="shared" si="15"/>
        <v>0</v>
      </c>
      <c r="J76" s="933"/>
      <c r="K76" s="933"/>
      <c r="L76" s="933"/>
      <c r="M76" s="933"/>
      <c r="N76" s="933"/>
      <c r="O76" s="863"/>
      <c r="P76" s="863"/>
      <c r="Q76" s="863"/>
      <c r="R76" s="863"/>
      <c r="S76" s="863"/>
      <c r="T76" s="450">
        <v>2</v>
      </c>
      <c r="U76" s="450">
        <v>80</v>
      </c>
      <c r="V76" s="99">
        <v>68.75</v>
      </c>
      <c r="W76" s="275">
        <v>30</v>
      </c>
      <c r="X76" s="160">
        <v>85.94</v>
      </c>
      <c r="Y76" s="436">
        <v>16156.25</v>
      </c>
      <c r="Z76" s="483"/>
      <c r="AA76" s="345"/>
      <c r="AB76" s="482"/>
      <c r="AC76" s="312"/>
      <c r="AD76" s="477"/>
    </row>
    <row r="77" spans="1:30">
      <c r="A77" s="126"/>
      <c r="B77" s="602" t="s">
        <v>48</v>
      </c>
      <c r="C77" s="603"/>
      <c r="D77" s="604"/>
      <c r="E77" s="514"/>
      <c r="F77" s="97"/>
      <c r="G77" s="98"/>
      <c r="H77" s="164"/>
      <c r="I77" s="440">
        <f>SUM(I71:I76)</f>
        <v>105600</v>
      </c>
      <c r="J77" s="933"/>
      <c r="K77" s="933"/>
      <c r="L77" s="933"/>
      <c r="M77" s="933"/>
      <c r="N77" s="933"/>
      <c r="O77" s="863"/>
      <c r="P77" s="863"/>
      <c r="Q77" s="863"/>
      <c r="R77" s="863"/>
      <c r="S77" s="863"/>
      <c r="T77" s="450"/>
      <c r="U77" s="450"/>
      <c r="V77" s="99"/>
      <c r="W77" s="275"/>
      <c r="X77" s="160"/>
      <c r="Y77" s="440">
        <f>SUM(Y71:Y76)</f>
        <v>82984.38</v>
      </c>
      <c r="Z77" s="483"/>
      <c r="AA77" s="345"/>
      <c r="AB77" s="482"/>
      <c r="AC77" s="312"/>
      <c r="AD77" s="485">
        <f>SUM(AD71:AD75)</f>
        <v>89760</v>
      </c>
    </row>
    <row r="78" spans="1:30" ht="15" customHeight="1">
      <c r="A78" s="126"/>
      <c r="B78" s="605" t="s">
        <v>112</v>
      </c>
      <c r="C78" s="606"/>
      <c r="D78" s="607"/>
      <c r="E78" s="514"/>
      <c r="F78" s="97"/>
      <c r="G78" s="98"/>
      <c r="H78" s="164"/>
      <c r="I78" s="436"/>
      <c r="J78" s="933"/>
      <c r="K78" s="933"/>
      <c r="L78" s="933"/>
      <c r="M78" s="933"/>
      <c r="N78" s="933"/>
      <c r="O78" s="863"/>
      <c r="P78" s="863"/>
      <c r="Q78" s="863"/>
      <c r="R78" s="863"/>
      <c r="S78" s="863"/>
      <c r="T78" s="468" t="s">
        <v>161</v>
      </c>
      <c r="U78" s="468" t="s">
        <v>162</v>
      </c>
      <c r="V78" s="469" t="s">
        <v>163</v>
      </c>
      <c r="W78" s="470" t="s">
        <v>164</v>
      </c>
      <c r="X78" s="160" t="s">
        <v>163</v>
      </c>
      <c r="Y78" s="436"/>
    </row>
    <row r="79" spans="1:30">
      <c r="A79" s="126"/>
      <c r="B79" s="596" t="s">
        <v>92</v>
      </c>
      <c r="C79" s="597"/>
      <c r="D79" s="598"/>
      <c r="E79" s="514">
        <v>1</v>
      </c>
      <c r="F79" s="97" t="s">
        <v>10</v>
      </c>
      <c r="G79" s="98">
        <v>7</v>
      </c>
      <c r="H79" s="164">
        <v>1200</v>
      </c>
      <c r="I79" s="436">
        <f>PRODUCT(E79,G79:H79)</f>
        <v>8400</v>
      </c>
      <c r="J79" s="933"/>
      <c r="K79" s="933"/>
      <c r="L79" s="933"/>
      <c r="M79" s="933"/>
      <c r="N79" s="933"/>
      <c r="O79" s="863"/>
      <c r="P79" s="863"/>
      <c r="Q79" s="863"/>
      <c r="R79" s="863"/>
      <c r="S79" s="863"/>
      <c r="T79" s="450">
        <v>1</v>
      </c>
      <c r="U79" s="450">
        <v>40</v>
      </c>
      <c r="V79" s="99">
        <v>112.5</v>
      </c>
      <c r="W79" s="275">
        <v>35</v>
      </c>
      <c r="X79" s="160">
        <v>149.38</v>
      </c>
      <c r="Y79" s="436">
        <v>9278.1299999999992</v>
      </c>
      <c r="Z79" s="483">
        <v>1</v>
      </c>
      <c r="AA79" s="345" t="s">
        <v>10</v>
      </c>
      <c r="AB79" s="482">
        <v>7</v>
      </c>
      <c r="AC79" s="312">
        <v>1200</v>
      </c>
      <c r="AD79" s="477">
        <f t="shared" ref="AD79:AD85" si="16">AC79*AB79*Z79</f>
        <v>8400</v>
      </c>
    </row>
    <row r="80" spans="1:30">
      <c r="A80" s="126"/>
      <c r="B80" s="616" t="s">
        <v>93</v>
      </c>
      <c r="C80" s="617"/>
      <c r="D80" s="618"/>
      <c r="E80" s="514">
        <v>1</v>
      </c>
      <c r="F80" s="97" t="s">
        <v>10</v>
      </c>
      <c r="G80" s="98">
        <v>7</v>
      </c>
      <c r="H80" s="164">
        <v>1200</v>
      </c>
      <c r="I80" s="436">
        <f>PRODUCT(G80:H80)+PRODUCT(E80,G80:H80)</f>
        <v>16800</v>
      </c>
      <c r="J80" s="933"/>
      <c r="K80" s="933"/>
      <c r="L80" s="933"/>
      <c r="M80" s="933"/>
      <c r="N80" s="933"/>
      <c r="O80" s="863"/>
      <c r="P80" s="863"/>
      <c r="Q80" s="863"/>
      <c r="R80" s="863"/>
      <c r="S80" s="863"/>
      <c r="T80" s="450">
        <v>1</v>
      </c>
      <c r="U80" s="450">
        <v>40</v>
      </c>
      <c r="V80" s="99">
        <v>100</v>
      </c>
      <c r="W80" s="275">
        <v>35</v>
      </c>
      <c r="X80" s="160">
        <v>133.75</v>
      </c>
      <c r="Y80" s="436">
        <v>8681.25</v>
      </c>
      <c r="Z80" s="483">
        <v>1</v>
      </c>
      <c r="AA80" s="345" t="s">
        <v>10</v>
      </c>
      <c r="AB80" s="482">
        <v>7</v>
      </c>
      <c r="AC80" s="312">
        <v>1050</v>
      </c>
      <c r="AD80" s="477">
        <f t="shared" si="16"/>
        <v>7350</v>
      </c>
    </row>
    <row r="81" spans="1:30">
      <c r="A81" s="126"/>
      <c r="B81" s="610" t="s">
        <v>110</v>
      </c>
      <c r="C81" s="611"/>
      <c r="D81" s="612"/>
      <c r="E81" s="514">
        <v>1</v>
      </c>
      <c r="F81" s="97" t="s">
        <v>10</v>
      </c>
      <c r="G81" s="98">
        <v>7</v>
      </c>
      <c r="H81" s="164">
        <v>1200</v>
      </c>
      <c r="I81" s="436">
        <f>PRODUCT(G81:H81)+PRODUCT(E81,G81:H81)</f>
        <v>16800</v>
      </c>
      <c r="J81" s="933"/>
      <c r="K81" s="933"/>
      <c r="L81" s="933"/>
      <c r="M81" s="933"/>
      <c r="N81" s="933"/>
      <c r="O81" s="863"/>
      <c r="P81" s="863"/>
      <c r="Q81" s="863"/>
      <c r="R81" s="863"/>
      <c r="S81" s="863"/>
      <c r="T81" s="450">
        <v>1</v>
      </c>
      <c r="U81" s="450">
        <v>40</v>
      </c>
      <c r="V81" s="99">
        <v>93.75</v>
      </c>
      <c r="W81" s="275">
        <v>35</v>
      </c>
      <c r="X81" s="160">
        <v>125.94</v>
      </c>
      <c r="Y81" s="436">
        <v>8157.81</v>
      </c>
      <c r="Z81" s="483">
        <v>1</v>
      </c>
      <c r="AA81" s="345" t="s">
        <v>10</v>
      </c>
      <c r="AB81" s="482">
        <v>7</v>
      </c>
      <c r="AC81" s="312">
        <v>1100</v>
      </c>
      <c r="AD81" s="477">
        <f t="shared" si="16"/>
        <v>7700</v>
      </c>
    </row>
    <row r="82" spans="1:30">
      <c r="A82" s="126"/>
      <c r="B82" s="596" t="s">
        <v>54</v>
      </c>
      <c r="C82" s="597"/>
      <c r="D82" s="598"/>
      <c r="E82" s="514">
        <v>1</v>
      </c>
      <c r="F82" s="97" t="s">
        <v>10</v>
      </c>
      <c r="G82" s="98">
        <v>7</v>
      </c>
      <c r="H82" s="164">
        <v>1100</v>
      </c>
      <c r="I82" s="436">
        <f>PRODUCT(G82:H82)+PRODUCT(E82,G82:H82)</f>
        <v>15400</v>
      </c>
      <c r="J82" s="933"/>
      <c r="K82" s="933"/>
      <c r="L82" s="933"/>
      <c r="M82" s="933"/>
      <c r="N82" s="933"/>
      <c r="O82" s="863"/>
      <c r="P82" s="863"/>
      <c r="Q82" s="863"/>
      <c r="R82" s="863"/>
      <c r="S82" s="863"/>
      <c r="T82" s="450">
        <v>1</v>
      </c>
      <c r="U82" s="450">
        <v>40</v>
      </c>
      <c r="V82" s="99">
        <v>93.75</v>
      </c>
      <c r="W82" s="275">
        <v>35</v>
      </c>
      <c r="X82" s="160">
        <v>125.94</v>
      </c>
      <c r="Y82" s="436">
        <v>8157.81</v>
      </c>
      <c r="Z82" s="483">
        <v>1</v>
      </c>
      <c r="AA82" s="345" t="s">
        <v>10</v>
      </c>
      <c r="AB82" s="482">
        <v>7</v>
      </c>
      <c r="AC82" s="312">
        <v>980</v>
      </c>
      <c r="AD82" s="477">
        <f t="shared" si="16"/>
        <v>6860</v>
      </c>
    </row>
    <row r="83" spans="1:30">
      <c r="A83" s="126"/>
      <c r="B83" s="596" t="s">
        <v>65</v>
      </c>
      <c r="C83" s="597"/>
      <c r="D83" s="598"/>
      <c r="E83" s="514">
        <v>7</v>
      </c>
      <c r="F83" s="97" t="s">
        <v>10</v>
      </c>
      <c r="G83" s="98">
        <v>7</v>
      </c>
      <c r="H83" s="164">
        <v>900</v>
      </c>
      <c r="I83" s="436">
        <f>PRODUCT(G83:H83)+PRODUCT(E83,G83:H83)</f>
        <v>50400</v>
      </c>
      <c r="J83" s="933"/>
      <c r="K83" s="933"/>
      <c r="L83" s="933"/>
      <c r="M83" s="933"/>
      <c r="N83" s="933"/>
      <c r="O83" s="863"/>
      <c r="P83" s="863"/>
      <c r="Q83" s="863"/>
      <c r="R83" s="863"/>
      <c r="S83" s="863"/>
      <c r="T83" s="450">
        <v>1</v>
      </c>
      <c r="U83" s="450">
        <v>40</v>
      </c>
      <c r="V83" s="99">
        <v>87.5</v>
      </c>
      <c r="W83" s="275">
        <v>35</v>
      </c>
      <c r="X83" s="160">
        <v>118.13</v>
      </c>
      <c r="Y83" s="160">
        <v>7634.38</v>
      </c>
      <c r="Z83" s="483">
        <v>4</v>
      </c>
      <c r="AA83" s="345" t="s">
        <v>10</v>
      </c>
      <c r="AB83" s="482">
        <v>7</v>
      </c>
      <c r="AC83" s="312">
        <v>850</v>
      </c>
      <c r="AD83" s="477">
        <f t="shared" si="16"/>
        <v>23800</v>
      </c>
    </row>
    <row r="84" spans="1:30">
      <c r="A84" s="126"/>
      <c r="B84" s="596" t="s">
        <v>66</v>
      </c>
      <c r="C84" s="597"/>
      <c r="D84" s="598"/>
      <c r="E84" s="514">
        <v>2</v>
      </c>
      <c r="F84" s="97" t="s">
        <v>10</v>
      </c>
      <c r="G84" s="98">
        <v>7</v>
      </c>
      <c r="H84" s="164">
        <v>900</v>
      </c>
      <c r="I84" s="436">
        <f>PRODUCT(G84:H84)+PRODUCT(E84,G84:H84)</f>
        <v>18900</v>
      </c>
      <c r="J84" s="933"/>
      <c r="K84" s="933"/>
      <c r="L84" s="933"/>
      <c r="M84" s="933"/>
      <c r="N84" s="933"/>
      <c r="O84" s="863"/>
      <c r="P84" s="863"/>
      <c r="Q84" s="863"/>
      <c r="R84" s="863"/>
      <c r="S84" s="863"/>
      <c r="T84" s="450">
        <v>2</v>
      </c>
      <c r="U84" s="450">
        <v>40</v>
      </c>
      <c r="V84" s="99">
        <v>87.5</v>
      </c>
      <c r="W84" s="275">
        <v>35</v>
      </c>
      <c r="X84" s="160">
        <v>118.13</v>
      </c>
      <c r="Y84" s="436">
        <v>15268.75</v>
      </c>
      <c r="Z84" s="483">
        <v>2</v>
      </c>
      <c r="AA84" s="345" t="s">
        <v>10</v>
      </c>
      <c r="AB84" s="482">
        <v>7</v>
      </c>
      <c r="AC84" s="312">
        <v>850</v>
      </c>
      <c r="AD84" s="477">
        <f t="shared" si="16"/>
        <v>11900</v>
      </c>
    </row>
    <row r="85" spans="1:30">
      <c r="A85" s="126"/>
      <c r="B85" s="596" t="s">
        <v>222</v>
      </c>
      <c r="C85" s="597"/>
      <c r="D85" s="598"/>
      <c r="E85" s="514"/>
      <c r="F85" s="97"/>
      <c r="G85" s="98"/>
      <c r="H85" s="164"/>
      <c r="I85" s="436"/>
      <c r="J85" s="933"/>
      <c r="K85" s="933"/>
      <c r="L85" s="933"/>
      <c r="M85" s="933"/>
      <c r="N85" s="933"/>
      <c r="O85" s="863"/>
      <c r="P85" s="863"/>
      <c r="Q85" s="863"/>
      <c r="R85" s="863"/>
      <c r="S85" s="863"/>
      <c r="T85" s="450">
        <v>2</v>
      </c>
      <c r="U85" s="450">
        <v>40</v>
      </c>
      <c r="V85" s="99">
        <v>68.75</v>
      </c>
      <c r="W85" s="275">
        <v>35</v>
      </c>
      <c r="X85" s="160">
        <v>94.69</v>
      </c>
      <c r="Y85" s="436">
        <v>12128.13</v>
      </c>
      <c r="Z85" s="483">
        <v>0</v>
      </c>
      <c r="AA85" s="345" t="s">
        <v>10</v>
      </c>
      <c r="AB85" s="482">
        <v>7</v>
      </c>
      <c r="AC85" s="312">
        <v>0</v>
      </c>
      <c r="AD85" s="477">
        <f t="shared" si="16"/>
        <v>0</v>
      </c>
    </row>
    <row r="86" spans="1:30">
      <c r="A86" s="126"/>
      <c r="B86" s="505"/>
      <c r="C86" s="506"/>
      <c r="D86" s="507"/>
      <c r="E86" s="514"/>
      <c r="F86" s="97"/>
      <c r="G86" s="98"/>
      <c r="H86" s="164"/>
      <c r="I86" s="436"/>
      <c r="J86" s="933"/>
      <c r="K86" s="933"/>
      <c r="L86" s="933"/>
      <c r="M86" s="933"/>
      <c r="N86" s="933"/>
      <c r="O86" s="863"/>
      <c r="P86" s="863"/>
      <c r="Q86" s="863"/>
      <c r="R86" s="863"/>
      <c r="S86" s="863"/>
      <c r="T86" s="453"/>
      <c r="U86" s="453"/>
      <c r="V86" s="454"/>
      <c r="W86" s="455"/>
      <c r="X86" s="456"/>
      <c r="Y86" s="472"/>
      <c r="Z86" s="483"/>
      <c r="AA86" s="345"/>
      <c r="AB86" s="482"/>
      <c r="AC86" s="312"/>
      <c r="AD86" s="477"/>
    </row>
    <row r="87" spans="1:30" ht="15.75">
      <c r="A87" s="169"/>
      <c r="B87" s="613" t="s">
        <v>48</v>
      </c>
      <c r="C87" s="614"/>
      <c r="D87" s="615"/>
      <c r="E87" s="128"/>
      <c r="F87" s="170"/>
      <c r="G87" s="171"/>
      <c r="H87" s="172"/>
      <c r="I87" s="440">
        <f>SUM(I79:I84)</f>
        <v>126700</v>
      </c>
      <c r="J87" s="933"/>
      <c r="K87" s="933"/>
      <c r="L87" s="933"/>
      <c r="M87" s="933"/>
      <c r="N87" s="933"/>
      <c r="O87" s="863"/>
      <c r="P87" s="863"/>
      <c r="Q87" s="863"/>
      <c r="R87" s="863"/>
      <c r="S87" s="863"/>
      <c r="T87" s="444"/>
      <c r="U87" s="444"/>
      <c r="V87" s="444"/>
      <c r="W87" s="444"/>
      <c r="X87" s="444"/>
      <c r="Y87" s="472">
        <v>69756.25</v>
      </c>
      <c r="Z87" s="486"/>
      <c r="AA87" s="487"/>
      <c r="AB87" s="488"/>
      <c r="AC87" s="489"/>
      <c r="AD87" s="485">
        <f>SUM(AD79:AD85)</f>
        <v>66010</v>
      </c>
    </row>
    <row r="88" spans="1:30" ht="15" customHeight="1">
      <c r="A88" s="126"/>
      <c r="B88" s="605" t="s">
        <v>109</v>
      </c>
      <c r="C88" s="606"/>
      <c r="D88" s="607"/>
      <c r="E88" s="514"/>
      <c r="F88" s="97"/>
      <c r="G88" s="98"/>
      <c r="H88" s="164"/>
      <c r="I88" s="436"/>
      <c r="J88" s="933"/>
      <c r="K88" s="933"/>
      <c r="L88" s="933"/>
      <c r="M88" s="933"/>
      <c r="N88" s="933"/>
      <c r="O88" s="863"/>
      <c r="P88" s="863"/>
      <c r="Q88" s="863"/>
      <c r="R88" s="863"/>
      <c r="S88" s="863"/>
      <c r="T88" s="468" t="s">
        <v>161</v>
      </c>
      <c r="U88" s="468" t="s">
        <v>162</v>
      </c>
      <c r="V88" s="469" t="s">
        <v>163</v>
      </c>
      <c r="W88" s="470" t="s">
        <v>164</v>
      </c>
      <c r="X88" s="160" t="s">
        <v>163</v>
      </c>
      <c r="Y88" s="436"/>
      <c r="Z88" s="443"/>
      <c r="AA88" s="444"/>
      <c r="AB88" s="444"/>
      <c r="AC88" s="444"/>
      <c r="AD88" s="444"/>
    </row>
    <row r="89" spans="1:30">
      <c r="A89" s="126"/>
      <c r="B89" s="596" t="s">
        <v>92</v>
      </c>
      <c r="C89" s="597"/>
      <c r="D89" s="598"/>
      <c r="E89" s="514">
        <v>1</v>
      </c>
      <c r="F89" s="97" t="s">
        <v>10</v>
      </c>
      <c r="G89" s="98">
        <v>0</v>
      </c>
      <c r="H89" s="164">
        <v>1200</v>
      </c>
      <c r="I89" s="436">
        <f>PRODUCT(G89:H89,E89)</f>
        <v>0</v>
      </c>
      <c r="J89" s="933"/>
      <c r="K89" s="933"/>
      <c r="L89" s="933"/>
      <c r="M89" s="933"/>
      <c r="N89" s="933"/>
      <c r="O89" s="863"/>
      <c r="P89" s="863"/>
      <c r="Q89" s="863"/>
      <c r="R89" s="863"/>
      <c r="S89" s="863"/>
      <c r="T89" s="450">
        <v>1</v>
      </c>
      <c r="U89" s="450">
        <v>8</v>
      </c>
      <c r="V89" s="99">
        <v>112.5</v>
      </c>
      <c r="W89" s="275"/>
      <c r="X89" s="160"/>
      <c r="Y89" s="436">
        <v>900</v>
      </c>
      <c r="Z89" s="483">
        <v>1</v>
      </c>
      <c r="AA89" s="345" t="s">
        <v>10</v>
      </c>
      <c r="AB89" s="482">
        <v>0</v>
      </c>
      <c r="AC89" s="312">
        <v>1200</v>
      </c>
      <c r="AD89" s="477">
        <f t="shared" ref="AD89:AD93" si="17">AC89*AB89*Z89</f>
        <v>0</v>
      </c>
    </row>
    <row r="90" spans="1:30">
      <c r="A90" s="126"/>
      <c r="B90" s="616" t="s">
        <v>93</v>
      </c>
      <c r="C90" s="617"/>
      <c r="D90" s="618"/>
      <c r="E90" s="514">
        <v>1</v>
      </c>
      <c r="F90" s="97" t="s">
        <v>10</v>
      </c>
      <c r="G90" s="98">
        <v>0</v>
      </c>
      <c r="H90" s="164">
        <v>1200</v>
      </c>
      <c r="I90" s="436">
        <f>PRODUCT(E90,G90:H90)</f>
        <v>0</v>
      </c>
      <c r="J90" s="933"/>
      <c r="K90" s="933"/>
      <c r="L90" s="933"/>
      <c r="M90" s="933"/>
      <c r="N90" s="933"/>
      <c r="O90" s="863"/>
      <c r="P90" s="863"/>
      <c r="Q90" s="863"/>
      <c r="R90" s="863"/>
      <c r="S90" s="863"/>
      <c r="T90" s="450">
        <v>1</v>
      </c>
      <c r="U90" s="450">
        <v>8</v>
      </c>
      <c r="V90" s="99">
        <v>93.75</v>
      </c>
      <c r="W90" s="275"/>
      <c r="X90" s="160"/>
      <c r="Y90" s="436">
        <v>750</v>
      </c>
      <c r="Z90" s="483">
        <v>1</v>
      </c>
      <c r="AA90" s="345" t="s">
        <v>10</v>
      </c>
      <c r="AB90" s="482">
        <v>0</v>
      </c>
      <c r="AC90" s="312">
        <v>1050</v>
      </c>
      <c r="AD90" s="477">
        <f t="shared" si="17"/>
        <v>0</v>
      </c>
    </row>
    <row r="91" spans="1:30">
      <c r="A91" s="126"/>
      <c r="B91" s="610" t="s">
        <v>110</v>
      </c>
      <c r="C91" s="611"/>
      <c r="D91" s="612"/>
      <c r="E91" s="514">
        <v>1</v>
      </c>
      <c r="F91" s="97" t="s">
        <v>10</v>
      </c>
      <c r="G91" s="98">
        <v>0</v>
      </c>
      <c r="H91" s="164">
        <v>1200</v>
      </c>
      <c r="I91" s="436">
        <f>PRODUCT(G91:H91,E91)</f>
        <v>0</v>
      </c>
      <c r="J91" s="933"/>
      <c r="K91" s="933"/>
      <c r="L91" s="933"/>
      <c r="M91" s="933"/>
      <c r="N91" s="933"/>
      <c r="O91" s="863"/>
      <c r="P91" s="863"/>
      <c r="Q91" s="863"/>
      <c r="R91" s="863"/>
      <c r="S91" s="863"/>
      <c r="T91" s="450">
        <v>1</v>
      </c>
      <c r="U91" s="450">
        <v>8</v>
      </c>
      <c r="V91" s="99">
        <v>87.5</v>
      </c>
      <c r="W91" s="275"/>
      <c r="X91" s="160"/>
      <c r="Y91" s="436">
        <v>700</v>
      </c>
      <c r="Z91" s="483">
        <v>1</v>
      </c>
      <c r="AA91" s="345" t="s">
        <v>10</v>
      </c>
      <c r="AB91" s="482">
        <v>0</v>
      </c>
      <c r="AC91" s="312">
        <v>1100</v>
      </c>
      <c r="AD91" s="477">
        <f t="shared" si="17"/>
        <v>0</v>
      </c>
    </row>
    <row r="92" spans="1:30">
      <c r="A92" s="126"/>
      <c r="B92" s="596" t="s">
        <v>65</v>
      </c>
      <c r="C92" s="597"/>
      <c r="D92" s="598"/>
      <c r="E92" s="514">
        <v>1</v>
      </c>
      <c r="F92" s="97" t="s">
        <v>10</v>
      </c>
      <c r="G92" s="98">
        <v>0</v>
      </c>
      <c r="H92" s="164">
        <v>900</v>
      </c>
      <c r="I92" s="436">
        <f>PRODUCT(G92:H92,E92)</f>
        <v>0</v>
      </c>
      <c r="J92" s="933"/>
      <c r="K92" s="933"/>
      <c r="L92" s="933"/>
      <c r="M92" s="933"/>
      <c r="N92" s="933"/>
      <c r="O92" s="863"/>
      <c r="P92" s="863"/>
      <c r="Q92" s="863"/>
      <c r="R92" s="863"/>
      <c r="S92" s="863"/>
      <c r="T92" s="450">
        <v>1</v>
      </c>
      <c r="U92" s="450">
        <v>8</v>
      </c>
      <c r="V92" s="99">
        <v>87.5</v>
      </c>
      <c r="W92" s="275"/>
      <c r="X92" s="160"/>
      <c r="Y92" s="436">
        <v>700</v>
      </c>
      <c r="Z92" s="483">
        <v>4</v>
      </c>
      <c r="AA92" s="345" t="s">
        <v>10</v>
      </c>
      <c r="AB92" s="482">
        <v>0</v>
      </c>
      <c r="AC92" s="312">
        <v>850</v>
      </c>
      <c r="AD92" s="477">
        <f t="shared" si="17"/>
        <v>0</v>
      </c>
    </row>
    <row r="93" spans="1:30">
      <c r="A93" s="126"/>
      <c r="B93" s="596" t="s">
        <v>66</v>
      </c>
      <c r="C93" s="597"/>
      <c r="D93" s="598"/>
      <c r="E93" s="514">
        <v>1</v>
      </c>
      <c r="F93" s="97" t="s">
        <v>10</v>
      </c>
      <c r="G93" s="98">
        <v>0</v>
      </c>
      <c r="H93" s="164">
        <v>900</v>
      </c>
      <c r="I93" s="436">
        <f>PRODUCT(E93,G93:H93)</f>
        <v>0</v>
      </c>
      <c r="J93" s="933"/>
      <c r="K93" s="933"/>
      <c r="L93" s="933"/>
      <c r="M93" s="933"/>
      <c r="N93" s="933"/>
      <c r="O93" s="863"/>
      <c r="P93" s="863"/>
      <c r="Q93" s="863"/>
      <c r="R93" s="863"/>
      <c r="S93" s="863"/>
      <c r="T93" s="450">
        <v>1</v>
      </c>
      <c r="U93" s="450">
        <v>8</v>
      </c>
      <c r="V93" s="99">
        <v>68.75</v>
      </c>
      <c r="W93" s="275"/>
      <c r="X93" s="160"/>
      <c r="Y93" s="436">
        <v>550</v>
      </c>
      <c r="Z93" s="483">
        <v>2</v>
      </c>
      <c r="AA93" s="345" t="s">
        <v>10</v>
      </c>
      <c r="AB93" s="482">
        <v>0</v>
      </c>
      <c r="AC93" s="312">
        <v>850</v>
      </c>
      <c r="AD93" s="477">
        <f t="shared" si="17"/>
        <v>0</v>
      </c>
    </row>
    <row r="94" spans="1:30">
      <c r="A94" s="126"/>
      <c r="B94" s="602" t="s">
        <v>48</v>
      </c>
      <c r="C94" s="603"/>
      <c r="D94" s="604"/>
      <c r="E94" s="128"/>
      <c r="F94" s="97"/>
      <c r="G94" s="96"/>
      <c r="H94" s="163"/>
      <c r="I94" s="437">
        <f>SUM(I89:I93)</f>
        <v>0</v>
      </c>
      <c r="J94" s="933"/>
      <c r="K94" s="933"/>
      <c r="L94" s="933"/>
      <c r="M94" s="933"/>
      <c r="N94" s="933"/>
      <c r="O94" s="863"/>
      <c r="P94" s="863"/>
      <c r="Q94" s="863"/>
      <c r="R94" s="863"/>
      <c r="S94" s="863"/>
      <c r="T94" s="453"/>
      <c r="U94" s="453"/>
      <c r="V94" s="99"/>
      <c r="W94" s="269"/>
      <c r="X94" s="161"/>
      <c r="Y94" s="437">
        <f>SUM(Y89:Y93)</f>
        <v>3600</v>
      </c>
      <c r="Z94" s="490"/>
      <c r="AA94" s="345"/>
      <c r="AB94" s="484"/>
      <c r="AC94" s="353"/>
      <c r="AD94" s="437">
        <f>SUM(AD89:AD93)</f>
        <v>0</v>
      </c>
    </row>
    <row r="95" spans="1:30">
      <c r="A95" s="150" t="s">
        <v>100</v>
      </c>
      <c r="B95" s="599" t="s">
        <v>20</v>
      </c>
      <c r="C95" s="600"/>
      <c r="D95" s="601"/>
      <c r="E95" s="121"/>
      <c r="F95" s="97"/>
      <c r="G95" s="96"/>
      <c r="H95" s="163"/>
      <c r="I95" s="441"/>
      <c r="J95" s="933"/>
      <c r="K95" s="933"/>
      <c r="L95" s="933"/>
      <c r="M95" s="933"/>
      <c r="N95" s="933"/>
      <c r="O95" s="863"/>
      <c r="P95" s="863"/>
      <c r="Q95" s="863"/>
      <c r="R95" s="863"/>
      <c r="S95" s="863"/>
      <c r="T95" s="444"/>
      <c r="U95" s="444"/>
      <c r="V95" s="444"/>
      <c r="W95" s="444"/>
      <c r="X95" s="444"/>
      <c r="Y95" s="461"/>
      <c r="Z95" s="490"/>
      <c r="AA95" s="345"/>
      <c r="AB95" s="484"/>
      <c r="AC95" s="353"/>
      <c r="AD95" s="492"/>
    </row>
    <row r="96" spans="1:30">
      <c r="A96" s="126"/>
      <c r="B96" s="592" t="s">
        <v>55</v>
      </c>
      <c r="C96" s="582"/>
      <c r="D96" s="583"/>
      <c r="E96" s="121"/>
      <c r="F96" s="97"/>
      <c r="G96" s="96"/>
      <c r="H96" s="163"/>
      <c r="I96" s="437">
        <f>(I99+I100+I101)*0.003</f>
        <v>2505.5119799999998</v>
      </c>
      <c r="J96" s="933"/>
      <c r="K96" s="933"/>
      <c r="L96" s="933"/>
      <c r="M96" s="933"/>
      <c r="N96" s="933"/>
      <c r="O96" s="863"/>
      <c r="P96" s="863"/>
      <c r="Q96" s="863"/>
      <c r="R96" s="863"/>
      <c r="S96" s="863"/>
      <c r="T96" s="451"/>
      <c r="U96" s="451"/>
      <c r="V96" s="444"/>
      <c r="W96" s="444"/>
      <c r="X96" s="444"/>
      <c r="Y96" s="437">
        <v>3128</v>
      </c>
      <c r="Z96" s="490"/>
      <c r="AA96" s="345"/>
      <c r="AB96" s="484"/>
      <c r="AC96" s="353"/>
      <c r="AD96" s="492">
        <v>2173.5500000000002</v>
      </c>
    </row>
    <row r="97" spans="1:30">
      <c r="A97" s="150" t="s">
        <v>101</v>
      </c>
      <c r="B97" s="593" t="s">
        <v>69</v>
      </c>
      <c r="C97" s="594"/>
      <c r="D97" s="595"/>
      <c r="E97" s="121"/>
      <c r="F97" s="97"/>
      <c r="G97" s="96"/>
      <c r="H97" s="163"/>
      <c r="I97" s="437">
        <f>(I99+I100+I101)*0.05</f>
        <v>41758.532999999996</v>
      </c>
      <c r="J97" s="933"/>
      <c r="K97" s="933"/>
      <c r="L97" s="933"/>
      <c r="M97" s="933"/>
      <c r="N97" s="933"/>
      <c r="O97" s="863"/>
      <c r="P97" s="863"/>
      <c r="Q97" s="863"/>
      <c r="R97" s="863"/>
      <c r="S97" s="863"/>
      <c r="T97" s="451"/>
      <c r="U97" s="451"/>
      <c r="V97" s="444"/>
      <c r="W97" s="444"/>
      <c r="X97" s="444"/>
      <c r="Y97" s="461"/>
      <c r="Z97" s="490"/>
      <c r="AA97" s="345"/>
      <c r="AB97" s="484"/>
      <c r="AC97" s="353"/>
      <c r="AD97" s="492">
        <v>56874.5</v>
      </c>
    </row>
    <row r="98" spans="1:30">
      <c r="A98" s="126"/>
      <c r="B98" s="570" t="s">
        <v>56</v>
      </c>
      <c r="C98" s="571"/>
      <c r="D98" s="572"/>
      <c r="E98" s="121"/>
      <c r="F98" s="97"/>
      <c r="G98" s="96"/>
      <c r="H98" s="163"/>
      <c r="I98" s="436"/>
      <c r="J98" s="933"/>
      <c r="K98" s="933"/>
      <c r="L98" s="933"/>
      <c r="M98" s="933"/>
      <c r="N98" s="933"/>
      <c r="O98" s="863"/>
      <c r="P98" s="863"/>
      <c r="Q98" s="863"/>
      <c r="R98" s="863"/>
      <c r="S98" s="863"/>
      <c r="T98" s="443"/>
      <c r="U98" s="443"/>
      <c r="V98" s="444"/>
      <c r="W98" s="444"/>
      <c r="X98" s="444"/>
      <c r="Y98" s="461"/>
      <c r="Z98" s="490"/>
      <c r="AA98" s="345"/>
      <c r="AB98" s="484"/>
      <c r="AC98" s="353"/>
      <c r="AD98" s="477"/>
    </row>
    <row r="99" spans="1:30">
      <c r="A99" s="126"/>
      <c r="B99" s="570" t="s">
        <v>57</v>
      </c>
      <c r="C99" s="579"/>
      <c r="D99" s="580"/>
      <c r="E99" s="121"/>
      <c r="F99" s="97"/>
      <c r="G99" s="96"/>
      <c r="H99" s="163"/>
      <c r="I99" s="440">
        <f>I31</f>
        <v>97600</v>
      </c>
      <c r="J99" s="933"/>
      <c r="K99" s="933"/>
      <c r="L99" s="933"/>
      <c r="M99" s="933"/>
      <c r="N99" s="933"/>
      <c r="O99" s="863"/>
      <c r="P99" s="863"/>
      <c r="Q99" s="863"/>
      <c r="R99" s="863"/>
      <c r="S99" s="863"/>
      <c r="T99" s="452"/>
      <c r="U99" s="452"/>
      <c r="V99" s="444"/>
      <c r="W99" s="444"/>
      <c r="X99" s="444"/>
      <c r="Y99" s="440">
        <f>Y31</f>
        <v>80618</v>
      </c>
      <c r="Z99" s="490"/>
      <c r="AA99" s="345"/>
      <c r="AB99" s="484"/>
      <c r="AC99" s="353"/>
      <c r="AD99" s="485">
        <f>AD31</f>
        <v>49250</v>
      </c>
    </row>
    <row r="100" spans="1:30">
      <c r="A100" s="126"/>
      <c r="B100" s="570" t="s">
        <v>58</v>
      </c>
      <c r="C100" s="571"/>
      <c r="D100" s="572"/>
      <c r="E100" s="121"/>
      <c r="F100" s="97"/>
      <c r="G100" s="96"/>
      <c r="H100" s="163"/>
      <c r="I100" s="437">
        <v>461070.66</v>
      </c>
      <c r="J100" s="933"/>
      <c r="K100" s="933"/>
      <c r="L100" s="933"/>
      <c r="M100" s="933"/>
      <c r="N100" s="933"/>
      <c r="O100" s="863"/>
      <c r="P100" s="863"/>
      <c r="Q100" s="863"/>
      <c r="R100" s="863"/>
      <c r="S100" s="863"/>
      <c r="T100" s="451"/>
      <c r="U100" s="451"/>
      <c r="V100" s="444"/>
      <c r="W100" s="444"/>
      <c r="X100" s="444"/>
      <c r="Y100" s="437">
        <f>Y35+Y44+Y47+Y50+Y55+Y69</f>
        <v>484262.66000000003</v>
      </c>
      <c r="Z100" s="490"/>
      <c r="AA100" s="345"/>
      <c r="AB100" s="484"/>
      <c r="AC100" s="353"/>
      <c r="AD100" s="492">
        <f>AD35+AD44+AD47+AD50+AD55+AD69</f>
        <v>519495</v>
      </c>
    </row>
    <row r="101" spans="1:30">
      <c r="A101" s="126"/>
      <c r="B101" s="570" t="s">
        <v>38</v>
      </c>
      <c r="C101" s="571"/>
      <c r="D101" s="572"/>
      <c r="E101" s="121"/>
      <c r="F101" s="97"/>
      <c r="G101" s="96"/>
      <c r="H101" s="163"/>
      <c r="I101" s="437">
        <v>276500</v>
      </c>
      <c r="J101" s="933"/>
      <c r="K101" s="933"/>
      <c r="L101" s="933"/>
      <c r="M101" s="933"/>
      <c r="N101" s="933"/>
      <c r="O101" s="863"/>
      <c r="P101" s="863"/>
      <c r="Q101" s="863"/>
      <c r="R101" s="863"/>
      <c r="S101" s="863"/>
      <c r="T101" s="451"/>
      <c r="U101" s="451"/>
      <c r="V101" s="444"/>
      <c r="W101" s="444"/>
      <c r="X101" s="444"/>
      <c r="Y101" s="437">
        <f>Y77+Y87+Y94</f>
        <v>156340.63</v>
      </c>
      <c r="Z101" s="490"/>
      <c r="AA101" s="345"/>
      <c r="AB101" s="484"/>
      <c r="AC101" s="353"/>
      <c r="AD101" s="492">
        <f>AD77+AD87+AD94</f>
        <v>155770</v>
      </c>
    </row>
    <row r="102" spans="1:30">
      <c r="A102" s="126"/>
      <c r="B102" s="570" t="s">
        <v>59</v>
      </c>
      <c r="C102" s="571"/>
      <c r="D102" s="572"/>
      <c r="E102" s="121"/>
      <c r="F102" s="97"/>
      <c r="G102" s="96"/>
      <c r="H102" s="163"/>
      <c r="I102" s="437">
        <v>83907.066000000006</v>
      </c>
      <c r="J102" s="933"/>
      <c r="K102" s="933"/>
      <c r="L102" s="933"/>
      <c r="M102" s="933"/>
      <c r="N102" s="933"/>
      <c r="O102" s="863"/>
      <c r="P102" s="863"/>
      <c r="Q102" s="863"/>
      <c r="R102" s="863"/>
      <c r="S102" s="863"/>
      <c r="T102" s="451"/>
      <c r="U102" s="451"/>
      <c r="V102" s="444"/>
      <c r="W102" s="444"/>
      <c r="X102" s="444"/>
      <c r="Y102" s="437">
        <v>108183.15</v>
      </c>
      <c r="Z102" s="490"/>
      <c r="AA102" s="345"/>
      <c r="AB102" s="484"/>
      <c r="AC102" s="353"/>
      <c r="AD102" s="492">
        <v>85311.75</v>
      </c>
    </row>
    <row r="103" spans="1:30">
      <c r="A103" s="126"/>
      <c r="B103" s="573" t="s">
        <v>60</v>
      </c>
      <c r="C103" s="574"/>
      <c r="D103" s="575"/>
      <c r="E103" s="121"/>
      <c r="F103" s="97"/>
      <c r="G103" s="96"/>
      <c r="H103" s="163"/>
      <c r="I103" s="437">
        <f>SUM(I96:I102)</f>
        <v>963341.77097999991</v>
      </c>
      <c r="J103" s="933"/>
      <c r="K103" s="933"/>
      <c r="L103" s="933"/>
      <c r="M103" s="933"/>
      <c r="N103" s="933"/>
      <c r="O103" s="863"/>
      <c r="P103" s="863"/>
      <c r="Q103" s="863"/>
      <c r="R103" s="863"/>
      <c r="S103" s="863"/>
      <c r="T103" s="451"/>
      <c r="U103" s="451"/>
      <c r="V103" s="444"/>
      <c r="W103" s="444"/>
      <c r="X103" s="444"/>
      <c r="Y103" s="437">
        <f>SUM(Y96:Y102)</f>
        <v>832532.44000000006</v>
      </c>
      <c r="Z103" s="367"/>
      <c r="AA103" s="99"/>
      <c r="AB103" s="269"/>
      <c r="AC103" s="493"/>
      <c r="AD103" s="437">
        <f>SUM(AD96:AD102)</f>
        <v>868874.8</v>
      </c>
    </row>
    <row r="104" spans="1:30" ht="15.75" thickBot="1">
      <c r="A104" s="126"/>
      <c r="B104" s="576" t="s">
        <v>61</v>
      </c>
      <c r="C104" s="577"/>
      <c r="D104" s="578"/>
      <c r="E104" s="577" t="s">
        <v>216</v>
      </c>
      <c r="F104" s="577"/>
      <c r="G104" s="577"/>
      <c r="H104" s="667"/>
      <c r="I104" s="108"/>
      <c r="J104" s="523"/>
      <c r="K104" s="524"/>
      <c r="L104" s="524"/>
      <c r="M104" s="525"/>
      <c r="N104" s="444"/>
      <c r="O104" s="864"/>
      <c r="P104" s="864"/>
      <c r="Q104" s="864"/>
      <c r="R104" s="864"/>
      <c r="S104" s="864"/>
      <c r="T104" s="857" t="s">
        <v>150</v>
      </c>
      <c r="U104" s="858"/>
      <c r="V104" s="858"/>
      <c r="W104" s="858"/>
      <c r="X104" s="859"/>
      <c r="Y104" s="461"/>
      <c r="Z104" s="838" t="s">
        <v>215</v>
      </c>
      <c r="AA104" s="839"/>
      <c r="AB104" s="839"/>
      <c r="AC104" s="840"/>
      <c r="AD104" s="444"/>
    </row>
    <row r="105" spans="1:30" ht="33.75" customHeight="1" thickBot="1">
      <c r="A105" s="153"/>
      <c r="B105" s="668" t="s">
        <v>32</v>
      </c>
      <c r="C105" s="669"/>
      <c r="D105" s="670"/>
      <c r="E105" s="107"/>
      <c r="F105" s="105"/>
      <c r="G105" s="106"/>
      <c r="H105" s="165" t="s">
        <v>62</v>
      </c>
      <c r="I105" s="123">
        <f>I103</f>
        <v>963341.77097999991</v>
      </c>
      <c r="J105" s="444"/>
      <c r="K105" s="444"/>
      <c r="L105" s="444"/>
      <c r="M105" s="444"/>
      <c r="N105" s="516"/>
      <c r="O105" s="444"/>
      <c r="P105" s="444"/>
      <c r="Q105" s="444"/>
      <c r="R105" s="444"/>
      <c r="S105" s="516"/>
      <c r="T105" s="444"/>
      <c r="U105" s="444"/>
      <c r="V105" s="444"/>
      <c r="W105" s="444"/>
      <c r="X105" s="444"/>
      <c r="Y105" s="464">
        <f>Y103</f>
        <v>832532.44000000006</v>
      </c>
      <c r="Z105" s="444"/>
      <c r="AA105" s="444"/>
      <c r="AB105" s="444"/>
      <c r="AC105" s="444"/>
      <c r="AD105" s="516">
        <f>AD103</f>
        <v>868874.8</v>
      </c>
    </row>
    <row r="106" spans="1:30">
      <c r="A106" s="102"/>
      <c r="B106" s="103"/>
      <c r="C106" s="103"/>
      <c r="D106" s="103"/>
      <c r="E106" s="103"/>
      <c r="F106" s="103"/>
      <c r="G106" s="103"/>
      <c r="H106" s="166"/>
      <c r="I106" s="104"/>
      <c r="N106" s="519"/>
      <c r="S106" s="519"/>
      <c r="Y106" s="519"/>
      <c r="AD106" s="519"/>
    </row>
    <row r="107" spans="1:30">
      <c r="A107" s="671" t="s">
        <v>11</v>
      </c>
      <c r="B107" s="672"/>
      <c r="C107" s="672"/>
      <c r="D107" s="103"/>
      <c r="E107" s="103"/>
      <c r="F107" s="103"/>
      <c r="G107" s="103"/>
      <c r="H107" s="166"/>
      <c r="I107" s="104"/>
    </row>
    <row r="108" spans="1:30">
      <c r="A108" s="102"/>
      <c r="B108" s="103"/>
      <c r="C108" s="103"/>
      <c r="D108" s="103"/>
      <c r="E108" s="103"/>
      <c r="F108" s="103"/>
      <c r="G108" s="103"/>
      <c r="H108" s="166"/>
      <c r="I108" s="104"/>
      <c r="M108" s="519"/>
      <c r="R108" s="519"/>
      <c r="AC108" s="519"/>
    </row>
    <row r="109" spans="1:30">
      <c r="A109" s="673" t="s">
        <v>40</v>
      </c>
      <c r="B109" s="674"/>
      <c r="C109" s="674"/>
      <c r="D109" s="103"/>
      <c r="E109" s="103"/>
      <c r="F109" s="103"/>
      <c r="G109" s="103"/>
      <c r="H109" s="166"/>
      <c r="I109" s="104"/>
    </row>
    <row r="110" spans="1:30">
      <c r="A110" s="14" t="s">
        <v>73</v>
      </c>
      <c r="B110" s="16"/>
      <c r="C110" s="16"/>
      <c r="D110" s="129"/>
      <c r="E110" s="9"/>
      <c r="F110" s="9"/>
      <c r="G110" s="9"/>
      <c r="H110" s="167"/>
      <c r="I110" s="11" t="s">
        <v>63</v>
      </c>
    </row>
    <row r="111" spans="1:30">
      <c r="E111" s="9"/>
      <c r="F111" s="9"/>
      <c r="G111" s="9"/>
      <c r="H111" s="167"/>
      <c r="I111" s="11"/>
    </row>
    <row r="112" spans="1:30">
      <c r="A112" s="155" t="s">
        <v>29</v>
      </c>
      <c r="B112" s="16"/>
      <c r="C112" s="16"/>
      <c r="D112" s="16"/>
      <c r="E112" s="9"/>
      <c r="F112" s="9"/>
      <c r="G112" s="9"/>
      <c r="H112" s="167"/>
      <c r="I112" s="11"/>
    </row>
    <row r="113" spans="1:9">
      <c r="A113" s="155"/>
      <c r="B113"/>
      <c r="C113"/>
      <c r="D113"/>
      <c r="E113" s="9"/>
      <c r="F113" s="9"/>
      <c r="G113" s="9"/>
      <c r="H113" s="167"/>
      <c r="I113" s="11"/>
    </row>
    <row r="114" spans="1:9">
      <c r="A114" s="156" t="s">
        <v>102</v>
      </c>
      <c r="B114"/>
      <c r="C114"/>
      <c r="D114" s="40"/>
      <c r="E114" s="9"/>
      <c r="F114" s="9"/>
      <c r="G114" s="9"/>
      <c r="H114" s="167"/>
      <c r="I114" s="11"/>
    </row>
    <row r="115" spans="1:9">
      <c r="A115" s="155" t="s">
        <v>72</v>
      </c>
      <c r="B115"/>
      <c r="C115"/>
      <c r="D115" s="130"/>
      <c r="E115" s="9"/>
      <c r="F115" s="9"/>
      <c r="G115" s="9"/>
      <c r="H115" s="167"/>
      <c r="I115" s="11"/>
    </row>
    <row r="116" spans="1:9">
      <c r="E116" s="9"/>
      <c r="F116" s="9"/>
      <c r="G116" s="9"/>
      <c r="H116" s="167"/>
      <c r="I116" s="11"/>
    </row>
    <row r="117" spans="1:9">
      <c r="E117" s="2"/>
      <c r="F117" s="2"/>
      <c r="G117" s="13"/>
      <c r="I117" s="3"/>
    </row>
    <row r="118" spans="1:9">
      <c r="E118" s="13"/>
      <c r="F118" s="13"/>
      <c r="G118" s="13"/>
      <c r="I118" s="3"/>
    </row>
    <row r="119" spans="1:9">
      <c r="E119" s="13"/>
      <c r="F119" s="13"/>
      <c r="G119" s="13"/>
      <c r="I119" s="3"/>
    </row>
    <row r="120" spans="1:9">
      <c r="E120" s="2"/>
      <c r="F120" s="2"/>
      <c r="G120" s="13"/>
      <c r="I120" s="3"/>
    </row>
    <row r="121" spans="1:9">
      <c r="E121" s="2"/>
      <c r="F121" s="2"/>
      <c r="G121" s="13"/>
      <c r="I121" s="3"/>
    </row>
  </sheetData>
  <mergeCells count="131">
    <mergeCell ref="T1:Y9"/>
    <mergeCell ref="J12:N103"/>
    <mergeCell ref="O12:S104"/>
    <mergeCell ref="J1:N9"/>
    <mergeCell ref="K10:K11"/>
    <mergeCell ref="L10:L11"/>
    <mergeCell ref="M10:M11"/>
    <mergeCell ref="N10:N11"/>
    <mergeCell ref="A10:A11"/>
    <mergeCell ref="B10:D11"/>
    <mergeCell ref="E10:E11"/>
    <mergeCell ref="F10:F11"/>
    <mergeCell ref="G10:G11"/>
    <mergeCell ref="H10:H11"/>
    <mergeCell ref="B15:D15"/>
    <mergeCell ref="B16:D16"/>
    <mergeCell ref="B29:D29"/>
    <mergeCell ref="B30:D30"/>
    <mergeCell ref="A5:C7"/>
    <mergeCell ref="D5:F7"/>
    <mergeCell ref="A9:I9"/>
    <mergeCell ref="AD10:AD11"/>
    <mergeCell ref="AB10:AB11"/>
    <mergeCell ref="AC10:AC11"/>
    <mergeCell ref="O1:S9"/>
    <mergeCell ref="P10:P11"/>
    <mergeCell ref="V10:V11"/>
    <mergeCell ref="B12:D12"/>
    <mergeCell ref="B13:D13"/>
    <mergeCell ref="B14:D14"/>
    <mergeCell ref="W10:W11"/>
    <mergeCell ref="X10:X11"/>
    <mergeCell ref="Y10:Y11"/>
    <mergeCell ref="AA10:AA11"/>
    <mergeCell ref="Q10:Q11"/>
    <mergeCell ref="I10:I11"/>
    <mergeCell ref="R10:R11"/>
    <mergeCell ref="S10:S11"/>
    <mergeCell ref="Z1:AD9"/>
    <mergeCell ref="D3:F4"/>
    <mergeCell ref="H6:I6"/>
    <mergeCell ref="A1:C4"/>
    <mergeCell ref="D1:F2"/>
    <mergeCell ref="G1:I4"/>
    <mergeCell ref="H7:I7"/>
    <mergeCell ref="D8:F8"/>
    <mergeCell ref="H8:I8"/>
    <mergeCell ref="B25:D25"/>
    <mergeCell ref="B26:D26"/>
    <mergeCell ref="B28:D28"/>
    <mergeCell ref="B41:D41"/>
    <mergeCell ref="B42:D42"/>
    <mergeCell ref="B44:D44"/>
    <mergeCell ref="B34:D34"/>
    <mergeCell ref="B31:D31"/>
    <mergeCell ref="B32:D32"/>
    <mergeCell ref="B33:D33"/>
    <mergeCell ref="B21:D21"/>
    <mergeCell ref="B22:D22"/>
    <mergeCell ref="B24:D24"/>
    <mergeCell ref="B45:D45"/>
    <mergeCell ref="B46:D46"/>
    <mergeCell ref="B47:D47"/>
    <mergeCell ref="B35:D35"/>
    <mergeCell ref="B36:D36"/>
    <mergeCell ref="B37:D37"/>
    <mergeCell ref="B38:D38"/>
    <mergeCell ref="B39:D39"/>
    <mergeCell ref="B40:D40"/>
    <mergeCell ref="B43:D43"/>
    <mergeCell ref="B55:D55"/>
    <mergeCell ref="B56:D56"/>
    <mergeCell ref="B57:D57"/>
    <mergeCell ref="B58:D58"/>
    <mergeCell ref="B59:D59"/>
    <mergeCell ref="B60:D60"/>
    <mergeCell ref="B48:D48"/>
    <mergeCell ref="B49:D49"/>
    <mergeCell ref="B50:D50"/>
    <mergeCell ref="B51:D51"/>
    <mergeCell ref="B52:D52"/>
    <mergeCell ref="B53:D53"/>
    <mergeCell ref="B54:D54"/>
    <mergeCell ref="B69:D69"/>
    <mergeCell ref="B70:D70"/>
    <mergeCell ref="B71:D71"/>
    <mergeCell ref="B72:D72"/>
    <mergeCell ref="B73:D73"/>
    <mergeCell ref="B74:D74"/>
    <mergeCell ref="B61:D61"/>
    <mergeCell ref="B62:D62"/>
    <mergeCell ref="B63:D63"/>
    <mergeCell ref="B65:D65"/>
    <mergeCell ref="B66:D66"/>
    <mergeCell ref="B67:D67"/>
    <mergeCell ref="B68:D68"/>
    <mergeCell ref="B82:D82"/>
    <mergeCell ref="B83:D83"/>
    <mergeCell ref="B84:D84"/>
    <mergeCell ref="B87:D87"/>
    <mergeCell ref="B88:D88"/>
    <mergeCell ref="B89:D89"/>
    <mergeCell ref="B75:D75"/>
    <mergeCell ref="B77:D77"/>
    <mergeCell ref="B78:D78"/>
    <mergeCell ref="B79:D79"/>
    <mergeCell ref="B80:D80"/>
    <mergeCell ref="B81:D81"/>
    <mergeCell ref="B85:D85"/>
    <mergeCell ref="B76:D76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T104:X104"/>
    <mergeCell ref="Z104:AC104"/>
    <mergeCell ref="B105:D105"/>
    <mergeCell ref="A107:C107"/>
    <mergeCell ref="A109:C109"/>
    <mergeCell ref="B102:D102"/>
    <mergeCell ref="B103:D103"/>
    <mergeCell ref="B104:D104"/>
    <mergeCell ref="E104:H104"/>
  </mergeCells>
  <pageMargins left="0.7" right="0.7" top="0.75" bottom="0.75" header="0.3" footer="0.3"/>
  <pageSetup paperSize="8" scale="4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AC25"/>
  <sheetViews>
    <sheetView tabSelected="1" topLeftCell="A13" workbookViewId="0">
      <selection activeCell="H28" sqref="H28"/>
    </sheetView>
  </sheetViews>
  <sheetFormatPr defaultRowHeight="15"/>
  <cols>
    <col min="1" max="1" width="4.28515625" customWidth="1"/>
    <col min="2" max="2" width="5.85546875" customWidth="1"/>
    <col min="3" max="3" width="14.28515625" customWidth="1"/>
    <col min="4" max="4" width="15.7109375" customWidth="1"/>
    <col min="5" max="5" width="11" customWidth="1"/>
    <col min="6" max="6" width="16.7109375" customWidth="1"/>
    <col min="7" max="9" width="13" customWidth="1"/>
    <col min="10" max="12" width="14" customWidth="1"/>
    <col min="13" max="13" width="14.5703125" customWidth="1"/>
    <col min="14" max="14" width="12.140625" customWidth="1"/>
    <col min="15" max="15" width="14.5703125" customWidth="1"/>
    <col min="16" max="16" width="15.5703125" customWidth="1"/>
    <col min="17" max="17" width="10.85546875" customWidth="1"/>
    <col min="18" max="18" width="14" customWidth="1"/>
    <col min="19" max="20" width="19" customWidth="1"/>
    <col min="21" max="24" width="16.7109375" customWidth="1"/>
  </cols>
  <sheetData>
    <row r="2" spans="2:29" ht="21">
      <c r="B2" s="529" t="s">
        <v>225</v>
      </c>
    </row>
    <row r="3" spans="2:29" ht="21" customHeight="1">
      <c r="B3" s="938" t="s">
        <v>255</v>
      </c>
      <c r="C3" s="938"/>
      <c r="D3" s="938"/>
      <c r="E3" s="938"/>
      <c r="F3" s="938"/>
      <c r="G3" s="938"/>
      <c r="H3" s="938"/>
      <c r="I3" s="938"/>
      <c r="J3" s="938"/>
      <c r="K3" s="938"/>
      <c r="L3" s="938"/>
      <c r="M3" s="938"/>
      <c r="N3" s="938"/>
      <c r="O3" s="938"/>
      <c r="P3" s="938"/>
      <c r="Q3" s="938"/>
      <c r="R3" s="938"/>
      <c r="S3" s="938"/>
      <c r="T3" s="938"/>
      <c r="U3" s="937"/>
      <c r="V3" s="937"/>
      <c r="W3" s="937"/>
      <c r="X3" s="937"/>
      <c r="Y3" s="937"/>
      <c r="Z3" s="937"/>
      <c r="AA3" s="937"/>
      <c r="AB3" s="937"/>
      <c r="AC3" s="937"/>
    </row>
    <row r="4" spans="2:29" ht="21" customHeight="1">
      <c r="B4" s="938"/>
      <c r="C4" s="938"/>
      <c r="D4" s="938"/>
      <c r="E4" s="938"/>
      <c r="F4" s="938"/>
      <c r="G4" s="938"/>
      <c r="H4" s="938"/>
      <c r="I4" s="938"/>
      <c r="J4" s="938"/>
      <c r="K4" s="938"/>
      <c r="L4" s="938"/>
      <c r="M4" s="938"/>
      <c r="N4" s="938"/>
      <c r="O4" s="938"/>
      <c r="P4" s="938"/>
      <c r="Q4" s="938"/>
      <c r="R4" s="938"/>
      <c r="S4" s="938"/>
      <c r="T4" s="938"/>
      <c r="U4" s="937"/>
      <c r="V4" s="937"/>
      <c r="W4" s="937"/>
      <c r="X4" s="937"/>
      <c r="Y4" s="937"/>
      <c r="Z4" s="937"/>
      <c r="AA4" s="937"/>
      <c r="AB4" s="937"/>
      <c r="AC4" s="937"/>
    </row>
    <row r="6" spans="2:29">
      <c r="B6" s="530"/>
      <c r="C6" s="531" t="s">
        <v>226</v>
      </c>
      <c r="D6" s="532" t="s">
        <v>227</v>
      </c>
      <c r="E6" s="865" t="s">
        <v>227</v>
      </c>
      <c r="F6" s="866"/>
      <c r="G6" s="532" t="s">
        <v>214</v>
      </c>
      <c r="H6" s="865" t="s">
        <v>214</v>
      </c>
      <c r="I6" s="866"/>
      <c r="J6" s="532" t="s">
        <v>128</v>
      </c>
      <c r="K6" s="865" t="s">
        <v>128</v>
      </c>
      <c r="L6" s="866"/>
      <c r="M6" s="532" t="s">
        <v>129</v>
      </c>
      <c r="N6" s="865" t="s">
        <v>129</v>
      </c>
      <c r="O6" s="866"/>
      <c r="P6" s="532" t="s">
        <v>254</v>
      </c>
      <c r="Q6" s="865" t="s">
        <v>254</v>
      </c>
      <c r="R6" s="866"/>
      <c r="S6" s="533" t="s">
        <v>228</v>
      </c>
      <c r="T6" s="533" t="s">
        <v>229</v>
      </c>
    </row>
    <row r="7" spans="2:29">
      <c r="B7" s="534"/>
      <c r="C7" s="535"/>
      <c r="D7" s="536"/>
      <c r="E7" s="534"/>
      <c r="F7" s="535"/>
      <c r="G7" s="536"/>
      <c r="H7" s="534"/>
      <c r="I7" s="535"/>
      <c r="J7" s="536"/>
      <c r="K7" s="534"/>
      <c r="L7" s="535"/>
      <c r="M7" s="536"/>
      <c r="N7" s="534"/>
      <c r="O7" s="535"/>
      <c r="P7" s="536"/>
      <c r="Q7" s="534"/>
      <c r="R7" s="535"/>
      <c r="S7" s="536"/>
      <c r="T7" s="867"/>
    </row>
    <row r="8" spans="2:29" ht="28.5" customHeight="1">
      <c r="B8" s="537" t="s">
        <v>199</v>
      </c>
      <c r="C8" s="538" t="s">
        <v>17</v>
      </c>
      <c r="D8" s="539">
        <v>50100</v>
      </c>
      <c r="E8" s="540">
        <f>D8/D24</f>
        <v>5.2006464900856184E-2</v>
      </c>
      <c r="F8" s="538" t="s">
        <v>230</v>
      </c>
      <c r="G8" s="869" t="s">
        <v>231</v>
      </c>
      <c r="H8" s="870"/>
      <c r="I8" s="871"/>
      <c r="J8" s="869" t="s">
        <v>231</v>
      </c>
      <c r="K8" s="870"/>
      <c r="L8" s="871"/>
      <c r="M8" s="539">
        <v>36918</v>
      </c>
      <c r="N8" s="545">
        <f>M8/M24</f>
        <v>4.4344217986268496E-2</v>
      </c>
      <c r="O8" s="538" t="s">
        <v>230</v>
      </c>
      <c r="P8" s="539">
        <v>26850</v>
      </c>
      <c r="Q8" s="545">
        <f>P8/P24</f>
        <v>3.0902035598224277E-2</v>
      </c>
      <c r="R8" s="538" t="s">
        <v>230</v>
      </c>
      <c r="S8" s="541" t="s">
        <v>232</v>
      </c>
      <c r="T8" s="868"/>
    </row>
    <row r="9" spans="2:29" ht="28.5" customHeight="1">
      <c r="B9" s="534"/>
      <c r="C9" s="542"/>
      <c r="D9" s="543"/>
      <c r="E9" s="534"/>
      <c r="F9" s="535"/>
      <c r="G9" s="869"/>
      <c r="H9" s="870"/>
      <c r="I9" s="871"/>
      <c r="J9" s="869"/>
      <c r="K9" s="870"/>
      <c r="L9" s="871"/>
      <c r="M9" s="543"/>
      <c r="N9" s="534"/>
      <c r="O9" s="535"/>
      <c r="P9" s="543"/>
      <c r="Q9" s="534"/>
      <c r="R9" s="535"/>
      <c r="S9" s="536"/>
      <c r="T9" s="536"/>
    </row>
    <row r="10" spans="2:29" ht="28.5" customHeight="1">
      <c r="B10" s="537" t="s">
        <v>233</v>
      </c>
      <c r="C10" s="538" t="s">
        <v>234</v>
      </c>
      <c r="D10" s="544">
        <v>47500</v>
      </c>
      <c r="E10" s="545">
        <f>D10/D24</f>
        <v>4.9307526602608155E-2</v>
      </c>
      <c r="F10" s="538" t="s">
        <v>230</v>
      </c>
      <c r="G10" s="869"/>
      <c r="H10" s="870"/>
      <c r="I10" s="871"/>
      <c r="J10" s="869"/>
      <c r="K10" s="870"/>
      <c r="L10" s="871"/>
      <c r="M10" s="544">
        <v>43700</v>
      </c>
      <c r="N10" s="545">
        <f>M10/M24</f>
        <v>5.2490447098974304E-2</v>
      </c>
      <c r="O10" s="538" t="s">
        <v>230</v>
      </c>
      <c r="P10" s="544">
        <v>22400</v>
      </c>
      <c r="Q10" s="545">
        <f>P10/P24</f>
        <v>2.5780469176917089E-2</v>
      </c>
      <c r="R10" s="538" t="s">
        <v>230</v>
      </c>
      <c r="S10" s="541" t="s">
        <v>235</v>
      </c>
      <c r="T10" s="541"/>
    </row>
    <row r="11" spans="2:29" ht="28.5" customHeight="1">
      <c r="B11" s="534"/>
      <c r="C11" s="542"/>
      <c r="D11" s="543"/>
      <c r="E11" s="534"/>
      <c r="F11" s="535"/>
      <c r="G11" s="869"/>
      <c r="H11" s="870"/>
      <c r="I11" s="871"/>
      <c r="J11" s="869"/>
      <c r="K11" s="870"/>
      <c r="L11" s="871"/>
      <c r="M11" s="543"/>
      <c r="N11" s="534"/>
      <c r="O11" s="535"/>
      <c r="P11" s="543"/>
      <c r="Q11" s="534"/>
      <c r="R11" s="535"/>
      <c r="S11" s="536"/>
      <c r="T11" s="536"/>
    </row>
    <row r="12" spans="2:29" ht="28.5" customHeight="1">
      <c r="B12" s="537" t="s">
        <v>236</v>
      </c>
      <c r="C12" s="538" t="s">
        <v>237</v>
      </c>
      <c r="D12" s="544">
        <v>461070.66</v>
      </c>
      <c r="E12" s="545">
        <f>D12/D24</f>
        <v>0.47861587018172841</v>
      </c>
      <c r="F12" s="538" t="s">
        <v>230</v>
      </c>
      <c r="G12" s="869"/>
      <c r="H12" s="870"/>
      <c r="I12" s="871"/>
      <c r="J12" s="869"/>
      <c r="K12" s="870"/>
      <c r="L12" s="871"/>
      <c r="M12" s="544">
        <v>484262.66000000003</v>
      </c>
      <c r="N12" s="545">
        <f>M12/M24</f>
        <v>0.58167422280866321</v>
      </c>
      <c r="O12" s="538" t="s">
        <v>230</v>
      </c>
      <c r="P12" s="544">
        <v>519495</v>
      </c>
      <c r="Q12" s="545">
        <f>P12/P24</f>
        <v>0.5978939658510064</v>
      </c>
      <c r="R12" s="538" t="s">
        <v>230</v>
      </c>
      <c r="S12" s="541"/>
      <c r="T12" s="541"/>
    </row>
    <row r="13" spans="2:29" ht="28.5" customHeight="1">
      <c r="B13" s="534"/>
      <c r="C13" s="542"/>
      <c r="D13" s="543"/>
      <c r="E13" s="534"/>
      <c r="F13" s="535"/>
      <c r="G13" s="869"/>
      <c r="H13" s="870"/>
      <c r="I13" s="871"/>
      <c r="J13" s="869"/>
      <c r="K13" s="870"/>
      <c r="L13" s="871"/>
      <c r="M13" s="543"/>
      <c r="N13" s="534"/>
      <c r="O13" s="535"/>
      <c r="P13" s="543"/>
      <c r="Q13" s="534"/>
      <c r="R13" s="535"/>
      <c r="S13" s="536"/>
      <c r="T13" s="536"/>
    </row>
    <row r="14" spans="2:29" ht="28.5" customHeight="1">
      <c r="B14" s="537" t="s">
        <v>238</v>
      </c>
      <c r="C14" s="538" t="s">
        <v>239</v>
      </c>
      <c r="D14" s="544">
        <v>276500</v>
      </c>
      <c r="E14" s="540">
        <f>D14/D12</f>
        <v>0.59969116230471053</v>
      </c>
      <c r="F14" s="538" t="s">
        <v>240</v>
      </c>
      <c r="G14" s="869"/>
      <c r="H14" s="870"/>
      <c r="I14" s="871"/>
      <c r="J14" s="869"/>
      <c r="K14" s="870"/>
      <c r="L14" s="871"/>
      <c r="M14" s="544">
        <v>156340.63</v>
      </c>
      <c r="N14" s="540">
        <f>M14/M12</f>
        <v>0.32284262841987443</v>
      </c>
      <c r="O14" s="538" t="s">
        <v>240</v>
      </c>
      <c r="P14" s="544">
        <v>155770</v>
      </c>
      <c r="Q14" s="545">
        <f>P14/P12</f>
        <v>0.29984889171214352</v>
      </c>
      <c r="R14" s="538" t="s">
        <v>240</v>
      </c>
      <c r="S14" s="546" t="s">
        <v>241</v>
      </c>
      <c r="T14" s="541"/>
    </row>
    <row r="15" spans="2:29" ht="28.5" customHeight="1">
      <c r="B15" s="534"/>
      <c r="C15" s="542"/>
      <c r="D15" s="543"/>
      <c r="E15" s="534"/>
      <c r="F15" s="535"/>
      <c r="G15" s="869"/>
      <c r="H15" s="870"/>
      <c r="I15" s="871"/>
      <c r="J15" s="869"/>
      <c r="K15" s="870"/>
      <c r="L15" s="871"/>
      <c r="M15" s="543"/>
      <c r="N15" s="534"/>
      <c r="O15" s="535"/>
      <c r="P15" s="543"/>
      <c r="Q15" s="534"/>
      <c r="R15" s="535"/>
      <c r="S15" s="536"/>
      <c r="T15" s="875" t="s">
        <v>242</v>
      </c>
    </row>
    <row r="16" spans="2:29" ht="28.5" customHeight="1">
      <c r="B16" s="537" t="s">
        <v>243</v>
      </c>
      <c r="C16" s="538" t="s">
        <v>244</v>
      </c>
      <c r="D16" s="544">
        <v>41758.532999999996</v>
      </c>
      <c r="E16" s="545">
        <v>0.05</v>
      </c>
      <c r="F16" s="538" t="s">
        <v>245</v>
      </c>
      <c r="G16" s="869"/>
      <c r="H16" s="870"/>
      <c r="I16" s="871"/>
      <c r="J16" s="869"/>
      <c r="K16" s="870"/>
      <c r="L16" s="871"/>
      <c r="M16" s="544">
        <f>'[1]Reconciled bid'!R241</f>
        <v>0</v>
      </c>
      <c r="N16" s="545">
        <v>0.05</v>
      </c>
      <c r="O16" s="538" t="s">
        <v>245</v>
      </c>
      <c r="P16" s="544">
        <v>56874.5</v>
      </c>
      <c r="Q16" s="545">
        <v>0.05</v>
      </c>
      <c r="R16" s="538" t="s">
        <v>245</v>
      </c>
      <c r="S16" s="541" t="s">
        <v>246</v>
      </c>
      <c r="T16" s="876"/>
    </row>
    <row r="17" spans="2:20" ht="28.5" customHeight="1">
      <c r="B17" s="534"/>
      <c r="C17" s="542"/>
      <c r="D17" s="543"/>
      <c r="E17" s="534"/>
      <c r="F17" s="535"/>
      <c r="G17" s="869"/>
      <c r="H17" s="870"/>
      <c r="I17" s="871"/>
      <c r="J17" s="869"/>
      <c r="K17" s="870"/>
      <c r="L17" s="871"/>
      <c r="M17" s="543"/>
      <c r="N17" s="534"/>
      <c r="O17" s="535"/>
      <c r="P17" s="543"/>
      <c r="Q17" s="534"/>
      <c r="R17" s="535"/>
      <c r="S17" s="536"/>
      <c r="T17" s="536"/>
    </row>
    <row r="18" spans="2:20" ht="28.5" customHeight="1">
      <c r="B18" s="537" t="s">
        <v>247</v>
      </c>
      <c r="C18" s="538" t="s">
        <v>20</v>
      </c>
      <c r="D18" s="544">
        <v>2505.5119799999998</v>
      </c>
      <c r="E18" s="545">
        <f>D18/D24</f>
        <v>2.6008547075158615E-3</v>
      </c>
      <c r="F18" s="538" t="s">
        <v>230</v>
      </c>
      <c r="G18" s="869"/>
      <c r="H18" s="870"/>
      <c r="I18" s="871"/>
      <c r="J18" s="869"/>
      <c r="K18" s="870"/>
      <c r="L18" s="871"/>
      <c r="M18" s="544">
        <v>3128</v>
      </c>
      <c r="N18" s="540">
        <f>M18/M24</f>
        <v>3.7572109502423709E-3</v>
      </c>
      <c r="O18" s="538" t="s">
        <v>230</v>
      </c>
      <c r="P18" s="544">
        <v>2173.5500000000002</v>
      </c>
      <c r="Q18" s="545">
        <f>P18/P24</f>
        <v>2.5015686955128635E-3</v>
      </c>
      <c r="R18" s="538" t="s">
        <v>230</v>
      </c>
      <c r="S18" s="541" t="s">
        <v>55</v>
      </c>
      <c r="T18" s="541"/>
    </row>
    <row r="19" spans="2:20" ht="28.5" customHeight="1">
      <c r="B19" s="534"/>
      <c r="C19" s="542"/>
      <c r="D19" s="543"/>
      <c r="E19" s="534"/>
      <c r="F19" s="535"/>
      <c r="G19" s="869"/>
      <c r="H19" s="870"/>
      <c r="I19" s="871"/>
      <c r="J19" s="869"/>
      <c r="K19" s="870"/>
      <c r="L19" s="871"/>
      <c r="M19" s="543"/>
      <c r="N19" s="534"/>
      <c r="O19" s="535"/>
      <c r="P19" s="543"/>
      <c r="Q19" s="534"/>
      <c r="R19" s="535"/>
      <c r="S19" s="536"/>
      <c r="T19" s="536"/>
    </row>
    <row r="20" spans="2:20" ht="28.5" customHeight="1">
      <c r="B20" s="537" t="s">
        <v>248</v>
      </c>
      <c r="C20" s="538" t="s">
        <v>249</v>
      </c>
      <c r="D20" s="547">
        <f>SUM(D8:D19)</f>
        <v>879434.70497999992</v>
      </c>
      <c r="E20" s="537"/>
      <c r="F20" s="548"/>
      <c r="G20" s="869"/>
      <c r="H20" s="870"/>
      <c r="I20" s="871"/>
      <c r="J20" s="869"/>
      <c r="K20" s="870"/>
      <c r="L20" s="871"/>
      <c r="M20" s="547">
        <f>SUM(M8:M19)</f>
        <v>724349.29</v>
      </c>
      <c r="N20" s="537"/>
      <c r="O20" s="548"/>
      <c r="P20" s="547">
        <f>SUM(P8:P19)</f>
        <v>783563.05</v>
      </c>
      <c r="Q20" s="537"/>
      <c r="R20" s="548"/>
      <c r="S20" s="541"/>
      <c r="T20" s="541"/>
    </row>
    <row r="21" spans="2:20" ht="28.5" customHeight="1">
      <c r="B21" s="549"/>
      <c r="C21" s="550"/>
      <c r="D21" s="551"/>
      <c r="E21" s="549"/>
      <c r="F21" s="552"/>
      <c r="G21" s="869"/>
      <c r="H21" s="870"/>
      <c r="I21" s="871"/>
      <c r="J21" s="869"/>
      <c r="K21" s="870"/>
      <c r="L21" s="871"/>
      <c r="M21" s="551"/>
      <c r="N21" s="549"/>
      <c r="O21" s="552"/>
      <c r="P21" s="551"/>
      <c r="Q21" s="549"/>
      <c r="R21" s="552"/>
      <c r="S21" s="553"/>
      <c r="T21" s="553"/>
    </row>
    <row r="22" spans="2:20" ht="28.5" customHeight="1">
      <c r="B22" s="537" t="s">
        <v>250</v>
      </c>
      <c r="C22" s="538" t="s">
        <v>251</v>
      </c>
      <c r="D22" s="544">
        <v>83907.066000000006</v>
      </c>
      <c r="E22" s="545">
        <f>D22/D24</f>
        <v>8.7099997661932604E-2</v>
      </c>
      <c r="F22" s="548"/>
      <c r="G22" s="872"/>
      <c r="H22" s="873"/>
      <c r="I22" s="874"/>
      <c r="J22" s="872"/>
      <c r="K22" s="873"/>
      <c r="L22" s="874"/>
      <c r="M22" s="544">
        <v>108183.15</v>
      </c>
      <c r="N22" s="545">
        <f>M22/M24</f>
        <v>0.12994466618021513</v>
      </c>
      <c r="O22" s="548"/>
      <c r="P22" s="544">
        <v>85311.75</v>
      </c>
      <c r="Q22" s="545">
        <f>P22/P24</f>
        <v>9.8186470593922159E-2</v>
      </c>
      <c r="R22" s="548"/>
      <c r="S22" s="541" t="s">
        <v>252</v>
      </c>
      <c r="T22" s="541"/>
    </row>
    <row r="23" spans="2:20" ht="28.5" customHeight="1">
      <c r="D23" s="554"/>
      <c r="G23" s="554"/>
      <c r="J23" s="554"/>
      <c r="M23" s="554"/>
      <c r="P23" s="554"/>
    </row>
    <row r="24" spans="2:20" ht="28.5" customHeight="1">
      <c r="B24" s="461"/>
      <c r="C24" s="555" t="s">
        <v>253</v>
      </c>
      <c r="D24" s="556">
        <f>SUM(D20:D22)</f>
        <v>963341.77097999991</v>
      </c>
      <c r="E24" s="557"/>
      <c r="F24" s="557"/>
      <c r="G24" s="556">
        <f>SUM(G20:G22)</f>
        <v>0</v>
      </c>
      <c r="H24" s="557"/>
      <c r="I24" s="557"/>
      <c r="J24" s="556">
        <f>SUM(J20:J22)</f>
        <v>0</v>
      </c>
      <c r="K24" s="557"/>
      <c r="L24" s="557"/>
      <c r="M24" s="556">
        <f>SUM(M20:M22)</f>
        <v>832532.44000000006</v>
      </c>
      <c r="N24" s="557"/>
      <c r="O24" s="557"/>
      <c r="P24" s="556">
        <f>SUM(P20:P22)</f>
        <v>868874.8</v>
      </c>
      <c r="Q24" s="557"/>
      <c r="R24" s="557"/>
      <c r="S24" s="558"/>
    </row>
    <row r="25" spans="2:20" ht="29.25" customHeight="1"/>
  </sheetData>
  <mergeCells count="10">
    <mergeCell ref="B3:T4"/>
    <mergeCell ref="T7:T8"/>
    <mergeCell ref="J8:L22"/>
    <mergeCell ref="T15:T16"/>
    <mergeCell ref="G8:I22"/>
    <mergeCell ref="E6:F6"/>
    <mergeCell ref="H6:I6"/>
    <mergeCell ref="K6:L6"/>
    <mergeCell ref="N6:O6"/>
    <mergeCell ref="Q6:R6"/>
  </mergeCells>
  <printOptions horizontalCentered="1"/>
  <pageMargins left="0.25" right="0.25" top="0.75" bottom="0.75" header="0.3" footer="0.3"/>
  <pageSetup paperSize="8" scale="7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908" t="s">
        <v>36</v>
      </c>
      <c r="E6" s="908"/>
      <c r="F6" s="908"/>
      <c r="G6" s="908"/>
      <c r="H6" s="908"/>
      <c r="I6" s="908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912" t="s">
        <v>14</v>
      </c>
      <c r="B10" s="913"/>
      <c r="C10" s="1" t="s">
        <v>1</v>
      </c>
      <c r="D10" s="7"/>
      <c r="E10" s="917" t="s">
        <v>24</v>
      </c>
      <c r="F10" s="918"/>
      <c r="G10" s="918"/>
      <c r="H10" s="918"/>
      <c r="I10" s="919"/>
    </row>
    <row r="11" spans="1:9" ht="15.75" thickBot="1">
      <c r="A11" s="1"/>
      <c r="B11" s="2"/>
      <c r="C11" s="2"/>
      <c r="D11" s="17"/>
      <c r="E11" s="914"/>
      <c r="F11" s="915"/>
      <c r="G11" s="915"/>
      <c r="H11" s="915"/>
      <c r="I11" s="916"/>
    </row>
    <row r="12" spans="1:9">
      <c r="A12" s="699" t="s">
        <v>4</v>
      </c>
      <c r="B12" s="700" t="s">
        <v>5</v>
      </c>
      <c r="C12" s="700"/>
      <c r="D12" s="701"/>
      <c r="E12" s="896" t="s">
        <v>8</v>
      </c>
      <c r="F12" s="898" t="s">
        <v>33</v>
      </c>
      <c r="G12" s="700" t="s">
        <v>34</v>
      </c>
      <c r="H12" s="894" t="s">
        <v>6</v>
      </c>
      <c r="I12" s="709" t="s">
        <v>7</v>
      </c>
    </row>
    <row r="13" spans="1:9" ht="15.75" thickBot="1">
      <c r="A13" s="888"/>
      <c r="B13" s="892"/>
      <c r="C13" s="892"/>
      <c r="D13" s="893"/>
      <c r="E13" s="897"/>
      <c r="F13" s="899"/>
      <c r="G13" s="628"/>
      <c r="H13" s="895"/>
      <c r="I13" s="632"/>
    </row>
    <row r="14" spans="1:9">
      <c r="A14" s="49"/>
      <c r="B14" s="909"/>
      <c r="C14" s="910"/>
      <c r="D14" s="911"/>
      <c r="E14" s="51"/>
      <c r="F14" s="52"/>
      <c r="G14" s="52"/>
      <c r="H14" s="52"/>
      <c r="I14" s="37"/>
    </row>
    <row r="15" spans="1:9">
      <c r="A15" s="53"/>
      <c r="B15" s="900"/>
      <c r="C15" s="901"/>
      <c r="D15" s="902"/>
      <c r="E15" s="30"/>
      <c r="F15" s="29"/>
      <c r="G15" s="27"/>
      <c r="H15" s="28"/>
      <c r="I15" s="25"/>
    </row>
    <row r="16" spans="1:9">
      <c r="A16" s="53"/>
      <c r="B16" s="900"/>
      <c r="C16" s="901"/>
      <c r="D16" s="902"/>
      <c r="E16" s="30"/>
      <c r="F16" s="29"/>
      <c r="G16" s="27"/>
      <c r="H16" s="28"/>
      <c r="I16" s="25"/>
    </row>
    <row r="17" spans="1:9">
      <c r="A17" s="53"/>
      <c r="B17" s="900"/>
      <c r="C17" s="901"/>
      <c r="D17" s="902"/>
      <c r="E17" s="30"/>
      <c r="F17" s="29"/>
      <c r="G17" s="27"/>
      <c r="H17" s="28"/>
      <c r="I17" s="25"/>
    </row>
    <row r="18" spans="1:9">
      <c r="A18" s="48"/>
      <c r="B18" s="900"/>
      <c r="C18" s="901"/>
      <c r="D18" s="902"/>
      <c r="E18" s="30"/>
      <c r="F18" s="29"/>
      <c r="G18" s="27"/>
      <c r="H18" s="28"/>
      <c r="I18" s="25"/>
    </row>
    <row r="19" spans="1:9">
      <c r="A19" s="48"/>
      <c r="B19" s="900"/>
      <c r="C19" s="901"/>
      <c r="D19" s="902"/>
      <c r="E19" s="30"/>
      <c r="F19" s="29"/>
      <c r="G19" s="27"/>
      <c r="H19" s="28"/>
      <c r="I19" s="25"/>
    </row>
    <row r="20" spans="1:9">
      <c r="A20" s="48"/>
      <c r="B20" s="889"/>
      <c r="C20" s="890"/>
      <c r="D20" s="891"/>
      <c r="E20" s="30"/>
      <c r="F20" s="29"/>
      <c r="G20" s="27"/>
      <c r="H20" s="28"/>
      <c r="I20" s="25"/>
    </row>
    <row r="21" spans="1:9">
      <c r="A21" s="48"/>
      <c r="B21" s="889"/>
      <c r="C21" s="890"/>
      <c r="D21" s="891"/>
      <c r="E21" s="30"/>
      <c r="F21" s="29"/>
      <c r="G21" s="27"/>
      <c r="H21" s="28"/>
      <c r="I21" s="25"/>
    </row>
    <row r="22" spans="1:9">
      <c r="A22" s="48"/>
      <c r="B22" s="889"/>
      <c r="C22" s="890"/>
      <c r="D22" s="891"/>
      <c r="E22" s="30"/>
      <c r="F22" s="29"/>
      <c r="G22" s="27"/>
      <c r="H22" s="28"/>
      <c r="I22" s="25"/>
    </row>
    <row r="23" spans="1:9">
      <c r="A23" s="48"/>
      <c r="B23" s="889"/>
      <c r="C23" s="890"/>
      <c r="D23" s="891"/>
      <c r="E23" s="30"/>
      <c r="F23" s="29"/>
      <c r="G23" s="27"/>
      <c r="H23" s="28"/>
      <c r="I23" s="25"/>
    </row>
    <row r="24" spans="1:9">
      <c r="A24" s="48"/>
      <c r="B24" s="889"/>
      <c r="C24" s="890"/>
      <c r="D24" s="891"/>
      <c r="E24" s="30"/>
      <c r="F24" s="29"/>
      <c r="G24" s="27"/>
      <c r="H24" s="28"/>
      <c r="I24" s="25"/>
    </row>
    <row r="25" spans="1:9">
      <c r="A25" s="48"/>
      <c r="B25" s="900"/>
      <c r="C25" s="901"/>
      <c r="D25" s="902"/>
      <c r="E25" s="30"/>
      <c r="F25" s="29"/>
      <c r="G25" s="27"/>
      <c r="H25" s="28"/>
      <c r="I25" s="25"/>
    </row>
    <row r="26" spans="1:9">
      <c r="A26" s="48"/>
      <c r="B26" s="900"/>
      <c r="C26" s="901"/>
      <c r="D26" s="902"/>
      <c r="E26" s="30"/>
      <c r="F26" s="29"/>
      <c r="G26" s="27"/>
      <c r="H26" s="28"/>
      <c r="I26" s="25"/>
    </row>
    <row r="27" spans="1:9">
      <c r="A27" s="48"/>
      <c r="B27" s="900"/>
      <c r="C27" s="901"/>
      <c r="D27" s="902"/>
      <c r="E27" s="30"/>
      <c r="F27" s="29"/>
      <c r="G27" s="27"/>
      <c r="H27" s="28"/>
      <c r="I27" s="25"/>
    </row>
    <row r="28" spans="1:9">
      <c r="A28" s="48"/>
      <c r="B28" s="900"/>
      <c r="C28" s="901"/>
      <c r="D28" s="902"/>
      <c r="E28" s="30"/>
      <c r="F28" s="29"/>
      <c r="G28" s="27"/>
      <c r="H28" s="28"/>
      <c r="I28" s="25"/>
    </row>
    <row r="29" spans="1:9">
      <c r="A29" s="48"/>
      <c r="B29" s="889"/>
      <c r="C29" s="890"/>
      <c r="D29" s="891"/>
      <c r="E29" s="30"/>
      <c r="F29" s="29"/>
      <c r="G29" s="27"/>
      <c r="H29" s="28"/>
      <c r="I29" s="25"/>
    </row>
    <row r="30" spans="1:9">
      <c r="A30" s="48"/>
      <c r="B30" s="889"/>
      <c r="C30" s="890"/>
      <c r="D30" s="891"/>
      <c r="E30" s="30"/>
      <c r="F30" s="29"/>
      <c r="G30" s="27"/>
      <c r="H30" s="28"/>
      <c r="I30" s="25"/>
    </row>
    <row r="31" spans="1:9" ht="15" customHeight="1">
      <c r="A31" s="53"/>
      <c r="B31" s="900"/>
      <c r="C31" s="901"/>
      <c r="D31" s="902"/>
      <c r="E31" s="30"/>
      <c r="F31" s="29"/>
      <c r="G31" s="27"/>
      <c r="H31" s="28"/>
      <c r="I31" s="25"/>
    </row>
    <row r="32" spans="1:9">
      <c r="A32" s="48"/>
      <c r="B32" s="921"/>
      <c r="C32" s="901"/>
      <c r="D32" s="902"/>
      <c r="E32" s="30"/>
      <c r="F32" s="29"/>
      <c r="G32" s="27"/>
      <c r="H32" s="28"/>
      <c r="I32" s="25"/>
    </row>
    <row r="33" spans="1:9">
      <c r="A33" s="48"/>
      <c r="B33" s="921"/>
      <c r="C33" s="901"/>
      <c r="D33" s="902"/>
      <c r="E33" s="30"/>
      <c r="F33" s="29"/>
      <c r="G33" s="27"/>
      <c r="H33" s="28"/>
      <c r="I33" s="25"/>
    </row>
    <row r="34" spans="1:9">
      <c r="A34" s="48"/>
      <c r="B34" s="921"/>
      <c r="C34" s="901"/>
      <c r="D34" s="902"/>
      <c r="E34" s="30"/>
      <c r="F34" s="29"/>
      <c r="G34" s="27"/>
      <c r="H34" s="28"/>
      <c r="I34" s="25"/>
    </row>
    <row r="35" spans="1:9">
      <c r="A35" s="48"/>
      <c r="B35" s="921"/>
      <c r="C35" s="901"/>
      <c r="D35" s="902"/>
      <c r="E35" s="30"/>
      <c r="F35" s="29"/>
      <c r="G35" s="27"/>
      <c r="H35" s="28"/>
      <c r="I35" s="25"/>
    </row>
    <row r="36" spans="1:9">
      <c r="A36" s="48"/>
      <c r="B36" s="921"/>
      <c r="C36" s="901"/>
      <c r="D36" s="902"/>
      <c r="E36" s="30"/>
      <c r="F36" s="29"/>
      <c r="G36" s="27"/>
      <c r="H36" s="28"/>
      <c r="I36" s="25"/>
    </row>
    <row r="37" spans="1:9" ht="15" customHeight="1">
      <c r="A37" s="48"/>
      <c r="B37" s="900"/>
      <c r="C37" s="901"/>
      <c r="D37" s="902"/>
      <c r="E37" s="54"/>
      <c r="F37" s="55"/>
      <c r="G37" s="56"/>
      <c r="H37" s="57"/>
      <c r="I37" s="25"/>
    </row>
    <row r="38" spans="1:9">
      <c r="A38" s="48"/>
      <c r="B38" s="889"/>
      <c r="C38" s="890"/>
      <c r="D38" s="891"/>
      <c r="E38" s="58"/>
      <c r="F38" s="45"/>
      <c r="G38" s="46"/>
      <c r="H38" s="47"/>
      <c r="I38" s="25"/>
    </row>
    <row r="39" spans="1:9">
      <c r="A39" s="48"/>
      <c r="B39" s="889"/>
      <c r="C39" s="890"/>
      <c r="D39" s="891"/>
      <c r="E39" s="58"/>
      <c r="F39" s="45"/>
      <c r="G39" s="46"/>
      <c r="H39" s="47"/>
      <c r="I39" s="25"/>
    </row>
    <row r="40" spans="1:9">
      <c r="A40" s="48"/>
      <c r="B40" s="889"/>
      <c r="C40" s="890"/>
      <c r="D40" s="891"/>
      <c r="E40" s="58"/>
      <c r="F40" s="45"/>
      <c r="G40" s="46"/>
      <c r="H40" s="47"/>
      <c r="I40" s="25"/>
    </row>
    <row r="41" spans="1:9">
      <c r="A41" s="48"/>
      <c r="B41" s="889"/>
      <c r="C41" s="890"/>
      <c r="D41" s="891"/>
      <c r="E41" s="58"/>
      <c r="F41" s="45"/>
      <c r="G41" s="46"/>
      <c r="H41" s="47"/>
      <c r="I41" s="25"/>
    </row>
    <row r="42" spans="1:9">
      <c r="A42" s="48"/>
      <c r="B42" s="889"/>
      <c r="C42" s="890"/>
      <c r="D42" s="891"/>
      <c r="E42" s="58"/>
      <c r="F42" s="45"/>
      <c r="G42" s="46"/>
      <c r="H42" s="47"/>
      <c r="I42" s="25"/>
    </row>
    <row r="43" spans="1:9">
      <c r="A43" s="48"/>
      <c r="B43" s="889"/>
      <c r="C43" s="890"/>
      <c r="D43" s="891"/>
      <c r="E43" s="58"/>
      <c r="F43" s="45"/>
      <c r="G43" s="46"/>
      <c r="H43" s="47"/>
      <c r="I43" s="25"/>
    </row>
    <row r="44" spans="1:9">
      <c r="A44" s="48"/>
      <c r="B44" s="889"/>
      <c r="C44" s="890"/>
      <c r="D44" s="891"/>
      <c r="E44" s="58"/>
      <c r="F44" s="45"/>
      <c r="G44" s="46"/>
      <c r="H44" s="47"/>
      <c r="I44" s="25"/>
    </row>
    <row r="45" spans="1:9">
      <c r="A45" s="48"/>
      <c r="B45" s="889"/>
      <c r="C45" s="890"/>
      <c r="D45" s="891"/>
      <c r="E45" s="58"/>
      <c r="F45" s="45"/>
      <c r="G45" s="46"/>
      <c r="H45" s="47"/>
      <c r="I45" s="25"/>
    </row>
    <row r="46" spans="1:9">
      <c r="A46" s="48"/>
      <c r="B46" s="889"/>
      <c r="C46" s="890"/>
      <c r="D46" s="891"/>
      <c r="E46" s="58"/>
      <c r="F46" s="45"/>
      <c r="G46" s="46"/>
      <c r="H46" s="47"/>
      <c r="I46" s="25"/>
    </row>
    <row r="47" spans="1:9">
      <c r="A47" s="48"/>
      <c r="B47" s="905"/>
      <c r="C47" s="901"/>
      <c r="D47" s="902"/>
      <c r="E47" s="59"/>
      <c r="F47" s="60"/>
      <c r="G47" s="61"/>
      <c r="H47" s="62"/>
      <c r="I47" s="26"/>
    </row>
    <row r="48" spans="1:9">
      <c r="A48" s="32"/>
      <c r="B48" s="900"/>
      <c r="C48" s="901"/>
      <c r="D48" s="902"/>
      <c r="E48" s="30"/>
      <c r="F48" s="29"/>
      <c r="G48" s="27"/>
      <c r="H48" s="28"/>
      <c r="I48" s="25"/>
    </row>
    <row r="49" spans="1:9">
      <c r="A49" s="39"/>
      <c r="B49" s="906"/>
      <c r="C49" s="901"/>
      <c r="D49" s="902"/>
      <c r="E49" s="63"/>
      <c r="F49" s="64"/>
      <c r="G49" s="65"/>
      <c r="H49" s="66"/>
      <c r="I49" s="25"/>
    </row>
    <row r="50" spans="1:9">
      <c r="A50" s="33"/>
      <c r="B50" s="904"/>
      <c r="C50" s="901"/>
      <c r="D50" s="902"/>
      <c r="E50" s="67"/>
      <c r="F50" s="42"/>
      <c r="G50" s="43"/>
      <c r="H50" s="44"/>
      <c r="I50" s="25"/>
    </row>
    <row r="51" spans="1:9">
      <c r="A51" s="38"/>
      <c r="B51" s="907"/>
      <c r="C51" s="901"/>
      <c r="D51" s="902"/>
      <c r="E51" s="68"/>
      <c r="F51" s="69"/>
      <c r="G51" s="70"/>
      <c r="H51" s="71"/>
      <c r="I51" s="26"/>
    </row>
    <row r="52" spans="1:9">
      <c r="A52" s="38"/>
      <c r="B52" s="900"/>
      <c r="C52" s="901"/>
      <c r="D52" s="902"/>
      <c r="E52" s="30"/>
      <c r="F52" s="29"/>
      <c r="G52" s="27"/>
      <c r="H52" s="28"/>
      <c r="I52" s="25"/>
    </row>
    <row r="53" spans="1:9">
      <c r="A53" s="39"/>
      <c r="B53" s="906"/>
      <c r="C53" s="901"/>
      <c r="D53" s="902"/>
      <c r="E53" s="72"/>
      <c r="F53" s="73"/>
      <c r="G53" s="74"/>
      <c r="H53" s="75"/>
      <c r="I53" s="25"/>
    </row>
    <row r="54" spans="1:9">
      <c r="A54" s="33"/>
      <c r="B54" s="920"/>
      <c r="C54" s="901"/>
      <c r="D54" s="902"/>
      <c r="E54" s="30"/>
      <c r="F54" s="29"/>
      <c r="G54" s="27"/>
      <c r="H54" s="28"/>
      <c r="I54" s="25"/>
    </row>
    <row r="55" spans="1:9">
      <c r="A55" s="33"/>
      <c r="B55" s="920"/>
      <c r="C55" s="901"/>
      <c r="D55" s="902"/>
      <c r="E55" s="30"/>
      <c r="F55" s="29"/>
      <c r="G55" s="27"/>
      <c r="H55" s="28"/>
      <c r="I55" s="25"/>
    </row>
    <row r="56" spans="1:9">
      <c r="A56" s="33"/>
      <c r="B56" s="920"/>
      <c r="C56" s="901"/>
      <c r="D56" s="902"/>
      <c r="E56" s="30"/>
      <c r="F56" s="29"/>
      <c r="G56" s="27"/>
      <c r="H56" s="28"/>
      <c r="I56" s="25"/>
    </row>
    <row r="57" spans="1:9">
      <c r="A57" s="33"/>
      <c r="B57" s="920"/>
      <c r="C57" s="901"/>
      <c r="D57" s="902"/>
      <c r="E57" s="30"/>
      <c r="F57" s="29"/>
      <c r="G57" s="27"/>
      <c r="H57" s="28"/>
      <c r="I57" s="25"/>
    </row>
    <row r="58" spans="1:9">
      <c r="A58" s="38"/>
      <c r="B58" s="903"/>
      <c r="C58" s="901"/>
      <c r="D58" s="902"/>
      <c r="E58" s="76"/>
      <c r="F58" s="50"/>
      <c r="G58" s="77"/>
      <c r="H58" s="78"/>
      <c r="I58" s="26"/>
    </row>
    <row r="59" spans="1:9">
      <c r="A59" s="38"/>
      <c r="B59" s="903"/>
      <c r="C59" s="901"/>
      <c r="D59" s="902"/>
      <c r="E59" s="54"/>
      <c r="F59" s="55"/>
      <c r="G59" s="56"/>
      <c r="H59" s="57"/>
      <c r="I59" s="25"/>
    </row>
    <row r="60" spans="1:9">
      <c r="A60" s="35"/>
      <c r="B60" s="906"/>
      <c r="C60" s="901"/>
      <c r="D60" s="902"/>
      <c r="E60" s="72"/>
      <c r="F60" s="73"/>
      <c r="G60" s="74"/>
      <c r="H60" s="75"/>
      <c r="I60" s="25"/>
    </row>
    <row r="61" spans="1:9">
      <c r="A61" s="33"/>
      <c r="B61" s="900"/>
      <c r="C61" s="901"/>
      <c r="D61" s="902"/>
      <c r="E61" s="30"/>
      <c r="F61" s="29"/>
      <c r="G61" s="27"/>
      <c r="H61" s="28"/>
      <c r="I61" s="25"/>
    </row>
    <row r="62" spans="1:9">
      <c r="A62" s="33"/>
      <c r="B62" s="900"/>
      <c r="C62" s="901"/>
      <c r="D62" s="902"/>
      <c r="E62" s="30"/>
      <c r="F62" s="29"/>
      <c r="G62" s="27"/>
      <c r="H62" s="28"/>
      <c r="I62" s="25"/>
    </row>
    <row r="63" spans="1:9">
      <c r="A63" s="33"/>
      <c r="B63" s="900"/>
      <c r="C63" s="901"/>
      <c r="D63" s="902"/>
      <c r="E63" s="30"/>
      <c r="F63" s="29"/>
      <c r="G63" s="27"/>
      <c r="H63" s="28"/>
      <c r="I63" s="25"/>
    </row>
    <row r="64" spans="1:9">
      <c r="A64" s="33"/>
      <c r="B64" s="903"/>
      <c r="C64" s="901"/>
      <c r="D64" s="902"/>
      <c r="E64" s="76"/>
      <c r="F64" s="50"/>
      <c r="G64" s="77"/>
      <c r="H64" s="78"/>
      <c r="I64" s="26"/>
    </row>
    <row r="65" spans="1:9">
      <c r="A65" s="33"/>
      <c r="B65" s="903"/>
      <c r="C65" s="901"/>
      <c r="D65" s="902"/>
      <c r="E65" s="79"/>
      <c r="F65" s="80"/>
      <c r="G65" s="81"/>
      <c r="H65" s="82"/>
      <c r="I65" s="25"/>
    </row>
    <row r="66" spans="1:9">
      <c r="A66" s="38"/>
      <c r="B66" s="906"/>
      <c r="C66" s="901"/>
      <c r="D66" s="902"/>
      <c r="E66" s="72"/>
      <c r="F66" s="73"/>
      <c r="G66" s="74"/>
      <c r="H66" s="75"/>
      <c r="I66" s="25"/>
    </row>
    <row r="67" spans="1:9">
      <c r="A67" s="33"/>
      <c r="B67" s="904"/>
      <c r="C67" s="901"/>
      <c r="D67" s="902"/>
      <c r="E67" s="30"/>
      <c r="F67" s="29"/>
      <c r="G67" s="27"/>
      <c r="H67" s="28"/>
      <c r="I67" s="25"/>
    </row>
    <row r="68" spans="1:9">
      <c r="A68" s="33"/>
      <c r="B68" s="904"/>
      <c r="C68" s="901"/>
      <c r="D68" s="902"/>
      <c r="E68" s="58"/>
      <c r="F68" s="45"/>
      <c r="G68" s="46"/>
      <c r="H68" s="47"/>
      <c r="I68" s="25"/>
    </row>
    <row r="69" spans="1:9">
      <c r="A69" s="33"/>
      <c r="B69" s="904"/>
      <c r="C69" s="901"/>
      <c r="D69" s="902"/>
      <c r="E69" s="58"/>
      <c r="F69" s="45"/>
      <c r="G69" s="46"/>
      <c r="H69" s="47"/>
      <c r="I69" s="25"/>
    </row>
    <row r="70" spans="1:9">
      <c r="A70" s="33"/>
      <c r="B70" s="904"/>
      <c r="C70" s="901"/>
      <c r="D70" s="902"/>
      <c r="E70" s="58"/>
      <c r="F70" s="45"/>
      <c r="G70" s="46"/>
      <c r="H70" s="47"/>
      <c r="I70" s="25"/>
    </row>
    <row r="71" spans="1:9">
      <c r="A71" s="33"/>
      <c r="B71" s="904"/>
      <c r="C71" s="901"/>
      <c r="D71" s="902"/>
      <c r="E71" s="67"/>
      <c r="F71" s="42"/>
      <c r="G71" s="43"/>
      <c r="H71" s="44"/>
      <c r="I71" s="25"/>
    </row>
    <row r="72" spans="1:9">
      <c r="A72" s="33"/>
      <c r="B72" s="904"/>
      <c r="C72" s="901"/>
      <c r="D72" s="902"/>
      <c r="E72" s="58"/>
      <c r="F72" s="45"/>
      <c r="G72" s="46"/>
      <c r="H72" s="47"/>
      <c r="I72" s="25"/>
    </row>
    <row r="73" spans="1:9">
      <c r="A73" s="33"/>
      <c r="B73" s="900"/>
      <c r="C73" s="901"/>
      <c r="D73" s="902"/>
      <c r="E73" s="30"/>
      <c r="F73" s="29"/>
      <c r="G73" s="27"/>
      <c r="H73" s="28"/>
      <c r="I73" s="25"/>
    </row>
    <row r="74" spans="1:9">
      <c r="A74" s="33"/>
      <c r="B74" s="900"/>
      <c r="C74" s="901"/>
      <c r="D74" s="902"/>
      <c r="E74" s="30"/>
      <c r="F74" s="29"/>
      <c r="G74" s="27"/>
      <c r="H74" s="28"/>
      <c r="I74" s="25"/>
    </row>
    <row r="75" spans="1:9">
      <c r="A75" s="33"/>
      <c r="B75" s="904"/>
      <c r="C75" s="901"/>
      <c r="D75" s="902"/>
      <c r="E75" s="83"/>
      <c r="F75" s="84"/>
      <c r="G75" s="85"/>
      <c r="H75" s="86"/>
      <c r="I75" s="25"/>
    </row>
    <row r="76" spans="1:9">
      <c r="A76" s="33"/>
      <c r="B76" s="904"/>
      <c r="C76" s="901"/>
      <c r="D76" s="902"/>
      <c r="E76" s="83"/>
      <c r="F76" s="84"/>
      <c r="G76" s="85"/>
      <c r="H76" s="86"/>
      <c r="I76" s="25"/>
    </row>
    <row r="77" spans="1:9">
      <c r="A77" s="33"/>
      <c r="B77" s="903"/>
      <c r="C77" s="901"/>
      <c r="D77" s="902"/>
      <c r="E77" s="76"/>
      <c r="F77" s="50"/>
      <c r="G77" s="77"/>
      <c r="H77" s="78"/>
      <c r="I77" s="26"/>
    </row>
    <row r="78" spans="1:9">
      <c r="A78" s="34"/>
      <c r="B78" s="903"/>
      <c r="C78" s="901"/>
      <c r="D78" s="902"/>
      <c r="E78" s="79"/>
      <c r="F78" s="80"/>
      <c r="G78" s="81"/>
      <c r="H78" s="82"/>
      <c r="I78" s="25"/>
    </row>
    <row r="79" spans="1:9">
      <c r="A79" s="34"/>
      <c r="B79" s="906"/>
      <c r="C79" s="901"/>
      <c r="D79" s="902"/>
      <c r="E79" s="72"/>
      <c r="F79" s="73"/>
      <c r="G79" s="74"/>
      <c r="H79" s="75"/>
      <c r="I79" s="25"/>
    </row>
    <row r="80" spans="1:9" ht="15" customHeight="1">
      <c r="A80" s="33"/>
      <c r="B80" s="904"/>
      <c r="C80" s="901"/>
      <c r="D80" s="902"/>
      <c r="E80" s="67"/>
      <c r="F80" s="42"/>
      <c r="G80" s="43"/>
      <c r="H80" s="44"/>
      <c r="I80" s="25"/>
    </row>
    <row r="81" spans="1:9">
      <c r="A81" s="33"/>
      <c r="B81" s="904"/>
      <c r="C81" s="901"/>
      <c r="D81" s="902"/>
      <c r="E81" s="67"/>
      <c r="F81" s="42"/>
      <c r="G81" s="43"/>
      <c r="H81" s="44"/>
      <c r="I81" s="25"/>
    </row>
    <row r="82" spans="1:9">
      <c r="A82" s="33"/>
      <c r="B82" s="904"/>
      <c r="C82" s="901"/>
      <c r="D82" s="902"/>
      <c r="E82" s="67"/>
      <c r="F82" s="42"/>
      <c r="G82" s="43"/>
      <c r="H82" s="44"/>
      <c r="I82" s="25"/>
    </row>
    <row r="83" spans="1:9">
      <c r="A83" s="33"/>
      <c r="B83" s="904"/>
      <c r="C83" s="901"/>
      <c r="D83" s="902"/>
      <c r="E83" s="58"/>
      <c r="F83" s="45"/>
      <c r="G83" s="46"/>
      <c r="H83" s="47"/>
      <c r="I83" s="25"/>
    </row>
    <row r="84" spans="1:9">
      <c r="A84" s="33"/>
      <c r="B84" s="904"/>
      <c r="C84" s="901"/>
      <c r="D84" s="902"/>
      <c r="E84" s="58"/>
      <c r="F84" s="45"/>
      <c r="G84" s="46"/>
      <c r="H84" s="47"/>
      <c r="I84" s="25"/>
    </row>
    <row r="85" spans="1:9">
      <c r="A85" s="33"/>
      <c r="B85" s="904"/>
      <c r="C85" s="901"/>
      <c r="D85" s="902"/>
      <c r="E85" s="67"/>
      <c r="F85" s="42"/>
      <c r="G85" s="43"/>
      <c r="H85" s="44"/>
      <c r="I85" s="25"/>
    </row>
    <row r="86" spans="1:9">
      <c r="A86" s="33"/>
      <c r="B86" s="904"/>
      <c r="C86" s="901"/>
      <c r="D86" s="902"/>
      <c r="E86" s="58"/>
      <c r="F86" s="45"/>
      <c r="G86" s="46"/>
      <c r="H86" s="47"/>
      <c r="I86" s="25"/>
    </row>
    <row r="87" spans="1:9">
      <c r="A87" s="33"/>
      <c r="B87" s="900"/>
      <c r="C87" s="901"/>
      <c r="D87" s="902"/>
      <c r="E87" s="30"/>
      <c r="F87" s="29"/>
      <c r="G87" s="27"/>
      <c r="H87" s="28"/>
      <c r="I87" s="25"/>
    </row>
    <row r="88" spans="1:9">
      <c r="A88" s="33"/>
      <c r="B88" s="904"/>
      <c r="C88" s="901"/>
      <c r="D88" s="902"/>
      <c r="E88" s="83"/>
      <c r="F88" s="84"/>
      <c r="G88" s="85"/>
      <c r="H88" s="86"/>
      <c r="I88" s="25"/>
    </row>
    <row r="89" spans="1:9">
      <c r="A89" s="33"/>
      <c r="B89" s="633"/>
      <c r="C89" s="890"/>
      <c r="D89" s="891"/>
      <c r="E89" s="83"/>
      <c r="F89" s="84"/>
      <c r="G89" s="85"/>
      <c r="H89" s="86"/>
      <c r="I89" s="25"/>
    </row>
    <row r="90" spans="1:9">
      <c r="A90" s="33"/>
      <c r="B90" s="903"/>
      <c r="C90" s="901"/>
      <c r="D90" s="902"/>
      <c r="E90" s="76"/>
      <c r="F90" s="50"/>
      <c r="G90" s="77"/>
      <c r="H90" s="78"/>
      <c r="I90" s="26"/>
    </row>
    <row r="91" spans="1:9">
      <c r="A91" s="32"/>
      <c r="B91" s="903"/>
      <c r="C91" s="901"/>
      <c r="D91" s="902"/>
      <c r="E91" s="79"/>
      <c r="F91" s="80"/>
      <c r="G91" s="81"/>
      <c r="H91" s="82"/>
      <c r="I91" s="25"/>
    </row>
    <row r="92" spans="1:9">
      <c r="A92" s="36"/>
      <c r="B92" s="906"/>
      <c r="C92" s="901"/>
      <c r="D92" s="902"/>
      <c r="E92" s="72"/>
      <c r="F92" s="73"/>
      <c r="G92" s="74"/>
      <c r="H92" s="75"/>
      <c r="I92" s="25"/>
    </row>
    <row r="93" spans="1:9">
      <c r="A93" s="33"/>
      <c r="B93" s="904"/>
      <c r="C93" s="901"/>
      <c r="D93" s="902"/>
      <c r="E93" s="58"/>
      <c r="F93" s="45"/>
      <c r="G93" s="46"/>
      <c r="H93" s="47"/>
      <c r="I93" s="25"/>
    </row>
    <row r="94" spans="1:9">
      <c r="A94" s="33"/>
      <c r="B94" s="904"/>
      <c r="C94" s="901"/>
      <c r="D94" s="902"/>
      <c r="E94" s="67"/>
      <c r="F94" s="42"/>
      <c r="G94" s="43"/>
      <c r="H94" s="44"/>
      <c r="I94" s="25"/>
    </row>
    <row r="95" spans="1:9">
      <c r="A95" s="33"/>
      <c r="B95" s="900"/>
      <c r="C95" s="901"/>
      <c r="D95" s="902"/>
      <c r="E95" s="30"/>
      <c r="F95" s="29"/>
      <c r="G95" s="27"/>
      <c r="H95" s="28"/>
      <c r="I95" s="25"/>
    </row>
    <row r="96" spans="1:9">
      <c r="A96" s="32"/>
      <c r="B96" s="903"/>
      <c r="C96" s="901"/>
      <c r="D96" s="902"/>
      <c r="E96" s="76"/>
      <c r="F96" s="50"/>
      <c r="G96" s="77"/>
      <c r="H96" s="78"/>
      <c r="I96" s="26"/>
    </row>
    <row r="97" spans="1:9">
      <c r="A97" s="32"/>
      <c r="B97" s="903"/>
      <c r="C97" s="901"/>
      <c r="D97" s="902"/>
      <c r="E97" s="54"/>
      <c r="F97" s="55"/>
      <c r="G97" s="56"/>
      <c r="H97" s="57"/>
      <c r="I97" s="25"/>
    </row>
    <row r="98" spans="1:9">
      <c r="A98" s="36"/>
      <c r="B98" s="906"/>
      <c r="C98" s="901"/>
      <c r="D98" s="902"/>
      <c r="E98" s="72"/>
      <c r="F98" s="73"/>
      <c r="G98" s="74"/>
      <c r="H98" s="75"/>
      <c r="I98" s="25"/>
    </row>
    <row r="99" spans="1:9">
      <c r="A99" s="33"/>
      <c r="B99" s="900"/>
      <c r="C99" s="901"/>
      <c r="D99" s="902"/>
      <c r="E99" s="30"/>
      <c r="F99" s="29"/>
      <c r="G99" s="27"/>
      <c r="H99" s="28"/>
      <c r="I99" s="25"/>
    </row>
    <row r="100" spans="1:9">
      <c r="A100" s="33"/>
      <c r="B100" s="900"/>
      <c r="C100" s="901"/>
      <c r="D100" s="902"/>
      <c r="E100" s="58"/>
      <c r="F100" s="45"/>
      <c r="G100" s="46"/>
      <c r="H100" s="47"/>
      <c r="I100" s="25"/>
    </row>
    <row r="101" spans="1:9">
      <c r="A101" s="33"/>
      <c r="B101" s="900"/>
      <c r="C101" s="901"/>
      <c r="D101" s="902"/>
      <c r="E101" s="58"/>
      <c r="F101" s="45"/>
      <c r="G101" s="46"/>
      <c r="H101" s="47"/>
      <c r="I101" s="25"/>
    </row>
    <row r="102" spans="1:9">
      <c r="A102" s="33"/>
      <c r="B102" s="889"/>
      <c r="C102" s="890"/>
      <c r="D102" s="891"/>
      <c r="E102" s="58"/>
      <c r="F102" s="45"/>
      <c r="G102" s="46"/>
      <c r="H102" s="47"/>
      <c r="I102" s="25"/>
    </row>
    <row r="103" spans="1:9">
      <c r="A103" s="32"/>
      <c r="B103" s="903"/>
      <c r="C103" s="901"/>
      <c r="D103" s="902"/>
      <c r="E103" s="76"/>
      <c r="F103" s="50"/>
      <c r="G103" s="77"/>
      <c r="H103" s="78"/>
      <c r="I103" s="26"/>
    </row>
    <row r="104" spans="1:9">
      <c r="A104" s="32"/>
      <c r="B104" s="903"/>
      <c r="C104" s="901"/>
      <c r="D104" s="902"/>
      <c r="E104" s="79"/>
      <c r="F104" s="80"/>
      <c r="G104" s="81"/>
      <c r="H104" s="82"/>
      <c r="I104" s="25"/>
    </row>
    <row r="105" spans="1:9">
      <c r="A105" s="36"/>
      <c r="B105" s="923"/>
      <c r="C105" s="901"/>
      <c r="D105" s="902"/>
      <c r="E105" s="79"/>
      <c r="F105" s="80"/>
      <c r="G105" s="81"/>
      <c r="H105" s="82"/>
      <c r="I105" s="25"/>
    </row>
    <row r="106" spans="1:9">
      <c r="A106" s="33"/>
      <c r="B106" s="922"/>
      <c r="C106" s="901"/>
      <c r="D106" s="902"/>
      <c r="E106" s="30"/>
      <c r="F106" s="29"/>
      <c r="G106" s="27"/>
      <c r="H106" s="28"/>
      <c r="I106" s="25"/>
    </row>
    <row r="107" spans="1:9">
      <c r="A107" s="33"/>
      <c r="B107" s="922"/>
      <c r="C107" s="901"/>
      <c r="D107" s="902"/>
      <c r="E107" s="30"/>
      <c r="F107" s="29"/>
      <c r="G107" s="27"/>
      <c r="H107" s="28"/>
      <c r="I107" s="25"/>
    </row>
    <row r="108" spans="1:9">
      <c r="A108" s="33"/>
      <c r="B108" s="922"/>
      <c r="C108" s="901"/>
      <c r="D108" s="902"/>
      <c r="E108" s="30"/>
      <c r="F108" s="29"/>
      <c r="G108" s="27"/>
      <c r="H108" s="28"/>
      <c r="I108" s="25"/>
    </row>
    <row r="109" spans="1:9">
      <c r="A109" s="33"/>
      <c r="B109" s="922"/>
      <c r="C109" s="901"/>
      <c r="D109" s="902"/>
      <c r="E109" s="30"/>
      <c r="F109" s="29"/>
      <c r="G109" s="27"/>
      <c r="H109" s="28"/>
      <c r="I109" s="25"/>
    </row>
    <row r="110" spans="1:9">
      <c r="A110" s="33"/>
      <c r="B110" s="922"/>
      <c r="C110" s="901"/>
      <c r="D110" s="902"/>
      <c r="E110" s="30"/>
      <c r="F110" s="29"/>
      <c r="G110" s="27"/>
      <c r="H110" s="28"/>
      <c r="I110" s="25"/>
    </row>
    <row r="111" spans="1:9">
      <c r="A111" s="33"/>
      <c r="B111" s="922"/>
      <c r="C111" s="901"/>
      <c r="D111" s="902"/>
      <c r="E111" s="30"/>
      <c r="F111" s="29"/>
      <c r="G111" s="27"/>
      <c r="H111" s="28"/>
      <c r="I111" s="25"/>
    </row>
    <row r="112" spans="1:9">
      <c r="A112" s="33"/>
      <c r="B112" s="922"/>
      <c r="C112" s="901"/>
      <c r="D112" s="902"/>
      <c r="E112" s="30"/>
      <c r="F112" s="29"/>
      <c r="G112" s="27"/>
      <c r="H112" s="28"/>
      <c r="I112" s="25"/>
    </row>
    <row r="113" spans="1:9">
      <c r="A113" s="33"/>
      <c r="B113" s="922"/>
      <c r="C113" s="901"/>
      <c r="D113" s="902"/>
      <c r="E113" s="30"/>
      <c r="F113" s="29"/>
      <c r="G113" s="27"/>
      <c r="H113" s="28"/>
      <c r="I113" s="25"/>
    </row>
    <row r="114" spans="1:9">
      <c r="A114" s="33"/>
      <c r="B114" s="922"/>
      <c r="C114" s="901"/>
      <c r="D114" s="902"/>
      <c r="E114" s="30"/>
      <c r="F114" s="29"/>
      <c r="G114" s="27"/>
      <c r="H114" s="28"/>
      <c r="I114" s="25"/>
    </row>
    <row r="115" spans="1:9">
      <c r="A115" s="33"/>
      <c r="B115" s="922"/>
      <c r="C115" s="901"/>
      <c r="D115" s="902"/>
      <c r="E115" s="30"/>
      <c r="F115" s="29"/>
      <c r="G115" s="27"/>
      <c r="H115" s="28"/>
      <c r="I115" s="25"/>
    </row>
    <row r="116" spans="1:9">
      <c r="A116" s="33"/>
      <c r="B116" s="922"/>
      <c r="C116" s="901"/>
      <c r="D116" s="902"/>
      <c r="E116" s="30"/>
      <c r="F116" s="29"/>
      <c r="G116" s="27"/>
      <c r="H116" s="28"/>
      <c r="I116" s="25"/>
    </row>
    <row r="117" spans="1:9">
      <c r="A117" s="33"/>
      <c r="B117" s="922"/>
      <c r="C117" s="901"/>
      <c r="D117" s="902"/>
      <c r="E117" s="30"/>
      <c r="F117" s="29"/>
      <c r="G117" s="27"/>
      <c r="H117" s="28"/>
      <c r="I117" s="25"/>
    </row>
    <row r="118" spans="1:9">
      <c r="A118" s="33"/>
      <c r="B118" s="922"/>
      <c r="C118" s="901"/>
      <c r="D118" s="902"/>
      <c r="E118" s="30"/>
      <c r="F118" s="29"/>
      <c r="G118" s="27"/>
      <c r="H118" s="28"/>
      <c r="I118" s="25"/>
    </row>
    <row r="119" spans="1:9">
      <c r="A119" s="33"/>
      <c r="B119" s="922"/>
      <c r="C119" s="901"/>
      <c r="D119" s="902"/>
      <c r="E119" s="30"/>
      <c r="F119" s="29"/>
      <c r="G119" s="27"/>
      <c r="H119" s="28"/>
      <c r="I119" s="25"/>
    </row>
    <row r="120" spans="1:9">
      <c r="A120" s="33"/>
      <c r="B120" s="922"/>
      <c r="C120" s="901"/>
      <c r="D120" s="902"/>
      <c r="E120" s="30"/>
      <c r="F120" s="29"/>
      <c r="G120" s="27"/>
      <c r="H120" s="28"/>
      <c r="I120" s="25"/>
    </row>
    <row r="121" spans="1:9">
      <c r="A121" s="33"/>
      <c r="B121" s="922"/>
      <c r="C121" s="901"/>
      <c r="D121" s="902"/>
      <c r="E121" s="30"/>
      <c r="F121" s="29"/>
      <c r="G121" s="27"/>
      <c r="H121" s="28"/>
      <c r="I121" s="25"/>
    </row>
    <row r="122" spans="1:9">
      <c r="A122" s="33"/>
      <c r="B122" s="922"/>
      <c r="C122" s="901"/>
      <c r="D122" s="902"/>
      <c r="E122" s="30"/>
      <c r="F122" s="29"/>
      <c r="G122" s="27"/>
      <c r="H122" s="28"/>
      <c r="I122" s="25"/>
    </row>
    <row r="123" spans="1:9">
      <c r="A123" s="33"/>
      <c r="B123" s="922"/>
      <c r="C123" s="901"/>
      <c r="D123" s="902"/>
      <c r="E123" s="30"/>
      <c r="F123" s="29"/>
      <c r="G123" s="27"/>
      <c r="H123" s="28"/>
      <c r="I123" s="25"/>
    </row>
    <row r="124" spans="1:9">
      <c r="A124" s="33"/>
      <c r="B124" s="920"/>
      <c r="C124" s="901"/>
      <c r="D124" s="902"/>
      <c r="E124" s="30"/>
      <c r="F124" s="29"/>
      <c r="G124" s="27"/>
      <c r="H124" s="28"/>
      <c r="I124" s="25"/>
    </row>
    <row r="125" spans="1:9">
      <c r="A125" s="33"/>
      <c r="B125" s="922"/>
      <c r="C125" s="901"/>
      <c r="D125" s="902"/>
      <c r="E125" s="30"/>
      <c r="F125" s="29"/>
      <c r="G125" s="27"/>
      <c r="H125" s="28"/>
      <c r="I125" s="25"/>
    </row>
    <row r="126" spans="1:9">
      <c r="A126" s="33"/>
      <c r="B126" s="922"/>
      <c r="C126" s="901"/>
      <c r="D126" s="902"/>
      <c r="E126" s="30"/>
      <c r="F126" s="29"/>
      <c r="G126" s="27"/>
      <c r="H126" s="28"/>
      <c r="I126" s="25"/>
    </row>
    <row r="127" spans="1:9">
      <c r="A127" s="33"/>
      <c r="B127" s="920"/>
      <c r="C127" s="901"/>
      <c r="D127" s="902"/>
      <c r="E127" s="30"/>
      <c r="F127" s="29"/>
      <c r="G127" s="27"/>
      <c r="H127" s="28"/>
      <c r="I127" s="25"/>
    </row>
    <row r="128" spans="1:9">
      <c r="A128" s="33"/>
      <c r="B128" s="924"/>
      <c r="C128" s="890"/>
      <c r="D128" s="891"/>
      <c r="E128" s="30"/>
      <c r="F128" s="29"/>
      <c r="G128" s="27"/>
      <c r="H128" s="28"/>
      <c r="I128" s="25"/>
    </row>
    <row r="129" spans="1:9">
      <c r="A129" s="32"/>
      <c r="B129" s="903"/>
      <c r="C129" s="901"/>
      <c r="D129" s="902"/>
      <c r="E129" s="76"/>
      <c r="F129" s="50"/>
      <c r="G129" s="77"/>
      <c r="H129" s="78"/>
      <c r="I129" s="26"/>
    </row>
    <row r="130" spans="1:9">
      <c r="A130" s="32"/>
      <c r="B130" s="903"/>
      <c r="C130" s="901"/>
      <c r="D130" s="902"/>
      <c r="E130" s="79"/>
      <c r="F130" s="80"/>
      <c r="G130" s="81"/>
      <c r="H130" s="82"/>
      <c r="I130" s="26"/>
    </row>
    <row r="131" spans="1:9">
      <c r="A131" s="36"/>
      <c r="B131" s="923"/>
      <c r="C131" s="901"/>
      <c r="D131" s="902"/>
      <c r="E131" s="79"/>
      <c r="F131" s="80"/>
      <c r="G131" s="81"/>
      <c r="H131" s="82"/>
      <c r="I131" s="25"/>
    </row>
    <row r="132" spans="1:9">
      <c r="A132" s="33"/>
      <c r="B132" s="920"/>
      <c r="C132" s="901"/>
      <c r="D132" s="902"/>
      <c r="E132" s="30"/>
      <c r="F132" s="29"/>
      <c r="G132" s="27"/>
      <c r="H132" s="28"/>
      <c r="I132" s="25"/>
    </row>
    <row r="133" spans="1:9">
      <c r="A133" s="33"/>
      <c r="B133" s="920"/>
      <c r="C133" s="901"/>
      <c r="D133" s="902"/>
      <c r="E133" s="30"/>
      <c r="F133" s="29"/>
      <c r="G133" s="27"/>
      <c r="H133" s="28"/>
      <c r="I133" s="25"/>
    </row>
    <row r="134" spans="1:9">
      <c r="A134" s="33"/>
      <c r="B134" s="920"/>
      <c r="C134" s="901"/>
      <c r="D134" s="902"/>
      <c r="E134" s="30"/>
      <c r="F134" s="29"/>
      <c r="G134" s="27"/>
      <c r="H134" s="28"/>
      <c r="I134" s="25"/>
    </row>
    <row r="135" spans="1:9">
      <c r="A135" s="33"/>
      <c r="B135" s="920"/>
      <c r="C135" s="901"/>
      <c r="D135" s="902"/>
      <c r="E135" s="30"/>
      <c r="F135" s="29"/>
      <c r="G135" s="27"/>
      <c r="H135" s="28"/>
      <c r="I135" s="25"/>
    </row>
    <row r="136" spans="1:9" ht="15.75" thickBot="1">
      <c r="A136" s="33"/>
      <c r="B136" s="920"/>
      <c r="C136" s="901"/>
      <c r="D136" s="902"/>
      <c r="E136" s="30"/>
      <c r="F136" s="29"/>
      <c r="G136" s="27"/>
      <c r="H136" s="28"/>
      <c r="I136" s="25"/>
    </row>
    <row r="137" spans="1:9">
      <c r="A137" s="879"/>
      <c r="B137" s="879"/>
      <c r="C137" s="12"/>
      <c r="D137" s="12"/>
      <c r="E137" s="880"/>
      <c r="F137" s="881"/>
      <c r="G137" s="881"/>
      <c r="H137" s="881"/>
      <c r="I137" s="882"/>
    </row>
    <row r="138" spans="1:9" ht="15.75" thickBot="1">
      <c r="A138" s="886" t="s">
        <v>11</v>
      </c>
      <c r="B138" s="887"/>
      <c r="C138" s="887"/>
      <c r="D138" s="19"/>
      <c r="E138" s="883"/>
      <c r="F138" s="884"/>
      <c r="G138" s="884"/>
      <c r="H138" s="884"/>
      <c r="I138" s="885"/>
    </row>
    <row r="139" spans="1:9">
      <c r="A139" s="15"/>
      <c r="B139" s="12"/>
      <c r="C139" s="877" t="s">
        <v>23</v>
      </c>
      <c r="D139" s="878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In-House Estimate</vt:lpstr>
      <vt:lpstr>APCI</vt:lpstr>
      <vt:lpstr>FEDCON</vt:lpstr>
      <vt:lpstr>MEGANTECH</vt:lpstr>
      <vt:lpstr>O&amp;J</vt:lpstr>
      <vt:lpstr>Original bid</vt:lpstr>
      <vt:lpstr>Reconciled bid </vt:lpstr>
      <vt:lpstr>Cost Summary</vt:lpstr>
      <vt:lpstr>Reconciled Qty with Contr's amt</vt:lpstr>
      <vt:lpstr>'In-House Estimate'!Print_Area</vt:lpstr>
      <vt:lpstr>'In-House Estimate'!Print_Titles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PHTionKu</cp:lastModifiedBy>
  <cp:lastPrinted>2022-06-30T07:57:48Z</cp:lastPrinted>
  <dcterms:created xsi:type="dcterms:W3CDTF">2013-04-08T01:32:43Z</dcterms:created>
  <dcterms:modified xsi:type="dcterms:W3CDTF">2022-06-30T07:57:58Z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