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3\02 Coffee Team\03 CAPEX 2023\Upgradation of Green Coffee Transport Facility\Phase 2\17 BidDocs\4 AbsOfBid\"/>
    </mc:Choice>
  </mc:AlternateContent>
  <bookViews>
    <workbookView xWindow="0" yWindow="0" windowWidth="19200" windowHeight="11460" activeTab="1"/>
  </bookViews>
  <sheets>
    <sheet name="original" sheetId="11" r:id="rId1"/>
    <sheet name="final" sheetId="12" r:id="rId2"/>
    <sheet name="Reconciled Qty with Contr's amt" sheetId="5" state="hidden" r:id="rId3"/>
  </sheets>
  <definedNames>
    <definedName name="_xlnm.Print_Area" localSheetId="1">final!$A$1:$X$177</definedName>
    <definedName name="_xlnm.Print_Area" localSheetId="0">original!$A$1:$X$178</definedName>
    <definedName name="_xlnm.Print_Titles" localSheetId="1">final!$10:$11</definedName>
    <definedName name="_xlnm.Print_Titles" localSheetId="0">original!$10:$11</definedName>
    <definedName name="_xlnm.Print_Titles" localSheetId="2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3" i="12" l="1"/>
  <c r="X162" i="12"/>
  <c r="X132" i="12"/>
  <c r="X48" i="12"/>
  <c r="N132" i="12"/>
  <c r="I48" i="12" l="1"/>
  <c r="T152" i="12"/>
  <c r="J152" i="12"/>
  <c r="E152" i="12"/>
  <c r="X151" i="12"/>
  <c r="N151" i="12"/>
  <c r="I151" i="12"/>
  <c r="X150" i="12"/>
  <c r="N150" i="12"/>
  <c r="I150" i="12"/>
  <c r="X149" i="12"/>
  <c r="N149" i="12"/>
  <c r="I149" i="12"/>
  <c r="X148" i="12"/>
  <c r="N148" i="12"/>
  <c r="I148" i="12"/>
  <c r="X147" i="12"/>
  <c r="N147" i="12"/>
  <c r="I147" i="12"/>
  <c r="X146" i="12"/>
  <c r="N146" i="12"/>
  <c r="I146" i="12"/>
  <c r="X145" i="12"/>
  <c r="N145" i="12"/>
  <c r="I145" i="12"/>
  <c r="X144" i="12"/>
  <c r="X152" i="12" s="1"/>
  <c r="N144" i="12"/>
  <c r="N152" i="12" s="1"/>
  <c r="I144" i="12"/>
  <c r="I152" i="12" s="1"/>
  <c r="T142" i="12"/>
  <c r="J142" i="12"/>
  <c r="I142" i="12"/>
  <c r="E142" i="12"/>
  <c r="X141" i="12"/>
  <c r="N141" i="12"/>
  <c r="I141" i="12"/>
  <c r="X140" i="12"/>
  <c r="N140" i="12"/>
  <c r="I140" i="12"/>
  <c r="X139" i="12"/>
  <c r="N139" i="12"/>
  <c r="I139" i="12"/>
  <c r="X138" i="12"/>
  <c r="N138" i="12"/>
  <c r="I138" i="12"/>
  <c r="X137" i="12"/>
  <c r="N137" i="12"/>
  <c r="I137" i="12"/>
  <c r="X136" i="12"/>
  <c r="N136" i="12"/>
  <c r="I136" i="12"/>
  <c r="X135" i="12"/>
  <c r="N135" i="12"/>
  <c r="I135" i="12"/>
  <c r="X134" i="12"/>
  <c r="N134" i="12"/>
  <c r="N142" i="12" s="1"/>
  <c r="I134" i="12"/>
  <c r="T132" i="12"/>
  <c r="J132" i="12"/>
  <c r="E132" i="12"/>
  <c r="X128" i="12"/>
  <c r="N128" i="12"/>
  <c r="I128" i="12"/>
  <c r="X127" i="12"/>
  <c r="N127" i="12"/>
  <c r="I127" i="12"/>
  <c r="X126" i="12"/>
  <c r="N126" i="12"/>
  <c r="I126" i="12"/>
  <c r="X125" i="12"/>
  <c r="N125" i="12"/>
  <c r="I125" i="12"/>
  <c r="X124" i="12"/>
  <c r="N124" i="12"/>
  <c r="I124" i="12"/>
  <c r="X123" i="12"/>
  <c r="N123" i="12"/>
  <c r="I123" i="12"/>
  <c r="X122" i="12"/>
  <c r="N122" i="12"/>
  <c r="I122" i="12"/>
  <c r="X121" i="12"/>
  <c r="N121" i="12"/>
  <c r="I121" i="12"/>
  <c r="X120" i="12"/>
  <c r="N120" i="12"/>
  <c r="I120" i="12"/>
  <c r="X119" i="12"/>
  <c r="N119" i="12"/>
  <c r="I119" i="12"/>
  <c r="I132" i="12" s="1"/>
  <c r="T116" i="12"/>
  <c r="J116" i="12"/>
  <c r="E116" i="12"/>
  <c r="X112" i="12"/>
  <c r="N112" i="12"/>
  <c r="I112" i="12"/>
  <c r="X111" i="12"/>
  <c r="N111" i="12"/>
  <c r="I111" i="12"/>
  <c r="X110" i="12"/>
  <c r="N110" i="12"/>
  <c r="I110" i="12"/>
  <c r="X109" i="12"/>
  <c r="N109" i="12"/>
  <c r="I109" i="12"/>
  <c r="X108" i="12"/>
  <c r="N108" i="12"/>
  <c r="I108" i="12"/>
  <c r="X107" i="12"/>
  <c r="N107" i="12"/>
  <c r="I107" i="12"/>
  <c r="X106" i="12"/>
  <c r="N106" i="12"/>
  <c r="N116" i="12" s="1"/>
  <c r="I106" i="12"/>
  <c r="I116" i="12" s="1"/>
  <c r="X98" i="12"/>
  <c r="N98" i="12"/>
  <c r="I98" i="12"/>
  <c r="X97" i="12"/>
  <c r="N97" i="12"/>
  <c r="I97" i="12"/>
  <c r="X96" i="12"/>
  <c r="N96" i="12"/>
  <c r="I96" i="12"/>
  <c r="X95" i="12"/>
  <c r="N95" i="12"/>
  <c r="I95" i="12"/>
  <c r="X94" i="12"/>
  <c r="N94" i="12"/>
  <c r="I94" i="12"/>
  <c r="X93" i="12"/>
  <c r="N93" i="12"/>
  <c r="I93" i="12"/>
  <c r="X92" i="12"/>
  <c r="N92" i="12"/>
  <c r="I92" i="12"/>
  <c r="X91" i="12"/>
  <c r="N91" i="12"/>
  <c r="I91" i="12"/>
  <c r="X90" i="12"/>
  <c r="N90" i="12"/>
  <c r="I90" i="12"/>
  <c r="X89" i="12"/>
  <c r="N89" i="12"/>
  <c r="I89" i="12"/>
  <c r="X88" i="12"/>
  <c r="N88" i="12"/>
  <c r="I88" i="12"/>
  <c r="X87" i="12"/>
  <c r="N87" i="12"/>
  <c r="I87" i="12"/>
  <c r="X86" i="12"/>
  <c r="X103" i="12" s="1"/>
  <c r="N86" i="12"/>
  <c r="I86" i="12"/>
  <c r="X82" i="12"/>
  <c r="N82" i="12"/>
  <c r="I82" i="12"/>
  <c r="N81" i="12"/>
  <c r="N80" i="12"/>
  <c r="X79" i="12"/>
  <c r="N79" i="12"/>
  <c r="I79" i="12"/>
  <c r="X78" i="12"/>
  <c r="N78" i="12"/>
  <c r="I78" i="12"/>
  <c r="I83" i="12" s="1"/>
  <c r="X74" i="12"/>
  <c r="N74" i="12"/>
  <c r="I74" i="12"/>
  <c r="X73" i="12"/>
  <c r="N73" i="12"/>
  <c r="I73" i="12"/>
  <c r="X72" i="12"/>
  <c r="N72" i="12"/>
  <c r="I72" i="12"/>
  <c r="X71" i="12"/>
  <c r="N71" i="12"/>
  <c r="I71" i="12"/>
  <c r="X70" i="12"/>
  <c r="N70" i="12"/>
  <c r="I70" i="12"/>
  <c r="X69" i="12"/>
  <c r="N69" i="12"/>
  <c r="I69" i="12"/>
  <c r="X68" i="12"/>
  <c r="N68" i="12"/>
  <c r="I68" i="12"/>
  <c r="X67" i="12"/>
  <c r="N67" i="12"/>
  <c r="I67" i="12"/>
  <c r="X66" i="12"/>
  <c r="N66" i="12"/>
  <c r="I66" i="12"/>
  <c r="X61" i="12"/>
  <c r="N61" i="12"/>
  <c r="I61" i="12"/>
  <c r="X60" i="12"/>
  <c r="N60" i="12"/>
  <c r="I60" i="12"/>
  <c r="X59" i="12"/>
  <c r="N59" i="12"/>
  <c r="I59" i="12"/>
  <c r="X58" i="12"/>
  <c r="N58" i="12"/>
  <c r="I58" i="12"/>
  <c r="X57" i="12"/>
  <c r="N57" i="12"/>
  <c r="I57" i="12"/>
  <c r="X56" i="12"/>
  <c r="X63" i="12" s="1"/>
  <c r="N56" i="12"/>
  <c r="I56" i="12"/>
  <c r="N55" i="12"/>
  <c r="N48" i="12"/>
  <c r="X47" i="12"/>
  <c r="N47" i="12"/>
  <c r="I47" i="12"/>
  <c r="X46" i="12"/>
  <c r="N46" i="12"/>
  <c r="I46" i="12"/>
  <c r="X45" i="12"/>
  <c r="N45" i="12"/>
  <c r="I45" i="12"/>
  <c r="X44" i="12"/>
  <c r="X51" i="12" s="1"/>
  <c r="N44" i="12"/>
  <c r="I44" i="12"/>
  <c r="X43" i="12"/>
  <c r="N43" i="12"/>
  <c r="I43" i="12"/>
  <c r="X42" i="12"/>
  <c r="N42" i="12"/>
  <c r="I42" i="12"/>
  <c r="X41" i="12"/>
  <c r="N41" i="12"/>
  <c r="I41" i="12"/>
  <c r="X40" i="12"/>
  <c r="N40" i="12"/>
  <c r="I40" i="12"/>
  <c r="X39" i="12"/>
  <c r="N39" i="12"/>
  <c r="I39" i="12"/>
  <c r="X38" i="12"/>
  <c r="N38" i="12"/>
  <c r="I38" i="12"/>
  <c r="X37" i="12"/>
  <c r="N37" i="12"/>
  <c r="I37" i="12"/>
  <c r="X36" i="12"/>
  <c r="N36" i="12"/>
  <c r="I36" i="12"/>
  <c r="X35" i="12"/>
  <c r="N35" i="12"/>
  <c r="I35" i="12"/>
  <c r="X34" i="12"/>
  <c r="N34" i="12"/>
  <c r="I34" i="12"/>
  <c r="X33" i="12"/>
  <c r="N33" i="12"/>
  <c r="I33" i="12"/>
  <c r="X32" i="12"/>
  <c r="N32" i="12"/>
  <c r="I32" i="12"/>
  <c r="X31" i="12"/>
  <c r="N31" i="12"/>
  <c r="I31" i="12"/>
  <c r="X28" i="12"/>
  <c r="N28" i="12"/>
  <c r="I28" i="12"/>
  <c r="X27" i="12"/>
  <c r="N27" i="12"/>
  <c r="I27" i="12"/>
  <c r="X26" i="12"/>
  <c r="N26" i="12"/>
  <c r="I26" i="12"/>
  <c r="X25" i="12"/>
  <c r="N25" i="12"/>
  <c r="I25" i="12"/>
  <c r="X24" i="12"/>
  <c r="N24" i="12"/>
  <c r="I24" i="12"/>
  <c r="X23" i="12"/>
  <c r="N23" i="12"/>
  <c r="I23" i="12"/>
  <c r="X22" i="12"/>
  <c r="N22" i="12"/>
  <c r="I22" i="12"/>
  <c r="X21" i="12"/>
  <c r="N21" i="12"/>
  <c r="I21" i="12"/>
  <c r="X20" i="12"/>
  <c r="N20" i="12"/>
  <c r="I20" i="12"/>
  <c r="X19" i="12"/>
  <c r="N19" i="12"/>
  <c r="I19" i="12"/>
  <c r="X18" i="12"/>
  <c r="N18" i="12"/>
  <c r="I18" i="12"/>
  <c r="X17" i="12"/>
  <c r="N17" i="12"/>
  <c r="I17" i="12"/>
  <c r="X16" i="12"/>
  <c r="N16" i="12"/>
  <c r="I16" i="12"/>
  <c r="X14" i="12"/>
  <c r="I14" i="12"/>
  <c r="X13" i="12"/>
  <c r="I13" i="12"/>
  <c r="I51" i="11"/>
  <c r="N165" i="11"/>
  <c r="M172" i="11"/>
  <c r="N51" i="11"/>
  <c r="X164" i="11"/>
  <c r="X159" i="11"/>
  <c r="X133" i="11"/>
  <c r="X137" i="11"/>
  <c r="X117" i="11"/>
  <c r="X142" i="12" l="1"/>
  <c r="X116" i="12"/>
  <c r="X83" i="12"/>
  <c r="X161" i="12"/>
  <c r="I75" i="12"/>
  <c r="I163" i="12"/>
  <c r="X75" i="12"/>
  <c r="I103" i="12"/>
  <c r="N51" i="12"/>
  <c r="N161" i="12" s="1"/>
  <c r="N103" i="12"/>
  <c r="N83" i="12"/>
  <c r="N75" i="12"/>
  <c r="N63" i="12"/>
  <c r="I63" i="12"/>
  <c r="I51" i="12"/>
  <c r="I161" i="12" s="1"/>
  <c r="N163" i="12"/>
  <c r="O143" i="11"/>
  <c r="X157" i="12" l="1"/>
  <c r="I162" i="12"/>
  <c r="I158" i="12" s="1"/>
  <c r="X164" i="12"/>
  <c r="S167" i="12"/>
  <c r="N162" i="12"/>
  <c r="N164" i="12" s="1"/>
  <c r="T153" i="11"/>
  <c r="X152" i="11"/>
  <c r="X151" i="11"/>
  <c r="X150" i="11"/>
  <c r="X149" i="11"/>
  <c r="X148" i="11"/>
  <c r="X147" i="11"/>
  <c r="X146" i="11"/>
  <c r="X145" i="11"/>
  <c r="T143" i="11"/>
  <c r="X142" i="11"/>
  <c r="X141" i="11"/>
  <c r="X140" i="11"/>
  <c r="X139" i="11"/>
  <c r="X138" i="11"/>
  <c r="X136" i="11"/>
  <c r="X135" i="11"/>
  <c r="T133" i="11"/>
  <c r="X129" i="11"/>
  <c r="X128" i="11"/>
  <c r="X127" i="11"/>
  <c r="X126" i="11"/>
  <c r="X125" i="11"/>
  <c r="X124" i="11"/>
  <c r="X123" i="11"/>
  <c r="X122" i="11"/>
  <c r="X121" i="11"/>
  <c r="X120" i="11"/>
  <c r="T117" i="11"/>
  <c r="X113" i="11"/>
  <c r="X112" i="11"/>
  <c r="X111" i="11"/>
  <c r="X110" i="11"/>
  <c r="X109" i="11"/>
  <c r="X108" i="11"/>
  <c r="X107" i="11"/>
  <c r="X99" i="11"/>
  <c r="X98" i="11"/>
  <c r="X97" i="11"/>
  <c r="X96" i="11"/>
  <c r="X95" i="11"/>
  <c r="X94" i="11"/>
  <c r="X93" i="11"/>
  <c r="X92" i="11"/>
  <c r="X91" i="11"/>
  <c r="X90" i="11"/>
  <c r="X89" i="11"/>
  <c r="X88" i="11"/>
  <c r="X87" i="11"/>
  <c r="X86" i="11"/>
  <c r="X82" i="11"/>
  <c r="X79" i="11"/>
  <c r="X78" i="11"/>
  <c r="X74" i="11"/>
  <c r="X73" i="11"/>
  <c r="X72" i="11"/>
  <c r="X71" i="11"/>
  <c r="X70" i="11"/>
  <c r="X69" i="11"/>
  <c r="X68" i="11"/>
  <c r="X67" i="11"/>
  <c r="X66" i="11"/>
  <c r="X61" i="11"/>
  <c r="X60" i="11"/>
  <c r="X59" i="11"/>
  <c r="X58" i="11"/>
  <c r="X57" i="11"/>
  <c r="X56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4" i="11"/>
  <c r="X13" i="11"/>
  <c r="N135" i="11"/>
  <c r="J153" i="11"/>
  <c r="J143" i="11"/>
  <c r="J117" i="11"/>
  <c r="J133" i="11"/>
  <c r="S89" i="11"/>
  <c r="N89" i="11"/>
  <c r="I89" i="11"/>
  <c r="N79" i="11"/>
  <c r="N80" i="11"/>
  <c r="N81" i="11"/>
  <c r="N78" i="11"/>
  <c r="N66" i="11"/>
  <c r="N67" i="11"/>
  <c r="N68" i="11"/>
  <c r="N69" i="11"/>
  <c r="N70" i="11"/>
  <c r="N71" i="11"/>
  <c r="N55" i="11"/>
  <c r="N56" i="11"/>
  <c r="N57" i="11"/>
  <c r="N58" i="11"/>
  <c r="N59" i="11"/>
  <c r="N48" i="11"/>
  <c r="N41" i="11"/>
  <c r="N42" i="11"/>
  <c r="N43" i="11"/>
  <c r="N44" i="11"/>
  <c r="N45" i="11"/>
  <c r="N46" i="11"/>
  <c r="N47" i="11"/>
  <c r="N32" i="11"/>
  <c r="N33" i="11"/>
  <c r="N34" i="11"/>
  <c r="N35" i="11"/>
  <c r="N36" i="11"/>
  <c r="N37" i="11"/>
  <c r="N38" i="11"/>
  <c r="N39" i="11"/>
  <c r="N40" i="11"/>
  <c r="N31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16" i="11"/>
  <c r="O153" i="11"/>
  <c r="S152" i="11"/>
  <c r="S151" i="11"/>
  <c r="S150" i="11"/>
  <c r="S149" i="11"/>
  <c r="S148" i="11"/>
  <c r="S147" i="11"/>
  <c r="S146" i="11"/>
  <c r="S145" i="11"/>
  <c r="S142" i="11"/>
  <c r="S141" i="11"/>
  <c r="S140" i="11"/>
  <c r="S139" i="11"/>
  <c r="S138" i="11"/>
  <c r="S137" i="11"/>
  <c r="S136" i="11"/>
  <c r="S135" i="11"/>
  <c r="O133" i="11"/>
  <c r="S129" i="11"/>
  <c r="S128" i="11"/>
  <c r="S127" i="11"/>
  <c r="S126" i="11"/>
  <c r="S125" i="11"/>
  <c r="S124" i="11"/>
  <c r="S123" i="11"/>
  <c r="S122" i="11"/>
  <c r="S121" i="11"/>
  <c r="S120" i="11"/>
  <c r="O117" i="11"/>
  <c r="S113" i="11"/>
  <c r="S112" i="11"/>
  <c r="S111" i="11"/>
  <c r="S110" i="11"/>
  <c r="S109" i="11"/>
  <c r="S108" i="11"/>
  <c r="S107" i="11"/>
  <c r="S99" i="11"/>
  <c r="S98" i="11"/>
  <c r="S97" i="11"/>
  <c r="S96" i="11"/>
  <c r="S95" i="11"/>
  <c r="S94" i="11"/>
  <c r="S93" i="11"/>
  <c r="S92" i="11"/>
  <c r="S91" i="11"/>
  <c r="S90" i="11"/>
  <c r="S88" i="11"/>
  <c r="S87" i="11"/>
  <c r="S86" i="11"/>
  <c r="S82" i="11"/>
  <c r="S79" i="11"/>
  <c r="S78" i="11"/>
  <c r="S74" i="11"/>
  <c r="S73" i="11"/>
  <c r="S72" i="11"/>
  <c r="S71" i="11"/>
  <c r="S70" i="11"/>
  <c r="S69" i="11"/>
  <c r="S68" i="11"/>
  <c r="S67" i="11"/>
  <c r="S66" i="11"/>
  <c r="S61" i="11"/>
  <c r="S60" i="11"/>
  <c r="S59" i="11"/>
  <c r="S58" i="11"/>
  <c r="S57" i="11"/>
  <c r="S56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4" i="11"/>
  <c r="S33" i="11"/>
  <c r="S32" i="11"/>
  <c r="S31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4" i="11"/>
  <c r="S13" i="11"/>
  <c r="N152" i="11"/>
  <c r="N151" i="11"/>
  <c r="N150" i="11"/>
  <c r="N149" i="11"/>
  <c r="N148" i="11"/>
  <c r="N147" i="11"/>
  <c r="N146" i="11"/>
  <c r="N145" i="11"/>
  <c r="N142" i="11"/>
  <c r="N141" i="11"/>
  <c r="N140" i="11"/>
  <c r="N139" i="11"/>
  <c r="N138" i="11"/>
  <c r="N137" i="11"/>
  <c r="N136" i="11"/>
  <c r="N129" i="11"/>
  <c r="N128" i="11"/>
  <c r="N127" i="11"/>
  <c r="N126" i="11"/>
  <c r="N125" i="11"/>
  <c r="N124" i="11"/>
  <c r="N123" i="11"/>
  <c r="N122" i="11"/>
  <c r="N121" i="11"/>
  <c r="N120" i="11"/>
  <c r="N113" i="11"/>
  <c r="N112" i="11"/>
  <c r="N111" i="11"/>
  <c r="N110" i="11"/>
  <c r="N109" i="11"/>
  <c r="N108" i="11"/>
  <c r="N107" i="11"/>
  <c r="N99" i="11"/>
  <c r="N98" i="11"/>
  <c r="N97" i="11"/>
  <c r="N96" i="11"/>
  <c r="N95" i="11"/>
  <c r="N94" i="11"/>
  <c r="N93" i="11"/>
  <c r="N92" i="11"/>
  <c r="N91" i="11"/>
  <c r="N90" i="11"/>
  <c r="N88" i="11"/>
  <c r="N87" i="11"/>
  <c r="N86" i="11"/>
  <c r="N82" i="11"/>
  <c r="N74" i="11"/>
  <c r="N73" i="11"/>
  <c r="N72" i="11"/>
  <c r="N61" i="11"/>
  <c r="N60" i="11"/>
  <c r="E143" i="11"/>
  <c r="E153" i="11"/>
  <c r="I150" i="11"/>
  <c r="I149" i="11"/>
  <c r="I140" i="11"/>
  <c r="I139" i="11"/>
  <c r="I152" i="11"/>
  <c r="I151" i="11"/>
  <c r="I141" i="11"/>
  <c r="I142" i="11"/>
  <c r="I148" i="11"/>
  <c r="I147" i="11"/>
  <c r="I146" i="11"/>
  <c r="I145" i="11"/>
  <c r="I138" i="11"/>
  <c r="I137" i="11"/>
  <c r="I136" i="11"/>
  <c r="I135" i="11"/>
  <c r="I28" i="11"/>
  <c r="I27" i="11"/>
  <c r="X158" i="12" l="1"/>
  <c r="X165" i="12" s="1"/>
  <c r="X167" i="12" s="1"/>
  <c r="I157" i="12"/>
  <c r="I165" i="12" s="1"/>
  <c r="I167" i="12" s="1"/>
  <c r="I164" i="12"/>
  <c r="M171" i="12"/>
  <c r="N158" i="12"/>
  <c r="N157" i="12"/>
  <c r="N133" i="11"/>
  <c r="N143" i="11"/>
  <c r="N83" i="11"/>
  <c r="N104" i="11"/>
  <c r="N63" i="11"/>
  <c r="X83" i="11"/>
  <c r="X143" i="11"/>
  <c r="N162" i="11"/>
  <c r="X153" i="11"/>
  <c r="X104" i="11"/>
  <c r="X75" i="11"/>
  <c r="X63" i="11"/>
  <c r="X51" i="11"/>
  <c r="X162" i="11" s="1"/>
  <c r="S83" i="11"/>
  <c r="S63" i="11"/>
  <c r="S51" i="11"/>
  <c r="S162" i="11" s="1"/>
  <c r="S75" i="11"/>
  <c r="S153" i="11"/>
  <c r="S143" i="11"/>
  <c r="S117" i="11"/>
  <c r="S133" i="11"/>
  <c r="S104" i="11"/>
  <c r="I143" i="11"/>
  <c r="I153" i="11"/>
  <c r="N75" i="11"/>
  <c r="N153" i="11"/>
  <c r="N117" i="11"/>
  <c r="I66" i="11"/>
  <c r="I67" i="11"/>
  <c r="N165" i="12" l="1"/>
  <c r="N167" i="12" s="1"/>
  <c r="S163" i="11"/>
  <c r="X163" i="11"/>
  <c r="N164" i="11"/>
  <c r="S164" i="11"/>
  <c r="S165" i="11" s="1"/>
  <c r="N163" i="11"/>
  <c r="E133" i="11"/>
  <c r="I70" i="11"/>
  <c r="I69" i="11"/>
  <c r="I68" i="11"/>
  <c r="I72" i="11"/>
  <c r="I71" i="11"/>
  <c r="I47" i="11"/>
  <c r="I94" i="11"/>
  <c r="I93" i="11"/>
  <c r="I79" i="11"/>
  <c r="I112" i="11"/>
  <c r="I128" i="11"/>
  <c r="I127" i="11"/>
  <c r="I82" i="11"/>
  <c r="I78" i="11"/>
  <c r="I74" i="11"/>
  <c r="I73" i="11"/>
  <c r="I22" i="11"/>
  <c r="E117" i="11"/>
  <c r="I111" i="11"/>
  <c r="I109" i="11"/>
  <c r="I45" i="11"/>
  <c r="I35" i="11"/>
  <c r="I46" i="11"/>
  <c r="I24" i="11"/>
  <c r="I23" i="11"/>
  <c r="I26" i="11"/>
  <c r="I25" i="11"/>
  <c r="N158" i="11" l="1"/>
  <c r="N159" i="11"/>
  <c r="X165" i="11"/>
  <c r="X158" i="11"/>
  <c r="S159" i="11"/>
  <c r="S158" i="11"/>
  <c r="I83" i="11"/>
  <c r="I75" i="11"/>
  <c r="I40" i="11"/>
  <c r="X166" i="11" l="1"/>
  <c r="X168" i="11" s="1"/>
  <c r="S166" i="11"/>
  <c r="S168" i="11" s="1"/>
  <c r="N166" i="11"/>
  <c r="N168" i="11" s="1"/>
  <c r="I129" i="11"/>
  <c r="I39" i="11" l="1"/>
  <c r="I122" i="11" l="1"/>
  <c r="I121" i="11"/>
  <c r="I34" i="11" l="1"/>
  <c r="I44" i="11" l="1"/>
  <c r="I43" i="11"/>
  <c r="I42" i="11"/>
  <c r="I61" i="11"/>
  <c r="I58" i="11"/>
  <c r="I57" i="11"/>
  <c r="I56" i="11"/>
  <c r="I96" i="11"/>
  <c r="I97" i="11" l="1"/>
  <c r="I113" i="11" l="1"/>
  <c r="I110" i="11"/>
  <c r="I108" i="11"/>
  <c r="I107" i="11"/>
  <c r="I98" i="11"/>
  <c r="I124" i="11"/>
  <c r="I120" i="11"/>
  <c r="I117" i="11" l="1"/>
  <c r="I60" i="11"/>
  <c r="I92" i="11" l="1"/>
  <c r="I59" i="11" l="1"/>
  <c r="I63" i="11" s="1"/>
  <c r="I36" i="11"/>
  <c r="I95" i="11" l="1"/>
  <c r="I33" i="11" l="1"/>
  <c r="I21" i="11"/>
  <c r="I14" i="11" l="1"/>
  <c r="I13" i="11" l="1"/>
  <c r="I126" i="11"/>
  <c r="I125" i="11"/>
  <c r="I123" i="11"/>
  <c r="I99" i="11"/>
  <c r="I91" i="11"/>
  <c r="I90" i="11"/>
  <c r="I88" i="11"/>
  <c r="I87" i="11"/>
  <c r="I86" i="11"/>
  <c r="I41" i="11"/>
  <c r="I38" i="11"/>
  <c r="I37" i="11"/>
  <c r="I32" i="11"/>
  <c r="I31" i="11"/>
  <c r="I20" i="11"/>
  <c r="I19" i="11"/>
  <c r="I18" i="11"/>
  <c r="I17" i="11"/>
  <c r="I16" i="11"/>
  <c r="I133" i="11" l="1"/>
  <c r="I164" i="11" s="1"/>
  <c r="I162" i="11"/>
  <c r="I104" i="11"/>
  <c r="I163" i="11" s="1"/>
  <c r="I158" i="11" l="1"/>
  <c r="I159" i="11"/>
  <c r="I165" i="11"/>
  <c r="I166" i="11" l="1"/>
  <c r="I168" i="11" s="1"/>
</calcChain>
</file>

<file path=xl/sharedStrings.xml><?xml version="1.0" encoding="utf-8"?>
<sst xmlns="http://schemas.openxmlformats.org/spreadsheetml/2006/main" count="950" uniqueCount="173">
  <si>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</si>
  <si>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</si>
  <si>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</si>
  <si>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</si>
  <si>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</si>
  <si>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</si>
  <si>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</si>
  <si>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</si>
  <si>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</si>
  <si>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</si>
  <si>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</si>
  <si>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</si>
  <si>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</si>
  <si>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</si>
  <si>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</si>
  <si>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</si>
  <si>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</si>
  <si>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</si>
  <si>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</si>
  <si>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</si>
  <si>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</si>
  <si>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</si>
  <si>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</si>
  <si>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</si>
  <si>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</si>
  <si>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</si>
  <si>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</si>
  <si>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</si>
  <si>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</si>
  <si>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</si>
  <si>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</si>
  <si>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</si>
  <si>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</si>
  <si>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</si>
  <si>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</si>
  <si>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</si>
  <si>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</si>
  <si>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</si>
  <si>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</si>
  <si>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</si>
  <si>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</si>
  <si>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</si>
  <si>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</si>
  <si>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</si>
  <si>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</si>
  <si>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</si>
  <si>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</si>
  <si>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</si>
  <si>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</si>
  <si>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</si>
  <si>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</si>
  <si>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</si>
  <si>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</si>
  <si>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</si>
  <si>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</si>
  <si>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</si>
  <si>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</si>
  <si>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</si>
  <si>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</si>
  <si>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</si>
  <si>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</si>
  <si>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</si>
  <si>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</si>
  <si>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</si>
  <si>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</si>
  <si>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</si>
  <si>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</si>
  <si>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Administrative</t>
  </si>
  <si>
    <t>Demobilization</t>
  </si>
  <si>
    <t>Mobilization/Temfacil/Housing, Personnel travel, etc.</t>
  </si>
  <si>
    <t>Project Head</t>
  </si>
  <si>
    <t>Project Engineer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</si>
  <si>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</si>
  <si>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</si>
  <si>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</si>
  <si>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</si>
  <si>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</si>
  <si>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</si>
  <si>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</si>
  <si>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</si>
  <si>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</si>
  <si>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</si>
  <si>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</si>
  <si>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</si>
  <si>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</si>
  <si>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</si>
  <si>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</si>
  <si>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</si>
  <si>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</si>
  <si>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</si>
  <si>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</si>
  <si>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</si>
  <si>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</si>
  <si>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</si>
  <si>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</si>
  <si>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</si>
  <si>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</si>
  <si>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</si>
  <si>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>f. Welding blanket Size: 2m x 2m,
Minimum Type Rating = Heavy Duty = 1200 - 1500°C)</t>
  </si>
  <si>
    <t>Sand Paper, # 120</t>
  </si>
  <si>
    <t>Flap Wheel, 4"Ø</t>
  </si>
  <si>
    <t xml:space="preserve">LABOR COSTING FOR FABRICATION </t>
  </si>
  <si>
    <t xml:space="preserve">      Skilled Helpers/cladder</t>
  </si>
  <si>
    <t>E.</t>
  </si>
  <si>
    <t>LABOR COSTING FOR INSTALLATION (with overtime)</t>
  </si>
  <si>
    <t>Hand Tools (Complete set of combination wrenches) metric and english standard with torque wrench (4 sets in two groups)</t>
  </si>
  <si>
    <t>Enclosure (scaffolding and tarp)</t>
  </si>
  <si>
    <t>Lighting</t>
  </si>
  <si>
    <t xml:space="preserve">Portable hand drill with double insulation standard </t>
  </si>
  <si>
    <t>Exhaust fan with duct and filter box</t>
  </si>
  <si>
    <t>Drill bit/ carbide</t>
  </si>
  <si>
    <t>Welding Panel (both for 440 and 220 volts supply ) w/ meter</t>
  </si>
  <si>
    <t>Autocadd operator</t>
  </si>
  <si>
    <t>Chain Block, shackles, Lifting belt, lifting lugs, rope &amp; etc. with certificate</t>
  </si>
  <si>
    <t>SUPPLY OF MATERIALS, LABOR, CONSUMABLES, TOOLS TECHNICAL SUPERVISION, AND TESTING FOR THE PROPOSED INSTALLATION OF GREEN COFFEE TRANSPORT LINE</t>
  </si>
  <si>
    <t>Structural analysis for lifting lugs &amp; erected scaffoldings</t>
  </si>
  <si>
    <t>G.</t>
  </si>
  <si>
    <t xml:space="preserve">portable jack hammer </t>
  </si>
  <si>
    <t>Concrete works (demolition &amp; repair)</t>
  </si>
  <si>
    <t>le</t>
  </si>
  <si>
    <t xml:space="preserve">      Safety Officer</t>
  </si>
  <si>
    <t xml:space="preserve">      Fire watcher</t>
  </si>
  <si>
    <t xml:space="preserve">      Scaffold inspector</t>
  </si>
  <si>
    <t>Installation of Green Coffee  Air - Line</t>
  </si>
  <si>
    <t>Installation of Green Coffee Transport - Line</t>
  </si>
  <si>
    <t>i. Welding gloves</t>
  </si>
  <si>
    <t>k. Safety googles</t>
  </si>
  <si>
    <t>a. Comfort grip gloves</t>
  </si>
  <si>
    <t>Installation of Recieving Chamber</t>
  </si>
  <si>
    <t>H.</t>
  </si>
  <si>
    <t>I.</t>
  </si>
  <si>
    <t>crane rental (2 days)</t>
  </si>
  <si>
    <t>6011 welding rod</t>
  </si>
  <si>
    <t>7018 welding rod</t>
  </si>
  <si>
    <t>As built drawing</t>
  </si>
  <si>
    <t>Methodology of the project</t>
  </si>
  <si>
    <t>final painting</t>
  </si>
  <si>
    <t>pipe supports (3" x 6mm thk angle bars) for air-line pipes</t>
  </si>
  <si>
    <t>chemical bolt (M12 x 160) for concrete walling supports</t>
  </si>
  <si>
    <t>pipe supports (3" x 6mm thk angle bars) for transport -line pipes</t>
  </si>
  <si>
    <t>set</t>
  </si>
  <si>
    <t>Platform w/ access ladder &amp; roofing for diverter @ roasting (4"x2" C-channel, 1.5" ms pipe railings, 2" flat bar man guard, ms checkered plate 2mm thk )</t>
  </si>
  <si>
    <t>Brackets for diverter @ rebagging area (3" x 6mm thk angle bars)</t>
  </si>
  <si>
    <t>air-line piping w/ butterfly valves(NPI yo supply)</t>
  </si>
  <si>
    <t>3units receiving chamber (NPI to supply)</t>
  </si>
  <si>
    <t>g. hygiene uniform (2 upper x 1 lower) per personnel</t>
  </si>
  <si>
    <t>h. Safety vest</t>
  </si>
  <si>
    <t>j. Welding mask</t>
  </si>
  <si>
    <t>l.  Safety harness</t>
  </si>
  <si>
    <t>m.  Safety shoes</t>
  </si>
  <si>
    <t>COMMISSIONING PHASE 1A</t>
  </si>
  <si>
    <t>COMMISSIONING PHASE 1B</t>
  </si>
  <si>
    <t>J.</t>
  </si>
  <si>
    <t>K.</t>
  </si>
  <si>
    <t>GC product line &amp; long elbows (NPI to supply)</t>
  </si>
  <si>
    <t>IN - HOUSE</t>
  </si>
  <si>
    <t>RHAJTEK</t>
  </si>
  <si>
    <t>N&amp;E</t>
  </si>
  <si>
    <t>sets</t>
  </si>
  <si>
    <t>rolls</t>
  </si>
  <si>
    <t>units</t>
  </si>
  <si>
    <t>Lt</t>
  </si>
  <si>
    <t>Grinding Discs, 7"Ø, "Tyrolit" brand, 15,300 rated rpm</t>
  </si>
  <si>
    <t>80 working days</t>
  </si>
  <si>
    <t>APCI</t>
  </si>
  <si>
    <t>12.000.00</t>
  </si>
  <si>
    <t>48 working days</t>
  </si>
  <si>
    <t>49 working days</t>
  </si>
  <si>
    <t>35 working days</t>
  </si>
  <si>
    <t>BI Filler Rod</t>
  </si>
  <si>
    <t>51 working days</t>
  </si>
  <si>
    <t>45 working days</t>
  </si>
  <si>
    <t>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</si>
</sst>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b/>
      <sz val="11"/>
      <color theme="1"/>
      <name val="Verdena"/>
    </font>
    <font>
      <b/>
      <sz val="36"/>
      <color rgb="FF000080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5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40" applyNumberFormat="0" applyAlignment="0" applyProtection="0"/>
    <xf numFmtId="0" fontId="40" fillId="26" borderId="41" applyNumberFormat="0" applyAlignment="0" applyProtection="0"/>
    <xf numFmtId="44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38" fontId="43" fillId="27" borderId="0" applyNumberFormat="0" applyBorder="0" applyAlignment="0" applyProtection="0"/>
    <xf numFmtId="0" fontId="44" fillId="0" borderId="42" applyNumberFormat="0" applyFill="0" applyAlignment="0" applyProtection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2" borderId="40" applyNumberFormat="0" applyAlignment="0" applyProtection="0"/>
    <xf numFmtId="10" fontId="43" fillId="28" borderId="5" applyNumberFormat="0" applyBorder="0" applyAlignment="0" applyProtection="0"/>
    <xf numFmtId="0" fontId="48" fillId="0" borderId="45" applyNumberFormat="0" applyFill="0" applyAlignment="0" applyProtection="0"/>
    <xf numFmtId="0" fontId="49" fillId="29" borderId="0" applyNumberFormat="0" applyBorder="0" applyAlignment="0" applyProtection="0"/>
    <xf numFmtId="166" fontId="50" fillId="0" borderId="0"/>
    <xf numFmtId="0" fontId="3" fillId="30" borderId="46" applyNumberFormat="0" applyFont="0" applyAlignment="0" applyProtection="0"/>
    <xf numFmtId="0" fontId="51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2" fillId="0" borderId="0" applyNumberFormat="0" applyFill="0" applyBorder="0" applyAlignment="0" applyProtection="0"/>
    <xf numFmtId="0" fontId="53" fillId="0" borderId="48" applyNumberFormat="0" applyFill="0" applyAlignment="0" applyProtection="0"/>
    <xf numFmtId="0" fontId="54" fillId="0" borderId="0" applyNumberFormat="0" applyFill="0" applyBorder="0" applyAlignment="0" applyProtection="0"/>
    <xf numFmtId="0" fontId="35" fillId="0" borderId="0"/>
    <xf numFmtId="0" fontId="47" fillId="12" borderId="40" applyNumberFormat="0" applyAlignment="0" applyProtection="0"/>
    <xf numFmtId="164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43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3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0" xfId="0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59" fillId="0" borderId="0" xfId="0" applyFont="1" applyBorder="1" applyAlignment="1">
      <alignment vertical="top"/>
    </xf>
    <xf numFmtId="2" fontId="59" fillId="0" borderId="0" xfId="0" applyNumberFormat="1" applyFont="1" applyBorder="1" applyAlignment="1">
      <alignment horizontal="center" vertical="top"/>
    </xf>
    <xf numFmtId="2" fontId="57" fillId="0" borderId="54" xfId="0" applyNumberFormat="1" applyFont="1" applyBorder="1" applyAlignment="1">
      <alignment horizontal="center" vertical="top"/>
    </xf>
    <xf numFmtId="0" fontId="57" fillId="0" borderId="57" xfId="0" applyFont="1" applyBorder="1" applyAlignment="1">
      <alignment vertical="top"/>
    </xf>
    <xf numFmtId="0" fontId="58" fillId="0" borderId="0" xfId="0" applyFont="1" applyBorder="1" applyAlignment="1">
      <alignment vertical="top"/>
    </xf>
    <xf numFmtId="0" fontId="58" fillId="0" borderId="0" xfId="0" applyFont="1" applyBorder="1" applyAlignment="1">
      <alignment vertical="center" wrapText="1"/>
    </xf>
    <xf numFmtId="0" fontId="57" fillId="0" borderId="0" xfId="0" applyFont="1" applyBorder="1" applyAlignment="1">
      <alignment vertical="center" wrapText="1"/>
    </xf>
    <xf numFmtId="0" fontId="58" fillId="0" borderId="57" xfId="0" applyFont="1" applyBorder="1" applyAlignment="1">
      <alignment vertical="top"/>
    </xf>
    <xf numFmtId="0" fontId="58" fillId="0" borderId="55" xfId="0" applyFont="1" applyBorder="1" applyAlignment="1">
      <alignment vertical="top"/>
    </xf>
    <xf numFmtId="0" fontId="59" fillId="0" borderId="56" xfId="0" applyFont="1" applyBorder="1" applyAlignment="1">
      <alignment vertical="top"/>
    </xf>
    <xf numFmtId="0" fontId="58" fillId="0" borderId="56" xfId="0" applyFont="1" applyBorder="1" applyAlignment="1">
      <alignment vertical="top"/>
    </xf>
    <xf numFmtId="0" fontId="58" fillId="0" borderId="5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Fill="1" applyBorder="1" applyAlignment="1">
      <alignment horizontal="right" vertical="center"/>
    </xf>
    <xf numFmtId="0" fontId="16" fillId="0" borderId="66" xfId="0" applyFont="1" applyFill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4" xfId="0" applyFont="1" applyFill="1" applyBorder="1" applyAlignment="1">
      <alignment horizontal="right" vertical="center"/>
    </xf>
    <xf numFmtId="0" fontId="10" fillId="0" borderId="31" xfId="4" applyNumberFormat="1" applyFont="1" applyBorder="1" applyAlignment="1">
      <alignment vertical="center" shrinkToFit="1"/>
    </xf>
    <xf numFmtId="0" fontId="16" fillId="0" borderId="11" xfId="0" applyFont="1" applyFill="1" applyBorder="1" applyAlignment="1">
      <alignment horizontal="center" vertical="center"/>
    </xf>
    <xf numFmtId="0" fontId="0" fillId="0" borderId="18" xfId="0" applyFill="1" applyBorder="1" applyAlignment="1">
      <alignment vertical="center" wrapText="1"/>
    </xf>
    <xf numFmtId="0" fontId="16" fillId="0" borderId="11" xfId="0" applyFont="1" applyBorder="1" applyAlignment="1">
      <alignment horizontal="right" vertical="center"/>
    </xf>
    <xf numFmtId="0" fontId="59" fillId="0" borderId="0" xfId="0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2" fontId="60" fillId="0" borderId="0" xfId="0" applyNumberFormat="1" applyFont="1" applyBorder="1" applyAlignment="1">
      <alignment horizontal="center" vertical="top"/>
    </xf>
    <xf numFmtId="0" fontId="59" fillId="0" borderId="54" xfId="0" applyFont="1" applyBorder="1" applyAlignment="1">
      <alignment vertical="top"/>
    </xf>
    <xf numFmtId="2" fontId="59" fillId="0" borderId="0" xfId="0" applyNumberFormat="1" applyFont="1" applyBorder="1" applyAlignment="1">
      <alignment vertical="top"/>
    </xf>
    <xf numFmtId="2" fontId="59" fillId="0" borderId="54" xfId="0" applyNumberFormat="1" applyFont="1" applyBorder="1" applyAlignment="1">
      <alignment vertical="top"/>
    </xf>
    <xf numFmtId="2" fontId="60" fillId="0" borderId="0" xfId="0" applyNumberFormat="1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43" fontId="10" fillId="2" borderId="6" xfId="2" applyFont="1" applyFill="1" applyBorder="1" applyAlignment="1">
      <alignment vertical="center"/>
    </xf>
    <xf numFmtId="0" fontId="10" fillId="0" borderId="11" xfId="57" applyNumberFormat="1" applyFont="1" applyBorder="1" applyAlignment="1">
      <alignment horizontal="center" vertical="center"/>
    </xf>
    <xf numFmtId="0" fontId="10" fillId="4" borderId="11" xfId="57" applyNumberFormat="1" applyFont="1" applyFill="1" applyBorder="1" applyAlignment="1">
      <alignment horizontal="center" vertical="center"/>
    </xf>
    <xf numFmtId="0" fontId="10" fillId="4" borderId="10" xfId="57" applyNumberFormat="1" applyFont="1" applyFill="1" applyBorder="1" applyAlignment="1">
      <alignment horizontal="center" vertical="center"/>
    </xf>
    <xf numFmtId="0" fontId="10" fillId="0" borderId="5" xfId="57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0" fontId="18" fillId="0" borderId="58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10" fillId="0" borderId="31" xfId="57" applyNumberFormat="1" applyFont="1" applyBorder="1" applyAlignment="1">
      <alignment horizontal="center" vertical="center"/>
    </xf>
    <xf numFmtId="2" fontId="60" fillId="0" borderId="0" xfId="0" applyNumberFormat="1" applyFont="1" applyBorder="1" applyAlignment="1">
      <alignment horizontal="center" vertical="top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9" fillId="0" borderId="0" xfId="0" applyFont="1" applyBorder="1" applyAlignment="1">
      <alignment horizontal="center" vertical="top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top" wrapText="1"/>
    </xf>
    <xf numFmtId="43" fontId="27" fillId="0" borderId="0" xfId="0" applyNumberFormat="1" applyFont="1" applyBorder="1" applyAlignment="1">
      <alignment horizontal="center" vertical="center"/>
    </xf>
    <xf numFmtId="15" fontId="58" fillId="0" borderId="0" xfId="0" applyNumberFormat="1" applyFont="1" applyBorder="1" applyAlignment="1">
      <alignment horizontal="center" vertical="center" wrapText="1"/>
    </xf>
    <xf numFmtId="0" fontId="58" fillId="0" borderId="54" xfId="0" applyFont="1" applyBorder="1" applyAlignment="1">
      <alignment horizontal="center" vertical="center" wrapText="1"/>
    </xf>
    <xf numFmtId="2" fontId="60" fillId="0" borderId="0" xfId="0" applyNumberFormat="1" applyFont="1" applyBorder="1" applyAlignment="1">
      <alignment horizontal="center" vertical="top"/>
    </xf>
    <xf numFmtId="2" fontId="60" fillId="0" borderId="54" xfId="0" applyNumberFormat="1" applyFont="1" applyBorder="1" applyAlignment="1">
      <alignment horizontal="center" vertical="top"/>
    </xf>
    <xf numFmtId="0" fontId="62" fillId="0" borderId="12" xfId="0" applyFont="1" applyBorder="1" applyAlignment="1">
      <alignment horizontal="center" vertical="top"/>
    </xf>
    <xf numFmtId="0" fontId="62" fillId="0" borderId="13" xfId="0" applyFont="1" applyBorder="1" applyAlignment="1">
      <alignment horizontal="center" vertical="top"/>
    </xf>
    <xf numFmtId="0" fontId="62" fillId="0" borderId="14" xfId="0" applyFont="1" applyBorder="1" applyAlignment="1">
      <alignment horizontal="center" vertical="top"/>
    </xf>
    <xf numFmtId="0" fontId="2" fillId="3" borderId="64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1" fillId="5" borderId="1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1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indent="3"/>
    </xf>
    <xf numFmtId="0" fontId="18" fillId="0" borderId="10" xfId="0" applyFont="1" applyBorder="1" applyAlignment="1">
      <alignment horizontal="left" vertical="center" indent="3"/>
    </xf>
    <xf numFmtId="0" fontId="18" fillId="0" borderId="16" xfId="0" applyFont="1" applyBorder="1" applyAlignment="1">
      <alignment horizontal="left" vertical="center" indent="3"/>
    </xf>
    <xf numFmtId="168" fontId="28" fillId="0" borderId="0" xfId="4" applyNumberFormat="1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168" fontId="30" fillId="0" borderId="0" xfId="4" applyNumberFormat="1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0" fillId="4" borderId="17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vertical="center"/>
    </xf>
    <xf numFmtId="0" fontId="20" fillId="4" borderId="16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4" borderId="16" xfId="0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0" fillId="4" borderId="10" xfId="0" applyFont="1" applyFill="1" applyBorder="1" applyAlignment="1">
      <alignment horizontal="left" vertical="center"/>
    </xf>
    <xf numFmtId="0" fontId="20" fillId="4" borderId="16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59" fillId="0" borderId="58" xfId="0" applyFont="1" applyBorder="1" applyAlignment="1">
      <alignment horizontal="center" vertical="top"/>
    </xf>
    <xf numFmtId="0" fontId="59" fillId="0" borderId="31" xfId="0" applyFont="1" applyBorder="1" applyAlignment="1">
      <alignment horizontal="center" vertical="top"/>
    </xf>
    <xf numFmtId="0" fontId="59" fillId="0" borderId="32" xfId="0" applyFont="1" applyBorder="1" applyAlignment="1">
      <alignment horizontal="center" vertical="top"/>
    </xf>
    <xf numFmtId="0" fontId="59" fillId="0" borderId="57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4" xfId="0" applyFont="1" applyBorder="1" applyAlignment="1">
      <alignment horizontal="center" vertical="top"/>
    </xf>
    <xf numFmtId="0" fontId="59" fillId="0" borderId="55" xfId="0" applyFont="1" applyBorder="1" applyAlignment="1">
      <alignment horizontal="center" vertical="top"/>
    </xf>
    <xf numFmtId="0" fontId="59" fillId="0" borderId="56" xfId="0" applyFont="1" applyBorder="1" applyAlignment="1">
      <alignment horizontal="center" vertical="top"/>
    </xf>
    <xf numFmtId="0" fontId="59" fillId="0" borderId="59" xfId="0" applyFont="1" applyBorder="1" applyAlignment="1">
      <alignment horizontal="center" vertical="top"/>
    </xf>
    <xf numFmtId="0" fontId="61" fillId="0" borderId="5" xfId="0" applyFont="1" applyBorder="1" applyAlignment="1">
      <alignment horizontal="center" vertical="center"/>
    </xf>
    <xf numFmtId="0" fontId="61" fillId="5" borderId="5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49" fontId="58" fillId="0" borderId="56" xfId="0" applyNumberFormat="1" applyFont="1" applyBorder="1" applyAlignment="1">
      <alignment horizontal="center" vertical="top"/>
    </xf>
    <xf numFmtId="49" fontId="58" fillId="0" borderId="0" xfId="0" applyNumberFormat="1" applyFont="1" applyBorder="1" applyAlignment="1">
      <alignment horizontal="center" vertical="top"/>
    </xf>
    <xf numFmtId="2" fontId="59" fillId="0" borderId="56" xfId="0" applyNumberFormat="1" applyFont="1" applyBorder="1" applyAlignment="1">
      <alignment horizontal="center" vertical="top"/>
    </xf>
    <xf numFmtId="2" fontId="59" fillId="0" borderId="59" xfId="0" applyNumberFormat="1" applyFont="1" applyBorder="1" applyAlignment="1">
      <alignment horizontal="center" vertical="top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63" fillId="0" borderId="66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68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6" fillId="0" borderId="71" xfId="0" applyFont="1" applyFill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7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58" fillId="31" borderId="57" xfId="0" applyFont="1" applyFill="1" applyBorder="1" applyAlignment="1">
      <alignment vertical="top"/>
    </xf>
    <xf numFmtId="0" fontId="59" fillId="31" borderId="0" xfId="0" applyFont="1" applyFill="1" applyBorder="1" applyAlignment="1">
      <alignment vertical="top"/>
    </xf>
    <xf numFmtId="0" fontId="58" fillId="31" borderId="0" xfId="0" applyFont="1" applyFill="1" applyBorder="1" applyAlignment="1">
      <alignment vertical="top"/>
    </xf>
    <xf numFmtId="0" fontId="58" fillId="31" borderId="0" xfId="0" applyFont="1" applyFill="1" applyBorder="1" applyAlignment="1">
      <alignment horizontal="center" vertical="center" wrapText="1"/>
    </xf>
    <xf numFmtId="0" fontId="59" fillId="31" borderId="0" xfId="0" applyFont="1" applyFill="1" applyBorder="1" applyAlignment="1">
      <alignment horizontal="center" vertical="top"/>
    </xf>
    <xf numFmtId="2" fontId="59" fillId="31" borderId="56" xfId="0" applyNumberFormat="1" applyFont="1" applyFill="1" applyBorder="1" applyAlignment="1">
      <alignment horizontal="center" vertical="top"/>
    </xf>
    <xf numFmtId="2" fontId="59" fillId="31" borderId="59" xfId="0" applyNumberFormat="1" applyFont="1" applyFill="1" applyBorder="1" applyAlignment="1">
      <alignment horizontal="center" vertical="top"/>
    </xf>
    <xf numFmtId="2" fontId="59" fillId="31" borderId="0" xfId="0" applyNumberFormat="1" applyFont="1" applyFill="1" applyBorder="1" applyAlignment="1">
      <alignment horizontal="center" vertical="top"/>
    </xf>
    <xf numFmtId="2" fontId="59" fillId="31" borderId="0" xfId="0" applyNumberFormat="1" applyFont="1" applyFill="1" applyBorder="1" applyAlignment="1">
      <alignment vertical="top"/>
    </xf>
    <xf numFmtId="2" fontId="59" fillId="31" borderId="54" xfId="0" applyNumberFormat="1" applyFont="1" applyFill="1" applyBorder="1" applyAlignment="1">
      <alignment vertical="top"/>
    </xf>
    <xf numFmtId="0" fontId="0" fillId="31" borderId="0" xfId="0" applyFill="1" applyAlignment="1">
      <alignment vertical="top"/>
    </xf>
  </cellXfs>
  <cellStyles count="58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" xfId="57" builtinId="3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14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910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BF2868F2-FF1D-44DD-8963-D77DEF68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937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14EDA6BD-FB74-46EA-ABF8-3DF14C82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293" y="32107"/>
          <a:ext cx="29910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84"/>
  <sheetViews>
    <sheetView view="pageBreakPreview" zoomScale="40" zoomScaleNormal="55" zoomScaleSheetLayoutView="4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A176" sqref="A176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28515625" style="4" bestFit="1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01" width="9.140625" style="2"/>
    <col min="202" max="202" width="5.7109375" style="2" customWidth="1"/>
    <col min="203" max="203" width="8.28515625" style="2" customWidth="1"/>
    <col min="204" max="204" width="1.5703125" style="2" bestFit="1" customWidth="1"/>
    <col min="205" max="205" width="50.7109375" style="2" customWidth="1"/>
    <col min="206" max="206" width="6" style="2" bestFit="1" customWidth="1"/>
    <col min="207" max="207" width="7.28515625" style="2" bestFit="1" customWidth="1"/>
    <col min="208" max="208" width="5.7109375" style="2" customWidth="1"/>
    <col min="209" max="209" width="11.42578125" style="2" customWidth="1"/>
    <col min="210" max="210" width="12.7109375" style="2" customWidth="1"/>
    <col min="211" max="457" width="9.140625" style="2"/>
    <col min="458" max="458" width="5.7109375" style="2" customWidth="1"/>
    <col min="459" max="459" width="8.28515625" style="2" customWidth="1"/>
    <col min="460" max="460" width="1.5703125" style="2" bestFit="1" customWidth="1"/>
    <col min="461" max="461" width="50.7109375" style="2" customWidth="1"/>
    <col min="462" max="462" width="6" style="2" bestFit="1" customWidth="1"/>
    <col min="463" max="463" width="7.28515625" style="2" bestFit="1" customWidth="1"/>
    <col min="464" max="464" width="5.7109375" style="2" customWidth="1"/>
    <col min="465" max="465" width="11.42578125" style="2" customWidth="1"/>
    <col min="466" max="466" width="12.7109375" style="2" customWidth="1"/>
    <col min="467" max="713" width="9.140625" style="2"/>
    <col min="714" max="714" width="5.7109375" style="2" customWidth="1"/>
    <col min="715" max="715" width="8.28515625" style="2" customWidth="1"/>
    <col min="716" max="716" width="1.5703125" style="2" bestFit="1" customWidth="1"/>
    <col min="717" max="717" width="50.7109375" style="2" customWidth="1"/>
    <col min="718" max="718" width="6" style="2" bestFit="1" customWidth="1"/>
    <col min="719" max="719" width="7.28515625" style="2" bestFit="1" customWidth="1"/>
    <col min="720" max="720" width="5.7109375" style="2" customWidth="1"/>
    <col min="721" max="721" width="11.42578125" style="2" customWidth="1"/>
    <col min="722" max="722" width="12.7109375" style="2" customWidth="1"/>
    <col min="723" max="969" width="9.140625" style="2"/>
    <col min="970" max="970" width="5.7109375" style="2" customWidth="1"/>
    <col min="971" max="971" width="8.28515625" style="2" customWidth="1"/>
    <col min="972" max="972" width="1.5703125" style="2" bestFit="1" customWidth="1"/>
    <col min="973" max="973" width="50.7109375" style="2" customWidth="1"/>
    <col min="974" max="974" width="6" style="2" bestFit="1" customWidth="1"/>
    <col min="975" max="975" width="7.28515625" style="2" bestFit="1" customWidth="1"/>
    <col min="976" max="976" width="5.7109375" style="2" customWidth="1"/>
    <col min="977" max="977" width="11.42578125" style="2" customWidth="1"/>
    <col min="978" max="978" width="12.7109375" style="2" customWidth="1"/>
    <col min="979" max="1225" width="9.140625" style="2"/>
    <col min="1226" max="1226" width="5.7109375" style="2" customWidth="1"/>
    <col min="1227" max="1227" width="8.28515625" style="2" customWidth="1"/>
    <col min="1228" max="1228" width="1.5703125" style="2" bestFit="1" customWidth="1"/>
    <col min="1229" max="1229" width="50.7109375" style="2" customWidth="1"/>
    <col min="1230" max="1230" width="6" style="2" bestFit="1" customWidth="1"/>
    <col min="1231" max="1231" width="7.28515625" style="2" bestFit="1" customWidth="1"/>
    <col min="1232" max="1232" width="5.7109375" style="2" customWidth="1"/>
    <col min="1233" max="1233" width="11.42578125" style="2" customWidth="1"/>
    <col min="1234" max="1234" width="12.7109375" style="2" customWidth="1"/>
    <col min="1235" max="1481" width="9.140625" style="2"/>
    <col min="1482" max="1482" width="5.7109375" style="2" customWidth="1"/>
    <col min="1483" max="1483" width="8.28515625" style="2" customWidth="1"/>
    <col min="1484" max="1484" width="1.5703125" style="2" bestFit="1" customWidth="1"/>
    <col min="1485" max="1485" width="50.7109375" style="2" customWidth="1"/>
    <col min="1486" max="1486" width="6" style="2" bestFit="1" customWidth="1"/>
    <col min="1487" max="1487" width="7.28515625" style="2" bestFit="1" customWidth="1"/>
    <col min="1488" max="1488" width="5.7109375" style="2" customWidth="1"/>
    <col min="1489" max="1489" width="11.42578125" style="2" customWidth="1"/>
    <col min="1490" max="1490" width="12.7109375" style="2" customWidth="1"/>
    <col min="1491" max="1737" width="9.140625" style="2"/>
    <col min="1738" max="1738" width="5.7109375" style="2" customWidth="1"/>
    <col min="1739" max="1739" width="8.28515625" style="2" customWidth="1"/>
    <col min="1740" max="1740" width="1.5703125" style="2" bestFit="1" customWidth="1"/>
    <col min="1741" max="1741" width="50.7109375" style="2" customWidth="1"/>
    <col min="1742" max="1742" width="6" style="2" bestFit="1" customWidth="1"/>
    <col min="1743" max="1743" width="7.28515625" style="2" bestFit="1" customWidth="1"/>
    <col min="1744" max="1744" width="5.7109375" style="2" customWidth="1"/>
    <col min="1745" max="1745" width="11.42578125" style="2" customWidth="1"/>
    <col min="1746" max="1746" width="12.7109375" style="2" customWidth="1"/>
    <col min="1747" max="1993" width="9.140625" style="2"/>
    <col min="1994" max="1994" width="5.7109375" style="2" customWidth="1"/>
    <col min="1995" max="1995" width="8.28515625" style="2" customWidth="1"/>
    <col min="1996" max="1996" width="1.5703125" style="2" bestFit="1" customWidth="1"/>
    <col min="1997" max="1997" width="50.7109375" style="2" customWidth="1"/>
    <col min="1998" max="1998" width="6" style="2" bestFit="1" customWidth="1"/>
    <col min="1999" max="1999" width="7.28515625" style="2" bestFit="1" customWidth="1"/>
    <col min="2000" max="2000" width="5.7109375" style="2" customWidth="1"/>
    <col min="2001" max="2001" width="11.42578125" style="2" customWidth="1"/>
    <col min="2002" max="2002" width="12.7109375" style="2" customWidth="1"/>
    <col min="2003" max="2249" width="9.140625" style="2"/>
    <col min="2250" max="2250" width="5.7109375" style="2" customWidth="1"/>
    <col min="2251" max="2251" width="8.28515625" style="2" customWidth="1"/>
    <col min="2252" max="2252" width="1.5703125" style="2" bestFit="1" customWidth="1"/>
    <col min="2253" max="2253" width="50.7109375" style="2" customWidth="1"/>
    <col min="2254" max="2254" width="6" style="2" bestFit="1" customWidth="1"/>
    <col min="2255" max="2255" width="7.28515625" style="2" bestFit="1" customWidth="1"/>
    <col min="2256" max="2256" width="5.7109375" style="2" customWidth="1"/>
    <col min="2257" max="2257" width="11.42578125" style="2" customWidth="1"/>
    <col min="2258" max="2258" width="12.7109375" style="2" customWidth="1"/>
    <col min="2259" max="2505" width="9.140625" style="2"/>
    <col min="2506" max="2506" width="5.7109375" style="2" customWidth="1"/>
    <col min="2507" max="2507" width="8.28515625" style="2" customWidth="1"/>
    <col min="2508" max="2508" width="1.5703125" style="2" bestFit="1" customWidth="1"/>
    <col min="2509" max="2509" width="50.7109375" style="2" customWidth="1"/>
    <col min="2510" max="2510" width="6" style="2" bestFit="1" customWidth="1"/>
    <col min="2511" max="2511" width="7.28515625" style="2" bestFit="1" customWidth="1"/>
    <col min="2512" max="2512" width="5.7109375" style="2" customWidth="1"/>
    <col min="2513" max="2513" width="11.42578125" style="2" customWidth="1"/>
    <col min="2514" max="2514" width="12.7109375" style="2" customWidth="1"/>
    <col min="2515" max="2761" width="9.140625" style="2"/>
    <col min="2762" max="2762" width="5.7109375" style="2" customWidth="1"/>
    <col min="2763" max="2763" width="8.28515625" style="2" customWidth="1"/>
    <col min="2764" max="2764" width="1.5703125" style="2" bestFit="1" customWidth="1"/>
    <col min="2765" max="2765" width="50.7109375" style="2" customWidth="1"/>
    <col min="2766" max="2766" width="6" style="2" bestFit="1" customWidth="1"/>
    <col min="2767" max="2767" width="7.28515625" style="2" bestFit="1" customWidth="1"/>
    <col min="2768" max="2768" width="5.7109375" style="2" customWidth="1"/>
    <col min="2769" max="2769" width="11.42578125" style="2" customWidth="1"/>
    <col min="2770" max="2770" width="12.7109375" style="2" customWidth="1"/>
    <col min="2771" max="3017" width="9.140625" style="2"/>
    <col min="3018" max="3018" width="5.7109375" style="2" customWidth="1"/>
    <col min="3019" max="3019" width="8.28515625" style="2" customWidth="1"/>
    <col min="3020" max="3020" width="1.5703125" style="2" bestFit="1" customWidth="1"/>
    <col min="3021" max="3021" width="50.7109375" style="2" customWidth="1"/>
    <col min="3022" max="3022" width="6" style="2" bestFit="1" customWidth="1"/>
    <col min="3023" max="3023" width="7.28515625" style="2" bestFit="1" customWidth="1"/>
    <col min="3024" max="3024" width="5.7109375" style="2" customWidth="1"/>
    <col min="3025" max="3025" width="11.42578125" style="2" customWidth="1"/>
    <col min="3026" max="3026" width="12.7109375" style="2" customWidth="1"/>
    <col min="3027" max="3273" width="9.140625" style="2"/>
    <col min="3274" max="3274" width="5.7109375" style="2" customWidth="1"/>
    <col min="3275" max="3275" width="8.28515625" style="2" customWidth="1"/>
    <col min="3276" max="3276" width="1.5703125" style="2" bestFit="1" customWidth="1"/>
    <col min="3277" max="3277" width="50.7109375" style="2" customWidth="1"/>
    <col min="3278" max="3278" width="6" style="2" bestFit="1" customWidth="1"/>
    <col min="3279" max="3279" width="7.28515625" style="2" bestFit="1" customWidth="1"/>
    <col min="3280" max="3280" width="5.7109375" style="2" customWidth="1"/>
    <col min="3281" max="3281" width="11.42578125" style="2" customWidth="1"/>
    <col min="3282" max="3282" width="12.7109375" style="2" customWidth="1"/>
    <col min="3283" max="3529" width="9.140625" style="2"/>
    <col min="3530" max="3530" width="5.7109375" style="2" customWidth="1"/>
    <col min="3531" max="3531" width="8.28515625" style="2" customWidth="1"/>
    <col min="3532" max="3532" width="1.5703125" style="2" bestFit="1" customWidth="1"/>
    <col min="3533" max="3533" width="50.7109375" style="2" customWidth="1"/>
    <col min="3534" max="3534" width="6" style="2" bestFit="1" customWidth="1"/>
    <col min="3535" max="3535" width="7.28515625" style="2" bestFit="1" customWidth="1"/>
    <col min="3536" max="3536" width="5.7109375" style="2" customWidth="1"/>
    <col min="3537" max="3537" width="11.42578125" style="2" customWidth="1"/>
    <col min="3538" max="3538" width="12.7109375" style="2" customWidth="1"/>
    <col min="3539" max="3785" width="9.140625" style="2"/>
    <col min="3786" max="3786" width="5.7109375" style="2" customWidth="1"/>
    <col min="3787" max="3787" width="8.28515625" style="2" customWidth="1"/>
    <col min="3788" max="3788" width="1.5703125" style="2" bestFit="1" customWidth="1"/>
    <col min="3789" max="3789" width="50.7109375" style="2" customWidth="1"/>
    <col min="3790" max="3790" width="6" style="2" bestFit="1" customWidth="1"/>
    <col min="3791" max="3791" width="7.28515625" style="2" bestFit="1" customWidth="1"/>
    <col min="3792" max="3792" width="5.7109375" style="2" customWidth="1"/>
    <col min="3793" max="3793" width="11.42578125" style="2" customWidth="1"/>
    <col min="3794" max="3794" width="12.7109375" style="2" customWidth="1"/>
    <col min="3795" max="4041" width="9.140625" style="2"/>
    <col min="4042" max="4042" width="5.7109375" style="2" customWidth="1"/>
    <col min="4043" max="4043" width="8.28515625" style="2" customWidth="1"/>
    <col min="4044" max="4044" width="1.5703125" style="2" bestFit="1" customWidth="1"/>
    <col min="4045" max="4045" width="50.7109375" style="2" customWidth="1"/>
    <col min="4046" max="4046" width="6" style="2" bestFit="1" customWidth="1"/>
    <col min="4047" max="4047" width="7.28515625" style="2" bestFit="1" customWidth="1"/>
    <col min="4048" max="4048" width="5.7109375" style="2" customWidth="1"/>
    <col min="4049" max="4049" width="11.42578125" style="2" customWidth="1"/>
    <col min="4050" max="4050" width="12.7109375" style="2" customWidth="1"/>
    <col min="4051" max="4297" width="9.140625" style="2"/>
    <col min="4298" max="4298" width="5.7109375" style="2" customWidth="1"/>
    <col min="4299" max="4299" width="8.28515625" style="2" customWidth="1"/>
    <col min="4300" max="4300" width="1.5703125" style="2" bestFit="1" customWidth="1"/>
    <col min="4301" max="4301" width="50.7109375" style="2" customWidth="1"/>
    <col min="4302" max="4302" width="6" style="2" bestFit="1" customWidth="1"/>
    <col min="4303" max="4303" width="7.28515625" style="2" bestFit="1" customWidth="1"/>
    <col min="4304" max="4304" width="5.7109375" style="2" customWidth="1"/>
    <col min="4305" max="4305" width="11.42578125" style="2" customWidth="1"/>
    <col min="4306" max="4306" width="12.7109375" style="2" customWidth="1"/>
    <col min="4307" max="4553" width="9.140625" style="2"/>
    <col min="4554" max="4554" width="5.7109375" style="2" customWidth="1"/>
    <col min="4555" max="4555" width="8.28515625" style="2" customWidth="1"/>
    <col min="4556" max="4556" width="1.5703125" style="2" bestFit="1" customWidth="1"/>
    <col min="4557" max="4557" width="50.7109375" style="2" customWidth="1"/>
    <col min="4558" max="4558" width="6" style="2" bestFit="1" customWidth="1"/>
    <col min="4559" max="4559" width="7.28515625" style="2" bestFit="1" customWidth="1"/>
    <col min="4560" max="4560" width="5.7109375" style="2" customWidth="1"/>
    <col min="4561" max="4561" width="11.42578125" style="2" customWidth="1"/>
    <col min="4562" max="4562" width="12.7109375" style="2" customWidth="1"/>
    <col min="4563" max="4809" width="9.140625" style="2"/>
    <col min="4810" max="4810" width="5.7109375" style="2" customWidth="1"/>
    <col min="4811" max="4811" width="8.28515625" style="2" customWidth="1"/>
    <col min="4812" max="4812" width="1.5703125" style="2" bestFit="1" customWidth="1"/>
    <col min="4813" max="4813" width="50.7109375" style="2" customWidth="1"/>
    <col min="4814" max="4814" width="6" style="2" bestFit="1" customWidth="1"/>
    <col min="4815" max="4815" width="7.28515625" style="2" bestFit="1" customWidth="1"/>
    <col min="4816" max="4816" width="5.7109375" style="2" customWidth="1"/>
    <col min="4817" max="4817" width="11.42578125" style="2" customWidth="1"/>
    <col min="4818" max="4818" width="12.7109375" style="2" customWidth="1"/>
    <col min="4819" max="5065" width="9.140625" style="2"/>
    <col min="5066" max="5066" width="5.7109375" style="2" customWidth="1"/>
    <col min="5067" max="5067" width="8.28515625" style="2" customWidth="1"/>
    <col min="5068" max="5068" width="1.5703125" style="2" bestFit="1" customWidth="1"/>
    <col min="5069" max="5069" width="50.7109375" style="2" customWidth="1"/>
    <col min="5070" max="5070" width="6" style="2" bestFit="1" customWidth="1"/>
    <col min="5071" max="5071" width="7.28515625" style="2" bestFit="1" customWidth="1"/>
    <col min="5072" max="5072" width="5.7109375" style="2" customWidth="1"/>
    <col min="5073" max="5073" width="11.42578125" style="2" customWidth="1"/>
    <col min="5074" max="5074" width="12.7109375" style="2" customWidth="1"/>
    <col min="5075" max="5321" width="9.140625" style="2"/>
    <col min="5322" max="5322" width="5.7109375" style="2" customWidth="1"/>
    <col min="5323" max="5323" width="8.28515625" style="2" customWidth="1"/>
    <col min="5324" max="5324" width="1.5703125" style="2" bestFit="1" customWidth="1"/>
    <col min="5325" max="5325" width="50.7109375" style="2" customWidth="1"/>
    <col min="5326" max="5326" width="6" style="2" bestFit="1" customWidth="1"/>
    <col min="5327" max="5327" width="7.28515625" style="2" bestFit="1" customWidth="1"/>
    <col min="5328" max="5328" width="5.7109375" style="2" customWidth="1"/>
    <col min="5329" max="5329" width="11.42578125" style="2" customWidth="1"/>
    <col min="5330" max="5330" width="12.7109375" style="2" customWidth="1"/>
    <col min="5331" max="5577" width="9.140625" style="2"/>
    <col min="5578" max="5578" width="5.7109375" style="2" customWidth="1"/>
    <col min="5579" max="5579" width="8.28515625" style="2" customWidth="1"/>
    <col min="5580" max="5580" width="1.5703125" style="2" bestFit="1" customWidth="1"/>
    <col min="5581" max="5581" width="50.7109375" style="2" customWidth="1"/>
    <col min="5582" max="5582" width="6" style="2" bestFit="1" customWidth="1"/>
    <col min="5583" max="5583" width="7.28515625" style="2" bestFit="1" customWidth="1"/>
    <col min="5584" max="5584" width="5.7109375" style="2" customWidth="1"/>
    <col min="5585" max="5585" width="11.42578125" style="2" customWidth="1"/>
    <col min="5586" max="5586" width="12.7109375" style="2" customWidth="1"/>
    <col min="5587" max="5833" width="9.140625" style="2"/>
    <col min="5834" max="5834" width="5.7109375" style="2" customWidth="1"/>
    <col min="5835" max="5835" width="8.28515625" style="2" customWidth="1"/>
    <col min="5836" max="5836" width="1.5703125" style="2" bestFit="1" customWidth="1"/>
    <col min="5837" max="5837" width="50.7109375" style="2" customWidth="1"/>
    <col min="5838" max="5838" width="6" style="2" bestFit="1" customWidth="1"/>
    <col min="5839" max="5839" width="7.28515625" style="2" bestFit="1" customWidth="1"/>
    <col min="5840" max="5840" width="5.7109375" style="2" customWidth="1"/>
    <col min="5841" max="5841" width="11.42578125" style="2" customWidth="1"/>
    <col min="5842" max="5842" width="12.7109375" style="2" customWidth="1"/>
    <col min="5843" max="6089" width="9.140625" style="2"/>
    <col min="6090" max="6090" width="5.7109375" style="2" customWidth="1"/>
    <col min="6091" max="6091" width="8.28515625" style="2" customWidth="1"/>
    <col min="6092" max="6092" width="1.5703125" style="2" bestFit="1" customWidth="1"/>
    <col min="6093" max="6093" width="50.7109375" style="2" customWidth="1"/>
    <col min="6094" max="6094" width="6" style="2" bestFit="1" customWidth="1"/>
    <col min="6095" max="6095" width="7.28515625" style="2" bestFit="1" customWidth="1"/>
    <col min="6096" max="6096" width="5.7109375" style="2" customWidth="1"/>
    <col min="6097" max="6097" width="11.42578125" style="2" customWidth="1"/>
    <col min="6098" max="6098" width="12.7109375" style="2" customWidth="1"/>
    <col min="6099" max="6345" width="9.140625" style="2"/>
    <col min="6346" max="6346" width="5.7109375" style="2" customWidth="1"/>
    <col min="6347" max="6347" width="8.28515625" style="2" customWidth="1"/>
    <col min="6348" max="6348" width="1.5703125" style="2" bestFit="1" customWidth="1"/>
    <col min="6349" max="6349" width="50.7109375" style="2" customWidth="1"/>
    <col min="6350" max="6350" width="6" style="2" bestFit="1" customWidth="1"/>
    <col min="6351" max="6351" width="7.28515625" style="2" bestFit="1" customWidth="1"/>
    <col min="6352" max="6352" width="5.7109375" style="2" customWidth="1"/>
    <col min="6353" max="6353" width="11.42578125" style="2" customWidth="1"/>
    <col min="6354" max="6354" width="12.7109375" style="2" customWidth="1"/>
    <col min="6355" max="6601" width="9.140625" style="2"/>
    <col min="6602" max="6602" width="5.7109375" style="2" customWidth="1"/>
    <col min="6603" max="6603" width="8.28515625" style="2" customWidth="1"/>
    <col min="6604" max="6604" width="1.5703125" style="2" bestFit="1" customWidth="1"/>
    <col min="6605" max="6605" width="50.7109375" style="2" customWidth="1"/>
    <col min="6606" max="6606" width="6" style="2" bestFit="1" customWidth="1"/>
    <col min="6607" max="6607" width="7.28515625" style="2" bestFit="1" customWidth="1"/>
    <col min="6608" max="6608" width="5.7109375" style="2" customWidth="1"/>
    <col min="6609" max="6609" width="11.42578125" style="2" customWidth="1"/>
    <col min="6610" max="6610" width="12.7109375" style="2" customWidth="1"/>
    <col min="6611" max="6857" width="9.140625" style="2"/>
    <col min="6858" max="6858" width="5.7109375" style="2" customWidth="1"/>
    <col min="6859" max="6859" width="8.28515625" style="2" customWidth="1"/>
    <col min="6860" max="6860" width="1.5703125" style="2" bestFit="1" customWidth="1"/>
    <col min="6861" max="6861" width="50.7109375" style="2" customWidth="1"/>
    <col min="6862" max="6862" width="6" style="2" bestFit="1" customWidth="1"/>
    <col min="6863" max="6863" width="7.28515625" style="2" bestFit="1" customWidth="1"/>
    <col min="6864" max="6864" width="5.7109375" style="2" customWidth="1"/>
    <col min="6865" max="6865" width="11.42578125" style="2" customWidth="1"/>
    <col min="6866" max="6866" width="12.7109375" style="2" customWidth="1"/>
    <col min="6867" max="7113" width="9.140625" style="2"/>
    <col min="7114" max="7114" width="5.7109375" style="2" customWidth="1"/>
    <col min="7115" max="7115" width="8.28515625" style="2" customWidth="1"/>
    <col min="7116" max="7116" width="1.5703125" style="2" bestFit="1" customWidth="1"/>
    <col min="7117" max="7117" width="50.7109375" style="2" customWidth="1"/>
    <col min="7118" max="7118" width="6" style="2" bestFit="1" customWidth="1"/>
    <col min="7119" max="7119" width="7.28515625" style="2" bestFit="1" customWidth="1"/>
    <col min="7120" max="7120" width="5.7109375" style="2" customWidth="1"/>
    <col min="7121" max="7121" width="11.42578125" style="2" customWidth="1"/>
    <col min="7122" max="7122" width="12.7109375" style="2" customWidth="1"/>
    <col min="7123" max="7369" width="9.140625" style="2"/>
    <col min="7370" max="7370" width="5.7109375" style="2" customWidth="1"/>
    <col min="7371" max="7371" width="8.28515625" style="2" customWidth="1"/>
    <col min="7372" max="7372" width="1.5703125" style="2" bestFit="1" customWidth="1"/>
    <col min="7373" max="7373" width="50.7109375" style="2" customWidth="1"/>
    <col min="7374" max="7374" width="6" style="2" bestFit="1" customWidth="1"/>
    <col min="7375" max="7375" width="7.28515625" style="2" bestFit="1" customWidth="1"/>
    <col min="7376" max="7376" width="5.7109375" style="2" customWidth="1"/>
    <col min="7377" max="7377" width="11.42578125" style="2" customWidth="1"/>
    <col min="7378" max="7378" width="12.7109375" style="2" customWidth="1"/>
    <col min="7379" max="7625" width="9.140625" style="2"/>
    <col min="7626" max="7626" width="5.7109375" style="2" customWidth="1"/>
    <col min="7627" max="7627" width="8.28515625" style="2" customWidth="1"/>
    <col min="7628" max="7628" width="1.5703125" style="2" bestFit="1" customWidth="1"/>
    <col min="7629" max="7629" width="50.7109375" style="2" customWidth="1"/>
    <col min="7630" max="7630" width="6" style="2" bestFit="1" customWidth="1"/>
    <col min="7631" max="7631" width="7.28515625" style="2" bestFit="1" customWidth="1"/>
    <col min="7632" max="7632" width="5.7109375" style="2" customWidth="1"/>
    <col min="7633" max="7633" width="11.42578125" style="2" customWidth="1"/>
    <col min="7634" max="7634" width="12.7109375" style="2" customWidth="1"/>
    <col min="7635" max="7881" width="9.140625" style="2"/>
    <col min="7882" max="7882" width="5.7109375" style="2" customWidth="1"/>
    <col min="7883" max="7883" width="8.28515625" style="2" customWidth="1"/>
    <col min="7884" max="7884" width="1.5703125" style="2" bestFit="1" customWidth="1"/>
    <col min="7885" max="7885" width="50.7109375" style="2" customWidth="1"/>
    <col min="7886" max="7886" width="6" style="2" bestFit="1" customWidth="1"/>
    <col min="7887" max="7887" width="7.28515625" style="2" bestFit="1" customWidth="1"/>
    <col min="7888" max="7888" width="5.7109375" style="2" customWidth="1"/>
    <col min="7889" max="7889" width="11.42578125" style="2" customWidth="1"/>
    <col min="7890" max="7890" width="12.7109375" style="2" customWidth="1"/>
    <col min="7891" max="8137" width="9.140625" style="2"/>
    <col min="8138" max="8138" width="5.7109375" style="2" customWidth="1"/>
    <col min="8139" max="8139" width="8.28515625" style="2" customWidth="1"/>
    <col min="8140" max="8140" width="1.5703125" style="2" bestFit="1" customWidth="1"/>
    <col min="8141" max="8141" width="50.7109375" style="2" customWidth="1"/>
    <col min="8142" max="8142" width="6" style="2" bestFit="1" customWidth="1"/>
    <col min="8143" max="8143" width="7.28515625" style="2" bestFit="1" customWidth="1"/>
    <col min="8144" max="8144" width="5.7109375" style="2" customWidth="1"/>
    <col min="8145" max="8145" width="11.42578125" style="2" customWidth="1"/>
    <col min="8146" max="8146" width="12.7109375" style="2" customWidth="1"/>
    <col min="8147" max="8393" width="9.140625" style="2"/>
    <col min="8394" max="8394" width="5.7109375" style="2" customWidth="1"/>
    <col min="8395" max="8395" width="8.28515625" style="2" customWidth="1"/>
    <col min="8396" max="8396" width="1.5703125" style="2" bestFit="1" customWidth="1"/>
    <col min="8397" max="8397" width="50.7109375" style="2" customWidth="1"/>
    <col min="8398" max="8398" width="6" style="2" bestFit="1" customWidth="1"/>
    <col min="8399" max="8399" width="7.28515625" style="2" bestFit="1" customWidth="1"/>
    <col min="8400" max="8400" width="5.7109375" style="2" customWidth="1"/>
    <col min="8401" max="8401" width="11.42578125" style="2" customWidth="1"/>
    <col min="8402" max="8402" width="12.7109375" style="2" customWidth="1"/>
    <col min="8403" max="8649" width="9.140625" style="2"/>
    <col min="8650" max="8650" width="5.7109375" style="2" customWidth="1"/>
    <col min="8651" max="8651" width="8.28515625" style="2" customWidth="1"/>
    <col min="8652" max="8652" width="1.5703125" style="2" bestFit="1" customWidth="1"/>
    <col min="8653" max="8653" width="50.7109375" style="2" customWidth="1"/>
    <col min="8654" max="8654" width="6" style="2" bestFit="1" customWidth="1"/>
    <col min="8655" max="8655" width="7.28515625" style="2" bestFit="1" customWidth="1"/>
    <col min="8656" max="8656" width="5.7109375" style="2" customWidth="1"/>
    <col min="8657" max="8657" width="11.42578125" style="2" customWidth="1"/>
    <col min="8658" max="8658" width="12.7109375" style="2" customWidth="1"/>
    <col min="8659" max="8905" width="9.140625" style="2"/>
    <col min="8906" max="8906" width="5.7109375" style="2" customWidth="1"/>
    <col min="8907" max="8907" width="8.28515625" style="2" customWidth="1"/>
    <col min="8908" max="8908" width="1.5703125" style="2" bestFit="1" customWidth="1"/>
    <col min="8909" max="8909" width="50.7109375" style="2" customWidth="1"/>
    <col min="8910" max="8910" width="6" style="2" bestFit="1" customWidth="1"/>
    <col min="8911" max="8911" width="7.28515625" style="2" bestFit="1" customWidth="1"/>
    <col min="8912" max="8912" width="5.7109375" style="2" customWidth="1"/>
    <col min="8913" max="8913" width="11.42578125" style="2" customWidth="1"/>
    <col min="8914" max="8914" width="12.7109375" style="2" customWidth="1"/>
    <col min="8915" max="9161" width="9.140625" style="2"/>
    <col min="9162" max="9162" width="5.7109375" style="2" customWidth="1"/>
    <col min="9163" max="9163" width="8.28515625" style="2" customWidth="1"/>
    <col min="9164" max="9164" width="1.5703125" style="2" bestFit="1" customWidth="1"/>
    <col min="9165" max="9165" width="50.7109375" style="2" customWidth="1"/>
    <col min="9166" max="9166" width="6" style="2" bestFit="1" customWidth="1"/>
    <col min="9167" max="9167" width="7.28515625" style="2" bestFit="1" customWidth="1"/>
    <col min="9168" max="9168" width="5.7109375" style="2" customWidth="1"/>
    <col min="9169" max="9169" width="11.42578125" style="2" customWidth="1"/>
    <col min="9170" max="9170" width="12.7109375" style="2" customWidth="1"/>
    <col min="9171" max="9417" width="9.140625" style="2"/>
    <col min="9418" max="9418" width="5.7109375" style="2" customWidth="1"/>
    <col min="9419" max="9419" width="8.28515625" style="2" customWidth="1"/>
    <col min="9420" max="9420" width="1.5703125" style="2" bestFit="1" customWidth="1"/>
    <col min="9421" max="9421" width="50.7109375" style="2" customWidth="1"/>
    <col min="9422" max="9422" width="6" style="2" bestFit="1" customWidth="1"/>
    <col min="9423" max="9423" width="7.28515625" style="2" bestFit="1" customWidth="1"/>
    <col min="9424" max="9424" width="5.7109375" style="2" customWidth="1"/>
    <col min="9425" max="9425" width="11.42578125" style="2" customWidth="1"/>
    <col min="9426" max="9426" width="12.7109375" style="2" customWidth="1"/>
    <col min="9427" max="9673" width="9.140625" style="2"/>
    <col min="9674" max="9674" width="5.7109375" style="2" customWidth="1"/>
    <col min="9675" max="9675" width="8.28515625" style="2" customWidth="1"/>
    <col min="9676" max="9676" width="1.5703125" style="2" bestFit="1" customWidth="1"/>
    <col min="9677" max="9677" width="50.7109375" style="2" customWidth="1"/>
    <col min="9678" max="9678" width="6" style="2" bestFit="1" customWidth="1"/>
    <col min="9679" max="9679" width="7.28515625" style="2" bestFit="1" customWidth="1"/>
    <col min="9680" max="9680" width="5.7109375" style="2" customWidth="1"/>
    <col min="9681" max="9681" width="11.42578125" style="2" customWidth="1"/>
    <col min="9682" max="9682" width="12.7109375" style="2" customWidth="1"/>
    <col min="9683" max="9929" width="9.140625" style="2"/>
    <col min="9930" max="9930" width="5.7109375" style="2" customWidth="1"/>
    <col min="9931" max="9931" width="8.28515625" style="2" customWidth="1"/>
    <col min="9932" max="9932" width="1.5703125" style="2" bestFit="1" customWidth="1"/>
    <col min="9933" max="9933" width="50.7109375" style="2" customWidth="1"/>
    <col min="9934" max="9934" width="6" style="2" bestFit="1" customWidth="1"/>
    <col min="9935" max="9935" width="7.28515625" style="2" bestFit="1" customWidth="1"/>
    <col min="9936" max="9936" width="5.7109375" style="2" customWidth="1"/>
    <col min="9937" max="9937" width="11.42578125" style="2" customWidth="1"/>
    <col min="9938" max="9938" width="12.7109375" style="2" customWidth="1"/>
    <col min="9939" max="10185" width="9.140625" style="2"/>
    <col min="10186" max="10186" width="5.7109375" style="2" customWidth="1"/>
    <col min="10187" max="10187" width="8.28515625" style="2" customWidth="1"/>
    <col min="10188" max="10188" width="1.5703125" style="2" bestFit="1" customWidth="1"/>
    <col min="10189" max="10189" width="50.7109375" style="2" customWidth="1"/>
    <col min="10190" max="10190" width="6" style="2" bestFit="1" customWidth="1"/>
    <col min="10191" max="10191" width="7.28515625" style="2" bestFit="1" customWidth="1"/>
    <col min="10192" max="10192" width="5.7109375" style="2" customWidth="1"/>
    <col min="10193" max="10193" width="11.42578125" style="2" customWidth="1"/>
    <col min="10194" max="10194" width="12.7109375" style="2" customWidth="1"/>
    <col min="10195" max="10441" width="9.140625" style="2"/>
    <col min="10442" max="10442" width="5.7109375" style="2" customWidth="1"/>
    <col min="10443" max="10443" width="8.28515625" style="2" customWidth="1"/>
    <col min="10444" max="10444" width="1.5703125" style="2" bestFit="1" customWidth="1"/>
    <col min="10445" max="10445" width="50.7109375" style="2" customWidth="1"/>
    <col min="10446" max="10446" width="6" style="2" bestFit="1" customWidth="1"/>
    <col min="10447" max="10447" width="7.28515625" style="2" bestFit="1" customWidth="1"/>
    <col min="10448" max="10448" width="5.7109375" style="2" customWidth="1"/>
    <col min="10449" max="10449" width="11.42578125" style="2" customWidth="1"/>
    <col min="10450" max="10450" width="12.7109375" style="2" customWidth="1"/>
    <col min="10451" max="10697" width="9.140625" style="2"/>
    <col min="10698" max="10698" width="5.7109375" style="2" customWidth="1"/>
    <col min="10699" max="10699" width="8.28515625" style="2" customWidth="1"/>
    <col min="10700" max="10700" width="1.5703125" style="2" bestFit="1" customWidth="1"/>
    <col min="10701" max="10701" width="50.7109375" style="2" customWidth="1"/>
    <col min="10702" max="10702" width="6" style="2" bestFit="1" customWidth="1"/>
    <col min="10703" max="10703" width="7.28515625" style="2" bestFit="1" customWidth="1"/>
    <col min="10704" max="10704" width="5.7109375" style="2" customWidth="1"/>
    <col min="10705" max="10705" width="11.42578125" style="2" customWidth="1"/>
    <col min="10706" max="10706" width="12.7109375" style="2" customWidth="1"/>
    <col min="10707" max="10953" width="9.140625" style="2"/>
    <col min="10954" max="10954" width="5.7109375" style="2" customWidth="1"/>
    <col min="10955" max="10955" width="8.28515625" style="2" customWidth="1"/>
    <col min="10956" max="10956" width="1.5703125" style="2" bestFit="1" customWidth="1"/>
    <col min="10957" max="10957" width="50.7109375" style="2" customWidth="1"/>
    <col min="10958" max="10958" width="6" style="2" bestFit="1" customWidth="1"/>
    <col min="10959" max="10959" width="7.28515625" style="2" bestFit="1" customWidth="1"/>
    <col min="10960" max="10960" width="5.7109375" style="2" customWidth="1"/>
    <col min="10961" max="10961" width="11.42578125" style="2" customWidth="1"/>
    <col min="10962" max="10962" width="12.7109375" style="2" customWidth="1"/>
    <col min="10963" max="11209" width="9.140625" style="2"/>
    <col min="11210" max="11210" width="5.7109375" style="2" customWidth="1"/>
    <col min="11211" max="11211" width="8.28515625" style="2" customWidth="1"/>
    <col min="11212" max="11212" width="1.5703125" style="2" bestFit="1" customWidth="1"/>
    <col min="11213" max="11213" width="50.7109375" style="2" customWidth="1"/>
    <col min="11214" max="11214" width="6" style="2" bestFit="1" customWidth="1"/>
    <col min="11215" max="11215" width="7.28515625" style="2" bestFit="1" customWidth="1"/>
    <col min="11216" max="11216" width="5.7109375" style="2" customWidth="1"/>
    <col min="11217" max="11217" width="11.42578125" style="2" customWidth="1"/>
    <col min="11218" max="11218" width="12.7109375" style="2" customWidth="1"/>
    <col min="11219" max="11465" width="9.140625" style="2"/>
    <col min="11466" max="11466" width="5.7109375" style="2" customWidth="1"/>
    <col min="11467" max="11467" width="8.28515625" style="2" customWidth="1"/>
    <col min="11468" max="11468" width="1.5703125" style="2" bestFit="1" customWidth="1"/>
    <col min="11469" max="11469" width="50.7109375" style="2" customWidth="1"/>
    <col min="11470" max="11470" width="6" style="2" bestFit="1" customWidth="1"/>
    <col min="11471" max="11471" width="7.28515625" style="2" bestFit="1" customWidth="1"/>
    <col min="11472" max="11472" width="5.7109375" style="2" customWidth="1"/>
    <col min="11473" max="11473" width="11.42578125" style="2" customWidth="1"/>
    <col min="11474" max="11474" width="12.7109375" style="2" customWidth="1"/>
    <col min="11475" max="11721" width="9.140625" style="2"/>
    <col min="11722" max="11722" width="5.7109375" style="2" customWidth="1"/>
    <col min="11723" max="11723" width="8.28515625" style="2" customWidth="1"/>
    <col min="11724" max="11724" width="1.5703125" style="2" bestFit="1" customWidth="1"/>
    <col min="11725" max="11725" width="50.7109375" style="2" customWidth="1"/>
    <col min="11726" max="11726" width="6" style="2" bestFit="1" customWidth="1"/>
    <col min="11727" max="11727" width="7.28515625" style="2" bestFit="1" customWidth="1"/>
    <col min="11728" max="11728" width="5.7109375" style="2" customWidth="1"/>
    <col min="11729" max="11729" width="11.42578125" style="2" customWidth="1"/>
    <col min="11730" max="11730" width="12.7109375" style="2" customWidth="1"/>
    <col min="11731" max="11977" width="9.140625" style="2"/>
    <col min="11978" max="11978" width="5.7109375" style="2" customWidth="1"/>
    <col min="11979" max="11979" width="8.28515625" style="2" customWidth="1"/>
    <col min="11980" max="11980" width="1.5703125" style="2" bestFit="1" customWidth="1"/>
    <col min="11981" max="11981" width="50.7109375" style="2" customWidth="1"/>
    <col min="11982" max="11982" width="6" style="2" bestFit="1" customWidth="1"/>
    <col min="11983" max="11983" width="7.28515625" style="2" bestFit="1" customWidth="1"/>
    <col min="11984" max="11984" width="5.7109375" style="2" customWidth="1"/>
    <col min="11985" max="11985" width="11.42578125" style="2" customWidth="1"/>
    <col min="11986" max="11986" width="12.7109375" style="2" customWidth="1"/>
    <col min="11987" max="12233" width="9.140625" style="2"/>
    <col min="12234" max="12234" width="5.7109375" style="2" customWidth="1"/>
    <col min="12235" max="12235" width="8.28515625" style="2" customWidth="1"/>
    <col min="12236" max="12236" width="1.5703125" style="2" bestFit="1" customWidth="1"/>
    <col min="12237" max="12237" width="50.7109375" style="2" customWidth="1"/>
    <col min="12238" max="12238" width="6" style="2" bestFit="1" customWidth="1"/>
    <col min="12239" max="12239" width="7.28515625" style="2" bestFit="1" customWidth="1"/>
    <col min="12240" max="12240" width="5.7109375" style="2" customWidth="1"/>
    <col min="12241" max="12241" width="11.42578125" style="2" customWidth="1"/>
    <col min="12242" max="12242" width="12.7109375" style="2" customWidth="1"/>
    <col min="12243" max="12489" width="9.140625" style="2"/>
    <col min="12490" max="12490" width="5.7109375" style="2" customWidth="1"/>
    <col min="12491" max="12491" width="8.28515625" style="2" customWidth="1"/>
    <col min="12492" max="12492" width="1.5703125" style="2" bestFit="1" customWidth="1"/>
    <col min="12493" max="12493" width="50.7109375" style="2" customWidth="1"/>
    <col min="12494" max="12494" width="6" style="2" bestFit="1" customWidth="1"/>
    <col min="12495" max="12495" width="7.28515625" style="2" bestFit="1" customWidth="1"/>
    <col min="12496" max="12496" width="5.7109375" style="2" customWidth="1"/>
    <col min="12497" max="12497" width="11.42578125" style="2" customWidth="1"/>
    <col min="12498" max="12498" width="12.7109375" style="2" customWidth="1"/>
    <col min="12499" max="12745" width="9.140625" style="2"/>
    <col min="12746" max="12746" width="5.7109375" style="2" customWidth="1"/>
    <col min="12747" max="12747" width="8.28515625" style="2" customWidth="1"/>
    <col min="12748" max="12748" width="1.5703125" style="2" bestFit="1" customWidth="1"/>
    <col min="12749" max="12749" width="50.7109375" style="2" customWidth="1"/>
    <col min="12750" max="12750" width="6" style="2" bestFit="1" customWidth="1"/>
    <col min="12751" max="12751" width="7.28515625" style="2" bestFit="1" customWidth="1"/>
    <col min="12752" max="12752" width="5.7109375" style="2" customWidth="1"/>
    <col min="12753" max="12753" width="11.42578125" style="2" customWidth="1"/>
    <col min="12754" max="12754" width="12.7109375" style="2" customWidth="1"/>
    <col min="12755" max="13001" width="9.140625" style="2"/>
    <col min="13002" max="13002" width="5.7109375" style="2" customWidth="1"/>
    <col min="13003" max="13003" width="8.28515625" style="2" customWidth="1"/>
    <col min="13004" max="13004" width="1.5703125" style="2" bestFit="1" customWidth="1"/>
    <col min="13005" max="13005" width="50.7109375" style="2" customWidth="1"/>
    <col min="13006" max="13006" width="6" style="2" bestFit="1" customWidth="1"/>
    <col min="13007" max="13007" width="7.28515625" style="2" bestFit="1" customWidth="1"/>
    <col min="13008" max="13008" width="5.7109375" style="2" customWidth="1"/>
    <col min="13009" max="13009" width="11.42578125" style="2" customWidth="1"/>
    <col min="13010" max="13010" width="12.7109375" style="2" customWidth="1"/>
    <col min="13011" max="13257" width="9.140625" style="2"/>
    <col min="13258" max="13258" width="5.7109375" style="2" customWidth="1"/>
    <col min="13259" max="13259" width="8.28515625" style="2" customWidth="1"/>
    <col min="13260" max="13260" width="1.5703125" style="2" bestFit="1" customWidth="1"/>
    <col min="13261" max="13261" width="50.7109375" style="2" customWidth="1"/>
    <col min="13262" max="13262" width="6" style="2" bestFit="1" customWidth="1"/>
    <col min="13263" max="13263" width="7.28515625" style="2" bestFit="1" customWidth="1"/>
    <col min="13264" max="13264" width="5.7109375" style="2" customWidth="1"/>
    <col min="13265" max="13265" width="11.42578125" style="2" customWidth="1"/>
    <col min="13266" max="13266" width="12.7109375" style="2" customWidth="1"/>
    <col min="13267" max="13513" width="9.140625" style="2"/>
    <col min="13514" max="13514" width="5.7109375" style="2" customWidth="1"/>
    <col min="13515" max="13515" width="8.28515625" style="2" customWidth="1"/>
    <col min="13516" max="13516" width="1.5703125" style="2" bestFit="1" customWidth="1"/>
    <col min="13517" max="13517" width="50.7109375" style="2" customWidth="1"/>
    <col min="13518" max="13518" width="6" style="2" bestFit="1" customWidth="1"/>
    <col min="13519" max="13519" width="7.28515625" style="2" bestFit="1" customWidth="1"/>
    <col min="13520" max="13520" width="5.7109375" style="2" customWidth="1"/>
    <col min="13521" max="13521" width="11.42578125" style="2" customWidth="1"/>
    <col min="13522" max="13522" width="12.7109375" style="2" customWidth="1"/>
    <col min="13523" max="13769" width="9.140625" style="2"/>
    <col min="13770" max="13770" width="5.7109375" style="2" customWidth="1"/>
    <col min="13771" max="13771" width="8.28515625" style="2" customWidth="1"/>
    <col min="13772" max="13772" width="1.5703125" style="2" bestFit="1" customWidth="1"/>
    <col min="13773" max="13773" width="50.7109375" style="2" customWidth="1"/>
    <col min="13774" max="13774" width="6" style="2" bestFit="1" customWidth="1"/>
    <col min="13775" max="13775" width="7.28515625" style="2" bestFit="1" customWidth="1"/>
    <col min="13776" max="13776" width="5.7109375" style="2" customWidth="1"/>
    <col min="13777" max="13777" width="11.42578125" style="2" customWidth="1"/>
    <col min="13778" max="13778" width="12.7109375" style="2" customWidth="1"/>
    <col min="13779" max="14025" width="9.140625" style="2"/>
    <col min="14026" max="14026" width="5.7109375" style="2" customWidth="1"/>
    <col min="14027" max="14027" width="8.28515625" style="2" customWidth="1"/>
    <col min="14028" max="14028" width="1.5703125" style="2" bestFit="1" customWidth="1"/>
    <col min="14029" max="14029" width="50.7109375" style="2" customWidth="1"/>
    <col min="14030" max="14030" width="6" style="2" bestFit="1" customWidth="1"/>
    <col min="14031" max="14031" width="7.28515625" style="2" bestFit="1" customWidth="1"/>
    <col min="14032" max="14032" width="5.7109375" style="2" customWidth="1"/>
    <col min="14033" max="14033" width="11.42578125" style="2" customWidth="1"/>
    <col min="14034" max="14034" width="12.7109375" style="2" customWidth="1"/>
    <col min="14035" max="14281" width="9.140625" style="2"/>
    <col min="14282" max="14282" width="5.7109375" style="2" customWidth="1"/>
    <col min="14283" max="14283" width="8.28515625" style="2" customWidth="1"/>
    <col min="14284" max="14284" width="1.5703125" style="2" bestFit="1" customWidth="1"/>
    <col min="14285" max="14285" width="50.7109375" style="2" customWidth="1"/>
    <col min="14286" max="14286" width="6" style="2" bestFit="1" customWidth="1"/>
    <col min="14287" max="14287" width="7.28515625" style="2" bestFit="1" customWidth="1"/>
    <col min="14288" max="14288" width="5.7109375" style="2" customWidth="1"/>
    <col min="14289" max="14289" width="11.42578125" style="2" customWidth="1"/>
    <col min="14290" max="14290" width="12.7109375" style="2" customWidth="1"/>
    <col min="14291" max="14537" width="9.140625" style="2"/>
    <col min="14538" max="14538" width="5.7109375" style="2" customWidth="1"/>
    <col min="14539" max="14539" width="8.28515625" style="2" customWidth="1"/>
    <col min="14540" max="14540" width="1.5703125" style="2" bestFit="1" customWidth="1"/>
    <col min="14541" max="14541" width="50.7109375" style="2" customWidth="1"/>
    <col min="14542" max="14542" width="6" style="2" bestFit="1" customWidth="1"/>
    <col min="14543" max="14543" width="7.28515625" style="2" bestFit="1" customWidth="1"/>
    <col min="14544" max="14544" width="5.7109375" style="2" customWidth="1"/>
    <col min="14545" max="14545" width="11.42578125" style="2" customWidth="1"/>
    <col min="14546" max="14546" width="12.7109375" style="2" customWidth="1"/>
    <col min="14547" max="14793" width="9.140625" style="2"/>
    <col min="14794" max="14794" width="5.7109375" style="2" customWidth="1"/>
    <col min="14795" max="14795" width="8.28515625" style="2" customWidth="1"/>
    <col min="14796" max="14796" width="1.5703125" style="2" bestFit="1" customWidth="1"/>
    <col min="14797" max="14797" width="50.7109375" style="2" customWidth="1"/>
    <col min="14798" max="14798" width="6" style="2" bestFit="1" customWidth="1"/>
    <col min="14799" max="14799" width="7.28515625" style="2" bestFit="1" customWidth="1"/>
    <col min="14800" max="14800" width="5.7109375" style="2" customWidth="1"/>
    <col min="14801" max="14801" width="11.42578125" style="2" customWidth="1"/>
    <col min="14802" max="14802" width="12.7109375" style="2" customWidth="1"/>
    <col min="14803" max="15049" width="9.140625" style="2"/>
    <col min="15050" max="15050" width="5.7109375" style="2" customWidth="1"/>
    <col min="15051" max="15051" width="8.28515625" style="2" customWidth="1"/>
    <col min="15052" max="15052" width="1.5703125" style="2" bestFit="1" customWidth="1"/>
    <col min="15053" max="15053" width="50.7109375" style="2" customWidth="1"/>
    <col min="15054" max="15054" width="6" style="2" bestFit="1" customWidth="1"/>
    <col min="15055" max="15055" width="7.28515625" style="2" bestFit="1" customWidth="1"/>
    <col min="15056" max="15056" width="5.7109375" style="2" customWidth="1"/>
    <col min="15057" max="15057" width="11.42578125" style="2" customWidth="1"/>
    <col min="15058" max="15058" width="12.7109375" style="2" customWidth="1"/>
    <col min="15059" max="15305" width="9.140625" style="2"/>
    <col min="15306" max="15306" width="5.7109375" style="2" customWidth="1"/>
    <col min="15307" max="15307" width="8.28515625" style="2" customWidth="1"/>
    <col min="15308" max="15308" width="1.5703125" style="2" bestFit="1" customWidth="1"/>
    <col min="15309" max="15309" width="50.7109375" style="2" customWidth="1"/>
    <col min="15310" max="15310" width="6" style="2" bestFit="1" customWidth="1"/>
    <col min="15311" max="15311" width="7.28515625" style="2" bestFit="1" customWidth="1"/>
    <col min="15312" max="15312" width="5.7109375" style="2" customWidth="1"/>
    <col min="15313" max="15313" width="11.42578125" style="2" customWidth="1"/>
    <col min="15314" max="15314" width="12.7109375" style="2" customWidth="1"/>
    <col min="15315" max="15561" width="9.140625" style="2"/>
    <col min="15562" max="15562" width="5.7109375" style="2" customWidth="1"/>
    <col min="15563" max="15563" width="8.28515625" style="2" customWidth="1"/>
    <col min="15564" max="15564" width="1.5703125" style="2" bestFit="1" customWidth="1"/>
    <col min="15565" max="15565" width="50.7109375" style="2" customWidth="1"/>
    <col min="15566" max="15566" width="6" style="2" bestFit="1" customWidth="1"/>
    <col min="15567" max="15567" width="7.28515625" style="2" bestFit="1" customWidth="1"/>
    <col min="15568" max="15568" width="5.7109375" style="2" customWidth="1"/>
    <col min="15569" max="15569" width="11.42578125" style="2" customWidth="1"/>
    <col min="15570" max="15570" width="12.7109375" style="2" customWidth="1"/>
    <col min="15571" max="15817" width="9.140625" style="2"/>
    <col min="15818" max="15818" width="5.7109375" style="2" customWidth="1"/>
    <col min="15819" max="15819" width="8.28515625" style="2" customWidth="1"/>
    <col min="15820" max="15820" width="1.5703125" style="2" bestFit="1" customWidth="1"/>
    <col min="15821" max="15821" width="50.7109375" style="2" customWidth="1"/>
    <col min="15822" max="15822" width="6" style="2" bestFit="1" customWidth="1"/>
    <col min="15823" max="15823" width="7.28515625" style="2" bestFit="1" customWidth="1"/>
    <col min="15824" max="15824" width="5.7109375" style="2" customWidth="1"/>
    <col min="15825" max="15825" width="11.42578125" style="2" customWidth="1"/>
    <col min="15826" max="15826" width="12.7109375" style="2" customWidth="1"/>
    <col min="15827" max="16073" width="9.140625" style="2"/>
    <col min="16074" max="16074" width="5.7109375" style="2" customWidth="1"/>
    <col min="16075" max="16075" width="8.28515625" style="2" customWidth="1"/>
    <col min="16076" max="16076" width="1.5703125" style="2" bestFit="1" customWidth="1"/>
    <col min="16077" max="16077" width="50.7109375" style="2" customWidth="1"/>
    <col min="16078" max="16078" width="6" style="2" bestFit="1" customWidth="1"/>
    <col min="16079" max="16079" width="7.28515625" style="2" bestFit="1" customWidth="1"/>
    <col min="16080" max="16080" width="5.7109375" style="2" customWidth="1"/>
    <col min="16081" max="16081" width="11.42578125" style="2" customWidth="1"/>
    <col min="16082" max="16082" width="12.7109375" style="2" customWidth="1"/>
    <col min="16083" max="16384" width="9.140625" style="2"/>
  </cols>
  <sheetData>
    <row r="1" spans="1:24" ht="15" customHeight="1">
      <c r="A1" s="324"/>
      <c r="B1" s="325"/>
      <c r="C1" s="326"/>
      <c r="D1" s="333" t="s">
        <v>78</v>
      </c>
      <c r="E1" s="333"/>
      <c r="F1" s="333"/>
      <c r="G1" s="324"/>
      <c r="H1" s="325"/>
      <c r="I1" s="326"/>
      <c r="J1" s="182"/>
      <c r="K1" s="182"/>
      <c r="L1" s="153"/>
      <c r="M1" s="153"/>
      <c r="N1" s="185"/>
      <c r="O1" s="182"/>
      <c r="P1" s="182"/>
      <c r="Q1" s="153"/>
      <c r="R1" s="153"/>
      <c r="S1" s="185"/>
      <c r="T1" s="189"/>
      <c r="U1" s="189"/>
      <c r="V1" s="153"/>
      <c r="W1" s="153"/>
      <c r="X1" s="185"/>
    </row>
    <row r="2" spans="1:24">
      <c r="A2" s="327"/>
      <c r="B2" s="328"/>
      <c r="C2" s="329"/>
      <c r="D2" s="333"/>
      <c r="E2" s="333"/>
      <c r="F2" s="333"/>
      <c r="G2" s="327"/>
      <c r="H2" s="328"/>
      <c r="I2" s="329"/>
      <c r="J2" s="182"/>
      <c r="K2" s="182"/>
      <c r="L2" s="153"/>
      <c r="M2" s="153"/>
      <c r="N2" s="185"/>
      <c r="O2" s="182"/>
      <c r="P2" s="182"/>
      <c r="Q2" s="153"/>
      <c r="R2" s="153"/>
      <c r="S2" s="185"/>
      <c r="T2" s="189"/>
      <c r="U2" s="189"/>
      <c r="V2" s="153"/>
      <c r="W2" s="153"/>
      <c r="X2" s="185"/>
    </row>
    <row r="3" spans="1:24">
      <c r="A3" s="327"/>
      <c r="B3" s="328"/>
      <c r="C3" s="329"/>
      <c r="D3" s="334" t="s">
        <v>79</v>
      </c>
      <c r="E3" s="334"/>
      <c r="F3" s="334"/>
      <c r="G3" s="327"/>
      <c r="H3" s="328"/>
      <c r="I3" s="329"/>
      <c r="J3" s="182"/>
      <c r="K3" s="182"/>
      <c r="L3" s="153"/>
      <c r="M3" s="153"/>
      <c r="N3" s="185"/>
      <c r="O3" s="182"/>
      <c r="P3" s="182"/>
      <c r="Q3" s="153"/>
      <c r="R3" s="153"/>
      <c r="S3" s="185"/>
      <c r="T3" s="189"/>
      <c r="U3" s="189"/>
      <c r="V3" s="153"/>
      <c r="W3" s="153"/>
      <c r="X3" s="185"/>
    </row>
    <row r="4" spans="1:24" ht="13.5" customHeight="1">
      <c r="A4" s="330"/>
      <c r="B4" s="331"/>
      <c r="C4" s="332"/>
      <c r="D4" s="334"/>
      <c r="E4" s="334"/>
      <c r="F4" s="334"/>
      <c r="G4" s="330"/>
      <c r="H4" s="331"/>
      <c r="I4" s="332"/>
      <c r="J4" s="182"/>
      <c r="K4" s="182"/>
      <c r="L4" s="153"/>
      <c r="M4" s="153"/>
      <c r="N4" s="185"/>
      <c r="O4" s="182"/>
      <c r="P4" s="182"/>
      <c r="Q4" s="153"/>
      <c r="R4" s="153"/>
      <c r="S4" s="185"/>
      <c r="T4" s="189"/>
      <c r="U4" s="189"/>
      <c r="V4" s="153"/>
      <c r="W4" s="153"/>
      <c r="X4" s="185"/>
    </row>
    <row r="5" spans="1:24" ht="10.5" customHeight="1">
      <c r="A5" s="152"/>
      <c r="B5" s="153"/>
      <c r="C5" s="153"/>
      <c r="D5" s="153"/>
      <c r="E5" s="151"/>
      <c r="F5" s="151"/>
      <c r="G5" s="151"/>
      <c r="H5" s="154"/>
      <c r="I5" s="155"/>
      <c r="J5" s="182"/>
      <c r="K5" s="182"/>
      <c r="L5" s="182"/>
      <c r="M5" s="154"/>
      <c r="N5" s="155"/>
      <c r="O5" s="182"/>
      <c r="P5" s="182"/>
      <c r="Q5" s="182"/>
      <c r="R5" s="154"/>
      <c r="S5" s="155"/>
      <c r="T5" s="189"/>
      <c r="U5" s="189"/>
      <c r="V5" s="189"/>
      <c r="W5" s="154"/>
      <c r="X5" s="155"/>
    </row>
    <row r="6" spans="1:24" ht="17.25" customHeight="1">
      <c r="A6" s="156" t="s">
        <v>80</v>
      </c>
      <c r="B6" s="153"/>
      <c r="C6" s="157"/>
      <c r="D6" s="158"/>
      <c r="E6" s="158"/>
      <c r="F6" s="158"/>
      <c r="G6" s="159" t="s">
        <v>81</v>
      </c>
      <c r="H6" s="222">
        <v>45131</v>
      </c>
      <c r="I6" s="223"/>
      <c r="J6" s="158"/>
      <c r="K6" s="158"/>
      <c r="L6" s="159"/>
      <c r="M6" s="222"/>
      <c r="N6" s="223"/>
      <c r="O6" s="158"/>
      <c r="P6" s="158"/>
      <c r="Q6" s="159"/>
      <c r="R6" s="222"/>
      <c r="S6" s="223"/>
      <c r="T6" s="158"/>
      <c r="U6" s="158"/>
      <c r="V6" s="159"/>
      <c r="W6" s="222"/>
      <c r="X6" s="223"/>
    </row>
    <row r="7" spans="1:24" ht="50.25" customHeight="1">
      <c r="A7" s="160"/>
      <c r="B7" s="153"/>
      <c r="C7" s="157"/>
      <c r="D7" s="335" t="s">
        <v>114</v>
      </c>
      <c r="E7" s="335"/>
      <c r="F7" s="335"/>
      <c r="G7" s="151"/>
      <c r="H7" s="338"/>
      <c r="I7" s="339"/>
      <c r="J7" s="154"/>
      <c r="K7" s="154"/>
      <c r="L7" s="182"/>
      <c r="M7" s="186"/>
      <c r="N7" s="187"/>
      <c r="O7" s="154"/>
      <c r="P7" s="154"/>
      <c r="Q7" s="182"/>
      <c r="R7" s="186"/>
      <c r="S7" s="187"/>
      <c r="T7" s="154"/>
      <c r="U7" s="154"/>
      <c r="V7" s="189"/>
      <c r="W7" s="186"/>
      <c r="X7" s="187"/>
    </row>
    <row r="8" spans="1:24" ht="17.25" customHeight="1" thickBot="1">
      <c r="A8" s="156" t="s">
        <v>82</v>
      </c>
      <c r="B8" s="153"/>
      <c r="C8" s="157"/>
      <c r="D8" s="336"/>
      <c r="E8" s="337"/>
      <c r="F8" s="337"/>
      <c r="G8" s="151" t="s">
        <v>83</v>
      </c>
      <c r="H8" s="224"/>
      <c r="I8" s="225"/>
      <c r="J8" s="184"/>
      <c r="K8" s="184"/>
      <c r="L8" s="182"/>
      <c r="M8" s="224"/>
      <c r="N8" s="225"/>
      <c r="O8" s="184"/>
      <c r="P8" s="184"/>
      <c r="Q8" s="182"/>
      <c r="R8" s="224"/>
      <c r="S8" s="225"/>
      <c r="T8" s="188"/>
      <c r="U8" s="188"/>
      <c r="V8" s="189"/>
      <c r="W8" s="224"/>
      <c r="X8" s="225"/>
    </row>
    <row r="9" spans="1:24" ht="15.75" customHeight="1" thickBot="1">
      <c r="A9" s="161"/>
      <c r="B9" s="162"/>
      <c r="C9" s="163"/>
      <c r="D9" s="164"/>
      <c r="E9" s="226" t="s">
        <v>155</v>
      </c>
      <c r="F9" s="227"/>
      <c r="G9" s="227"/>
      <c r="H9" s="227"/>
      <c r="I9" s="228"/>
      <c r="J9" s="226" t="s">
        <v>156</v>
      </c>
      <c r="K9" s="227"/>
      <c r="L9" s="227"/>
      <c r="M9" s="227"/>
      <c r="N9" s="228"/>
      <c r="O9" s="226" t="s">
        <v>157</v>
      </c>
      <c r="P9" s="227"/>
      <c r="Q9" s="227"/>
      <c r="R9" s="227"/>
      <c r="S9" s="228"/>
      <c r="T9" s="226" t="s">
        <v>164</v>
      </c>
      <c r="U9" s="227"/>
      <c r="V9" s="227"/>
      <c r="W9" s="227"/>
      <c r="X9" s="228"/>
    </row>
    <row r="10" spans="1:24" ht="15" customHeight="1">
      <c r="A10" s="342" t="s">
        <v>4</v>
      </c>
      <c r="B10" s="344" t="s">
        <v>5</v>
      </c>
      <c r="C10" s="233"/>
      <c r="D10" s="345"/>
      <c r="E10" s="229" t="s">
        <v>8</v>
      </c>
      <c r="F10" s="231" t="s">
        <v>33</v>
      </c>
      <c r="G10" s="233" t="s">
        <v>34</v>
      </c>
      <c r="H10" s="235" t="s">
        <v>6</v>
      </c>
      <c r="I10" s="237" t="s">
        <v>7</v>
      </c>
      <c r="J10" s="229" t="s">
        <v>8</v>
      </c>
      <c r="K10" s="231" t="s">
        <v>33</v>
      </c>
      <c r="L10" s="233" t="s">
        <v>34</v>
      </c>
      <c r="M10" s="235" t="s">
        <v>6</v>
      </c>
      <c r="N10" s="237" t="s">
        <v>7</v>
      </c>
      <c r="O10" s="229" t="s">
        <v>8</v>
      </c>
      <c r="P10" s="231" t="s">
        <v>33</v>
      </c>
      <c r="Q10" s="233" t="s">
        <v>34</v>
      </c>
      <c r="R10" s="235" t="s">
        <v>6</v>
      </c>
      <c r="S10" s="237" t="s">
        <v>7</v>
      </c>
      <c r="T10" s="229" t="s">
        <v>8</v>
      </c>
      <c r="U10" s="231" t="s">
        <v>33</v>
      </c>
      <c r="V10" s="233" t="s">
        <v>34</v>
      </c>
      <c r="W10" s="235" t="s">
        <v>6</v>
      </c>
      <c r="X10" s="237" t="s">
        <v>7</v>
      </c>
    </row>
    <row r="11" spans="1:24" s="8" customFormat="1" ht="15" customHeight="1" thickBot="1">
      <c r="A11" s="343"/>
      <c r="B11" s="346"/>
      <c r="C11" s="234"/>
      <c r="D11" s="347"/>
      <c r="E11" s="230"/>
      <c r="F11" s="232"/>
      <c r="G11" s="234"/>
      <c r="H11" s="236"/>
      <c r="I11" s="238"/>
      <c r="J11" s="230"/>
      <c r="K11" s="232"/>
      <c r="L11" s="234"/>
      <c r="M11" s="236"/>
      <c r="N11" s="238"/>
      <c r="O11" s="230"/>
      <c r="P11" s="232"/>
      <c r="Q11" s="234"/>
      <c r="R11" s="236"/>
      <c r="S11" s="238"/>
      <c r="T11" s="230"/>
      <c r="U11" s="232"/>
      <c r="V11" s="234"/>
      <c r="W11" s="236"/>
      <c r="X11" s="238"/>
    </row>
    <row r="12" spans="1:24" s="8" customFormat="1" ht="15.75" customHeight="1">
      <c r="A12" s="138" t="s">
        <v>18</v>
      </c>
      <c r="B12" s="348" t="s">
        <v>17</v>
      </c>
      <c r="C12" s="349"/>
      <c r="D12" s="350"/>
      <c r="E12" s="125"/>
      <c r="F12" s="120"/>
      <c r="G12" s="120"/>
      <c r="H12" s="121"/>
      <c r="I12" s="122"/>
      <c r="J12" s="125"/>
      <c r="K12" s="120"/>
      <c r="L12" s="120"/>
      <c r="M12" s="121"/>
      <c r="N12" s="122"/>
      <c r="O12" s="125"/>
      <c r="P12" s="120"/>
      <c r="Q12" s="120"/>
      <c r="R12" s="121"/>
      <c r="S12" s="122"/>
      <c r="T12" s="125"/>
      <c r="U12" s="120"/>
      <c r="V12" s="120"/>
      <c r="W12" s="121"/>
      <c r="X12" s="122"/>
    </row>
    <row r="13" spans="1:24" s="8" customFormat="1">
      <c r="A13" s="139">
        <v>1</v>
      </c>
      <c r="B13" s="269" t="s">
        <v>69</v>
      </c>
      <c r="C13" s="340"/>
      <c r="D13" s="341"/>
      <c r="E13" s="126"/>
      <c r="F13" s="87" t="s">
        <v>12</v>
      </c>
      <c r="G13" s="88">
        <v>1</v>
      </c>
      <c r="H13" s="108">
        <v>50000</v>
      </c>
      <c r="I13" s="109">
        <f>H13*G13</f>
        <v>50000</v>
      </c>
      <c r="J13" s="126"/>
      <c r="K13" s="87" t="s">
        <v>12</v>
      </c>
      <c r="L13" s="88"/>
      <c r="M13" s="108"/>
      <c r="N13" s="109">
        <v>317500</v>
      </c>
      <c r="O13" s="126"/>
      <c r="P13" s="87" t="s">
        <v>12</v>
      </c>
      <c r="Q13" s="192">
        <v>1</v>
      </c>
      <c r="R13" s="108">
        <v>322500</v>
      </c>
      <c r="S13" s="109">
        <f>R13*Q13</f>
        <v>322500</v>
      </c>
      <c r="T13" s="126"/>
      <c r="U13" s="87" t="s">
        <v>12</v>
      </c>
      <c r="V13" s="88">
        <v>1</v>
      </c>
      <c r="W13" s="108">
        <v>396400</v>
      </c>
      <c r="X13" s="109">
        <f>W13*V13</f>
        <v>396400</v>
      </c>
    </row>
    <row r="14" spans="1:24" s="8" customFormat="1" ht="15" customHeight="1">
      <c r="A14" s="139"/>
      <c r="B14" s="269" t="s">
        <v>68</v>
      </c>
      <c r="C14" s="270"/>
      <c r="D14" s="271"/>
      <c r="E14" s="126"/>
      <c r="F14" s="87" t="s">
        <v>12</v>
      </c>
      <c r="G14" s="88">
        <v>1</v>
      </c>
      <c r="H14" s="108">
        <v>30000</v>
      </c>
      <c r="I14" s="109">
        <f>H14*G14</f>
        <v>30000</v>
      </c>
      <c r="J14" s="126"/>
      <c r="K14" s="87" t="s">
        <v>12</v>
      </c>
      <c r="L14" s="88"/>
      <c r="M14" s="108"/>
      <c r="N14" s="109">
        <v>196850</v>
      </c>
      <c r="O14" s="126"/>
      <c r="P14" s="87" t="s">
        <v>12</v>
      </c>
      <c r="Q14" s="192">
        <v>1</v>
      </c>
      <c r="R14" s="108">
        <v>212500</v>
      </c>
      <c r="S14" s="109">
        <f>R14*Q14</f>
        <v>212500</v>
      </c>
      <c r="T14" s="126"/>
      <c r="U14" s="87" t="s">
        <v>12</v>
      </c>
      <c r="V14" s="88">
        <v>1</v>
      </c>
      <c r="W14" s="108">
        <v>471646.66</v>
      </c>
      <c r="X14" s="109">
        <f>W14*V14</f>
        <v>471646.66</v>
      </c>
    </row>
    <row r="15" spans="1:24" s="8" customFormat="1" ht="15" customHeight="1">
      <c r="A15" s="140">
        <v>2</v>
      </c>
      <c r="B15" s="303" t="s">
        <v>41</v>
      </c>
      <c r="C15" s="304"/>
      <c r="D15" s="305"/>
      <c r="E15" s="127"/>
      <c r="F15" s="87"/>
      <c r="G15" s="89"/>
      <c r="H15" s="108"/>
      <c r="I15" s="109"/>
      <c r="J15" s="127"/>
      <c r="K15" s="87"/>
      <c r="L15" s="89"/>
      <c r="M15" s="108"/>
      <c r="N15" s="109"/>
      <c r="O15" s="127"/>
      <c r="P15" s="87"/>
      <c r="Q15" s="193"/>
      <c r="R15" s="108"/>
      <c r="S15" s="109"/>
      <c r="T15" s="127"/>
      <c r="U15" s="87"/>
      <c r="V15" s="89"/>
      <c r="W15" s="108"/>
      <c r="X15" s="109"/>
    </row>
    <row r="16" spans="1:24" s="8" customFormat="1">
      <c r="A16" s="140"/>
      <c r="B16" s="296" t="s">
        <v>127</v>
      </c>
      <c r="C16" s="306"/>
      <c r="D16" s="307"/>
      <c r="E16" s="127"/>
      <c r="F16" s="87" t="s">
        <v>9</v>
      </c>
      <c r="G16" s="89">
        <v>100</v>
      </c>
      <c r="H16" s="108">
        <v>25</v>
      </c>
      <c r="I16" s="109">
        <f t="shared" ref="I16:I45" si="0">H16*G16</f>
        <v>2500</v>
      </c>
      <c r="J16" s="127"/>
      <c r="K16" s="87" t="s">
        <v>9</v>
      </c>
      <c r="L16" s="89">
        <v>1245</v>
      </c>
      <c r="M16" s="108">
        <v>63.5</v>
      </c>
      <c r="N16" s="109">
        <f t="shared" ref="N16:N28" si="1">M16*L16</f>
        <v>79057.5</v>
      </c>
      <c r="O16" s="127"/>
      <c r="P16" s="87" t="s">
        <v>9</v>
      </c>
      <c r="Q16" s="193">
        <v>150</v>
      </c>
      <c r="R16" s="108">
        <v>20</v>
      </c>
      <c r="S16" s="109">
        <f t="shared" ref="S16:S28" si="2">R16*Q16</f>
        <v>3000</v>
      </c>
      <c r="T16" s="127"/>
      <c r="U16" s="87" t="s">
        <v>9</v>
      </c>
      <c r="V16" s="89">
        <v>88</v>
      </c>
      <c r="W16" s="108">
        <v>279</v>
      </c>
      <c r="X16" s="109">
        <f t="shared" ref="X16:X28" si="3">W16*V16</f>
        <v>24552</v>
      </c>
    </row>
    <row r="17" spans="1:24" s="8" customFormat="1">
      <c r="A17" s="140"/>
      <c r="B17" s="135" t="s">
        <v>75</v>
      </c>
      <c r="C17" s="136"/>
      <c r="D17" s="137"/>
      <c r="E17" s="127"/>
      <c r="F17" s="87" t="s">
        <v>16</v>
      </c>
      <c r="G17" s="89">
        <v>50</v>
      </c>
      <c r="H17" s="108">
        <v>187.5</v>
      </c>
      <c r="I17" s="109">
        <f t="shared" si="0"/>
        <v>9375</v>
      </c>
      <c r="J17" s="127"/>
      <c r="K17" s="87" t="s">
        <v>16</v>
      </c>
      <c r="L17" s="89">
        <v>147</v>
      </c>
      <c r="M17" s="108">
        <v>190.5</v>
      </c>
      <c r="N17" s="109">
        <f t="shared" si="1"/>
        <v>28003.5</v>
      </c>
      <c r="O17" s="127"/>
      <c r="P17" s="87" t="s">
        <v>16</v>
      </c>
      <c r="Q17" s="193">
        <v>15</v>
      </c>
      <c r="R17" s="108">
        <v>250</v>
      </c>
      <c r="S17" s="109">
        <f t="shared" si="2"/>
        <v>3750</v>
      </c>
      <c r="T17" s="127"/>
      <c r="U17" s="87" t="s">
        <v>16</v>
      </c>
      <c r="V17" s="89">
        <v>4</v>
      </c>
      <c r="W17" s="108">
        <v>1600</v>
      </c>
      <c r="X17" s="109">
        <f t="shared" si="3"/>
        <v>6400</v>
      </c>
    </row>
    <row r="18" spans="1:24" s="8" customFormat="1">
      <c r="A18" s="140"/>
      <c r="B18" s="135" t="s">
        <v>42</v>
      </c>
      <c r="C18" s="136"/>
      <c r="D18" s="137"/>
      <c r="E18" s="127"/>
      <c r="F18" s="87" t="s">
        <v>15</v>
      </c>
      <c r="G18" s="89">
        <v>2</v>
      </c>
      <c r="H18" s="108">
        <v>1500</v>
      </c>
      <c r="I18" s="109">
        <f t="shared" si="0"/>
        <v>3000</v>
      </c>
      <c r="J18" s="127"/>
      <c r="K18" s="87" t="s">
        <v>15</v>
      </c>
      <c r="L18" s="89">
        <v>2</v>
      </c>
      <c r="M18" s="108">
        <v>1524</v>
      </c>
      <c r="N18" s="109">
        <f t="shared" si="1"/>
        <v>3048</v>
      </c>
      <c r="O18" s="127"/>
      <c r="P18" s="87" t="s">
        <v>15</v>
      </c>
      <c r="Q18" s="193">
        <v>4</v>
      </c>
      <c r="R18" s="108">
        <v>650</v>
      </c>
      <c r="S18" s="109">
        <f t="shared" si="2"/>
        <v>2600</v>
      </c>
      <c r="T18" s="127"/>
      <c r="U18" s="87" t="s">
        <v>15</v>
      </c>
      <c r="V18" s="89">
        <v>2</v>
      </c>
      <c r="W18" s="108">
        <v>2000</v>
      </c>
      <c r="X18" s="109">
        <f t="shared" si="3"/>
        <v>4000</v>
      </c>
    </row>
    <row r="19" spans="1:24" s="8" customFormat="1">
      <c r="A19" s="140"/>
      <c r="B19" s="135" t="s">
        <v>72</v>
      </c>
      <c r="C19" s="136"/>
      <c r="D19" s="137"/>
      <c r="E19" s="127"/>
      <c r="F19" s="87" t="s">
        <v>12</v>
      </c>
      <c r="G19" s="89">
        <v>1</v>
      </c>
      <c r="H19" s="108">
        <v>4000</v>
      </c>
      <c r="I19" s="109">
        <f t="shared" si="0"/>
        <v>4000</v>
      </c>
      <c r="J19" s="127"/>
      <c r="K19" s="87" t="s">
        <v>12</v>
      </c>
      <c r="L19" s="89">
        <v>1</v>
      </c>
      <c r="M19" s="108">
        <v>12700</v>
      </c>
      <c r="N19" s="109">
        <f t="shared" si="1"/>
        <v>12700</v>
      </c>
      <c r="O19" s="127"/>
      <c r="P19" s="87" t="s">
        <v>12</v>
      </c>
      <c r="Q19" s="193">
        <v>1</v>
      </c>
      <c r="R19" s="108">
        <v>60000</v>
      </c>
      <c r="S19" s="109">
        <f t="shared" si="2"/>
        <v>60000</v>
      </c>
      <c r="T19" s="127"/>
      <c r="U19" s="87" t="s">
        <v>12</v>
      </c>
      <c r="V19" s="89">
        <v>2</v>
      </c>
      <c r="W19" s="108">
        <v>10000</v>
      </c>
      <c r="X19" s="109">
        <f t="shared" si="3"/>
        <v>20000</v>
      </c>
    </row>
    <row r="20" spans="1:24" s="8" customFormat="1">
      <c r="A20" s="140"/>
      <c r="B20" s="135" t="s">
        <v>93</v>
      </c>
      <c r="C20" s="136"/>
      <c r="D20" s="137"/>
      <c r="E20" s="127"/>
      <c r="F20" s="87" t="s">
        <v>44</v>
      </c>
      <c r="G20" s="90">
        <v>3</v>
      </c>
      <c r="H20" s="108">
        <v>5000</v>
      </c>
      <c r="I20" s="109">
        <f t="shared" si="0"/>
        <v>15000</v>
      </c>
      <c r="J20" s="127"/>
      <c r="K20" s="87" t="s">
        <v>44</v>
      </c>
      <c r="L20" s="90">
        <v>8</v>
      </c>
      <c r="M20" s="108">
        <v>1270</v>
      </c>
      <c r="N20" s="109">
        <f t="shared" si="1"/>
        <v>10160</v>
      </c>
      <c r="O20" s="127"/>
      <c r="P20" s="87" t="s">
        <v>44</v>
      </c>
      <c r="Q20" s="194">
        <v>6</v>
      </c>
      <c r="R20" s="108">
        <v>4500</v>
      </c>
      <c r="S20" s="109">
        <f t="shared" si="2"/>
        <v>27000</v>
      </c>
      <c r="T20" s="127"/>
      <c r="U20" s="87" t="s">
        <v>44</v>
      </c>
      <c r="V20" s="90">
        <v>4</v>
      </c>
      <c r="W20" s="108">
        <v>4500</v>
      </c>
      <c r="X20" s="109">
        <f t="shared" si="3"/>
        <v>18000</v>
      </c>
    </row>
    <row r="21" spans="1:24" s="8" customFormat="1">
      <c r="A21" s="140"/>
      <c r="B21" s="296" t="s">
        <v>98</v>
      </c>
      <c r="C21" s="294"/>
      <c r="D21" s="295"/>
      <c r="E21" s="127"/>
      <c r="F21" s="87" t="s">
        <v>44</v>
      </c>
      <c r="G21" s="90">
        <v>3</v>
      </c>
      <c r="H21" s="108">
        <v>4000</v>
      </c>
      <c r="I21" s="109">
        <f t="shared" si="0"/>
        <v>12000</v>
      </c>
      <c r="J21" s="127"/>
      <c r="K21" s="87" t="s">
        <v>44</v>
      </c>
      <c r="L21" s="90">
        <v>8</v>
      </c>
      <c r="M21" s="108">
        <v>1270</v>
      </c>
      <c r="N21" s="109">
        <f t="shared" si="1"/>
        <v>10160</v>
      </c>
      <c r="O21" s="127"/>
      <c r="P21" s="87" t="s">
        <v>44</v>
      </c>
      <c r="Q21" s="194">
        <v>6</v>
      </c>
      <c r="R21" s="108">
        <v>3500</v>
      </c>
      <c r="S21" s="109">
        <f t="shared" si="2"/>
        <v>21000</v>
      </c>
      <c r="T21" s="127"/>
      <c r="U21" s="87" t="s">
        <v>44</v>
      </c>
      <c r="V21" s="90">
        <v>4</v>
      </c>
      <c r="W21" s="108">
        <v>4500</v>
      </c>
      <c r="X21" s="109">
        <f t="shared" si="3"/>
        <v>18000</v>
      </c>
    </row>
    <row r="22" spans="1:24" s="8" customFormat="1">
      <c r="A22" s="140"/>
      <c r="B22" s="293" t="s">
        <v>145</v>
      </c>
      <c r="C22" s="294"/>
      <c r="D22" s="295"/>
      <c r="E22" s="127"/>
      <c r="F22" s="87" t="s">
        <v>9</v>
      </c>
      <c r="G22" s="90">
        <v>32</v>
      </c>
      <c r="H22" s="108">
        <v>1500</v>
      </c>
      <c r="I22" s="109">
        <f>H22*G22</f>
        <v>48000</v>
      </c>
      <c r="J22" s="127"/>
      <c r="K22" s="87" t="s">
        <v>158</v>
      </c>
      <c r="L22" s="90">
        <v>42</v>
      </c>
      <c r="M22" s="108">
        <v>1079.5</v>
      </c>
      <c r="N22" s="109">
        <f t="shared" si="1"/>
        <v>45339</v>
      </c>
      <c r="O22" s="127"/>
      <c r="P22" s="87" t="s">
        <v>9</v>
      </c>
      <c r="Q22" s="194">
        <v>60</v>
      </c>
      <c r="R22" s="108">
        <v>650</v>
      </c>
      <c r="S22" s="109">
        <f t="shared" si="2"/>
        <v>39000</v>
      </c>
      <c r="T22" s="127"/>
      <c r="U22" s="87" t="s">
        <v>9</v>
      </c>
      <c r="V22" s="90">
        <v>22</v>
      </c>
      <c r="W22" s="108">
        <v>1250</v>
      </c>
      <c r="X22" s="109">
        <f t="shared" si="3"/>
        <v>27500</v>
      </c>
    </row>
    <row r="23" spans="1:24" s="8" customFormat="1">
      <c r="A23" s="140"/>
      <c r="B23" s="293" t="s">
        <v>146</v>
      </c>
      <c r="C23" s="294"/>
      <c r="D23" s="295"/>
      <c r="E23" s="127"/>
      <c r="F23" s="87" t="s">
        <v>44</v>
      </c>
      <c r="G23" s="90">
        <v>32</v>
      </c>
      <c r="H23" s="108">
        <v>500</v>
      </c>
      <c r="I23" s="109">
        <f t="shared" si="0"/>
        <v>16000</v>
      </c>
      <c r="J23" s="127"/>
      <c r="K23" s="87" t="s">
        <v>44</v>
      </c>
      <c r="L23" s="90">
        <v>21</v>
      </c>
      <c r="M23" s="108">
        <v>254</v>
      </c>
      <c r="N23" s="109">
        <f t="shared" si="1"/>
        <v>5334</v>
      </c>
      <c r="O23" s="127"/>
      <c r="P23" s="87" t="s">
        <v>44</v>
      </c>
      <c r="Q23" s="194">
        <v>26</v>
      </c>
      <c r="R23" s="108">
        <v>150</v>
      </c>
      <c r="S23" s="109">
        <f t="shared" si="2"/>
        <v>3900</v>
      </c>
      <c r="T23" s="127"/>
      <c r="U23" s="87" t="s">
        <v>44</v>
      </c>
      <c r="V23" s="90">
        <v>22</v>
      </c>
      <c r="W23" s="108">
        <v>210</v>
      </c>
      <c r="X23" s="109">
        <f t="shared" si="3"/>
        <v>4620</v>
      </c>
    </row>
    <row r="24" spans="1:24" s="8" customFormat="1">
      <c r="A24" s="140"/>
      <c r="B24" s="296" t="s">
        <v>125</v>
      </c>
      <c r="C24" s="294"/>
      <c r="D24" s="295"/>
      <c r="E24" s="127"/>
      <c r="F24" s="87" t="s">
        <v>9</v>
      </c>
      <c r="G24" s="90">
        <v>32</v>
      </c>
      <c r="H24" s="108">
        <v>600</v>
      </c>
      <c r="I24" s="109">
        <f t="shared" si="0"/>
        <v>19200</v>
      </c>
      <c r="J24" s="127"/>
      <c r="K24" s="87" t="s">
        <v>9</v>
      </c>
      <c r="L24" s="90">
        <v>8</v>
      </c>
      <c r="M24" s="108">
        <v>571.5</v>
      </c>
      <c r="N24" s="109">
        <f t="shared" si="1"/>
        <v>4572</v>
      </c>
      <c r="O24" s="127"/>
      <c r="P24" s="87" t="s">
        <v>9</v>
      </c>
      <c r="Q24" s="194">
        <v>8</v>
      </c>
      <c r="R24" s="108">
        <v>650</v>
      </c>
      <c r="S24" s="109">
        <f t="shared" si="2"/>
        <v>5200</v>
      </c>
      <c r="T24" s="127"/>
      <c r="U24" s="87" t="s">
        <v>9</v>
      </c>
      <c r="V24" s="90">
        <v>8</v>
      </c>
      <c r="W24" s="108">
        <v>750</v>
      </c>
      <c r="X24" s="109">
        <f t="shared" si="3"/>
        <v>6000</v>
      </c>
    </row>
    <row r="25" spans="1:24" s="8" customFormat="1">
      <c r="A25" s="140"/>
      <c r="B25" s="293" t="s">
        <v>147</v>
      </c>
      <c r="C25" s="294"/>
      <c r="D25" s="295"/>
      <c r="E25" s="127"/>
      <c r="F25" s="87" t="s">
        <v>44</v>
      </c>
      <c r="G25" s="90">
        <v>12</v>
      </c>
      <c r="H25" s="108">
        <v>500</v>
      </c>
      <c r="I25" s="109">
        <f t="shared" si="0"/>
        <v>6000</v>
      </c>
      <c r="J25" s="127"/>
      <c r="K25" s="87" t="s">
        <v>44</v>
      </c>
      <c r="L25" s="90">
        <v>4</v>
      </c>
      <c r="M25" s="108">
        <v>508</v>
      </c>
      <c r="N25" s="109">
        <f t="shared" si="1"/>
        <v>2032</v>
      </c>
      <c r="O25" s="127"/>
      <c r="P25" s="87" t="s">
        <v>44</v>
      </c>
      <c r="Q25" s="194">
        <v>8</v>
      </c>
      <c r="R25" s="108">
        <v>450</v>
      </c>
      <c r="S25" s="109">
        <f t="shared" si="2"/>
        <v>3600</v>
      </c>
      <c r="T25" s="127"/>
      <c r="U25" s="87" t="s">
        <v>44</v>
      </c>
      <c r="V25" s="90">
        <v>4</v>
      </c>
      <c r="W25" s="108">
        <v>450</v>
      </c>
      <c r="X25" s="109">
        <f t="shared" si="3"/>
        <v>1800</v>
      </c>
    </row>
    <row r="26" spans="1:24" s="8" customFormat="1">
      <c r="A26" s="140"/>
      <c r="B26" s="293" t="s">
        <v>126</v>
      </c>
      <c r="C26" s="322"/>
      <c r="D26" s="323"/>
      <c r="E26" s="127"/>
      <c r="F26" s="87" t="s">
        <v>44</v>
      </c>
      <c r="G26" s="90">
        <v>32</v>
      </c>
      <c r="H26" s="108">
        <v>300</v>
      </c>
      <c r="I26" s="109">
        <f t="shared" si="0"/>
        <v>9600</v>
      </c>
      <c r="J26" s="127"/>
      <c r="K26" s="87" t="s">
        <v>44</v>
      </c>
      <c r="L26" s="90">
        <v>21</v>
      </c>
      <c r="M26" s="108">
        <v>228.6</v>
      </c>
      <c r="N26" s="109">
        <f t="shared" si="1"/>
        <v>4800.5999999999995</v>
      </c>
      <c r="O26" s="127"/>
      <c r="P26" s="87" t="s">
        <v>44</v>
      </c>
      <c r="Q26" s="194">
        <v>26</v>
      </c>
      <c r="R26" s="108">
        <v>170</v>
      </c>
      <c r="S26" s="109">
        <f t="shared" si="2"/>
        <v>4420</v>
      </c>
      <c r="T26" s="127"/>
      <c r="U26" s="87" t="s">
        <v>44</v>
      </c>
      <c r="V26" s="90">
        <v>22</v>
      </c>
      <c r="W26" s="108">
        <v>150</v>
      </c>
      <c r="X26" s="109">
        <f t="shared" si="3"/>
        <v>3300</v>
      </c>
    </row>
    <row r="27" spans="1:24" s="8" customFormat="1" ht="15" customHeight="1">
      <c r="A27" s="140"/>
      <c r="B27" s="293" t="s">
        <v>148</v>
      </c>
      <c r="C27" s="322"/>
      <c r="D27" s="323"/>
      <c r="E27" s="127"/>
      <c r="F27" s="87" t="s">
        <v>44</v>
      </c>
      <c r="G27" s="90">
        <v>32</v>
      </c>
      <c r="H27" s="108">
        <v>300</v>
      </c>
      <c r="I27" s="109">
        <f>H27*G27</f>
        <v>9600</v>
      </c>
      <c r="J27" s="127"/>
      <c r="K27" s="87" t="s">
        <v>44</v>
      </c>
      <c r="L27" s="90">
        <v>12</v>
      </c>
      <c r="M27" s="108">
        <v>3175</v>
      </c>
      <c r="N27" s="109">
        <f t="shared" si="1"/>
        <v>38100</v>
      </c>
      <c r="O27" s="127"/>
      <c r="P27" s="87" t="s">
        <v>44</v>
      </c>
      <c r="Q27" s="194">
        <v>12</v>
      </c>
      <c r="R27" s="108">
        <v>3500</v>
      </c>
      <c r="S27" s="109">
        <f t="shared" si="2"/>
        <v>42000</v>
      </c>
      <c r="T27" s="127"/>
      <c r="U27" s="87" t="s">
        <v>44</v>
      </c>
      <c r="V27" s="90">
        <v>22</v>
      </c>
      <c r="W27" s="108">
        <v>2745</v>
      </c>
      <c r="X27" s="109">
        <f t="shared" si="3"/>
        <v>60390</v>
      </c>
    </row>
    <row r="28" spans="1:24" s="8" customFormat="1" ht="15" customHeight="1">
      <c r="A28" s="140"/>
      <c r="B28" s="293" t="s">
        <v>149</v>
      </c>
      <c r="C28" s="322"/>
      <c r="D28" s="323"/>
      <c r="E28" s="127"/>
      <c r="F28" s="87" t="s">
        <v>9</v>
      </c>
      <c r="G28" s="90">
        <v>32</v>
      </c>
      <c r="H28" s="108">
        <v>1500</v>
      </c>
      <c r="I28" s="109">
        <f>H28*G28</f>
        <v>48000</v>
      </c>
      <c r="J28" s="127"/>
      <c r="K28" s="87" t="s">
        <v>9</v>
      </c>
      <c r="L28" s="90">
        <v>21</v>
      </c>
      <c r="M28" s="108">
        <v>1587.5</v>
      </c>
      <c r="N28" s="109">
        <f t="shared" si="1"/>
        <v>33337.5</v>
      </c>
      <c r="O28" s="127"/>
      <c r="P28" s="87" t="s">
        <v>9</v>
      </c>
      <c r="Q28" s="194">
        <v>26</v>
      </c>
      <c r="R28" s="108">
        <v>1500</v>
      </c>
      <c r="S28" s="109">
        <f t="shared" si="2"/>
        <v>39000</v>
      </c>
      <c r="T28" s="127"/>
      <c r="U28" s="87" t="s">
        <v>9</v>
      </c>
      <c r="V28" s="90">
        <v>22</v>
      </c>
      <c r="W28" s="108">
        <v>2000</v>
      </c>
      <c r="X28" s="109">
        <f t="shared" si="3"/>
        <v>44000</v>
      </c>
    </row>
    <row r="29" spans="1:24" s="8" customFormat="1" ht="15" customHeight="1">
      <c r="A29" s="140"/>
      <c r="B29" s="293"/>
      <c r="C29" s="322"/>
      <c r="D29" s="323"/>
      <c r="E29" s="127"/>
      <c r="F29" s="87"/>
      <c r="G29" s="90"/>
      <c r="H29" s="108"/>
      <c r="I29" s="109"/>
      <c r="J29" s="127"/>
      <c r="K29" s="87"/>
      <c r="L29" s="90"/>
      <c r="M29" s="108"/>
      <c r="N29" s="109"/>
      <c r="O29" s="127"/>
      <c r="P29" s="87"/>
      <c r="Q29" s="90"/>
      <c r="R29" s="108"/>
      <c r="S29" s="109"/>
      <c r="T29" s="127"/>
      <c r="U29" s="87"/>
      <c r="V29" s="90"/>
      <c r="W29" s="108"/>
      <c r="X29" s="109"/>
    </row>
    <row r="30" spans="1:24" s="8" customFormat="1">
      <c r="A30" s="140">
        <v>3</v>
      </c>
      <c r="B30" s="303" t="s">
        <v>45</v>
      </c>
      <c r="C30" s="320"/>
      <c r="D30" s="321"/>
      <c r="E30" s="127"/>
      <c r="F30" s="87"/>
      <c r="G30" s="90"/>
      <c r="H30" s="108"/>
      <c r="I30" s="108"/>
      <c r="J30" s="127"/>
      <c r="K30" s="87"/>
      <c r="L30" s="90"/>
      <c r="M30" s="108"/>
      <c r="N30" s="108"/>
      <c r="O30" s="127"/>
      <c r="P30" s="87"/>
      <c r="Q30" s="90"/>
      <c r="R30" s="108"/>
      <c r="S30" s="108"/>
      <c r="T30" s="127"/>
      <c r="U30" s="87"/>
      <c r="V30" s="90"/>
      <c r="W30" s="108"/>
      <c r="X30" s="108"/>
    </row>
    <row r="31" spans="1:24" s="8" customFormat="1">
      <c r="A31" s="140"/>
      <c r="B31" s="311" t="s">
        <v>46</v>
      </c>
      <c r="C31" s="312"/>
      <c r="D31" s="313"/>
      <c r="E31" s="127"/>
      <c r="F31" s="87" t="s">
        <v>39</v>
      </c>
      <c r="G31" s="90">
        <v>6</v>
      </c>
      <c r="H31" s="108">
        <v>5500</v>
      </c>
      <c r="I31" s="109">
        <f t="shared" si="0"/>
        <v>33000</v>
      </c>
      <c r="J31" s="127"/>
      <c r="K31" s="87" t="s">
        <v>39</v>
      </c>
      <c r="L31" s="90">
        <v>4</v>
      </c>
      <c r="M31" s="108">
        <v>5715</v>
      </c>
      <c r="N31" s="109">
        <f t="shared" ref="N31:N48" si="4">M31*L31</f>
        <v>22860</v>
      </c>
      <c r="O31" s="127"/>
      <c r="P31" s="87" t="s">
        <v>39</v>
      </c>
      <c r="Q31" s="194">
        <v>4</v>
      </c>
      <c r="R31" s="108">
        <v>35000</v>
      </c>
      <c r="S31" s="109">
        <f t="shared" ref="S31:S45" si="5">R31*Q31</f>
        <v>140000</v>
      </c>
      <c r="T31" s="127"/>
      <c r="U31" s="87" t="s">
        <v>39</v>
      </c>
      <c r="V31" s="90">
        <v>4</v>
      </c>
      <c r="W31" s="108">
        <v>8000</v>
      </c>
      <c r="X31" s="109">
        <f t="shared" ref="X31:X45" si="6">W31*V31</f>
        <v>32000</v>
      </c>
    </row>
    <row r="32" spans="1:24" s="8" customFormat="1">
      <c r="A32" s="140"/>
      <c r="B32" s="311" t="s">
        <v>76</v>
      </c>
      <c r="C32" s="312"/>
      <c r="D32" s="313"/>
      <c r="E32" s="127"/>
      <c r="F32" s="87" t="s">
        <v>39</v>
      </c>
      <c r="G32" s="90">
        <v>4</v>
      </c>
      <c r="H32" s="108">
        <v>5000</v>
      </c>
      <c r="I32" s="109">
        <f t="shared" si="0"/>
        <v>20000</v>
      </c>
      <c r="J32" s="127"/>
      <c r="K32" s="87" t="s">
        <v>39</v>
      </c>
      <c r="L32" s="90">
        <v>4</v>
      </c>
      <c r="M32" s="108">
        <v>3175</v>
      </c>
      <c r="N32" s="109">
        <f t="shared" si="4"/>
        <v>12700</v>
      </c>
      <c r="O32" s="127"/>
      <c r="P32" s="87" t="s">
        <v>39</v>
      </c>
      <c r="Q32" s="194">
        <v>2</v>
      </c>
      <c r="R32" s="108">
        <v>9000</v>
      </c>
      <c r="S32" s="109">
        <f t="shared" si="5"/>
        <v>18000</v>
      </c>
      <c r="T32" s="127"/>
      <c r="U32" s="87" t="s">
        <v>39</v>
      </c>
      <c r="V32" s="90">
        <v>4</v>
      </c>
      <c r="W32" s="108">
        <v>4500</v>
      </c>
      <c r="X32" s="109">
        <f t="shared" si="6"/>
        <v>18000</v>
      </c>
    </row>
    <row r="33" spans="1:24" s="8" customFormat="1">
      <c r="A33" s="140"/>
      <c r="B33" s="311" t="s">
        <v>77</v>
      </c>
      <c r="C33" s="312"/>
      <c r="D33" s="313"/>
      <c r="E33" s="127"/>
      <c r="F33" s="87" t="s">
        <v>39</v>
      </c>
      <c r="G33" s="90">
        <v>4</v>
      </c>
      <c r="H33" s="108">
        <v>3000</v>
      </c>
      <c r="I33" s="109">
        <f t="shared" si="0"/>
        <v>12000</v>
      </c>
      <c r="J33" s="127"/>
      <c r="K33" s="87" t="s">
        <v>39</v>
      </c>
      <c r="L33" s="90">
        <v>4</v>
      </c>
      <c r="M33" s="108">
        <v>2540</v>
      </c>
      <c r="N33" s="109">
        <f t="shared" si="4"/>
        <v>10160</v>
      </c>
      <c r="O33" s="127"/>
      <c r="P33" s="87" t="s">
        <v>39</v>
      </c>
      <c r="Q33" s="194">
        <v>5</v>
      </c>
      <c r="R33" s="108">
        <v>4500</v>
      </c>
      <c r="S33" s="109">
        <f t="shared" si="5"/>
        <v>22500</v>
      </c>
      <c r="T33" s="127"/>
      <c r="U33" s="87" t="s">
        <v>39</v>
      </c>
      <c r="V33" s="90">
        <v>8</v>
      </c>
      <c r="W33" s="108">
        <v>4500</v>
      </c>
      <c r="X33" s="109">
        <f t="shared" si="6"/>
        <v>36000</v>
      </c>
    </row>
    <row r="34" spans="1:24" s="8" customFormat="1">
      <c r="A34" s="140"/>
      <c r="B34" s="311" t="s">
        <v>108</v>
      </c>
      <c r="C34" s="312"/>
      <c r="D34" s="313"/>
      <c r="E34" s="127"/>
      <c r="F34" s="87" t="s">
        <v>39</v>
      </c>
      <c r="G34" s="90">
        <v>2</v>
      </c>
      <c r="H34" s="108">
        <v>4000</v>
      </c>
      <c r="I34" s="109">
        <f t="shared" si="0"/>
        <v>8000</v>
      </c>
      <c r="J34" s="127"/>
      <c r="K34" s="87" t="s">
        <v>39</v>
      </c>
      <c r="L34" s="90">
        <v>1</v>
      </c>
      <c r="M34" s="108">
        <v>1905</v>
      </c>
      <c r="N34" s="109">
        <f t="shared" si="4"/>
        <v>1905</v>
      </c>
      <c r="O34" s="127"/>
      <c r="P34" s="87" t="s">
        <v>39</v>
      </c>
      <c r="Q34" s="194">
        <v>2</v>
      </c>
      <c r="R34" s="108">
        <v>7500</v>
      </c>
      <c r="S34" s="109">
        <f t="shared" si="5"/>
        <v>15000</v>
      </c>
      <c r="T34" s="127"/>
      <c r="U34" s="87" t="s">
        <v>39</v>
      </c>
      <c r="V34" s="90">
        <v>1</v>
      </c>
      <c r="W34" s="108">
        <v>4500</v>
      </c>
      <c r="X34" s="109">
        <f t="shared" si="6"/>
        <v>4500</v>
      </c>
    </row>
    <row r="35" spans="1:24" s="8" customFormat="1">
      <c r="A35" s="140"/>
      <c r="B35" s="296" t="s">
        <v>117</v>
      </c>
      <c r="C35" s="294"/>
      <c r="D35" s="295"/>
      <c r="E35" s="178"/>
      <c r="F35" s="87" t="s">
        <v>39</v>
      </c>
      <c r="G35" s="90">
        <v>2</v>
      </c>
      <c r="H35" s="108">
        <v>5000</v>
      </c>
      <c r="I35" s="109">
        <f t="shared" si="0"/>
        <v>10000</v>
      </c>
      <c r="J35" s="178"/>
      <c r="K35" s="87" t="s">
        <v>39</v>
      </c>
      <c r="L35" s="90">
        <v>1</v>
      </c>
      <c r="M35" s="108">
        <v>2540</v>
      </c>
      <c r="N35" s="109">
        <f t="shared" si="4"/>
        <v>2540</v>
      </c>
      <c r="O35" s="178"/>
      <c r="P35" s="87" t="s">
        <v>39</v>
      </c>
      <c r="Q35" s="194">
        <v>1</v>
      </c>
      <c r="R35" s="108" t="s">
        <v>165</v>
      </c>
      <c r="S35" s="109"/>
      <c r="T35" s="178"/>
      <c r="U35" s="87" t="s">
        <v>39</v>
      </c>
      <c r="V35" s="90">
        <v>1</v>
      </c>
      <c r="W35" s="108">
        <v>6500</v>
      </c>
      <c r="X35" s="109">
        <f t="shared" si="6"/>
        <v>6500</v>
      </c>
    </row>
    <row r="36" spans="1:24" s="8" customFormat="1">
      <c r="A36" s="140"/>
      <c r="B36" s="311" t="s">
        <v>85</v>
      </c>
      <c r="C36" s="306"/>
      <c r="D36" s="307"/>
      <c r="E36" s="173"/>
      <c r="F36" s="87" t="s">
        <v>39</v>
      </c>
      <c r="G36" s="90">
        <v>8</v>
      </c>
      <c r="H36" s="108">
        <v>1500</v>
      </c>
      <c r="I36" s="109">
        <f t="shared" si="0"/>
        <v>12000</v>
      </c>
      <c r="J36" s="173"/>
      <c r="K36" s="87" t="s">
        <v>159</v>
      </c>
      <c r="L36" s="90">
        <v>8</v>
      </c>
      <c r="M36" s="108">
        <v>1524</v>
      </c>
      <c r="N36" s="109">
        <f t="shared" si="4"/>
        <v>12192</v>
      </c>
      <c r="O36" s="173"/>
      <c r="P36" s="87" t="s">
        <v>39</v>
      </c>
      <c r="Q36" s="194">
        <v>6</v>
      </c>
      <c r="R36" s="108">
        <v>4500</v>
      </c>
      <c r="S36" s="109">
        <f t="shared" si="5"/>
        <v>27000</v>
      </c>
      <c r="T36" s="173"/>
      <c r="U36" s="87" t="s">
        <v>39</v>
      </c>
      <c r="V36" s="90">
        <v>8</v>
      </c>
      <c r="W36" s="108">
        <v>3500</v>
      </c>
      <c r="X36" s="109">
        <f t="shared" si="6"/>
        <v>28000</v>
      </c>
    </row>
    <row r="37" spans="1:24" s="8" customFormat="1" ht="28.5" customHeight="1">
      <c r="A37" s="140"/>
      <c r="B37" s="308" t="s">
        <v>105</v>
      </c>
      <c r="C37" s="309"/>
      <c r="D37" s="310"/>
      <c r="E37" s="173"/>
      <c r="F37" s="87" t="s">
        <v>12</v>
      </c>
      <c r="G37" s="90">
        <v>1</v>
      </c>
      <c r="H37" s="108">
        <v>5000</v>
      </c>
      <c r="I37" s="109">
        <f t="shared" si="0"/>
        <v>5000</v>
      </c>
      <c r="J37" s="173"/>
      <c r="K37" s="87" t="s">
        <v>158</v>
      </c>
      <c r="L37" s="90">
        <v>4</v>
      </c>
      <c r="M37" s="108">
        <v>1524</v>
      </c>
      <c r="N37" s="109">
        <f t="shared" si="4"/>
        <v>6096</v>
      </c>
      <c r="O37" s="173"/>
      <c r="P37" s="87" t="s">
        <v>12</v>
      </c>
      <c r="Q37" s="194">
        <v>1</v>
      </c>
      <c r="R37" s="108">
        <v>30000</v>
      </c>
      <c r="S37" s="109">
        <f t="shared" si="5"/>
        <v>30000</v>
      </c>
      <c r="T37" s="173"/>
      <c r="U37" s="87" t="s">
        <v>12</v>
      </c>
      <c r="V37" s="90">
        <v>2</v>
      </c>
      <c r="W37" s="108">
        <v>3000</v>
      </c>
      <c r="X37" s="109">
        <f t="shared" si="6"/>
        <v>6000</v>
      </c>
    </row>
    <row r="38" spans="1:24" s="8" customFormat="1">
      <c r="A38" s="140"/>
      <c r="B38" s="132" t="s">
        <v>111</v>
      </c>
      <c r="C38" s="133"/>
      <c r="D38" s="134"/>
      <c r="E38" s="173"/>
      <c r="F38" s="87" t="s">
        <v>39</v>
      </c>
      <c r="G38" s="90">
        <v>2</v>
      </c>
      <c r="H38" s="108">
        <v>6000</v>
      </c>
      <c r="I38" s="109">
        <f t="shared" si="0"/>
        <v>12000</v>
      </c>
      <c r="J38" s="173"/>
      <c r="K38" s="87" t="s">
        <v>39</v>
      </c>
      <c r="L38" s="90">
        <v>1</v>
      </c>
      <c r="M38" s="108">
        <v>6350</v>
      </c>
      <c r="N38" s="109">
        <f t="shared" si="4"/>
        <v>6350</v>
      </c>
      <c r="O38" s="173"/>
      <c r="P38" s="87" t="s">
        <v>39</v>
      </c>
      <c r="Q38" s="194">
        <v>2</v>
      </c>
      <c r="R38" s="108">
        <v>85000</v>
      </c>
      <c r="S38" s="109">
        <f t="shared" si="5"/>
        <v>170000</v>
      </c>
      <c r="T38" s="173"/>
      <c r="U38" s="87" t="s">
        <v>39</v>
      </c>
      <c r="V38" s="90">
        <v>2</v>
      </c>
      <c r="W38" s="108">
        <v>10000</v>
      </c>
      <c r="X38" s="109">
        <f t="shared" si="6"/>
        <v>20000</v>
      </c>
    </row>
    <row r="39" spans="1:24" s="8" customFormat="1">
      <c r="A39" s="140"/>
      <c r="B39" s="296" t="s">
        <v>113</v>
      </c>
      <c r="C39" s="294"/>
      <c r="D39" s="295"/>
      <c r="E39" s="173"/>
      <c r="F39" s="87" t="s">
        <v>12</v>
      </c>
      <c r="G39" s="90">
        <v>1</v>
      </c>
      <c r="H39" s="108">
        <v>10000</v>
      </c>
      <c r="I39" s="109">
        <f t="shared" si="0"/>
        <v>10000</v>
      </c>
      <c r="J39" s="173"/>
      <c r="K39" s="87" t="s">
        <v>39</v>
      </c>
      <c r="L39" s="90">
        <v>2</v>
      </c>
      <c r="M39" s="108">
        <v>3810</v>
      </c>
      <c r="N39" s="109">
        <f t="shared" si="4"/>
        <v>7620</v>
      </c>
      <c r="O39" s="173"/>
      <c r="P39" s="87" t="s">
        <v>12</v>
      </c>
      <c r="Q39" s="194">
        <v>1</v>
      </c>
      <c r="R39" s="108">
        <v>60000</v>
      </c>
      <c r="S39" s="109">
        <f t="shared" si="5"/>
        <v>60000</v>
      </c>
      <c r="T39" s="173"/>
      <c r="U39" s="87" t="s">
        <v>12</v>
      </c>
      <c r="V39" s="90">
        <v>2</v>
      </c>
      <c r="W39" s="108">
        <v>6500</v>
      </c>
      <c r="X39" s="109">
        <f t="shared" si="6"/>
        <v>13000</v>
      </c>
    </row>
    <row r="40" spans="1:24" s="8" customFormat="1">
      <c r="A40" s="140"/>
      <c r="B40" s="269" t="s">
        <v>115</v>
      </c>
      <c r="C40" s="270"/>
      <c r="D40" s="271"/>
      <c r="E40" s="173"/>
      <c r="F40" s="87" t="s">
        <v>12</v>
      </c>
      <c r="G40" s="90">
        <v>1</v>
      </c>
      <c r="H40" s="108">
        <v>100000</v>
      </c>
      <c r="I40" s="109">
        <f t="shared" si="0"/>
        <v>100000</v>
      </c>
      <c r="J40" s="173"/>
      <c r="K40" s="87" t="s">
        <v>12</v>
      </c>
      <c r="L40" s="90">
        <v>1</v>
      </c>
      <c r="M40" s="108">
        <v>25400</v>
      </c>
      <c r="N40" s="109">
        <f t="shared" si="4"/>
        <v>25400</v>
      </c>
      <c r="O40" s="173"/>
      <c r="P40" s="87" t="s">
        <v>12</v>
      </c>
      <c r="Q40" s="194">
        <v>1</v>
      </c>
      <c r="R40" s="108">
        <v>120000</v>
      </c>
      <c r="S40" s="109">
        <f t="shared" si="5"/>
        <v>120000</v>
      </c>
      <c r="T40" s="173"/>
      <c r="U40" s="87" t="s">
        <v>12</v>
      </c>
      <c r="V40" s="90">
        <v>1</v>
      </c>
      <c r="W40" s="108">
        <v>6500</v>
      </c>
      <c r="X40" s="109">
        <f t="shared" si="6"/>
        <v>6500</v>
      </c>
    </row>
    <row r="41" spans="1:24" s="8" customFormat="1">
      <c r="A41" s="140"/>
      <c r="B41" s="269" t="s">
        <v>86</v>
      </c>
      <c r="C41" s="270"/>
      <c r="D41" s="271"/>
      <c r="E41" s="173"/>
      <c r="F41" s="87" t="s">
        <v>12</v>
      </c>
      <c r="G41" s="90">
        <v>1</v>
      </c>
      <c r="H41" s="108">
        <v>30000</v>
      </c>
      <c r="I41" s="109">
        <f t="shared" si="0"/>
        <v>30000</v>
      </c>
      <c r="J41" s="173"/>
      <c r="K41" s="87" t="s">
        <v>12</v>
      </c>
      <c r="L41" s="90">
        <v>1</v>
      </c>
      <c r="M41" s="108">
        <v>99060</v>
      </c>
      <c r="N41" s="109">
        <f t="shared" si="4"/>
        <v>99060</v>
      </c>
      <c r="O41" s="173"/>
      <c r="P41" s="87" t="s">
        <v>12</v>
      </c>
      <c r="Q41" s="194">
        <v>1</v>
      </c>
      <c r="R41" s="108">
        <v>480000</v>
      </c>
      <c r="S41" s="109">
        <f t="shared" si="5"/>
        <v>480000</v>
      </c>
      <c r="T41" s="173"/>
      <c r="U41" s="87" t="s">
        <v>12</v>
      </c>
      <c r="V41" s="90">
        <v>30</v>
      </c>
      <c r="W41" s="108">
        <v>1900</v>
      </c>
      <c r="X41" s="109">
        <f t="shared" si="6"/>
        <v>57000</v>
      </c>
    </row>
    <row r="42" spans="1:24" s="8" customFormat="1">
      <c r="A42" s="140"/>
      <c r="B42" s="169" t="s">
        <v>106</v>
      </c>
      <c r="C42" s="170"/>
      <c r="D42" s="171"/>
      <c r="E42" s="173"/>
      <c r="F42" s="87" t="s">
        <v>12</v>
      </c>
      <c r="G42" s="90">
        <v>1</v>
      </c>
      <c r="H42" s="108">
        <v>4000</v>
      </c>
      <c r="I42" s="109">
        <f t="shared" si="0"/>
        <v>4000</v>
      </c>
      <c r="J42" s="173"/>
      <c r="K42" s="87" t="s">
        <v>12</v>
      </c>
      <c r="L42" s="90">
        <v>1</v>
      </c>
      <c r="M42" s="108">
        <v>22860</v>
      </c>
      <c r="N42" s="109">
        <f t="shared" si="4"/>
        <v>22860</v>
      </c>
      <c r="O42" s="173"/>
      <c r="P42" s="87" t="s">
        <v>12</v>
      </c>
      <c r="Q42" s="194">
        <v>1</v>
      </c>
      <c r="R42" s="108">
        <v>60000</v>
      </c>
      <c r="S42" s="109">
        <f t="shared" si="5"/>
        <v>60000</v>
      </c>
      <c r="T42" s="173"/>
      <c r="U42" s="87" t="s">
        <v>12</v>
      </c>
      <c r="V42" s="90">
        <v>10</v>
      </c>
      <c r="W42" s="108">
        <v>3500</v>
      </c>
      <c r="X42" s="109">
        <f t="shared" si="6"/>
        <v>35000</v>
      </c>
    </row>
    <row r="43" spans="1:24" s="8" customFormat="1">
      <c r="A43" s="140"/>
      <c r="B43" s="269" t="s">
        <v>107</v>
      </c>
      <c r="C43" s="270"/>
      <c r="D43" s="271"/>
      <c r="E43" s="173"/>
      <c r="F43" s="87" t="s">
        <v>12</v>
      </c>
      <c r="G43" s="90">
        <v>1</v>
      </c>
      <c r="H43" s="108">
        <v>1500</v>
      </c>
      <c r="I43" s="109">
        <f t="shared" si="0"/>
        <v>1500</v>
      </c>
      <c r="J43" s="173"/>
      <c r="K43" s="87" t="s">
        <v>44</v>
      </c>
      <c r="L43" s="90">
        <v>4</v>
      </c>
      <c r="M43" s="108">
        <v>571.5</v>
      </c>
      <c r="N43" s="109">
        <f t="shared" si="4"/>
        <v>2286</v>
      </c>
      <c r="O43" s="173"/>
      <c r="P43" s="87" t="s">
        <v>12</v>
      </c>
      <c r="Q43" s="194">
        <v>1</v>
      </c>
      <c r="R43" s="108">
        <v>20000</v>
      </c>
      <c r="S43" s="109">
        <f t="shared" si="5"/>
        <v>20000</v>
      </c>
      <c r="T43" s="173"/>
      <c r="U43" s="87" t="s">
        <v>12</v>
      </c>
      <c r="V43" s="90">
        <v>10</v>
      </c>
      <c r="W43" s="108">
        <v>2500</v>
      </c>
      <c r="X43" s="109">
        <f t="shared" si="6"/>
        <v>25000</v>
      </c>
    </row>
    <row r="44" spans="1:24" s="8" customFormat="1">
      <c r="A44" s="140"/>
      <c r="B44" s="169" t="s">
        <v>109</v>
      </c>
      <c r="C44" s="170"/>
      <c r="D44" s="171"/>
      <c r="E44" s="173"/>
      <c r="F44" s="87" t="s">
        <v>12</v>
      </c>
      <c r="G44" s="90">
        <v>1</v>
      </c>
      <c r="H44" s="108">
        <v>3500</v>
      </c>
      <c r="I44" s="109">
        <f t="shared" si="0"/>
        <v>3500</v>
      </c>
      <c r="J44" s="173"/>
      <c r="K44" s="87" t="s">
        <v>160</v>
      </c>
      <c r="L44" s="90">
        <v>2</v>
      </c>
      <c r="M44" s="108">
        <v>1524</v>
      </c>
      <c r="N44" s="109">
        <f t="shared" si="4"/>
        <v>3048</v>
      </c>
      <c r="O44" s="173"/>
      <c r="P44" s="87" t="s">
        <v>12</v>
      </c>
      <c r="Q44" s="194">
        <v>1</v>
      </c>
      <c r="R44" s="108">
        <v>85000</v>
      </c>
      <c r="S44" s="109">
        <f t="shared" si="5"/>
        <v>85000</v>
      </c>
      <c r="T44" s="173"/>
      <c r="U44" s="87" t="s">
        <v>12</v>
      </c>
      <c r="V44" s="90">
        <v>1</v>
      </c>
      <c r="W44" s="108">
        <v>20000</v>
      </c>
      <c r="X44" s="109">
        <f t="shared" si="6"/>
        <v>20000</v>
      </c>
    </row>
    <row r="45" spans="1:24" s="8" customFormat="1">
      <c r="A45" s="140"/>
      <c r="B45" s="269" t="s">
        <v>118</v>
      </c>
      <c r="C45" s="270"/>
      <c r="D45" s="271"/>
      <c r="E45" s="173"/>
      <c r="F45" s="87" t="s">
        <v>12</v>
      </c>
      <c r="G45" s="90">
        <v>1</v>
      </c>
      <c r="H45" s="108">
        <v>20000</v>
      </c>
      <c r="I45" s="109">
        <f t="shared" si="0"/>
        <v>20000</v>
      </c>
      <c r="J45" s="173"/>
      <c r="K45" s="87" t="s">
        <v>12</v>
      </c>
      <c r="L45" s="90">
        <v>1</v>
      </c>
      <c r="M45" s="108">
        <v>12700</v>
      </c>
      <c r="N45" s="109">
        <f t="shared" si="4"/>
        <v>12700</v>
      </c>
      <c r="O45" s="173"/>
      <c r="P45" s="87" t="s">
        <v>12</v>
      </c>
      <c r="Q45" s="194">
        <v>1</v>
      </c>
      <c r="R45" s="108">
        <v>30000</v>
      </c>
      <c r="S45" s="109">
        <f t="shared" si="5"/>
        <v>30000</v>
      </c>
      <c r="T45" s="173"/>
      <c r="U45" s="87" t="s">
        <v>12</v>
      </c>
      <c r="V45" s="90">
        <v>1</v>
      </c>
      <c r="W45" s="108">
        <v>35000</v>
      </c>
      <c r="X45" s="109">
        <f t="shared" si="6"/>
        <v>35000</v>
      </c>
    </row>
    <row r="46" spans="1:24" s="8" customFormat="1">
      <c r="A46" s="140"/>
      <c r="B46" s="269" t="s">
        <v>135</v>
      </c>
      <c r="C46" s="270"/>
      <c r="D46" s="271"/>
      <c r="E46" s="173"/>
      <c r="F46" s="87" t="s">
        <v>12</v>
      </c>
      <c r="G46" s="90">
        <v>1</v>
      </c>
      <c r="H46" s="108">
        <v>4000</v>
      </c>
      <c r="I46" s="109">
        <f>H46*G46</f>
        <v>4000</v>
      </c>
      <c r="J46" s="173"/>
      <c r="K46" s="87" t="s">
        <v>12</v>
      </c>
      <c r="L46" s="90">
        <v>1</v>
      </c>
      <c r="M46" s="108">
        <v>6350</v>
      </c>
      <c r="N46" s="109">
        <f t="shared" si="4"/>
        <v>6350</v>
      </c>
      <c r="O46" s="173"/>
      <c r="P46" s="87" t="s">
        <v>12</v>
      </c>
      <c r="Q46" s="194">
        <v>1</v>
      </c>
      <c r="R46" s="108">
        <v>60000</v>
      </c>
      <c r="S46" s="109">
        <f>R46*Q46</f>
        <v>60000</v>
      </c>
      <c r="T46" s="173"/>
      <c r="U46" s="87" t="s">
        <v>12</v>
      </c>
      <c r="V46" s="90">
        <v>1</v>
      </c>
      <c r="W46" s="108">
        <v>15000</v>
      </c>
      <c r="X46" s="109">
        <f>W46*V46</f>
        <v>15000</v>
      </c>
    </row>
    <row r="47" spans="1:24" s="8" customFormat="1">
      <c r="A47" s="140"/>
      <c r="B47" s="269" t="s">
        <v>134</v>
      </c>
      <c r="C47" s="270"/>
      <c r="D47" s="271"/>
      <c r="E47" s="173"/>
      <c r="F47" s="87" t="s">
        <v>12</v>
      </c>
      <c r="G47" s="90">
        <v>1</v>
      </c>
      <c r="H47" s="108">
        <v>10000</v>
      </c>
      <c r="I47" s="109">
        <f>H47*G47</f>
        <v>10000</v>
      </c>
      <c r="J47" s="173"/>
      <c r="K47" s="87" t="s">
        <v>12</v>
      </c>
      <c r="L47" s="90"/>
      <c r="M47" s="108"/>
      <c r="N47" s="109">
        <f t="shared" si="4"/>
        <v>0</v>
      </c>
      <c r="O47" s="173"/>
      <c r="P47" s="87" t="s">
        <v>12</v>
      </c>
      <c r="Q47" s="194">
        <v>1</v>
      </c>
      <c r="R47" s="108">
        <v>25000</v>
      </c>
      <c r="S47" s="109">
        <f>R47*Q47</f>
        <v>25000</v>
      </c>
      <c r="T47" s="173"/>
      <c r="U47" s="87" t="s">
        <v>12</v>
      </c>
      <c r="V47" s="90">
        <v>1</v>
      </c>
      <c r="W47" s="108">
        <v>15000</v>
      </c>
      <c r="X47" s="109">
        <f>W47*V47</f>
        <v>15000</v>
      </c>
    </row>
    <row r="48" spans="1:24" s="8" customFormat="1">
      <c r="A48" s="140"/>
      <c r="B48" s="269" t="s">
        <v>131</v>
      </c>
      <c r="C48" s="270"/>
      <c r="D48" s="271"/>
      <c r="E48" s="173"/>
      <c r="F48" s="87"/>
      <c r="G48" s="90"/>
      <c r="H48" s="108"/>
      <c r="I48" s="109"/>
      <c r="J48" s="173"/>
      <c r="K48" s="87" t="s">
        <v>10</v>
      </c>
      <c r="L48" s="90">
        <v>2</v>
      </c>
      <c r="M48" s="108">
        <v>95250</v>
      </c>
      <c r="N48" s="109">
        <f t="shared" si="4"/>
        <v>190500</v>
      </c>
      <c r="O48" s="173"/>
      <c r="P48" s="87"/>
      <c r="Q48" s="90"/>
      <c r="R48" s="108"/>
      <c r="S48" s="109"/>
      <c r="T48" s="173"/>
      <c r="U48" s="87"/>
      <c r="V48" s="90"/>
      <c r="W48" s="108"/>
      <c r="X48" s="109"/>
    </row>
    <row r="49" spans="1:24" s="8" customFormat="1">
      <c r="A49" s="140"/>
      <c r="B49" s="352"/>
      <c r="C49" s="353"/>
      <c r="D49" s="354"/>
      <c r="E49" s="173"/>
      <c r="F49" s="87"/>
      <c r="G49" s="90"/>
      <c r="H49" s="108"/>
      <c r="I49" s="109"/>
      <c r="J49" s="173"/>
      <c r="K49" s="87"/>
      <c r="L49" s="90"/>
      <c r="M49" s="108"/>
      <c r="N49" s="109"/>
      <c r="O49" s="173"/>
      <c r="P49" s="87"/>
      <c r="Q49" s="90"/>
      <c r="R49" s="108"/>
      <c r="S49" s="109"/>
      <c r="T49" s="173"/>
      <c r="U49" s="87"/>
      <c r="V49" s="90"/>
      <c r="W49" s="108"/>
      <c r="X49" s="109"/>
    </row>
    <row r="50" spans="1:24" s="8" customFormat="1">
      <c r="A50" s="140"/>
      <c r="B50" s="352"/>
      <c r="C50" s="353"/>
      <c r="D50" s="354"/>
      <c r="E50" s="173"/>
      <c r="F50" s="87"/>
      <c r="G50" s="90"/>
      <c r="H50" s="108"/>
      <c r="I50" s="109"/>
      <c r="J50" s="173"/>
      <c r="K50" s="87"/>
      <c r="L50" s="90"/>
      <c r="M50" s="108"/>
      <c r="N50" s="109"/>
      <c r="O50" s="173"/>
      <c r="P50" s="87"/>
      <c r="Q50" s="90"/>
      <c r="R50" s="108"/>
      <c r="S50" s="109"/>
      <c r="T50" s="173"/>
      <c r="U50" s="87"/>
      <c r="V50" s="90"/>
      <c r="W50" s="108"/>
      <c r="X50" s="109"/>
    </row>
    <row r="51" spans="1:24" s="8" customFormat="1">
      <c r="A51" s="141" t="s">
        <v>47</v>
      </c>
      <c r="B51" s="355" t="s">
        <v>48</v>
      </c>
      <c r="C51" s="356"/>
      <c r="D51" s="357"/>
      <c r="E51" s="173"/>
      <c r="F51" s="91"/>
      <c r="G51" s="92"/>
      <c r="H51" s="110"/>
      <c r="I51" s="111">
        <f>SUM(I12:I49)</f>
        <v>577275</v>
      </c>
      <c r="J51" s="173"/>
      <c r="K51" s="91"/>
      <c r="L51" s="92"/>
      <c r="M51" s="110"/>
      <c r="N51" s="111">
        <f>SUM(N13:N50)-190500</f>
        <v>1045121.1000000001</v>
      </c>
      <c r="O51" s="173"/>
      <c r="P51" s="91"/>
      <c r="Q51" s="92"/>
      <c r="R51" s="110"/>
      <c r="S51" s="111">
        <f>SUM(S12:S47)</f>
        <v>2151970</v>
      </c>
      <c r="T51" s="173"/>
      <c r="U51" s="91"/>
      <c r="V51" s="92"/>
      <c r="W51" s="110"/>
      <c r="X51" s="111">
        <f>SUM(X12:X47)</f>
        <v>1479108.66</v>
      </c>
    </row>
    <row r="52" spans="1:24" s="8" customFormat="1">
      <c r="A52" s="141"/>
      <c r="B52" s="314"/>
      <c r="C52" s="315"/>
      <c r="D52" s="316"/>
      <c r="E52" s="173"/>
      <c r="F52" s="91"/>
      <c r="G52" s="92"/>
      <c r="H52" s="110"/>
      <c r="I52" s="111"/>
      <c r="J52" s="173"/>
      <c r="K52" s="91"/>
      <c r="L52" s="92"/>
      <c r="M52" s="110"/>
      <c r="N52" s="111"/>
      <c r="O52" s="173"/>
      <c r="P52" s="91"/>
      <c r="Q52" s="92"/>
      <c r="R52" s="110"/>
      <c r="S52" s="111"/>
      <c r="T52" s="173"/>
      <c r="U52" s="91"/>
      <c r="V52" s="92"/>
      <c r="W52" s="110"/>
      <c r="X52" s="111"/>
    </row>
    <row r="53" spans="1:24" s="8" customFormat="1" ht="33" customHeight="1">
      <c r="A53" s="144" t="s">
        <v>19</v>
      </c>
      <c r="B53" s="266" t="s">
        <v>123</v>
      </c>
      <c r="C53" s="267"/>
      <c r="D53" s="268"/>
      <c r="E53" s="173"/>
      <c r="F53" s="29"/>
      <c r="G53" s="94"/>
      <c r="H53" s="123"/>
      <c r="I53" s="118"/>
      <c r="J53" s="173"/>
      <c r="K53" s="29"/>
      <c r="L53" s="94"/>
      <c r="M53" s="123"/>
      <c r="N53" s="118"/>
      <c r="O53" s="173"/>
      <c r="P53" s="29"/>
      <c r="Q53" s="94"/>
      <c r="R53" s="123"/>
      <c r="S53" s="118"/>
      <c r="T53" s="173"/>
      <c r="U53" s="29"/>
      <c r="V53" s="94"/>
      <c r="W53" s="123"/>
      <c r="X53" s="118"/>
    </row>
    <row r="54" spans="1:24" s="8" customFormat="1" ht="10.5" customHeight="1">
      <c r="A54" s="142"/>
      <c r="B54" s="317"/>
      <c r="C54" s="318"/>
      <c r="D54" s="319"/>
      <c r="E54" s="173"/>
      <c r="F54" s="29"/>
      <c r="G54" s="94"/>
      <c r="H54" s="123"/>
      <c r="I54" s="118"/>
      <c r="J54" s="173"/>
      <c r="K54" s="29"/>
      <c r="L54" s="94"/>
      <c r="M54" s="123"/>
      <c r="N54" s="118"/>
      <c r="O54" s="173"/>
      <c r="P54" s="29"/>
      <c r="Q54" s="94"/>
      <c r="R54" s="123"/>
      <c r="S54" s="118"/>
      <c r="T54" s="173"/>
      <c r="U54" s="29"/>
      <c r="V54" s="94"/>
      <c r="W54" s="123"/>
      <c r="X54" s="118"/>
    </row>
    <row r="55" spans="1:24" s="8" customFormat="1" ht="15" customHeight="1">
      <c r="A55" s="142">
        <v>1</v>
      </c>
      <c r="B55" s="269" t="s">
        <v>143</v>
      </c>
      <c r="C55" s="270"/>
      <c r="D55" s="271"/>
      <c r="E55" s="173"/>
      <c r="F55" s="87"/>
      <c r="G55" s="87"/>
      <c r="H55" s="44"/>
      <c r="I55" s="118"/>
      <c r="J55" s="173"/>
      <c r="K55" s="87"/>
      <c r="L55" s="87"/>
      <c r="M55" s="44"/>
      <c r="N55" s="118">
        <f t="shared" ref="N55:N61" si="7">M55*L55</f>
        <v>0</v>
      </c>
      <c r="O55" s="173"/>
      <c r="P55" s="87"/>
      <c r="Q55" s="87"/>
      <c r="R55" s="44"/>
      <c r="S55" s="118"/>
      <c r="T55" s="173"/>
      <c r="U55" s="87"/>
      <c r="V55" s="87"/>
      <c r="W55" s="44"/>
      <c r="X55" s="118"/>
    </row>
    <row r="56" spans="1:24" s="8" customFormat="1" ht="15" customHeight="1">
      <c r="A56" s="142">
        <v>2</v>
      </c>
      <c r="B56" s="269" t="s">
        <v>137</v>
      </c>
      <c r="C56" s="270"/>
      <c r="D56" s="271"/>
      <c r="E56" s="173"/>
      <c r="F56" s="87" t="s">
        <v>161</v>
      </c>
      <c r="G56" s="87">
        <v>2</v>
      </c>
      <c r="H56" s="44">
        <v>4500</v>
      </c>
      <c r="I56" s="118">
        <f t="shared" ref="I56:I61" si="8">H56*G56</f>
        <v>9000</v>
      </c>
      <c r="J56" s="173"/>
      <c r="K56" s="87" t="s">
        <v>161</v>
      </c>
      <c r="L56" s="87">
        <v>10</v>
      </c>
      <c r="M56" s="44">
        <v>2730.5</v>
      </c>
      <c r="N56" s="118">
        <f t="shared" si="7"/>
        <v>27305</v>
      </c>
      <c r="O56" s="173"/>
      <c r="P56" s="87" t="s">
        <v>161</v>
      </c>
      <c r="Q56" s="195">
        <v>6</v>
      </c>
      <c r="R56" s="196">
        <v>2095</v>
      </c>
      <c r="S56" s="118">
        <f t="shared" ref="S56:S61" si="9">R56*Q56</f>
        <v>12570</v>
      </c>
      <c r="T56" s="173"/>
      <c r="U56" s="87" t="s">
        <v>161</v>
      </c>
      <c r="V56" s="87">
        <v>10</v>
      </c>
      <c r="W56" s="44">
        <v>9625</v>
      </c>
      <c r="X56" s="118">
        <f t="shared" ref="X56:X61" si="10">W56*V56</f>
        <v>96250</v>
      </c>
    </row>
    <row r="57" spans="1:24" s="8" customFormat="1" ht="15" customHeight="1">
      <c r="A57" s="142">
        <v>3</v>
      </c>
      <c r="B57" s="269" t="s">
        <v>138</v>
      </c>
      <c r="C57" s="270"/>
      <c r="D57" s="271"/>
      <c r="E57" s="173"/>
      <c r="F57" s="87" t="s">
        <v>44</v>
      </c>
      <c r="G57" s="87">
        <v>8</v>
      </c>
      <c r="H57" s="44">
        <v>300</v>
      </c>
      <c r="I57" s="118">
        <f t="shared" si="8"/>
        <v>2400</v>
      </c>
      <c r="J57" s="173"/>
      <c r="K57" s="87" t="s">
        <v>44</v>
      </c>
      <c r="L57" s="87">
        <v>160</v>
      </c>
      <c r="M57" s="44">
        <v>571.5</v>
      </c>
      <c r="N57" s="118">
        <f t="shared" si="7"/>
        <v>91440</v>
      </c>
      <c r="O57" s="173"/>
      <c r="P57" s="87" t="s">
        <v>44</v>
      </c>
      <c r="Q57" s="195">
        <v>40</v>
      </c>
      <c r="R57" s="196">
        <v>450</v>
      </c>
      <c r="S57" s="118">
        <f t="shared" si="9"/>
        <v>18000</v>
      </c>
      <c r="T57" s="173"/>
      <c r="U57" s="87" t="s">
        <v>44</v>
      </c>
      <c r="V57" s="87">
        <v>60</v>
      </c>
      <c r="W57" s="44">
        <v>337.5</v>
      </c>
      <c r="X57" s="118">
        <f t="shared" si="10"/>
        <v>20250</v>
      </c>
    </row>
    <row r="58" spans="1:24" s="8" customFormat="1" ht="15" customHeight="1">
      <c r="A58" s="142">
        <v>4</v>
      </c>
      <c r="B58" s="269" t="s">
        <v>136</v>
      </c>
      <c r="C58" s="270"/>
      <c r="D58" s="271"/>
      <c r="E58" s="173"/>
      <c r="F58" s="87" t="s">
        <v>12</v>
      </c>
      <c r="G58" s="90">
        <v>1</v>
      </c>
      <c r="H58" s="44">
        <v>15000</v>
      </c>
      <c r="I58" s="118">
        <f t="shared" si="8"/>
        <v>15000</v>
      </c>
      <c r="J58" s="173"/>
      <c r="K58" s="87" t="s">
        <v>12</v>
      </c>
      <c r="L58" s="90">
        <v>1</v>
      </c>
      <c r="M58" s="44">
        <v>7620</v>
      </c>
      <c r="N58" s="118">
        <f t="shared" si="7"/>
        <v>7620</v>
      </c>
      <c r="O58" s="173"/>
      <c r="P58" s="87" t="s">
        <v>12</v>
      </c>
      <c r="Q58" s="194">
        <v>1</v>
      </c>
      <c r="R58" s="196">
        <v>35000</v>
      </c>
      <c r="S58" s="118">
        <f t="shared" si="9"/>
        <v>35000</v>
      </c>
      <c r="T58" s="173"/>
      <c r="U58" s="87" t="s">
        <v>12</v>
      </c>
      <c r="V58" s="90">
        <v>1</v>
      </c>
      <c r="W58" s="44">
        <v>25000</v>
      </c>
      <c r="X58" s="118">
        <f t="shared" si="10"/>
        <v>25000</v>
      </c>
    </row>
    <row r="59" spans="1:24" s="8" customFormat="1" ht="15" customHeight="1">
      <c r="A59" s="142">
        <v>5</v>
      </c>
      <c r="B59" s="269"/>
      <c r="C59" s="270"/>
      <c r="D59" s="271"/>
      <c r="E59" s="173"/>
      <c r="F59" s="87"/>
      <c r="G59" s="87"/>
      <c r="H59" s="44"/>
      <c r="I59" s="118">
        <f t="shared" si="8"/>
        <v>0</v>
      </c>
      <c r="J59" s="173"/>
      <c r="K59" s="87"/>
      <c r="L59" s="87"/>
      <c r="M59" s="44"/>
      <c r="N59" s="118">
        <f t="shared" si="7"/>
        <v>0</v>
      </c>
      <c r="O59" s="173"/>
      <c r="P59" s="87"/>
      <c r="Q59" s="87"/>
      <c r="R59" s="44"/>
      <c r="S59" s="118">
        <f t="shared" si="9"/>
        <v>0</v>
      </c>
      <c r="T59" s="173"/>
      <c r="U59" s="87"/>
      <c r="V59" s="87"/>
      <c r="W59" s="44"/>
      <c r="X59" s="118">
        <f t="shared" si="10"/>
        <v>0</v>
      </c>
    </row>
    <row r="60" spans="1:24" s="8" customFormat="1" ht="15" customHeight="1">
      <c r="A60" s="142">
        <v>6</v>
      </c>
      <c r="B60" s="269"/>
      <c r="C60" s="270"/>
      <c r="D60" s="271"/>
      <c r="E60" s="173"/>
      <c r="F60" s="87"/>
      <c r="G60" s="87"/>
      <c r="H60" s="44"/>
      <c r="I60" s="118">
        <f t="shared" si="8"/>
        <v>0</v>
      </c>
      <c r="J60" s="173"/>
      <c r="K60" s="87"/>
      <c r="L60" s="87"/>
      <c r="M60" s="44"/>
      <c r="N60" s="118">
        <f t="shared" si="7"/>
        <v>0</v>
      </c>
      <c r="O60" s="173"/>
      <c r="P60" s="87"/>
      <c r="Q60" s="87"/>
      <c r="R60" s="44"/>
      <c r="S60" s="118">
        <f t="shared" si="9"/>
        <v>0</v>
      </c>
      <c r="T60" s="173"/>
      <c r="U60" s="87"/>
      <c r="V60" s="87"/>
      <c r="W60" s="44"/>
      <c r="X60" s="118">
        <f t="shared" si="10"/>
        <v>0</v>
      </c>
    </row>
    <row r="61" spans="1:24" s="8" customFormat="1" ht="15" customHeight="1">
      <c r="A61" s="142">
        <v>7</v>
      </c>
      <c r="B61" s="269"/>
      <c r="C61" s="270"/>
      <c r="D61" s="271"/>
      <c r="E61" s="173"/>
      <c r="F61" s="87"/>
      <c r="G61" s="87"/>
      <c r="H61" s="44"/>
      <c r="I61" s="118">
        <f t="shared" si="8"/>
        <v>0</v>
      </c>
      <c r="J61" s="173"/>
      <c r="K61" s="87"/>
      <c r="L61" s="87"/>
      <c r="M61" s="44"/>
      <c r="N61" s="118">
        <f t="shared" si="7"/>
        <v>0</v>
      </c>
      <c r="O61" s="173"/>
      <c r="P61" s="87"/>
      <c r="Q61" s="87"/>
      <c r="R61" s="44"/>
      <c r="S61" s="118">
        <f t="shared" si="9"/>
        <v>0</v>
      </c>
      <c r="T61" s="173"/>
      <c r="U61" s="87"/>
      <c r="V61" s="87"/>
      <c r="W61" s="44"/>
      <c r="X61" s="118">
        <f t="shared" si="10"/>
        <v>0</v>
      </c>
    </row>
    <row r="62" spans="1:24" s="8" customFormat="1">
      <c r="A62" s="142">
        <v>8</v>
      </c>
      <c r="B62" s="241"/>
      <c r="C62" s="242"/>
      <c r="D62" s="243"/>
      <c r="E62" s="173"/>
      <c r="F62" s="93"/>
      <c r="G62" s="27"/>
      <c r="H62" s="44"/>
      <c r="I62" s="118"/>
      <c r="J62" s="173"/>
      <c r="K62" s="93"/>
      <c r="L62" s="27"/>
      <c r="M62" s="44"/>
      <c r="N62" s="118"/>
      <c r="O62" s="173"/>
      <c r="P62" s="93"/>
      <c r="Q62" s="27"/>
      <c r="R62" s="44"/>
      <c r="S62" s="118"/>
      <c r="T62" s="173"/>
      <c r="U62" s="93"/>
      <c r="V62" s="27"/>
      <c r="W62" s="44"/>
      <c r="X62" s="118"/>
    </row>
    <row r="63" spans="1:24" s="8" customFormat="1" ht="15" customHeight="1">
      <c r="A63" s="143"/>
      <c r="B63" s="263" t="s">
        <v>48</v>
      </c>
      <c r="C63" s="264"/>
      <c r="D63" s="265"/>
      <c r="E63" s="173"/>
      <c r="F63" s="29"/>
      <c r="G63" s="94"/>
      <c r="H63" s="123"/>
      <c r="I63" s="119">
        <f>SUM(I55:I61)</f>
        <v>26400</v>
      </c>
      <c r="J63" s="173"/>
      <c r="K63" s="29"/>
      <c r="L63" s="94"/>
      <c r="M63" s="123"/>
      <c r="N63" s="119">
        <f>SUM(N55:N61)</f>
        <v>126365</v>
      </c>
      <c r="O63" s="173"/>
      <c r="P63" s="29"/>
      <c r="Q63" s="94"/>
      <c r="R63" s="123"/>
      <c r="S63" s="119">
        <f>SUM(S55:S61)</f>
        <v>65570</v>
      </c>
      <c r="T63" s="173"/>
      <c r="U63" s="29"/>
      <c r="V63" s="94"/>
      <c r="W63" s="123"/>
      <c r="X63" s="119">
        <f>SUM(X55:X61)</f>
        <v>141500</v>
      </c>
    </row>
    <row r="64" spans="1:24" s="8" customFormat="1" ht="33" customHeight="1">
      <c r="A64" s="144" t="s">
        <v>65</v>
      </c>
      <c r="B64" s="266" t="s">
        <v>124</v>
      </c>
      <c r="C64" s="267"/>
      <c r="D64" s="268"/>
      <c r="E64" s="173"/>
      <c r="F64" s="29"/>
      <c r="G64" s="94"/>
      <c r="H64" s="123"/>
      <c r="I64" s="118"/>
      <c r="J64" s="173"/>
      <c r="K64" s="29"/>
      <c r="L64" s="94"/>
      <c r="M64" s="123"/>
      <c r="N64" s="118"/>
      <c r="O64" s="173"/>
      <c r="P64" s="29"/>
      <c r="Q64" s="94"/>
      <c r="R64" s="123"/>
      <c r="S64" s="118"/>
      <c r="T64" s="173"/>
      <c r="U64" s="29"/>
      <c r="V64" s="94"/>
      <c r="W64" s="123"/>
      <c r="X64" s="118"/>
    </row>
    <row r="65" spans="1:24" s="8" customFormat="1" ht="15" customHeight="1">
      <c r="A65" s="142">
        <v>1</v>
      </c>
      <c r="B65" s="269" t="s">
        <v>154</v>
      </c>
      <c r="C65" s="270"/>
      <c r="D65" s="271"/>
      <c r="E65" s="173"/>
      <c r="F65" s="87"/>
      <c r="G65" s="87"/>
      <c r="H65" s="44"/>
      <c r="I65" s="118"/>
      <c r="J65" s="173"/>
      <c r="K65" s="87"/>
      <c r="L65" s="87"/>
      <c r="M65" s="44"/>
      <c r="N65" s="118"/>
      <c r="O65" s="173"/>
      <c r="P65" s="87"/>
      <c r="Q65" s="87"/>
      <c r="R65" s="44"/>
      <c r="S65" s="118"/>
      <c r="T65" s="173"/>
      <c r="U65" s="87"/>
      <c r="V65" s="87"/>
      <c r="W65" s="44"/>
      <c r="X65" s="118"/>
    </row>
    <row r="66" spans="1:24" s="8" customFormat="1" ht="15" customHeight="1">
      <c r="A66" s="142">
        <v>2</v>
      </c>
      <c r="B66" s="269" t="s">
        <v>139</v>
      </c>
      <c r="C66" s="270"/>
      <c r="D66" s="271"/>
      <c r="E66" s="173"/>
      <c r="F66" s="87" t="s">
        <v>161</v>
      </c>
      <c r="G66" s="87">
        <v>4</v>
      </c>
      <c r="H66" s="44">
        <v>4500</v>
      </c>
      <c r="I66" s="118">
        <f t="shared" ref="I66:I74" si="11">H66*G66</f>
        <v>18000</v>
      </c>
      <c r="J66" s="173"/>
      <c r="K66" s="87" t="s">
        <v>161</v>
      </c>
      <c r="L66" s="87">
        <v>10</v>
      </c>
      <c r="M66" s="44">
        <v>2730.5</v>
      </c>
      <c r="N66" s="118">
        <f t="shared" ref="N66:N74" si="12">M66*L66</f>
        <v>27305</v>
      </c>
      <c r="O66" s="173"/>
      <c r="P66" s="87" t="s">
        <v>161</v>
      </c>
      <c r="Q66" s="195">
        <v>50</v>
      </c>
      <c r="R66" s="196">
        <v>2095</v>
      </c>
      <c r="S66" s="118">
        <f t="shared" ref="S66:S74" si="13">R66*Q66</f>
        <v>104750</v>
      </c>
      <c r="T66" s="173"/>
      <c r="U66" s="87" t="s">
        <v>161</v>
      </c>
      <c r="V66" s="87">
        <v>50</v>
      </c>
      <c r="W66" s="44">
        <v>9625</v>
      </c>
      <c r="X66" s="118">
        <f t="shared" ref="X66:X74" si="14">W66*V66</f>
        <v>481250</v>
      </c>
    </row>
    <row r="67" spans="1:24" s="8" customFormat="1" ht="15" customHeight="1">
      <c r="A67" s="142">
        <v>3</v>
      </c>
      <c r="B67" s="269" t="s">
        <v>138</v>
      </c>
      <c r="C67" s="270"/>
      <c r="D67" s="271"/>
      <c r="E67" s="173"/>
      <c r="F67" s="87" t="s">
        <v>44</v>
      </c>
      <c r="G67" s="87">
        <v>8</v>
      </c>
      <c r="H67" s="44">
        <v>300</v>
      </c>
      <c r="I67" s="118">
        <f t="shared" si="11"/>
        <v>2400</v>
      </c>
      <c r="J67" s="173"/>
      <c r="K67" s="87" t="s">
        <v>44</v>
      </c>
      <c r="L67" s="87">
        <v>80</v>
      </c>
      <c r="M67" s="44">
        <v>571.5</v>
      </c>
      <c r="N67" s="118">
        <f t="shared" si="12"/>
        <v>45720</v>
      </c>
      <c r="O67" s="173"/>
      <c r="P67" s="87" t="s">
        <v>44</v>
      </c>
      <c r="Q67" s="195">
        <v>120</v>
      </c>
      <c r="R67" s="196">
        <v>450</v>
      </c>
      <c r="S67" s="118">
        <f t="shared" si="13"/>
        <v>54000</v>
      </c>
      <c r="T67" s="173"/>
      <c r="U67" s="87" t="s">
        <v>44</v>
      </c>
      <c r="V67" s="87">
        <v>300</v>
      </c>
      <c r="W67" s="44">
        <v>337.5</v>
      </c>
      <c r="X67" s="118">
        <f t="shared" si="14"/>
        <v>101250</v>
      </c>
    </row>
    <row r="68" spans="1:24" s="8" customFormat="1" ht="15" customHeight="1">
      <c r="A68" s="142">
        <v>4</v>
      </c>
      <c r="B68" s="269" t="s">
        <v>142</v>
      </c>
      <c r="C68" s="270"/>
      <c r="D68" s="271"/>
      <c r="E68" s="173"/>
      <c r="F68" s="87" t="s">
        <v>161</v>
      </c>
      <c r="G68" s="87">
        <v>1</v>
      </c>
      <c r="H68" s="44">
        <v>4500</v>
      </c>
      <c r="I68" s="118">
        <f t="shared" si="11"/>
        <v>4500</v>
      </c>
      <c r="J68" s="173"/>
      <c r="K68" s="87" t="s">
        <v>119</v>
      </c>
      <c r="L68" s="87">
        <v>2</v>
      </c>
      <c r="M68" s="44">
        <v>2730.5</v>
      </c>
      <c r="N68" s="118">
        <f t="shared" si="12"/>
        <v>5461</v>
      </c>
      <c r="O68" s="173"/>
      <c r="P68" s="87" t="s">
        <v>161</v>
      </c>
      <c r="Q68" s="195">
        <v>4</v>
      </c>
      <c r="R68" s="196">
        <v>2095</v>
      </c>
      <c r="S68" s="118">
        <f t="shared" si="13"/>
        <v>8380</v>
      </c>
      <c r="T68" s="173"/>
      <c r="U68" s="87" t="s">
        <v>161</v>
      </c>
      <c r="V68" s="87">
        <v>6</v>
      </c>
      <c r="W68" s="44">
        <v>9625</v>
      </c>
      <c r="X68" s="118">
        <f t="shared" si="14"/>
        <v>57750</v>
      </c>
    </row>
    <row r="69" spans="1:24" s="8" customFormat="1" ht="29.25" customHeight="1">
      <c r="A69" s="142">
        <v>5</v>
      </c>
      <c r="B69" s="351" t="s">
        <v>141</v>
      </c>
      <c r="C69" s="270"/>
      <c r="D69" s="271"/>
      <c r="E69" s="173"/>
      <c r="F69" s="87" t="s">
        <v>140</v>
      </c>
      <c r="G69" s="87">
        <v>1</v>
      </c>
      <c r="H69" s="44">
        <v>35000</v>
      </c>
      <c r="I69" s="118">
        <f t="shared" si="11"/>
        <v>35000</v>
      </c>
      <c r="J69" s="173"/>
      <c r="K69" s="87" t="s">
        <v>140</v>
      </c>
      <c r="L69" s="87">
        <v>1</v>
      </c>
      <c r="M69" s="44">
        <v>31750</v>
      </c>
      <c r="N69" s="118">
        <f t="shared" si="12"/>
        <v>31750</v>
      </c>
      <c r="O69" s="173"/>
      <c r="P69" s="87" t="s">
        <v>140</v>
      </c>
      <c r="Q69" s="195">
        <v>2</v>
      </c>
      <c r="R69" s="196">
        <v>25000</v>
      </c>
      <c r="S69" s="118">
        <f t="shared" si="13"/>
        <v>50000</v>
      </c>
      <c r="T69" s="173"/>
      <c r="U69" s="87" t="s">
        <v>140</v>
      </c>
      <c r="V69" s="87">
        <v>1</v>
      </c>
      <c r="W69" s="44">
        <v>102560</v>
      </c>
      <c r="X69" s="118">
        <f t="shared" si="14"/>
        <v>102560</v>
      </c>
    </row>
    <row r="70" spans="1:24" s="8" customFormat="1" ht="15" customHeight="1">
      <c r="A70" s="142">
        <v>6</v>
      </c>
      <c r="B70" s="269"/>
      <c r="C70" s="270"/>
      <c r="D70" s="271"/>
      <c r="E70" s="173"/>
      <c r="F70" s="87"/>
      <c r="G70" s="87"/>
      <c r="H70" s="44"/>
      <c r="I70" s="118">
        <f t="shared" si="11"/>
        <v>0</v>
      </c>
      <c r="J70" s="173"/>
      <c r="K70" s="87"/>
      <c r="L70" s="87"/>
      <c r="M70" s="44"/>
      <c r="N70" s="118">
        <f t="shared" si="12"/>
        <v>0</v>
      </c>
      <c r="O70" s="173"/>
      <c r="P70" s="87"/>
      <c r="Q70" s="87"/>
      <c r="R70" s="44"/>
      <c r="S70" s="118">
        <f t="shared" si="13"/>
        <v>0</v>
      </c>
      <c r="T70" s="173"/>
      <c r="U70" s="87"/>
      <c r="V70" s="87"/>
      <c r="W70" s="44"/>
      <c r="X70" s="118">
        <f t="shared" si="14"/>
        <v>0</v>
      </c>
    </row>
    <row r="71" spans="1:24" s="8" customFormat="1" ht="15" customHeight="1">
      <c r="A71" s="142">
        <v>7</v>
      </c>
      <c r="B71" s="269"/>
      <c r="C71" s="270"/>
      <c r="D71" s="271"/>
      <c r="E71" s="173"/>
      <c r="F71" s="87"/>
      <c r="G71" s="87"/>
      <c r="H71" s="44"/>
      <c r="I71" s="118">
        <f t="shared" si="11"/>
        <v>0</v>
      </c>
      <c r="J71" s="173"/>
      <c r="K71" s="87"/>
      <c r="L71" s="87"/>
      <c r="M71" s="44"/>
      <c r="N71" s="118">
        <f t="shared" si="12"/>
        <v>0</v>
      </c>
      <c r="O71" s="173"/>
      <c r="P71" s="87"/>
      <c r="Q71" s="87"/>
      <c r="R71" s="44"/>
      <c r="S71" s="118">
        <f t="shared" si="13"/>
        <v>0</v>
      </c>
      <c r="T71" s="173"/>
      <c r="U71" s="87"/>
      <c r="V71" s="87"/>
      <c r="W71" s="44"/>
      <c r="X71" s="118">
        <f t="shared" si="14"/>
        <v>0</v>
      </c>
    </row>
    <row r="72" spans="1:24" s="8" customFormat="1" ht="15" customHeight="1">
      <c r="A72" s="142">
        <v>8</v>
      </c>
      <c r="B72" s="269"/>
      <c r="C72" s="270"/>
      <c r="D72" s="271"/>
      <c r="E72" s="173"/>
      <c r="F72" s="87"/>
      <c r="G72" s="87"/>
      <c r="H72" s="44"/>
      <c r="I72" s="118">
        <f t="shared" si="11"/>
        <v>0</v>
      </c>
      <c r="J72" s="173"/>
      <c r="K72" s="87"/>
      <c r="L72" s="87"/>
      <c r="M72" s="44"/>
      <c r="N72" s="118">
        <f t="shared" si="12"/>
        <v>0</v>
      </c>
      <c r="O72" s="173"/>
      <c r="P72" s="87"/>
      <c r="Q72" s="87"/>
      <c r="R72" s="44"/>
      <c r="S72" s="118">
        <f t="shared" si="13"/>
        <v>0</v>
      </c>
      <c r="T72" s="173"/>
      <c r="U72" s="87"/>
      <c r="V72" s="87"/>
      <c r="W72" s="44"/>
      <c r="X72" s="118">
        <f t="shared" si="14"/>
        <v>0</v>
      </c>
    </row>
    <row r="73" spans="1:24" s="8" customFormat="1" ht="15" customHeight="1">
      <c r="A73" s="142">
        <v>9</v>
      </c>
      <c r="B73" s="269"/>
      <c r="C73" s="270"/>
      <c r="D73" s="271"/>
      <c r="E73" s="173"/>
      <c r="F73" s="87"/>
      <c r="G73" s="87"/>
      <c r="H73" s="44"/>
      <c r="I73" s="118">
        <f t="shared" si="11"/>
        <v>0</v>
      </c>
      <c r="J73" s="173"/>
      <c r="K73" s="87"/>
      <c r="L73" s="87"/>
      <c r="M73" s="44"/>
      <c r="N73" s="118">
        <f t="shared" si="12"/>
        <v>0</v>
      </c>
      <c r="O73" s="173"/>
      <c r="P73" s="87"/>
      <c r="Q73" s="87"/>
      <c r="R73" s="44"/>
      <c r="S73" s="118">
        <f t="shared" si="13"/>
        <v>0</v>
      </c>
      <c r="T73" s="173"/>
      <c r="U73" s="87"/>
      <c r="V73" s="87"/>
      <c r="W73" s="44"/>
      <c r="X73" s="118">
        <f t="shared" si="14"/>
        <v>0</v>
      </c>
    </row>
    <row r="74" spans="1:24" s="8" customFormat="1" ht="15" customHeight="1">
      <c r="A74" s="142">
        <v>10</v>
      </c>
      <c r="B74" s="269"/>
      <c r="C74" s="270"/>
      <c r="D74" s="271"/>
      <c r="E74" s="173"/>
      <c r="F74" s="87"/>
      <c r="G74" s="87"/>
      <c r="H74" s="44"/>
      <c r="I74" s="118">
        <f t="shared" si="11"/>
        <v>0</v>
      </c>
      <c r="J74" s="173"/>
      <c r="K74" s="87"/>
      <c r="L74" s="87"/>
      <c r="M74" s="44"/>
      <c r="N74" s="118">
        <f t="shared" si="12"/>
        <v>0</v>
      </c>
      <c r="O74" s="173"/>
      <c r="P74" s="87"/>
      <c r="Q74" s="87"/>
      <c r="R74" s="44"/>
      <c r="S74" s="118">
        <f t="shared" si="13"/>
        <v>0</v>
      </c>
      <c r="T74" s="173"/>
      <c r="U74" s="87"/>
      <c r="V74" s="87"/>
      <c r="W74" s="44"/>
      <c r="X74" s="118">
        <f t="shared" si="14"/>
        <v>0</v>
      </c>
    </row>
    <row r="75" spans="1:24" s="8" customFormat="1" ht="15" customHeight="1">
      <c r="A75" s="143"/>
      <c r="B75" s="263" t="s">
        <v>48</v>
      </c>
      <c r="C75" s="264"/>
      <c r="D75" s="265"/>
      <c r="E75" s="173"/>
      <c r="F75" s="29"/>
      <c r="G75" s="94"/>
      <c r="H75" s="123"/>
      <c r="I75" s="119">
        <f>SUM(I65:I74)</f>
        <v>59900</v>
      </c>
      <c r="J75" s="173"/>
      <c r="K75" s="29"/>
      <c r="L75" s="94"/>
      <c r="M75" s="123"/>
      <c r="N75" s="119">
        <f>SUM(N65:N74)</f>
        <v>110236</v>
      </c>
      <c r="O75" s="173"/>
      <c r="P75" s="29"/>
      <c r="Q75" s="94"/>
      <c r="R75" s="123"/>
      <c r="S75" s="119">
        <f>SUM(S65:S74)</f>
        <v>217130</v>
      </c>
      <c r="T75" s="173"/>
      <c r="U75" s="29"/>
      <c r="V75" s="94"/>
      <c r="W75" s="123"/>
      <c r="X75" s="119">
        <f>SUM(X65:X74)</f>
        <v>742810</v>
      </c>
    </row>
    <row r="76" spans="1:24" s="8" customFormat="1" ht="33" customHeight="1">
      <c r="A76" s="144" t="s">
        <v>66</v>
      </c>
      <c r="B76" s="266" t="s">
        <v>128</v>
      </c>
      <c r="C76" s="267"/>
      <c r="D76" s="268"/>
      <c r="E76" s="173"/>
      <c r="F76" s="29"/>
      <c r="G76" s="94"/>
      <c r="H76" s="123"/>
      <c r="I76" s="118"/>
      <c r="J76" s="173"/>
      <c r="K76" s="29"/>
      <c r="L76" s="94"/>
      <c r="M76" s="123"/>
      <c r="N76" s="118"/>
      <c r="O76" s="173"/>
      <c r="P76" s="29"/>
      <c r="Q76" s="94"/>
      <c r="R76" s="123"/>
      <c r="S76" s="118"/>
      <c r="T76" s="173"/>
      <c r="U76" s="29"/>
      <c r="V76" s="94"/>
      <c r="W76" s="123"/>
      <c r="X76" s="118"/>
    </row>
    <row r="77" spans="1:24" s="8" customFormat="1" ht="15" customHeight="1">
      <c r="A77" s="142">
        <v>1</v>
      </c>
      <c r="B77" s="269" t="s">
        <v>144</v>
      </c>
      <c r="C77" s="270"/>
      <c r="D77" s="271"/>
      <c r="E77" s="173"/>
      <c r="F77" s="87"/>
      <c r="G77" s="87"/>
      <c r="H77" s="44"/>
      <c r="I77" s="118"/>
      <c r="J77" s="173"/>
      <c r="K77" s="87"/>
      <c r="L77" s="87"/>
      <c r="M77" s="44"/>
      <c r="N77" s="118"/>
      <c r="O77" s="173"/>
      <c r="P77" s="87"/>
      <c r="Q77" s="87"/>
      <c r="R77" s="44"/>
      <c r="S77" s="118"/>
      <c r="T77" s="173"/>
      <c r="U77" s="87"/>
      <c r="V77" s="87"/>
      <c r="W77" s="44"/>
      <c r="X77" s="118"/>
    </row>
    <row r="78" spans="1:24" s="8" customFormat="1" ht="15" customHeight="1">
      <c r="A78" s="142">
        <v>2</v>
      </c>
      <c r="B78" s="269" t="s">
        <v>136</v>
      </c>
      <c r="C78" s="270"/>
      <c r="D78" s="271"/>
      <c r="E78" s="173"/>
      <c r="F78" s="87" t="s">
        <v>12</v>
      </c>
      <c r="G78" s="90">
        <v>1</v>
      </c>
      <c r="H78" s="44">
        <v>50000</v>
      </c>
      <c r="I78" s="118">
        <f>H78*G78</f>
        <v>50000</v>
      </c>
      <c r="J78" s="173"/>
      <c r="K78" s="87" t="s">
        <v>12</v>
      </c>
      <c r="L78" s="90">
        <v>1</v>
      </c>
      <c r="M78" s="44">
        <v>76200</v>
      </c>
      <c r="N78" s="118">
        <f>M78*L78</f>
        <v>76200</v>
      </c>
      <c r="O78" s="173"/>
      <c r="P78" s="87" t="s">
        <v>12</v>
      </c>
      <c r="Q78" s="194">
        <v>1</v>
      </c>
      <c r="R78" s="196">
        <v>330000</v>
      </c>
      <c r="S78" s="118">
        <f>R78*Q78</f>
        <v>330000</v>
      </c>
      <c r="T78" s="173"/>
      <c r="U78" s="87" t="s">
        <v>12</v>
      </c>
      <c r="V78" s="90">
        <v>1</v>
      </c>
      <c r="W78" s="44">
        <v>25000</v>
      </c>
      <c r="X78" s="118">
        <f>W78*V78</f>
        <v>25000</v>
      </c>
    </row>
    <row r="79" spans="1:24" s="8" customFormat="1">
      <c r="A79" s="142">
        <v>3</v>
      </c>
      <c r="B79" s="269" t="s">
        <v>131</v>
      </c>
      <c r="C79" s="270"/>
      <c r="D79" s="271"/>
      <c r="E79" s="173"/>
      <c r="F79" s="87" t="s">
        <v>12</v>
      </c>
      <c r="G79" s="90">
        <v>1</v>
      </c>
      <c r="H79" s="108">
        <v>500000</v>
      </c>
      <c r="I79" s="109">
        <f>H79*G79</f>
        <v>500000</v>
      </c>
      <c r="J79" s="173"/>
      <c r="K79" s="87" t="s">
        <v>12</v>
      </c>
      <c r="L79" s="90"/>
      <c r="M79" s="108"/>
      <c r="N79" s="118">
        <f>M79*L79</f>
        <v>0</v>
      </c>
      <c r="O79" s="173"/>
      <c r="P79" s="87" t="s">
        <v>12</v>
      </c>
      <c r="Q79" s="194">
        <v>1</v>
      </c>
      <c r="R79" s="108">
        <v>529200</v>
      </c>
      <c r="S79" s="109">
        <f>R79*Q79</f>
        <v>529200</v>
      </c>
      <c r="T79" s="173"/>
      <c r="U79" s="87" t="s">
        <v>12</v>
      </c>
      <c r="V79" s="90">
        <v>1</v>
      </c>
      <c r="W79" s="108">
        <v>600000</v>
      </c>
      <c r="X79" s="109">
        <f>W79*V79</f>
        <v>600000</v>
      </c>
    </row>
    <row r="80" spans="1:24" s="8" customFormat="1" ht="15" customHeight="1">
      <c r="A80" s="142">
        <v>4</v>
      </c>
      <c r="B80" s="352"/>
      <c r="C80" s="353"/>
      <c r="D80" s="354"/>
      <c r="E80" s="173"/>
      <c r="F80" s="87"/>
      <c r="G80" s="87"/>
      <c r="H80" s="44"/>
      <c r="I80" s="118"/>
      <c r="J80" s="173"/>
      <c r="K80" s="87"/>
      <c r="L80" s="87"/>
      <c r="M80" s="44"/>
      <c r="N80" s="118">
        <f>M80*L80</f>
        <v>0</v>
      </c>
      <c r="O80" s="173"/>
      <c r="P80" s="87"/>
      <c r="Q80" s="87"/>
      <c r="R80" s="44"/>
      <c r="S80" s="118"/>
      <c r="T80" s="173"/>
      <c r="U80" s="87"/>
      <c r="V80" s="87"/>
      <c r="W80" s="44"/>
      <c r="X80" s="118"/>
    </row>
    <row r="81" spans="1:24" s="8" customFormat="1" ht="15" customHeight="1">
      <c r="A81" s="142">
        <v>5</v>
      </c>
      <c r="B81" s="352"/>
      <c r="C81" s="353"/>
      <c r="D81" s="354"/>
      <c r="E81" s="173"/>
      <c r="F81" s="87"/>
      <c r="G81" s="87"/>
      <c r="H81" s="44"/>
      <c r="I81" s="118"/>
      <c r="J81" s="173"/>
      <c r="K81" s="87"/>
      <c r="L81" s="87"/>
      <c r="M81" s="44"/>
      <c r="N81" s="118">
        <f>M81*L81</f>
        <v>0</v>
      </c>
      <c r="O81" s="173"/>
      <c r="P81" s="87"/>
      <c r="Q81" s="87"/>
      <c r="R81" s="44"/>
      <c r="S81" s="118"/>
      <c r="T81" s="173"/>
      <c r="U81" s="87"/>
      <c r="V81" s="87"/>
      <c r="W81" s="44"/>
      <c r="X81" s="118"/>
    </row>
    <row r="82" spans="1:24" s="8" customFormat="1" ht="15" customHeight="1">
      <c r="A82" s="142">
        <v>6</v>
      </c>
      <c r="B82" s="269"/>
      <c r="C82" s="270"/>
      <c r="D82" s="271"/>
      <c r="E82" s="173"/>
      <c r="F82" s="87"/>
      <c r="G82" s="87"/>
      <c r="H82" s="44"/>
      <c r="I82" s="118">
        <f>H82*G82</f>
        <v>0</v>
      </c>
      <c r="J82" s="173"/>
      <c r="K82" s="87"/>
      <c r="L82" s="87"/>
      <c r="M82" s="44"/>
      <c r="N82" s="118">
        <f>M82*L82</f>
        <v>0</v>
      </c>
      <c r="O82" s="173"/>
      <c r="P82" s="87"/>
      <c r="Q82" s="87"/>
      <c r="R82" s="44"/>
      <c r="S82" s="118">
        <f>R82*Q82</f>
        <v>0</v>
      </c>
      <c r="T82" s="173"/>
      <c r="U82" s="87"/>
      <c r="V82" s="87"/>
      <c r="W82" s="44"/>
      <c r="X82" s="118">
        <f>W82*V82</f>
        <v>0</v>
      </c>
    </row>
    <row r="83" spans="1:24" s="8" customFormat="1" ht="15" customHeight="1">
      <c r="A83" s="143"/>
      <c r="B83" s="263" t="s">
        <v>48</v>
      </c>
      <c r="C83" s="264"/>
      <c r="D83" s="265"/>
      <c r="E83" s="173"/>
      <c r="F83" s="29"/>
      <c r="G83" s="94"/>
      <c r="H83" s="123"/>
      <c r="I83" s="119">
        <f>SUM(I77:I82)</f>
        <v>550000</v>
      </c>
      <c r="J83" s="173"/>
      <c r="K83" s="29"/>
      <c r="L83" s="94"/>
      <c r="M83" s="123"/>
      <c r="N83" s="119">
        <f>SUM(N77:N82)</f>
        <v>76200</v>
      </c>
      <c r="O83" s="173"/>
      <c r="P83" s="29"/>
      <c r="Q83" s="94"/>
      <c r="R83" s="123"/>
      <c r="S83" s="119">
        <f>SUM(S77:S82)</f>
        <v>859200</v>
      </c>
      <c r="T83" s="173"/>
      <c r="U83" s="29"/>
      <c r="V83" s="94"/>
      <c r="W83" s="123"/>
      <c r="X83" s="119">
        <f>SUM(X77:X82)</f>
        <v>625000</v>
      </c>
    </row>
    <row r="84" spans="1:24" s="8" customFormat="1" ht="10.5" customHeight="1">
      <c r="A84" s="143"/>
      <c r="B84" s="175"/>
      <c r="C84" s="176"/>
      <c r="D84" s="176"/>
      <c r="E84" s="173"/>
      <c r="F84" s="29"/>
      <c r="G84" s="94"/>
      <c r="H84" s="180"/>
      <c r="I84" s="119"/>
      <c r="J84" s="173"/>
      <c r="K84" s="29"/>
      <c r="L84" s="94"/>
      <c r="M84" s="180"/>
      <c r="N84" s="119"/>
      <c r="O84" s="173"/>
      <c r="P84" s="29"/>
      <c r="Q84" s="94"/>
      <c r="R84" s="180"/>
      <c r="S84" s="119"/>
      <c r="T84" s="173"/>
      <c r="U84" s="29"/>
      <c r="V84" s="94"/>
      <c r="W84" s="180"/>
      <c r="X84" s="119"/>
    </row>
    <row r="85" spans="1:24" s="8" customFormat="1" ht="15" customHeight="1">
      <c r="A85" s="145" t="s">
        <v>103</v>
      </c>
      <c r="B85" s="249" t="s">
        <v>97</v>
      </c>
      <c r="C85" s="250"/>
      <c r="D85" s="251"/>
      <c r="E85" s="173"/>
      <c r="F85" s="91"/>
      <c r="G85" s="96"/>
      <c r="H85" s="112"/>
      <c r="I85" s="109"/>
      <c r="J85" s="173"/>
      <c r="K85" s="91"/>
      <c r="L85" s="96"/>
      <c r="M85" s="112"/>
      <c r="N85" s="109"/>
      <c r="O85" s="173"/>
      <c r="P85" s="91"/>
      <c r="Q85" s="96"/>
      <c r="R85" s="112"/>
      <c r="S85" s="109"/>
      <c r="T85" s="173"/>
      <c r="U85" s="91"/>
      <c r="V85" s="96"/>
      <c r="W85" s="112"/>
      <c r="X85" s="109"/>
    </row>
    <row r="86" spans="1:24" s="8" customFormat="1" ht="15" customHeight="1">
      <c r="A86" s="142">
        <v>1</v>
      </c>
      <c r="B86" s="246" t="s">
        <v>49</v>
      </c>
      <c r="C86" s="247"/>
      <c r="D86" s="248"/>
      <c r="E86" s="177"/>
      <c r="F86" s="97" t="s">
        <v>44</v>
      </c>
      <c r="G86" s="98">
        <v>100</v>
      </c>
      <c r="H86" s="113">
        <v>280</v>
      </c>
      <c r="I86" s="109">
        <f t="shared" ref="I86:I92" si="15">G86*H86</f>
        <v>28000</v>
      </c>
      <c r="J86" s="183"/>
      <c r="K86" s="97" t="s">
        <v>44</v>
      </c>
      <c r="L86" s="98">
        <v>60</v>
      </c>
      <c r="M86" s="113">
        <v>184.15</v>
      </c>
      <c r="N86" s="109">
        <f t="shared" ref="N86:N99" si="16">L86*M86</f>
        <v>11049</v>
      </c>
      <c r="O86" s="183"/>
      <c r="P86" s="197" t="s">
        <v>44</v>
      </c>
      <c r="Q86" s="87">
        <v>150</v>
      </c>
      <c r="R86" s="113">
        <v>120</v>
      </c>
      <c r="S86" s="109">
        <f t="shared" ref="S86:S99" si="17">Q86*R86</f>
        <v>18000</v>
      </c>
      <c r="T86" s="190"/>
      <c r="U86" s="97" t="s">
        <v>44</v>
      </c>
      <c r="V86" s="98">
        <v>100</v>
      </c>
      <c r="W86" s="113">
        <v>172.5</v>
      </c>
      <c r="X86" s="109">
        <f t="shared" ref="X86:X99" si="18">V86*W86</f>
        <v>17250</v>
      </c>
    </row>
    <row r="87" spans="1:24" s="8" customFormat="1" ht="15" customHeight="1">
      <c r="A87" s="142">
        <v>2</v>
      </c>
      <c r="B87" s="246" t="s">
        <v>50</v>
      </c>
      <c r="C87" s="247"/>
      <c r="D87" s="248"/>
      <c r="E87" s="172"/>
      <c r="F87" s="97" t="s">
        <v>44</v>
      </c>
      <c r="G87" s="98">
        <v>250</v>
      </c>
      <c r="H87" s="113">
        <v>150</v>
      </c>
      <c r="I87" s="109">
        <f t="shared" si="15"/>
        <v>37500</v>
      </c>
      <c r="J87" s="172"/>
      <c r="K87" s="97" t="s">
        <v>44</v>
      </c>
      <c r="L87" s="98">
        <v>200</v>
      </c>
      <c r="M87" s="113">
        <v>57.15</v>
      </c>
      <c r="N87" s="109">
        <f t="shared" si="16"/>
        <v>11430</v>
      </c>
      <c r="O87" s="172"/>
      <c r="P87" s="197" t="s">
        <v>44</v>
      </c>
      <c r="Q87" s="87">
        <v>300</v>
      </c>
      <c r="R87" s="113">
        <v>36</v>
      </c>
      <c r="S87" s="109">
        <f t="shared" si="17"/>
        <v>10800</v>
      </c>
      <c r="T87" s="172"/>
      <c r="U87" s="97" t="s">
        <v>44</v>
      </c>
      <c r="V87" s="98">
        <v>200</v>
      </c>
      <c r="W87" s="113">
        <v>116.55</v>
      </c>
      <c r="X87" s="109">
        <f t="shared" si="18"/>
        <v>23310</v>
      </c>
    </row>
    <row r="88" spans="1:24" s="8" customFormat="1" ht="15" customHeight="1">
      <c r="A88" s="142">
        <v>3</v>
      </c>
      <c r="B88" s="260" t="s">
        <v>162</v>
      </c>
      <c r="C88" s="261"/>
      <c r="D88" s="262"/>
      <c r="E88" s="172"/>
      <c r="F88" s="97" t="s">
        <v>44</v>
      </c>
      <c r="G88" s="98">
        <v>0</v>
      </c>
      <c r="H88" s="113">
        <v>150</v>
      </c>
      <c r="I88" s="109">
        <f t="shared" si="15"/>
        <v>0</v>
      </c>
      <c r="J88" s="172"/>
      <c r="K88" s="97" t="s">
        <v>44</v>
      </c>
      <c r="L88" s="98">
        <v>15</v>
      </c>
      <c r="M88" s="113">
        <v>184.15</v>
      </c>
      <c r="N88" s="109">
        <f t="shared" si="16"/>
        <v>2762.25</v>
      </c>
      <c r="O88" s="172"/>
      <c r="P88" s="197" t="s">
        <v>44</v>
      </c>
      <c r="Q88" s="199">
        <v>50</v>
      </c>
      <c r="R88" s="113"/>
      <c r="S88" s="109">
        <f t="shared" si="17"/>
        <v>0</v>
      </c>
      <c r="T88" s="172"/>
      <c r="U88" s="97" t="s">
        <v>44</v>
      </c>
      <c r="V88" s="98">
        <v>0</v>
      </c>
      <c r="W88" s="113"/>
      <c r="X88" s="109">
        <f t="shared" si="18"/>
        <v>0</v>
      </c>
    </row>
    <row r="89" spans="1:24" s="8" customFormat="1" ht="15" customHeight="1">
      <c r="A89" s="142">
        <v>3</v>
      </c>
      <c r="B89" s="246" t="s">
        <v>51</v>
      </c>
      <c r="C89" s="247"/>
      <c r="D89" s="248"/>
      <c r="E89" s="172"/>
      <c r="F89" s="97" t="s">
        <v>44</v>
      </c>
      <c r="G89" s="98">
        <v>50</v>
      </c>
      <c r="H89" s="113">
        <v>150</v>
      </c>
      <c r="I89" s="109">
        <f>G89*H89</f>
        <v>7500</v>
      </c>
      <c r="J89" s="172"/>
      <c r="K89" s="97" t="s">
        <v>44</v>
      </c>
      <c r="L89" s="98">
        <v>20</v>
      </c>
      <c r="M89" s="113">
        <v>57.15</v>
      </c>
      <c r="N89" s="109">
        <f>L89*M89</f>
        <v>1143</v>
      </c>
      <c r="O89" s="172"/>
      <c r="P89" s="197" t="s">
        <v>44</v>
      </c>
      <c r="Q89" s="87">
        <v>20</v>
      </c>
      <c r="R89" s="113">
        <v>65</v>
      </c>
      <c r="S89" s="109">
        <f>Q89*R89</f>
        <v>1300</v>
      </c>
      <c r="T89" s="172"/>
      <c r="U89" s="97" t="s">
        <v>44</v>
      </c>
      <c r="V89" s="98">
        <v>20</v>
      </c>
      <c r="W89" s="113">
        <v>122.85</v>
      </c>
      <c r="X89" s="109">
        <f t="shared" si="18"/>
        <v>2457</v>
      </c>
    </row>
    <row r="90" spans="1:24" s="8" customFormat="1" ht="15" customHeight="1">
      <c r="A90" s="142">
        <v>4</v>
      </c>
      <c r="B90" s="246" t="s">
        <v>74</v>
      </c>
      <c r="C90" s="247"/>
      <c r="D90" s="248"/>
      <c r="E90" s="172"/>
      <c r="F90" s="97" t="s">
        <v>44</v>
      </c>
      <c r="G90" s="98">
        <v>25</v>
      </c>
      <c r="H90" s="113">
        <v>180</v>
      </c>
      <c r="I90" s="109">
        <f t="shared" si="15"/>
        <v>4500</v>
      </c>
      <c r="J90" s="172"/>
      <c r="K90" s="97" t="s">
        <v>44</v>
      </c>
      <c r="L90" s="98">
        <v>20</v>
      </c>
      <c r="M90" s="113">
        <v>127</v>
      </c>
      <c r="N90" s="109">
        <f t="shared" si="16"/>
        <v>2540</v>
      </c>
      <c r="O90" s="172"/>
      <c r="P90" s="197" t="s">
        <v>44</v>
      </c>
      <c r="Q90" s="87">
        <v>20</v>
      </c>
      <c r="R90" s="113">
        <v>95</v>
      </c>
      <c r="S90" s="109">
        <f t="shared" si="17"/>
        <v>1900</v>
      </c>
      <c r="T90" s="172"/>
      <c r="U90" s="97" t="s">
        <v>44</v>
      </c>
      <c r="V90" s="98">
        <v>10</v>
      </c>
      <c r="W90" s="113">
        <v>117.6</v>
      </c>
      <c r="X90" s="109">
        <f t="shared" si="18"/>
        <v>1176</v>
      </c>
    </row>
    <row r="91" spans="1:24" s="8" customFormat="1" ht="15" customHeight="1">
      <c r="A91" s="142">
        <v>5</v>
      </c>
      <c r="B91" s="246" t="s">
        <v>87</v>
      </c>
      <c r="C91" s="247"/>
      <c r="D91" s="248"/>
      <c r="E91" s="172"/>
      <c r="F91" s="99" t="s">
        <v>43</v>
      </c>
      <c r="G91" s="100">
        <v>25</v>
      </c>
      <c r="H91" s="108">
        <v>1200</v>
      </c>
      <c r="I91" s="109">
        <f t="shared" si="15"/>
        <v>30000</v>
      </c>
      <c r="J91" s="172"/>
      <c r="K91" s="99" t="s">
        <v>43</v>
      </c>
      <c r="L91" s="100">
        <v>15</v>
      </c>
      <c r="M91" s="108">
        <v>1270</v>
      </c>
      <c r="N91" s="109">
        <f t="shared" si="16"/>
        <v>19050</v>
      </c>
      <c r="O91" s="172"/>
      <c r="P91" s="198" t="s">
        <v>43</v>
      </c>
      <c r="Q91" s="87">
        <v>10</v>
      </c>
      <c r="R91" s="108">
        <v>1225</v>
      </c>
      <c r="S91" s="109">
        <f t="shared" si="17"/>
        <v>12250</v>
      </c>
      <c r="T91" s="172"/>
      <c r="U91" s="99" t="s">
        <v>43</v>
      </c>
      <c r="V91" s="100">
        <v>20</v>
      </c>
      <c r="W91" s="108">
        <v>882</v>
      </c>
      <c r="X91" s="109">
        <f t="shared" si="18"/>
        <v>17640</v>
      </c>
    </row>
    <row r="92" spans="1:24" s="8" customFormat="1" ht="15" customHeight="1">
      <c r="A92" s="142">
        <v>6</v>
      </c>
      <c r="B92" s="246" t="s">
        <v>88</v>
      </c>
      <c r="C92" s="247"/>
      <c r="D92" s="248"/>
      <c r="E92" s="172"/>
      <c r="F92" s="97" t="s">
        <v>89</v>
      </c>
      <c r="G92" s="98">
        <v>2</v>
      </c>
      <c r="H92" s="113">
        <v>3900</v>
      </c>
      <c r="I92" s="109">
        <f t="shared" si="15"/>
        <v>7800</v>
      </c>
      <c r="J92" s="172"/>
      <c r="K92" s="97" t="s">
        <v>89</v>
      </c>
      <c r="L92" s="98"/>
      <c r="M92" s="113"/>
      <c r="N92" s="109">
        <f t="shared" si="16"/>
        <v>0</v>
      </c>
      <c r="O92" s="172"/>
      <c r="P92" s="197" t="s">
        <v>89</v>
      </c>
      <c r="Q92" s="87">
        <v>2</v>
      </c>
      <c r="R92" s="113">
        <v>975</v>
      </c>
      <c r="S92" s="109">
        <f t="shared" si="17"/>
        <v>1950</v>
      </c>
      <c r="T92" s="172"/>
      <c r="U92" s="97" t="s">
        <v>89</v>
      </c>
      <c r="V92" s="98">
        <v>4</v>
      </c>
      <c r="W92" s="113">
        <v>2400</v>
      </c>
      <c r="X92" s="109">
        <f t="shared" si="18"/>
        <v>9600</v>
      </c>
    </row>
    <row r="93" spans="1:24" s="8" customFormat="1" ht="15" customHeight="1">
      <c r="A93" s="142">
        <v>7</v>
      </c>
      <c r="B93" s="246" t="s">
        <v>132</v>
      </c>
      <c r="C93" s="247"/>
      <c r="D93" s="248"/>
      <c r="E93" s="172"/>
      <c r="F93" s="99" t="s">
        <v>43</v>
      </c>
      <c r="G93" s="100">
        <v>80</v>
      </c>
      <c r="H93" s="108">
        <v>150</v>
      </c>
      <c r="I93" s="109">
        <f t="shared" ref="I93:I99" si="19">G93*H93</f>
        <v>12000</v>
      </c>
      <c r="J93" s="172"/>
      <c r="K93" s="99" t="s">
        <v>43</v>
      </c>
      <c r="L93" s="100">
        <v>40</v>
      </c>
      <c r="M93" s="108">
        <v>165.1</v>
      </c>
      <c r="N93" s="109">
        <f t="shared" si="16"/>
        <v>6604</v>
      </c>
      <c r="O93" s="172"/>
      <c r="P93" s="198" t="s">
        <v>43</v>
      </c>
      <c r="Q93" s="87">
        <v>40</v>
      </c>
      <c r="R93" s="108">
        <v>380</v>
      </c>
      <c r="S93" s="109">
        <f t="shared" si="17"/>
        <v>15200</v>
      </c>
      <c r="T93" s="172"/>
      <c r="U93" s="99" t="s">
        <v>43</v>
      </c>
      <c r="V93" s="100">
        <v>20</v>
      </c>
      <c r="W93" s="108">
        <v>165</v>
      </c>
      <c r="X93" s="109">
        <f t="shared" si="18"/>
        <v>3300</v>
      </c>
    </row>
    <row r="94" spans="1:24" s="8" customFormat="1" ht="15" customHeight="1">
      <c r="A94" s="142">
        <v>7</v>
      </c>
      <c r="B94" s="246" t="s">
        <v>133</v>
      </c>
      <c r="C94" s="247"/>
      <c r="D94" s="248"/>
      <c r="E94" s="172"/>
      <c r="F94" s="99" t="s">
        <v>43</v>
      </c>
      <c r="G94" s="100">
        <v>50</v>
      </c>
      <c r="H94" s="108">
        <v>150</v>
      </c>
      <c r="I94" s="109">
        <f t="shared" si="19"/>
        <v>7500</v>
      </c>
      <c r="J94" s="172"/>
      <c r="K94" s="99" t="s">
        <v>43</v>
      </c>
      <c r="L94" s="100">
        <v>40</v>
      </c>
      <c r="M94" s="108">
        <v>203.2</v>
      </c>
      <c r="N94" s="109">
        <f t="shared" si="16"/>
        <v>8128</v>
      </c>
      <c r="O94" s="172"/>
      <c r="P94" s="198" t="s">
        <v>43</v>
      </c>
      <c r="Q94" s="87">
        <v>40</v>
      </c>
      <c r="R94" s="108">
        <v>380</v>
      </c>
      <c r="S94" s="109">
        <f t="shared" si="17"/>
        <v>15200</v>
      </c>
      <c r="T94" s="172"/>
      <c r="U94" s="99" t="s">
        <v>43</v>
      </c>
      <c r="V94" s="100">
        <v>20</v>
      </c>
      <c r="W94" s="108">
        <v>165</v>
      </c>
      <c r="X94" s="109">
        <f t="shared" si="18"/>
        <v>3300</v>
      </c>
    </row>
    <row r="95" spans="1:24" s="8" customFormat="1" ht="15" customHeight="1">
      <c r="A95" s="142">
        <v>8</v>
      </c>
      <c r="B95" s="246" t="s">
        <v>84</v>
      </c>
      <c r="C95" s="247"/>
      <c r="D95" s="248"/>
      <c r="E95" s="172"/>
      <c r="F95" s="97" t="s">
        <v>52</v>
      </c>
      <c r="G95" s="101">
        <v>10</v>
      </c>
      <c r="H95" s="113">
        <v>3800</v>
      </c>
      <c r="I95" s="109">
        <f t="shared" si="19"/>
        <v>38000</v>
      </c>
      <c r="J95" s="172"/>
      <c r="K95" s="97" t="s">
        <v>52</v>
      </c>
      <c r="L95" s="101">
        <v>25</v>
      </c>
      <c r="M95" s="113">
        <v>4699</v>
      </c>
      <c r="N95" s="109">
        <f t="shared" si="16"/>
        <v>117475</v>
      </c>
      <c r="O95" s="172"/>
      <c r="P95" s="197" t="s">
        <v>52</v>
      </c>
      <c r="Q95" s="87">
        <v>30</v>
      </c>
      <c r="R95" s="113">
        <v>13650</v>
      </c>
      <c r="S95" s="109">
        <f t="shared" si="17"/>
        <v>409500</v>
      </c>
      <c r="T95" s="172"/>
      <c r="U95" s="97" t="s">
        <v>52</v>
      </c>
      <c r="V95" s="101">
        <v>20</v>
      </c>
      <c r="W95" s="113">
        <v>2800</v>
      </c>
      <c r="X95" s="109">
        <f t="shared" si="18"/>
        <v>56000</v>
      </c>
    </row>
    <row r="96" spans="1:24" s="8" customFormat="1" ht="15" customHeight="1">
      <c r="A96" s="142">
        <v>9</v>
      </c>
      <c r="B96" s="246" t="s">
        <v>99</v>
      </c>
      <c r="C96" s="247"/>
      <c r="D96" s="248"/>
      <c r="E96" s="172"/>
      <c r="F96" s="97" t="s">
        <v>44</v>
      </c>
      <c r="G96" s="101">
        <v>50</v>
      </c>
      <c r="H96" s="113">
        <v>16</v>
      </c>
      <c r="I96" s="109">
        <f t="shared" si="19"/>
        <v>800</v>
      </c>
      <c r="J96" s="172"/>
      <c r="K96" s="97" t="s">
        <v>44</v>
      </c>
      <c r="L96" s="101">
        <v>50</v>
      </c>
      <c r="M96" s="113">
        <v>12.7</v>
      </c>
      <c r="N96" s="109">
        <f t="shared" si="16"/>
        <v>635</v>
      </c>
      <c r="O96" s="172"/>
      <c r="P96" s="197" t="s">
        <v>44</v>
      </c>
      <c r="Q96" s="200">
        <v>50</v>
      </c>
      <c r="R96" s="113"/>
      <c r="S96" s="109">
        <f t="shared" si="17"/>
        <v>0</v>
      </c>
      <c r="T96" s="172"/>
      <c r="U96" s="97" t="s">
        <v>44</v>
      </c>
      <c r="V96" s="101">
        <v>1000</v>
      </c>
      <c r="W96" s="113">
        <v>16</v>
      </c>
      <c r="X96" s="109">
        <f t="shared" si="18"/>
        <v>16000</v>
      </c>
    </row>
    <row r="97" spans="1:24" s="8" customFormat="1" ht="15" customHeight="1">
      <c r="A97" s="142">
        <v>10</v>
      </c>
      <c r="B97" s="246" t="s">
        <v>100</v>
      </c>
      <c r="C97" s="247"/>
      <c r="D97" s="248"/>
      <c r="E97" s="172"/>
      <c r="F97" s="97" t="s">
        <v>44</v>
      </c>
      <c r="G97" s="101">
        <v>15</v>
      </c>
      <c r="H97" s="113">
        <v>455</v>
      </c>
      <c r="I97" s="109">
        <f t="shared" si="19"/>
        <v>6825</v>
      </c>
      <c r="J97" s="172"/>
      <c r="K97" s="97" t="s">
        <v>44</v>
      </c>
      <c r="L97" s="101">
        <v>20</v>
      </c>
      <c r="M97" s="113">
        <v>190.5</v>
      </c>
      <c r="N97" s="109">
        <f t="shared" si="16"/>
        <v>3810</v>
      </c>
      <c r="O97" s="172"/>
      <c r="P97" s="197" t="s">
        <v>44</v>
      </c>
      <c r="Q97" s="87">
        <v>100</v>
      </c>
      <c r="R97" s="113">
        <v>85</v>
      </c>
      <c r="S97" s="109">
        <f t="shared" si="17"/>
        <v>8500</v>
      </c>
      <c r="T97" s="172"/>
      <c r="U97" s="97" t="s">
        <v>44</v>
      </c>
      <c r="V97" s="101">
        <v>20</v>
      </c>
      <c r="W97" s="113">
        <v>80</v>
      </c>
      <c r="X97" s="109">
        <f t="shared" si="18"/>
        <v>1600</v>
      </c>
    </row>
    <row r="98" spans="1:24" s="8" customFormat="1" ht="15" customHeight="1">
      <c r="A98" s="142">
        <v>11</v>
      </c>
      <c r="B98" s="246" t="s">
        <v>110</v>
      </c>
      <c r="C98" s="247"/>
      <c r="D98" s="248"/>
      <c r="E98" s="172"/>
      <c r="F98" s="97" t="s">
        <v>12</v>
      </c>
      <c r="G98" s="101">
        <v>1</v>
      </c>
      <c r="H98" s="113">
        <v>4500</v>
      </c>
      <c r="I98" s="109">
        <f t="shared" si="19"/>
        <v>4500</v>
      </c>
      <c r="J98" s="172"/>
      <c r="K98" s="97" t="s">
        <v>44</v>
      </c>
      <c r="L98" s="101">
        <v>6</v>
      </c>
      <c r="M98" s="113">
        <v>444.5</v>
      </c>
      <c r="N98" s="109">
        <f t="shared" si="16"/>
        <v>2667</v>
      </c>
      <c r="O98" s="172"/>
      <c r="P98" s="197" t="s">
        <v>12</v>
      </c>
      <c r="Q98" s="87">
        <v>1</v>
      </c>
      <c r="R98" s="113">
        <v>10000</v>
      </c>
      <c r="S98" s="109">
        <f t="shared" si="17"/>
        <v>10000</v>
      </c>
      <c r="T98" s="172"/>
      <c r="U98" s="97" t="s">
        <v>12</v>
      </c>
      <c r="V98" s="101">
        <v>5</v>
      </c>
      <c r="W98" s="113">
        <v>500</v>
      </c>
      <c r="X98" s="109">
        <f t="shared" si="18"/>
        <v>2500</v>
      </c>
    </row>
    <row r="99" spans="1:24" s="8" customFormat="1" ht="15" customHeight="1">
      <c r="A99" s="142">
        <v>12</v>
      </c>
      <c r="B99" s="244" t="s">
        <v>62</v>
      </c>
      <c r="C99" s="245"/>
      <c r="D99" s="245"/>
      <c r="E99" s="172"/>
      <c r="F99" s="97" t="s">
        <v>12</v>
      </c>
      <c r="G99" s="101">
        <v>1</v>
      </c>
      <c r="H99" s="113">
        <v>10000</v>
      </c>
      <c r="I99" s="109">
        <f t="shared" si="19"/>
        <v>10000</v>
      </c>
      <c r="J99" s="172"/>
      <c r="K99" s="97" t="s">
        <v>12</v>
      </c>
      <c r="L99" s="101">
        <v>1</v>
      </c>
      <c r="M99" s="113">
        <v>38100</v>
      </c>
      <c r="N99" s="109">
        <f t="shared" si="16"/>
        <v>38100</v>
      </c>
      <c r="O99" s="172"/>
      <c r="P99" s="197" t="s">
        <v>12</v>
      </c>
      <c r="Q99" s="87">
        <v>1</v>
      </c>
      <c r="R99" s="113">
        <v>80000</v>
      </c>
      <c r="S99" s="109">
        <f t="shared" si="17"/>
        <v>80000</v>
      </c>
      <c r="T99" s="172"/>
      <c r="U99" s="97" t="s">
        <v>12</v>
      </c>
      <c r="V99" s="101">
        <v>1</v>
      </c>
      <c r="W99" s="113">
        <v>15413.3</v>
      </c>
      <c r="X99" s="109">
        <f t="shared" si="18"/>
        <v>15413.3</v>
      </c>
    </row>
    <row r="100" spans="1:24" s="8" customFormat="1" ht="15" customHeight="1">
      <c r="A100" s="142">
        <v>13</v>
      </c>
      <c r="B100" s="244"/>
      <c r="C100" s="245"/>
      <c r="D100" s="245"/>
      <c r="E100" s="172"/>
      <c r="F100" s="97"/>
      <c r="G100" s="174"/>
      <c r="H100" s="113"/>
      <c r="I100" s="109"/>
      <c r="J100" s="172"/>
      <c r="K100" s="97"/>
      <c r="L100" s="174"/>
      <c r="M100" s="113"/>
      <c r="N100" s="109"/>
      <c r="O100" s="172"/>
      <c r="P100" s="97"/>
      <c r="Q100" s="174"/>
      <c r="R100" s="113"/>
      <c r="S100" s="109"/>
      <c r="T100" s="172"/>
      <c r="U100" s="97"/>
      <c r="V100" s="174"/>
      <c r="W100" s="113"/>
      <c r="X100" s="109"/>
    </row>
    <row r="101" spans="1:24" s="8" customFormat="1" ht="15" customHeight="1">
      <c r="A101" s="142">
        <v>14</v>
      </c>
      <c r="B101" s="244"/>
      <c r="C101" s="245"/>
      <c r="D101" s="245"/>
      <c r="E101" s="172"/>
      <c r="F101" s="97"/>
      <c r="G101" s="174"/>
      <c r="H101" s="113"/>
      <c r="I101" s="109"/>
      <c r="J101" s="172"/>
      <c r="K101" s="97"/>
      <c r="L101" s="174"/>
      <c r="M101" s="113"/>
      <c r="N101" s="109"/>
      <c r="O101" s="172"/>
      <c r="P101" s="97"/>
      <c r="Q101" s="174"/>
      <c r="R101" s="113"/>
      <c r="S101" s="109"/>
      <c r="T101" s="172"/>
      <c r="U101" s="97"/>
      <c r="V101" s="174"/>
      <c r="W101" s="113"/>
      <c r="X101" s="109"/>
    </row>
    <row r="102" spans="1:24" s="8" customFormat="1" ht="15" customHeight="1">
      <c r="A102" s="142">
        <v>15</v>
      </c>
      <c r="B102" s="244"/>
      <c r="C102" s="245"/>
      <c r="D102" s="245"/>
      <c r="E102" s="172"/>
      <c r="F102" s="97"/>
      <c r="G102" s="174"/>
      <c r="H102" s="113"/>
      <c r="I102" s="109"/>
      <c r="J102" s="172"/>
      <c r="K102" s="97"/>
      <c r="L102" s="174"/>
      <c r="M102" s="113"/>
      <c r="N102" s="109"/>
      <c r="O102" s="172"/>
      <c r="P102" s="97"/>
      <c r="Q102" s="174"/>
      <c r="R102" s="113"/>
      <c r="S102" s="109"/>
      <c r="T102" s="172"/>
      <c r="U102" s="97"/>
      <c r="V102" s="174"/>
      <c r="W102" s="113"/>
      <c r="X102" s="109"/>
    </row>
    <row r="103" spans="1:24" s="8" customFormat="1" ht="15" customHeight="1">
      <c r="A103" s="142">
        <v>16</v>
      </c>
      <c r="B103" s="257"/>
      <c r="C103" s="258"/>
      <c r="D103" s="259"/>
      <c r="E103" s="172"/>
      <c r="F103" s="97"/>
      <c r="G103" s="174"/>
      <c r="H103" s="113"/>
      <c r="I103" s="109"/>
      <c r="J103" s="172"/>
      <c r="K103" s="97"/>
      <c r="L103" s="174"/>
      <c r="M103" s="113"/>
      <c r="N103" s="109"/>
      <c r="O103" s="172"/>
      <c r="P103" s="97"/>
      <c r="Q103" s="174"/>
      <c r="R103" s="113"/>
      <c r="S103" s="109"/>
      <c r="T103" s="172"/>
      <c r="U103" s="97"/>
      <c r="V103" s="174"/>
      <c r="W103" s="113"/>
      <c r="X103" s="109"/>
    </row>
    <row r="104" spans="1:24" s="8" customFormat="1" ht="15" customHeight="1">
      <c r="A104" s="146"/>
      <c r="B104" s="252" t="s">
        <v>48</v>
      </c>
      <c r="C104" s="253"/>
      <c r="D104" s="254"/>
      <c r="E104" s="172"/>
      <c r="F104" s="91"/>
      <c r="G104" s="92"/>
      <c r="H104" s="110"/>
      <c r="I104" s="114">
        <f>SUM(I86:I102)</f>
        <v>194925</v>
      </c>
      <c r="J104" s="172"/>
      <c r="K104" s="91"/>
      <c r="L104" s="92"/>
      <c r="M104" s="110"/>
      <c r="N104" s="114">
        <f>SUM(N86:N102)</f>
        <v>225393.25</v>
      </c>
      <c r="O104" s="172"/>
      <c r="P104" s="91"/>
      <c r="Q104" s="92"/>
      <c r="R104" s="110"/>
      <c r="S104" s="114">
        <f>SUM(S86:S102)</f>
        <v>584600</v>
      </c>
      <c r="T104" s="172"/>
      <c r="U104" s="91"/>
      <c r="V104" s="92"/>
      <c r="W104" s="110"/>
      <c r="X104" s="114">
        <f>SUM(X86:X102)</f>
        <v>169546.3</v>
      </c>
    </row>
    <row r="105" spans="1:24" s="8" customFormat="1" ht="15" customHeight="1">
      <c r="A105" s="146"/>
      <c r="B105" s="252"/>
      <c r="C105" s="253"/>
      <c r="D105" s="254"/>
      <c r="E105" s="172"/>
      <c r="F105" s="95"/>
      <c r="G105" s="96"/>
      <c r="H105" s="112"/>
      <c r="I105" s="115"/>
      <c r="J105" s="172"/>
      <c r="K105" s="95"/>
      <c r="L105" s="96"/>
      <c r="M105" s="112"/>
      <c r="N105" s="115"/>
      <c r="O105" s="172"/>
      <c r="P105" s="95"/>
      <c r="Q105" s="96"/>
      <c r="R105" s="112"/>
      <c r="S105" s="115"/>
      <c r="T105" s="172"/>
      <c r="U105" s="95"/>
      <c r="V105" s="96"/>
      <c r="W105" s="112"/>
      <c r="X105" s="115"/>
    </row>
    <row r="106" spans="1:24" s="8" customFormat="1" ht="15" customHeight="1">
      <c r="A106" s="145" t="s">
        <v>73</v>
      </c>
      <c r="B106" s="249" t="s">
        <v>101</v>
      </c>
      <c r="C106" s="250"/>
      <c r="D106" s="251"/>
      <c r="E106" s="172"/>
      <c r="F106" s="97"/>
      <c r="G106" s="96"/>
      <c r="H106" s="112"/>
      <c r="I106" s="109"/>
      <c r="J106" s="172"/>
      <c r="K106" s="97"/>
      <c r="L106" s="96"/>
      <c r="M106" s="112"/>
      <c r="N106" s="109"/>
      <c r="O106" s="172"/>
      <c r="P106" s="97"/>
      <c r="Q106" s="96"/>
      <c r="R106" s="112"/>
      <c r="S106" s="109"/>
      <c r="T106" s="172"/>
      <c r="U106" s="97"/>
      <c r="V106" s="96"/>
      <c r="W106" s="112"/>
      <c r="X106" s="109"/>
    </row>
    <row r="107" spans="1:24" s="8" customFormat="1" ht="15" customHeight="1">
      <c r="A107" s="142"/>
      <c r="B107" s="244" t="s">
        <v>94</v>
      </c>
      <c r="C107" s="255"/>
      <c r="D107" s="256"/>
      <c r="E107" s="130">
        <v>1</v>
      </c>
      <c r="F107" s="97" t="s">
        <v>10</v>
      </c>
      <c r="G107" s="168">
        <v>15</v>
      </c>
      <c r="H107" s="113">
        <v>1000</v>
      </c>
      <c r="I107" s="109">
        <f t="shared" ref="I107:I113" si="20">H107*G107*E107</f>
        <v>15000</v>
      </c>
      <c r="J107" s="130">
        <v>1</v>
      </c>
      <c r="K107" s="97" t="s">
        <v>10</v>
      </c>
      <c r="L107" s="168">
        <v>15</v>
      </c>
      <c r="M107" s="113">
        <v>1905</v>
      </c>
      <c r="N107" s="109">
        <f t="shared" ref="N107:N113" si="21">M107*L107*J107</f>
        <v>28575</v>
      </c>
      <c r="O107" s="201">
        <v>1</v>
      </c>
      <c r="P107" s="97" t="s">
        <v>10</v>
      </c>
      <c r="Q107" s="130">
        <v>15</v>
      </c>
      <c r="R107" s="113">
        <v>2185</v>
      </c>
      <c r="S107" s="109">
        <f t="shared" ref="S107:S113" si="22">R107*Q107*O107</f>
        <v>32775</v>
      </c>
      <c r="T107" s="130">
        <v>1</v>
      </c>
      <c r="U107" s="97" t="s">
        <v>10</v>
      </c>
      <c r="V107" s="168">
        <v>14</v>
      </c>
      <c r="W107" s="113">
        <v>2100</v>
      </c>
      <c r="X107" s="109">
        <f t="shared" ref="X107:X113" si="23">W107*V107*T107</f>
        <v>29400</v>
      </c>
    </row>
    <row r="108" spans="1:24" s="8" customFormat="1" ht="15" customHeight="1">
      <c r="A108" s="142"/>
      <c r="B108" s="244" t="s">
        <v>95</v>
      </c>
      <c r="C108" s="255"/>
      <c r="D108" s="256"/>
      <c r="E108" s="130">
        <v>1</v>
      </c>
      <c r="F108" s="99" t="s">
        <v>10</v>
      </c>
      <c r="G108" s="168">
        <v>15</v>
      </c>
      <c r="H108" s="113">
        <v>900</v>
      </c>
      <c r="I108" s="109">
        <f t="shared" si="20"/>
        <v>13500</v>
      </c>
      <c r="J108" s="130">
        <v>1</v>
      </c>
      <c r="K108" s="99" t="s">
        <v>10</v>
      </c>
      <c r="L108" s="168">
        <v>15</v>
      </c>
      <c r="M108" s="113">
        <v>1524</v>
      </c>
      <c r="N108" s="109">
        <f t="shared" si="21"/>
        <v>22860</v>
      </c>
      <c r="O108" s="201">
        <v>1</v>
      </c>
      <c r="P108" s="99" t="s">
        <v>10</v>
      </c>
      <c r="Q108" s="130">
        <v>15</v>
      </c>
      <c r="R108" s="113">
        <v>1875</v>
      </c>
      <c r="S108" s="109">
        <f t="shared" si="22"/>
        <v>28125</v>
      </c>
      <c r="T108" s="130">
        <v>1</v>
      </c>
      <c r="U108" s="99" t="s">
        <v>10</v>
      </c>
      <c r="V108" s="168">
        <v>14</v>
      </c>
      <c r="W108" s="113">
        <v>1650</v>
      </c>
      <c r="X108" s="109">
        <f t="shared" si="23"/>
        <v>23100</v>
      </c>
    </row>
    <row r="109" spans="1:24" s="8" customFormat="1" ht="15" customHeight="1">
      <c r="A109" s="142"/>
      <c r="B109" s="244" t="s">
        <v>120</v>
      </c>
      <c r="C109" s="255"/>
      <c r="D109" s="256"/>
      <c r="E109" s="130">
        <v>1</v>
      </c>
      <c r="F109" s="99" t="s">
        <v>10</v>
      </c>
      <c r="G109" s="168">
        <v>15</v>
      </c>
      <c r="H109" s="113">
        <v>900</v>
      </c>
      <c r="I109" s="109">
        <f t="shared" si="20"/>
        <v>13500</v>
      </c>
      <c r="J109" s="130">
        <v>1</v>
      </c>
      <c r="K109" s="99" t="s">
        <v>10</v>
      </c>
      <c r="L109" s="168">
        <v>15</v>
      </c>
      <c r="M109" s="113">
        <v>1524</v>
      </c>
      <c r="N109" s="109">
        <f t="shared" si="21"/>
        <v>22860</v>
      </c>
      <c r="O109" s="201">
        <v>1</v>
      </c>
      <c r="P109" s="99" t="s">
        <v>10</v>
      </c>
      <c r="Q109" s="130">
        <v>15</v>
      </c>
      <c r="R109" s="113">
        <v>1400</v>
      </c>
      <c r="S109" s="109">
        <f t="shared" si="22"/>
        <v>21000</v>
      </c>
      <c r="T109" s="130">
        <v>1</v>
      </c>
      <c r="U109" s="99" t="s">
        <v>10</v>
      </c>
      <c r="V109" s="168">
        <v>14</v>
      </c>
      <c r="W109" s="113">
        <v>1700</v>
      </c>
      <c r="X109" s="109">
        <f t="shared" si="23"/>
        <v>23800</v>
      </c>
    </row>
    <row r="110" spans="1:24" s="8" customFormat="1" ht="15" customHeight="1">
      <c r="A110" s="142"/>
      <c r="B110" s="165" t="s">
        <v>63</v>
      </c>
      <c r="C110" s="166"/>
      <c r="D110" s="167"/>
      <c r="E110" s="130">
        <v>4</v>
      </c>
      <c r="F110" s="97" t="s">
        <v>10</v>
      </c>
      <c r="G110" s="168">
        <v>15</v>
      </c>
      <c r="H110" s="113">
        <v>750</v>
      </c>
      <c r="I110" s="109">
        <f t="shared" si="20"/>
        <v>45000</v>
      </c>
      <c r="J110" s="130">
        <v>2</v>
      </c>
      <c r="K110" s="97" t="s">
        <v>10</v>
      </c>
      <c r="L110" s="168">
        <v>15</v>
      </c>
      <c r="M110" s="113">
        <v>1270</v>
      </c>
      <c r="N110" s="109">
        <f t="shared" si="21"/>
        <v>38100</v>
      </c>
      <c r="O110" s="201">
        <v>3</v>
      </c>
      <c r="P110" s="97" t="s">
        <v>10</v>
      </c>
      <c r="Q110" s="130">
        <v>15</v>
      </c>
      <c r="R110" s="113">
        <v>1300</v>
      </c>
      <c r="S110" s="109">
        <f t="shared" si="22"/>
        <v>58500</v>
      </c>
      <c r="T110" s="130">
        <v>2</v>
      </c>
      <c r="U110" s="97" t="s">
        <v>10</v>
      </c>
      <c r="V110" s="168">
        <v>14</v>
      </c>
      <c r="W110" s="113">
        <v>1689.68</v>
      </c>
      <c r="X110" s="109">
        <f t="shared" si="23"/>
        <v>47311.040000000001</v>
      </c>
    </row>
    <row r="111" spans="1:24" s="8" customFormat="1" ht="15" customHeight="1">
      <c r="A111" s="142"/>
      <c r="B111" s="244" t="s">
        <v>64</v>
      </c>
      <c r="C111" s="255"/>
      <c r="D111" s="256"/>
      <c r="E111" s="130">
        <v>6</v>
      </c>
      <c r="F111" s="97" t="s">
        <v>10</v>
      </c>
      <c r="G111" s="168">
        <v>15</v>
      </c>
      <c r="H111" s="113">
        <v>700</v>
      </c>
      <c r="I111" s="109">
        <f>H111*G111*E111</f>
        <v>63000</v>
      </c>
      <c r="J111" s="130">
        <v>4</v>
      </c>
      <c r="K111" s="97" t="s">
        <v>10</v>
      </c>
      <c r="L111" s="168">
        <v>15</v>
      </c>
      <c r="M111" s="113">
        <v>1206.5</v>
      </c>
      <c r="N111" s="109">
        <f t="shared" si="21"/>
        <v>72390</v>
      </c>
      <c r="O111" s="201">
        <v>3</v>
      </c>
      <c r="P111" s="97" t="s">
        <v>10</v>
      </c>
      <c r="Q111" s="130">
        <v>15</v>
      </c>
      <c r="R111" s="113">
        <v>1300</v>
      </c>
      <c r="S111" s="109">
        <f t="shared" si="22"/>
        <v>58500</v>
      </c>
      <c r="T111" s="130">
        <v>2</v>
      </c>
      <c r="U111" s="97" t="s">
        <v>10</v>
      </c>
      <c r="V111" s="168">
        <v>14</v>
      </c>
      <c r="W111" s="113">
        <v>1677.25</v>
      </c>
      <c r="X111" s="109">
        <f t="shared" si="23"/>
        <v>46963</v>
      </c>
    </row>
    <row r="112" spans="1:24" s="8" customFormat="1" ht="15" customHeight="1">
      <c r="A112" s="142"/>
      <c r="B112" s="244" t="s">
        <v>102</v>
      </c>
      <c r="C112" s="255"/>
      <c r="D112" s="256"/>
      <c r="E112" s="130">
        <v>10</v>
      </c>
      <c r="F112" s="97" t="s">
        <v>10</v>
      </c>
      <c r="G112" s="168">
        <v>15</v>
      </c>
      <c r="H112" s="113">
        <v>1150</v>
      </c>
      <c r="I112" s="109">
        <f>H112*G112*E112</f>
        <v>172500</v>
      </c>
      <c r="J112" s="130">
        <v>4</v>
      </c>
      <c r="K112" s="97" t="s">
        <v>10</v>
      </c>
      <c r="L112" s="168">
        <v>15</v>
      </c>
      <c r="M112" s="113">
        <v>1079.5</v>
      </c>
      <c r="N112" s="109">
        <f t="shared" si="21"/>
        <v>64770</v>
      </c>
      <c r="O112" s="201">
        <v>6</v>
      </c>
      <c r="P112" s="97" t="s">
        <v>10</v>
      </c>
      <c r="Q112" s="130">
        <v>15</v>
      </c>
      <c r="R112" s="113">
        <v>950</v>
      </c>
      <c r="S112" s="109">
        <f t="shared" si="22"/>
        <v>85500</v>
      </c>
      <c r="T112" s="130">
        <v>4</v>
      </c>
      <c r="U112" s="97" t="s">
        <v>10</v>
      </c>
      <c r="V112" s="168">
        <v>14</v>
      </c>
      <c r="W112" s="113">
        <v>1619.58</v>
      </c>
      <c r="X112" s="109">
        <f t="shared" si="23"/>
        <v>90696.48</v>
      </c>
    </row>
    <row r="113" spans="1:24" s="8" customFormat="1" ht="15" customHeight="1">
      <c r="A113" s="142"/>
      <c r="B113" s="244" t="s">
        <v>121</v>
      </c>
      <c r="C113" s="255"/>
      <c r="D113" s="256"/>
      <c r="E113" s="130">
        <v>3</v>
      </c>
      <c r="F113" s="97" t="s">
        <v>10</v>
      </c>
      <c r="G113" s="168">
        <v>15</v>
      </c>
      <c r="H113" s="113">
        <v>750</v>
      </c>
      <c r="I113" s="109">
        <f t="shared" si="20"/>
        <v>33750</v>
      </c>
      <c r="J113" s="130">
        <v>1</v>
      </c>
      <c r="K113" s="97" t="s">
        <v>10</v>
      </c>
      <c r="L113" s="168">
        <v>15</v>
      </c>
      <c r="M113" s="113">
        <v>1016</v>
      </c>
      <c r="N113" s="109">
        <f t="shared" si="21"/>
        <v>15240</v>
      </c>
      <c r="O113" s="201">
        <v>3</v>
      </c>
      <c r="P113" s="97" t="s">
        <v>10</v>
      </c>
      <c r="Q113" s="130">
        <v>15</v>
      </c>
      <c r="R113" s="113">
        <v>950</v>
      </c>
      <c r="S113" s="109">
        <f t="shared" si="22"/>
        <v>42750</v>
      </c>
      <c r="T113" s="130">
        <v>1</v>
      </c>
      <c r="U113" s="97" t="s">
        <v>10</v>
      </c>
      <c r="V113" s="168">
        <v>14</v>
      </c>
      <c r="W113" s="113">
        <v>1391.44</v>
      </c>
      <c r="X113" s="109">
        <f t="shared" si="23"/>
        <v>19480.16</v>
      </c>
    </row>
    <row r="114" spans="1:24" s="8" customFormat="1" ht="15" customHeight="1">
      <c r="A114" s="142"/>
      <c r="B114" s="257"/>
      <c r="C114" s="258"/>
      <c r="D114" s="259"/>
      <c r="E114" s="130"/>
      <c r="F114" s="97"/>
      <c r="G114" s="168"/>
      <c r="H114" s="113"/>
      <c r="I114" s="109"/>
      <c r="J114" s="130"/>
      <c r="K114" s="97"/>
      <c r="L114" s="168"/>
      <c r="M114" s="113"/>
      <c r="N114" s="109"/>
      <c r="O114" s="220"/>
      <c r="P114" s="97"/>
      <c r="Q114" s="174"/>
      <c r="R114" s="113"/>
      <c r="S114" s="109"/>
      <c r="T114" s="130"/>
      <c r="U114" s="97"/>
      <c r="V114" s="168"/>
      <c r="W114" s="113"/>
      <c r="X114" s="109"/>
    </row>
    <row r="115" spans="1:24" s="8" customFormat="1" ht="15" customHeight="1">
      <c r="A115" s="142"/>
      <c r="B115" s="257"/>
      <c r="C115" s="258"/>
      <c r="D115" s="259"/>
      <c r="E115" s="130"/>
      <c r="F115" s="97"/>
      <c r="G115" s="168"/>
      <c r="H115" s="113"/>
      <c r="I115" s="109"/>
      <c r="J115" s="130"/>
      <c r="K115" s="97"/>
      <c r="L115" s="168"/>
      <c r="M115" s="113"/>
      <c r="N115" s="109"/>
      <c r="O115" s="220"/>
      <c r="P115" s="97"/>
      <c r="Q115" s="174"/>
      <c r="R115" s="113"/>
      <c r="S115" s="109"/>
      <c r="T115" s="130"/>
      <c r="U115" s="97"/>
      <c r="V115" s="168"/>
      <c r="W115" s="113"/>
      <c r="X115" s="109"/>
    </row>
    <row r="116" spans="1:24" s="8" customFormat="1" ht="15" customHeight="1">
      <c r="A116" s="142"/>
      <c r="B116" s="257"/>
      <c r="C116" s="258"/>
      <c r="D116" s="259"/>
      <c r="E116" s="130"/>
      <c r="F116" s="97"/>
      <c r="G116" s="168"/>
      <c r="H116" s="113"/>
      <c r="I116" s="109"/>
      <c r="J116" s="130"/>
      <c r="K116" s="97"/>
      <c r="L116" s="168"/>
      <c r="M116" s="113"/>
      <c r="N116" s="109"/>
      <c r="O116" s="220"/>
      <c r="P116" s="97"/>
      <c r="Q116" s="174"/>
      <c r="R116" s="113"/>
      <c r="S116" s="109"/>
      <c r="T116" s="130"/>
      <c r="U116" s="97"/>
      <c r="V116" s="168"/>
      <c r="W116" s="113"/>
      <c r="X116" s="109"/>
    </row>
    <row r="117" spans="1:24" s="8" customFormat="1" ht="15" customHeight="1">
      <c r="A117" s="142"/>
      <c r="B117" s="252" t="s">
        <v>48</v>
      </c>
      <c r="C117" s="253"/>
      <c r="D117" s="254"/>
      <c r="E117" s="179">
        <f>SUM(E107:E113)</f>
        <v>26</v>
      </c>
      <c r="F117" s="97"/>
      <c r="G117" s="96"/>
      <c r="H117" s="112"/>
      <c r="I117" s="114">
        <f>SUM(I107:I113)</f>
        <v>356250</v>
      </c>
      <c r="J117" s="179">
        <f>SUM(J107:J113)</f>
        <v>14</v>
      </c>
      <c r="K117" s="97"/>
      <c r="L117" s="96"/>
      <c r="M117" s="112"/>
      <c r="N117" s="114">
        <f>SUM(N107:N113)</f>
        <v>264795</v>
      </c>
      <c r="O117" s="179">
        <f>SUM(O107:O113)</f>
        <v>18</v>
      </c>
      <c r="P117" s="97"/>
      <c r="Q117" s="96"/>
      <c r="R117" s="112"/>
      <c r="S117" s="114">
        <f>SUM(S107:S113)</f>
        <v>327150</v>
      </c>
      <c r="T117" s="179">
        <f>SUM(T107:T113)</f>
        <v>12</v>
      </c>
      <c r="U117" s="97"/>
      <c r="V117" s="96"/>
      <c r="W117" s="112"/>
      <c r="X117" s="114">
        <f>SUM(X107:X116)-0.08</f>
        <v>280750.59999999998</v>
      </c>
    </row>
    <row r="118" spans="1:24" s="8" customFormat="1" ht="15" customHeight="1">
      <c r="A118" s="142"/>
      <c r="B118" s="272"/>
      <c r="C118" s="273"/>
      <c r="D118" s="274"/>
      <c r="E118" s="128"/>
      <c r="F118" s="97"/>
      <c r="G118" s="96"/>
      <c r="H118" s="112"/>
      <c r="I118" s="114"/>
      <c r="J118" s="128"/>
      <c r="K118" s="97"/>
      <c r="L118" s="96"/>
      <c r="M118" s="112"/>
      <c r="N118" s="114"/>
      <c r="O118" s="128"/>
      <c r="P118" s="97"/>
      <c r="Q118" s="96"/>
      <c r="R118" s="112"/>
      <c r="S118" s="114"/>
      <c r="T118" s="128"/>
      <c r="U118" s="97"/>
      <c r="V118" s="96"/>
      <c r="W118" s="112"/>
      <c r="X118" s="114"/>
    </row>
    <row r="119" spans="1:24" s="8" customFormat="1" ht="15" customHeight="1">
      <c r="A119" s="145" t="s">
        <v>116</v>
      </c>
      <c r="B119" s="266" t="s">
        <v>104</v>
      </c>
      <c r="C119" s="267"/>
      <c r="D119" s="268"/>
      <c r="E119" s="128"/>
      <c r="F119" s="97"/>
      <c r="G119" s="96"/>
      <c r="H119" s="112"/>
      <c r="I119" s="109"/>
      <c r="J119" s="128"/>
      <c r="K119" s="97"/>
      <c r="L119" s="96"/>
      <c r="M119" s="112"/>
      <c r="N119" s="109"/>
      <c r="O119" s="128"/>
      <c r="P119" s="97"/>
      <c r="Q119" s="96"/>
      <c r="R119" s="112"/>
      <c r="S119" s="109"/>
      <c r="T119" s="128"/>
      <c r="U119" s="97"/>
      <c r="V119" s="96"/>
      <c r="W119" s="112"/>
      <c r="X119" s="109"/>
    </row>
    <row r="120" spans="1:24" s="8" customFormat="1" ht="15" customHeight="1">
      <c r="A120" s="142"/>
      <c r="B120" s="244" t="s">
        <v>94</v>
      </c>
      <c r="C120" s="255"/>
      <c r="D120" s="256"/>
      <c r="E120" s="130">
        <v>1</v>
      </c>
      <c r="F120" s="97" t="s">
        <v>10</v>
      </c>
      <c r="G120" s="124">
        <v>15</v>
      </c>
      <c r="H120" s="113">
        <v>1750</v>
      </c>
      <c r="I120" s="109">
        <f>H120*G120*E120</f>
        <v>26250</v>
      </c>
      <c r="J120" s="130">
        <v>1</v>
      </c>
      <c r="K120" s="97" t="s">
        <v>10</v>
      </c>
      <c r="L120" s="124">
        <v>60</v>
      </c>
      <c r="M120" s="113">
        <v>3095.63</v>
      </c>
      <c r="N120" s="109">
        <f t="shared" ref="N120:N129" si="24">M120*L120*J120</f>
        <v>185737.80000000002</v>
      </c>
      <c r="O120" s="202">
        <v>1</v>
      </c>
      <c r="P120" s="97" t="s">
        <v>10</v>
      </c>
      <c r="Q120" s="203">
        <v>28</v>
      </c>
      <c r="R120" s="113">
        <v>2185</v>
      </c>
      <c r="S120" s="109">
        <f t="shared" ref="S120:S129" si="25">R120*Q120*O120</f>
        <v>61180</v>
      </c>
      <c r="T120" s="130">
        <v>1</v>
      </c>
      <c r="U120" s="97" t="s">
        <v>10</v>
      </c>
      <c r="V120" s="124">
        <v>30</v>
      </c>
      <c r="W120" s="113">
        <v>3525.03</v>
      </c>
      <c r="X120" s="109">
        <f t="shared" ref="X120:X129" si="26">W120*V120*T120</f>
        <v>105750.90000000001</v>
      </c>
    </row>
    <row r="121" spans="1:24" s="8" customFormat="1" ht="15" customHeight="1">
      <c r="A121" s="142"/>
      <c r="B121" s="244" t="s">
        <v>96</v>
      </c>
      <c r="C121" s="255"/>
      <c r="D121" s="256"/>
      <c r="E121" s="130">
        <v>1</v>
      </c>
      <c r="F121" s="97" t="s">
        <v>10</v>
      </c>
      <c r="G121" s="124">
        <v>15</v>
      </c>
      <c r="H121" s="113">
        <v>1575</v>
      </c>
      <c r="I121" s="109">
        <f t="shared" ref="I121:I129" si="27">H121*G121*E121</f>
        <v>23625</v>
      </c>
      <c r="J121" s="130">
        <v>1</v>
      </c>
      <c r="K121" s="97" t="s">
        <v>10</v>
      </c>
      <c r="L121" s="124">
        <v>60</v>
      </c>
      <c r="M121" s="113">
        <v>2476.5</v>
      </c>
      <c r="N121" s="109">
        <f t="shared" si="24"/>
        <v>148590</v>
      </c>
      <c r="O121" s="202">
        <v>1</v>
      </c>
      <c r="P121" s="97" t="s">
        <v>10</v>
      </c>
      <c r="Q121" s="203">
        <v>28</v>
      </c>
      <c r="R121" s="113">
        <v>1875</v>
      </c>
      <c r="S121" s="109">
        <f t="shared" si="25"/>
        <v>52500</v>
      </c>
      <c r="T121" s="130">
        <v>1</v>
      </c>
      <c r="U121" s="97" t="s">
        <v>10</v>
      </c>
      <c r="V121" s="124">
        <v>30</v>
      </c>
      <c r="W121" s="113">
        <v>2592.21</v>
      </c>
      <c r="X121" s="109">
        <f t="shared" si="26"/>
        <v>77766.3</v>
      </c>
    </row>
    <row r="122" spans="1:24" s="8" customFormat="1" ht="15" customHeight="1">
      <c r="A122" s="142"/>
      <c r="B122" s="244" t="s">
        <v>92</v>
      </c>
      <c r="C122" s="255"/>
      <c r="D122" s="256"/>
      <c r="E122" s="130">
        <v>2</v>
      </c>
      <c r="F122" s="97" t="s">
        <v>10</v>
      </c>
      <c r="G122" s="124">
        <v>15</v>
      </c>
      <c r="H122" s="113">
        <v>1575</v>
      </c>
      <c r="I122" s="109">
        <f>H122*G122*E122</f>
        <v>47250</v>
      </c>
      <c r="J122" s="130">
        <v>1</v>
      </c>
      <c r="K122" s="97" t="s">
        <v>10</v>
      </c>
      <c r="L122" s="124">
        <v>60</v>
      </c>
      <c r="M122" s="113">
        <v>2476.5</v>
      </c>
      <c r="N122" s="109">
        <f t="shared" si="24"/>
        <v>148590</v>
      </c>
      <c r="O122" s="202">
        <v>2</v>
      </c>
      <c r="P122" s="97" t="s">
        <v>10</v>
      </c>
      <c r="Q122" s="203">
        <v>28</v>
      </c>
      <c r="R122" s="113">
        <v>1400</v>
      </c>
      <c r="S122" s="109">
        <f t="shared" si="25"/>
        <v>78400</v>
      </c>
      <c r="T122" s="130">
        <v>1</v>
      </c>
      <c r="U122" s="97" t="s">
        <v>10</v>
      </c>
      <c r="V122" s="124">
        <v>30</v>
      </c>
      <c r="W122" s="113">
        <v>3200</v>
      </c>
      <c r="X122" s="109">
        <f t="shared" si="26"/>
        <v>96000</v>
      </c>
    </row>
    <row r="123" spans="1:24" s="8" customFormat="1" ht="15" customHeight="1">
      <c r="A123" s="142"/>
      <c r="B123" s="244" t="s">
        <v>91</v>
      </c>
      <c r="C123" s="255"/>
      <c r="D123" s="256"/>
      <c r="E123" s="130">
        <v>3</v>
      </c>
      <c r="F123" s="97" t="s">
        <v>10</v>
      </c>
      <c r="G123" s="124">
        <v>15</v>
      </c>
      <c r="H123" s="113">
        <v>1490</v>
      </c>
      <c r="I123" s="109">
        <f t="shared" si="27"/>
        <v>67050</v>
      </c>
      <c r="J123" s="130">
        <v>1</v>
      </c>
      <c r="K123" s="97" t="s">
        <v>10</v>
      </c>
      <c r="L123" s="124">
        <v>60</v>
      </c>
      <c r="M123" s="113">
        <v>2063.75</v>
      </c>
      <c r="N123" s="109">
        <f t="shared" si="24"/>
        <v>123825</v>
      </c>
      <c r="O123" s="202">
        <v>2</v>
      </c>
      <c r="P123" s="97" t="s">
        <v>10</v>
      </c>
      <c r="Q123" s="203">
        <v>28</v>
      </c>
      <c r="R123" s="113">
        <v>1500</v>
      </c>
      <c r="S123" s="109">
        <f t="shared" si="25"/>
        <v>84000</v>
      </c>
      <c r="T123" s="130">
        <v>1</v>
      </c>
      <c r="U123" s="97" t="s">
        <v>10</v>
      </c>
      <c r="V123" s="124">
        <v>30</v>
      </c>
      <c r="W123" s="113">
        <v>3025.51</v>
      </c>
      <c r="X123" s="109">
        <f t="shared" si="26"/>
        <v>90765.3</v>
      </c>
    </row>
    <row r="124" spans="1:24" s="8" customFormat="1" ht="15" customHeight="1">
      <c r="A124" s="142"/>
      <c r="B124" s="244" t="s">
        <v>63</v>
      </c>
      <c r="C124" s="255"/>
      <c r="D124" s="256"/>
      <c r="E124" s="130">
        <v>4</v>
      </c>
      <c r="F124" s="97" t="s">
        <v>10</v>
      </c>
      <c r="G124" s="124">
        <v>15</v>
      </c>
      <c r="H124" s="113">
        <v>1350</v>
      </c>
      <c r="I124" s="109">
        <f>H124*G124*E124</f>
        <v>81000</v>
      </c>
      <c r="J124" s="130">
        <v>2</v>
      </c>
      <c r="K124" s="97" t="s">
        <v>10</v>
      </c>
      <c r="L124" s="124">
        <v>60</v>
      </c>
      <c r="M124" s="113">
        <v>2063.75</v>
      </c>
      <c r="N124" s="109">
        <f t="shared" si="24"/>
        <v>247650</v>
      </c>
      <c r="O124" s="202">
        <v>5</v>
      </c>
      <c r="P124" s="97" t="s">
        <v>10</v>
      </c>
      <c r="Q124" s="203">
        <v>28</v>
      </c>
      <c r="R124" s="113">
        <v>1400</v>
      </c>
      <c r="S124" s="109">
        <f t="shared" si="25"/>
        <v>196000</v>
      </c>
      <c r="T124" s="130">
        <v>4</v>
      </c>
      <c r="U124" s="97" t="s">
        <v>10</v>
      </c>
      <c r="V124" s="124">
        <v>30</v>
      </c>
      <c r="W124" s="113">
        <v>2820.45</v>
      </c>
      <c r="X124" s="109">
        <f t="shared" si="26"/>
        <v>338454</v>
      </c>
    </row>
    <row r="125" spans="1:24" s="8" customFormat="1" ht="15" customHeight="1">
      <c r="A125" s="142"/>
      <c r="B125" s="244" t="s">
        <v>64</v>
      </c>
      <c r="C125" s="255"/>
      <c r="D125" s="256"/>
      <c r="E125" s="130">
        <v>6</v>
      </c>
      <c r="F125" s="97" t="s">
        <v>10</v>
      </c>
      <c r="G125" s="124">
        <v>15</v>
      </c>
      <c r="H125" s="113">
        <v>1350</v>
      </c>
      <c r="I125" s="109">
        <f t="shared" si="27"/>
        <v>121500</v>
      </c>
      <c r="J125" s="130">
        <v>4</v>
      </c>
      <c r="K125" s="97" t="s">
        <v>10</v>
      </c>
      <c r="L125" s="124">
        <v>60</v>
      </c>
      <c r="M125" s="113">
        <v>1960.56</v>
      </c>
      <c r="N125" s="191">
        <f t="shared" si="24"/>
        <v>470534.39999999997</v>
      </c>
      <c r="O125" s="202">
        <v>5</v>
      </c>
      <c r="P125" s="97" t="s">
        <v>10</v>
      </c>
      <c r="Q125" s="203">
        <v>28</v>
      </c>
      <c r="R125" s="113">
        <v>1300</v>
      </c>
      <c r="S125" s="109">
        <f t="shared" si="25"/>
        <v>182000</v>
      </c>
      <c r="T125" s="130">
        <v>4</v>
      </c>
      <c r="U125" s="97" t="s">
        <v>10</v>
      </c>
      <c r="V125" s="124">
        <v>30</v>
      </c>
      <c r="W125" s="113">
        <v>2797.54</v>
      </c>
      <c r="X125" s="109">
        <f t="shared" si="26"/>
        <v>335704.8</v>
      </c>
    </row>
    <row r="126" spans="1:24" s="8" customFormat="1" ht="15" customHeight="1">
      <c r="A126" s="142"/>
      <c r="B126" s="244" t="s">
        <v>102</v>
      </c>
      <c r="C126" s="255"/>
      <c r="D126" s="256"/>
      <c r="E126" s="130">
        <v>10</v>
      </c>
      <c r="F126" s="97" t="s">
        <v>10</v>
      </c>
      <c r="G126" s="124">
        <v>15</v>
      </c>
      <c r="H126" s="113">
        <v>1150</v>
      </c>
      <c r="I126" s="109">
        <f t="shared" si="27"/>
        <v>172500</v>
      </c>
      <c r="J126" s="130">
        <v>6</v>
      </c>
      <c r="K126" s="97" t="s">
        <v>10</v>
      </c>
      <c r="L126" s="124">
        <v>60</v>
      </c>
      <c r="M126" s="113">
        <v>1754.19</v>
      </c>
      <c r="N126" s="191">
        <f t="shared" si="24"/>
        <v>631508.4</v>
      </c>
      <c r="O126" s="202">
        <v>10</v>
      </c>
      <c r="P126" s="97" t="s">
        <v>10</v>
      </c>
      <c r="Q126" s="203">
        <v>28</v>
      </c>
      <c r="R126" s="113">
        <v>1100</v>
      </c>
      <c r="S126" s="109">
        <f t="shared" si="25"/>
        <v>308000</v>
      </c>
      <c r="T126" s="130">
        <v>7</v>
      </c>
      <c r="U126" s="97" t="s">
        <v>10</v>
      </c>
      <c r="V126" s="124">
        <v>30</v>
      </c>
      <c r="W126" s="113">
        <v>2457.81</v>
      </c>
      <c r="X126" s="109">
        <f t="shared" si="26"/>
        <v>516140.10000000003</v>
      </c>
    </row>
    <row r="127" spans="1:24" s="8" customFormat="1" ht="15" customHeight="1">
      <c r="A127" s="142"/>
      <c r="B127" s="244" t="s">
        <v>121</v>
      </c>
      <c r="C127" s="255"/>
      <c r="D127" s="256"/>
      <c r="E127" s="130">
        <v>3</v>
      </c>
      <c r="F127" s="97" t="s">
        <v>10</v>
      </c>
      <c r="G127" s="124">
        <v>15</v>
      </c>
      <c r="H127" s="113">
        <v>1000</v>
      </c>
      <c r="I127" s="109">
        <f t="shared" si="27"/>
        <v>45000</v>
      </c>
      <c r="J127" s="130">
        <v>1</v>
      </c>
      <c r="K127" s="97" t="s">
        <v>10</v>
      </c>
      <c r="L127" s="124">
        <v>60</v>
      </c>
      <c r="M127" s="113">
        <v>1651</v>
      </c>
      <c r="N127" s="191">
        <f t="shared" si="24"/>
        <v>99060</v>
      </c>
      <c r="O127" s="202">
        <v>5</v>
      </c>
      <c r="P127" s="97" t="s">
        <v>10</v>
      </c>
      <c r="Q127" s="203">
        <v>28</v>
      </c>
      <c r="R127" s="113">
        <v>1100</v>
      </c>
      <c r="S127" s="109">
        <f t="shared" si="25"/>
        <v>154000</v>
      </c>
      <c r="T127" s="130">
        <v>1</v>
      </c>
      <c r="U127" s="97" t="s">
        <v>10</v>
      </c>
      <c r="V127" s="124">
        <v>30</v>
      </c>
      <c r="W127" s="113">
        <v>2297.87</v>
      </c>
      <c r="X127" s="109">
        <f t="shared" si="26"/>
        <v>68936.099999999991</v>
      </c>
    </row>
    <row r="128" spans="1:24" s="8" customFormat="1" ht="15" customHeight="1">
      <c r="A128" s="142"/>
      <c r="B128" s="244" t="s">
        <v>122</v>
      </c>
      <c r="C128" s="255"/>
      <c r="D128" s="256"/>
      <c r="E128" s="130">
        <v>1</v>
      </c>
      <c r="F128" s="97" t="s">
        <v>10</v>
      </c>
      <c r="G128" s="124">
        <v>15</v>
      </c>
      <c r="H128" s="113">
        <v>1000</v>
      </c>
      <c r="I128" s="109">
        <f t="shared" si="27"/>
        <v>15000</v>
      </c>
      <c r="J128" s="130">
        <v>4</v>
      </c>
      <c r="K128" s="97" t="s">
        <v>10</v>
      </c>
      <c r="L128" s="124">
        <v>60</v>
      </c>
      <c r="M128" s="113">
        <v>1857.38</v>
      </c>
      <c r="N128" s="191">
        <f t="shared" si="24"/>
        <v>445771.2</v>
      </c>
      <c r="O128" s="202">
        <v>1</v>
      </c>
      <c r="P128" s="97" t="s">
        <v>10</v>
      </c>
      <c r="Q128" s="203">
        <v>28</v>
      </c>
      <c r="R128" s="113">
        <v>800</v>
      </c>
      <c r="S128" s="109">
        <f t="shared" si="25"/>
        <v>22400</v>
      </c>
      <c r="T128" s="130">
        <v>1</v>
      </c>
      <c r="U128" s="97" t="s">
        <v>10</v>
      </c>
      <c r="V128" s="124">
        <v>30</v>
      </c>
      <c r="W128" s="113">
        <v>2457.81</v>
      </c>
      <c r="X128" s="109">
        <f t="shared" si="26"/>
        <v>73734.3</v>
      </c>
    </row>
    <row r="129" spans="1:24" s="8" customFormat="1" ht="15" customHeight="1">
      <c r="A129" s="142"/>
      <c r="B129" s="275" t="s">
        <v>112</v>
      </c>
      <c r="C129" s="276"/>
      <c r="D129" s="277"/>
      <c r="E129" s="130">
        <v>1</v>
      </c>
      <c r="F129" s="97" t="s">
        <v>10</v>
      </c>
      <c r="G129" s="124">
        <v>5</v>
      </c>
      <c r="H129" s="113">
        <v>1575</v>
      </c>
      <c r="I129" s="109">
        <f t="shared" si="27"/>
        <v>7875</v>
      </c>
      <c r="J129" s="130">
        <v>1</v>
      </c>
      <c r="K129" s="97" t="s">
        <v>10</v>
      </c>
      <c r="L129" s="124">
        <v>60</v>
      </c>
      <c r="M129" s="113">
        <v>1857.38</v>
      </c>
      <c r="N129" s="191">
        <f t="shared" si="24"/>
        <v>111442.8</v>
      </c>
      <c r="O129" s="202">
        <v>1</v>
      </c>
      <c r="P129" s="97" t="s">
        <v>10</v>
      </c>
      <c r="Q129" s="203">
        <v>28</v>
      </c>
      <c r="R129" s="113">
        <v>1100</v>
      </c>
      <c r="S129" s="109">
        <f t="shared" si="25"/>
        <v>30800</v>
      </c>
      <c r="T129" s="130">
        <v>1</v>
      </c>
      <c r="U129" s="97" t="s">
        <v>10</v>
      </c>
      <c r="V129" s="124">
        <v>30</v>
      </c>
      <c r="W129" s="113">
        <v>3025.51</v>
      </c>
      <c r="X129" s="109">
        <f t="shared" si="26"/>
        <v>90765.3</v>
      </c>
    </row>
    <row r="130" spans="1:24" s="8" customFormat="1" ht="15" customHeight="1">
      <c r="A130" s="142"/>
      <c r="B130" s="257"/>
      <c r="C130" s="258"/>
      <c r="D130" s="259"/>
      <c r="E130" s="130"/>
      <c r="F130" s="97"/>
      <c r="G130" s="124"/>
      <c r="H130" s="113"/>
      <c r="I130" s="109"/>
      <c r="J130" s="130"/>
      <c r="K130" s="97"/>
      <c r="L130" s="124"/>
      <c r="M130" s="113"/>
      <c r="N130" s="109"/>
      <c r="O130" s="130"/>
      <c r="P130" s="97"/>
      <c r="Q130" s="124"/>
      <c r="R130" s="113"/>
      <c r="S130" s="109"/>
      <c r="T130" s="130"/>
      <c r="U130" s="97"/>
      <c r="V130" s="124"/>
      <c r="W130" s="113"/>
      <c r="X130" s="109"/>
    </row>
    <row r="131" spans="1:24" s="8" customFormat="1" ht="15" customHeight="1">
      <c r="A131" s="142"/>
      <c r="B131" s="257"/>
      <c r="C131" s="258"/>
      <c r="D131" s="259"/>
      <c r="E131" s="130"/>
      <c r="F131" s="97"/>
      <c r="G131" s="124"/>
      <c r="H131" s="113"/>
      <c r="I131" s="109"/>
      <c r="J131" s="130"/>
      <c r="K131" s="97"/>
      <c r="L131" s="124"/>
      <c r="M131" s="113"/>
      <c r="N131" s="109"/>
      <c r="O131" s="130"/>
      <c r="P131" s="97"/>
      <c r="Q131" s="124"/>
      <c r="R131" s="113"/>
      <c r="S131" s="109"/>
      <c r="T131" s="130"/>
      <c r="U131" s="97"/>
      <c r="V131" s="124"/>
      <c r="W131" s="113"/>
      <c r="X131" s="109"/>
    </row>
    <row r="132" spans="1:24" s="8" customFormat="1" ht="15" customHeight="1">
      <c r="A132" s="142"/>
      <c r="B132" s="257"/>
      <c r="C132" s="258"/>
      <c r="D132" s="259"/>
      <c r="E132" s="130"/>
      <c r="F132" s="97"/>
      <c r="G132" s="124"/>
      <c r="H132" s="113"/>
      <c r="I132" s="109"/>
      <c r="J132" s="130"/>
      <c r="K132" s="97"/>
      <c r="L132" s="124"/>
      <c r="M132" s="113"/>
      <c r="N132" s="109"/>
      <c r="O132" s="130"/>
      <c r="P132" s="97"/>
      <c r="Q132" s="124"/>
      <c r="R132" s="113"/>
      <c r="S132" s="109"/>
      <c r="T132" s="130"/>
      <c r="U132" s="97"/>
      <c r="V132" s="124"/>
      <c r="W132" s="113"/>
      <c r="X132" s="109"/>
    </row>
    <row r="133" spans="1:24" s="8" customFormat="1" ht="15" customHeight="1">
      <c r="A133" s="142"/>
      <c r="B133" s="252" t="s">
        <v>48</v>
      </c>
      <c r="C133" s="253"/>
      <c r="D133" s="254"/>
      <c r="E133" s="148">
        <f>SUM(E120:E129)</f>
        <v>32</v>
      </c>
      <c r="F133" s="97"/>
      <c r="G133" s="96"/>
      <c r="H133" s="112"/>
      <c r="I133" s="114">
        <f>SUM(I120:I132)</f>
        <v>607050</v>
      </c>
      <c r="J133" s="148">
        <f>SUM(J120:J132)</f>
        <v>22</v>
      </c>
      <c r="K133" s="97"/>
      <c r="L133" s="96"/>
      <c r="M133" s="112"/>
      <c r="N133" s="114">
        <f>SUM(N120:N132)-2.1</f>
        <v>2612707.5</v>
      </c>
      <c r="O133" s="148">
        <f>SUM(O120:O129)</f>
        <v>33</v>
      </c>
      <c r="P133" s="97"/>
      <c r="Q133" s="96"/>
      <c r="R133" s="112"/>
      <c r="S133" s="114">
        <f>SUM(S120:S132)</f>
        <v>1169280</v>
      </c>
      <c r="T133" s="148">
        <f>SUM(T120:T129)</f>
        <v>22</v>
      </c>
      <c r="U133" s="97"/>
      <c r="V133" s="96"/>
      <c r="W133" s="112"/>
      <c r="X133" s="114">
        <f>SUM(X120:X132)+1.66</f>
        <v>1794018.7600000002</v>
      </c>
    </row>
    <row r="134" spans="1:24" s="8" customFormat="1" ht="15" customHeight="1">
      <c r="A134" s="145" t="s">
        <v>129</v>
      </c>
      <c r="B134" s="266" t="s">
        <v>150</v>
      </c>
      <c r="C134" s="267"/>
      <c r="D134" s="268"/>
      <c r="E134" s="181"/>
      <c r="F134" s="97"/>
      <c r="G134" s="96"/>
      <c r="H134" s="112"/>
      <c r="I134" s="109"/>
      <c r="J134" s="181"/>
      <c r="K134" s="97"/>
      <c r="L134" s="96"/>
      <c r="M134" s="112"/>
      <c r="N134" s="109"/>
      <c r="O134" s="181"/>
      <c r="P134" s="97"/>
      <c r="Q134" s="96"/>
      <c r="R134" s="112"/>
      <c r="S134" s="109"/>
      <c r="T134" s="181"/>
      <c r="U134" s="97"/>
      <c r="V134" s="96"/>
      <c r="W134" s="112"/>
      <c r="X134" s="109"/>
    </row>
    <row r="135" spans="1:24" s="8" customFormat="1" ht="15" customHeight="1">
      <c r="A135" s="142"/>
      <c r="B135" s="244" t="s">
        <v>94</v>
      </c>
      <c r="C135" s="255"/>
      <c r="D135" s="256"/>
      <c r="E135" s="130">
        <v>1</v>
      </c>
      <c r="F135" s="97" t="s">
        <v>10</v>
      </c>
      <c r="G135" s="124">
        <v>3</v>
      </c>
      <c r="H135" s="113">
        <v>1750</v>
      </c>
      <c r="I135" s="109">
        <f t="shared" ref="I135:I142" si="28">H135*G135*E135</f>
        <v>5250</v>
      </c>
      <c r="J135" s="130">
        <v>1</v>
      </c>
      <c r="K135" s="97" t="s">
        <v>10</v>
      </c>
      <c r="L135" s="124">
        <v>3</v>
      </c>
      <c r="M135" s="113">
        <v>1905</v>
      </c>
      <c r="N135" s="109">
        <f>M135*L135*J135</f>
        <v>5715</v>
      </c>
      <c r="O135" s="202">
        <v>1</v>
      </c>
      <c r="P135" s="97" t="s">
        <v>10</v>
      </c>
      <c r="Q135" s="203">
        <v>3</v>
      </c>
      <c r="R135" s="113">
        <v>2185</v>
      </c>
      <c r="S135" s="109">
        <f>R135*Q135*O135</f>
        <v>6555</v>
      </c>
      <c r="T135" s="130">
        <v>1</v>
      </c>
      <c r="U135" s="97" t="s">
        <v>10</v>
      </c>
      <c r="V135" s="124">
        <v>3</v>
      </c>
      <c r="W135" s="113">
        <v>2100</v>
      </c>
      <c r="X135" s="109">
        <f>W135*V135*T135</f>
        <v>6300</v>
      </c>
    </row>
    <row r="136" spans="1:24" s="8" customFormat="1" ht="15" customHeight="1">
      <c r="A136" s="142"/>
      <c r="B136" s="244" t="s">
        <v>92</v>
      </c>
      <c r="C136" s="255"/>
      <c r="D136" s="256"/>
      <c r="E136" s="130">
        <v>2</v>
      </c>
      <c r="F136" s="97" t="s">
        <v>10</v>
      </c>
      <c r="G136" s="124">
        <v>3</v>
      </c>
      <c r="H136" s="113">
        <v>1575</v>
      </c>
      <c r="I136" s="109">
        <f t="shared" si="28"/>
        <v>9450</v>
      </c>
      <c r="J136" s="130">
        <v>1</v>
      </c>
      <c r="K136" s="97" t="s">
        <v>10</v>
      </c>
      <c r="L136" s="124">
        <v>3</v>
      </c>
      <c r="M136" s="113">
        <v>1524</v>
      </c>
      <c r="N136" s="109">
        <f>M136*L136*J136</f>
        <v>4572</v>
      </c>
      <c r="O136" s="202">
        <v>1</v>
      </c>
      <c r="P136" s="97" t="s">
        <v>10</v>
      </c>
      <c r="Q136" s="203">
        <v>3</v>
      </c>
      <c r="R136" s="113">
        <v>1400</v>
      </c>
      <c r="S136" s="109">
        <f>R136*Q136*O136</f>
        <v>4200</v>
      </c>
      <c r="T136" s="130">
        <v>1</v>
      </c>
      <c r="U136" s="97" t="s">
        <v>10</v>
      </c>
      <c r="V136" s="124">
        <v>3</v>
      </c>
      <c r="W136" s="113">
        <v>1700</v>
      </c>
      <c r="X136" s="109">
        <f>W136*V136*T136</f>
        <v>5100</v>
      </c>
    </row>
    <row r="137" spans="1:24" s="8" customFormat="1" ht="15" customHeight="1">
      <c r="A137" s="142"/>
      <c r="B137" s="244" t="s">
        <v>64</v>
      </c>
      <c r="C137" s="255"/>
      <c r="D137" s="256"/>
      <c r="E137" s="130">
        <v>2</v>
      </c>
      <c r="F137" s="97" t="s">
        <v>10</v>
      </c>
      <c r="G137" s="124">
        <v>3</v>
      </c>
      <c r="H137" s="113">
        <v>1350</v>
      </c>
      <c r="I137" s="109">
        <f t="shared" si="28"/>
        <v>8100</v>
      </c>
      <c r="J137" s="130">
        <v>1</v>
      </c>
      <c r="K137" s="97" t="s">
        <v>10</v>
      </c>
      <c r="L137" s="124">
        <v>3</v>
      </c>
      <c r="M137" s="113">
        <v>1206.5</v>
      </c>
      <c r="N137" s="109">
        <f t="shared" ref="N137:N142" si="29">M137*L137*J137</f>
        <v>3619.5</v>
      </c>
      <c r="O137" s="202">
        <v>2</v>
      </c>
      <c r="P137" s="97" t="s">
        <v>10</v>
      </c>
      <c r="Q137" s="203">
        <v>3</v>
      </c>
      <c r="R137" s="113">
        <v>1300</v>
      </c>
      <c r="S137" s="109">
        <f t="shared" ref="S137:S142" si="30">R137*Q137*O137</f>
        <v>7800</v>
      </c>
      <c r="T137" s="130">
        <v>2</v>
      </c>
      <c r="U137" s="97" t="s">
        <v>10</v>
      </c>
      <c r="V137" s="124">
        <v>3</v>
      </c>
      <c r="W137" s="113">
        <v>1677.25</v>
      </c>
      <c r="X137" s="109">
        <f t="shared" ref="X137:X142" si="31">W137*V137*T137</f>
        <v>10063.5</v>
      </c>
    </row>
    <row r="138" spans="1:24" s="8" customFormat="1" ht="15" customHeight="1">
      <c r="A138" s="142"/>
      <c r="B138" s="244" t="s">
        <v>102</v>
      </c>
      <c r="C138" s="255"/>
      <c r="D138" s="256"/>
      <c r="E138" s="130">
        <v>2</v>
      </c>
      <c r="F138" s="97" t="s">
        <v>10</v>
      </c>
      <c r="G138" s="124">
        <v>3</v>
      </c>
      <c r="H138" s="113">
        <v>1150</v>
      </c>
      <c r="I138" s="109">
        <f t="shared" si="28"/>
        <v>6900</v>
      </c>
      <c r="J138" s="130">
        <v>3</v>
      </c>
      <c r="K138" s="97" t="s">
        <v>10</v>
      </c>
      <c r="L138" s="124">
        <v>3</v>
      </c>
      <c r="M138" s="113">
        <v>1079.5</v>
      </c>
      <c r="N138" s="109">
        <f t="shared" si="29"/>
        <v>9715.5</v>
      </c>
      <c r="O138" s="202">
        <v>2</v>
      </c>
      <c r="P138" s="97" t="s">
        <v>10</v>
      </c>
      <c r="Q138" s="203">
        <v>3</v>
      </c>
      <c r="R138" s="113">
        <v>1100</v>
      </c>
      <c r="S138" s="109">
        <f t="shared" si="30"/>
        <v>6600</v>
      </c>
      <c r="T138" s="130">
        <v>4</v>
      </c>
      <c r="U138" s="97" t="s">
        <v>10</v>
      </c>
      <c r="V138" s="124">
        <v>3</v>
      </c>
      <c r="W138" s="113">
        <v>1619.58</v>
      </c>
      <c r="X138" s="109">
        <f t="shared" si="31"/>
        <v>19434.96</v>
      </c>
    </row>
    <row r="139" spans="1:24" s="8" customFormat="1" ht="15" customHeight="1">
      <c r="A139" s="142"/>
      <c r="B139" s="244"/>
      <c r="C139" s="255"/>
      <c r="D139" s="256"/>
      <c r="E139" s="130"/>
      <c r="F139" s="97"/>
      <c r="G139" s="124"/>
      <c r="H139" s="113"/>
      <c r="I139" s="109">
        <f t="shared" si="28"/>
        <v>0</v>
      </c>
      <c r="J139" s="130"/>
      <c r="K139" s="97"/>
      <c r="L139" s="124"/>
      <c r="M139" s="113"/>
      <c r="N139" s="109">
        <f t="shared" si="29"/>
        <v>0</v>
      </c>
      <c r="O139" s="130"/>
      <c r="P139" s="97"/>
      <c r="Q139" s="124"/>
      <c r="R139" s="113"/>
      <c r="S139" s="109">
        <f t="shared" si="30"/>
        <v>0</v>
      </c>
      <c r="T139" s="130"/>
      <c r="U139" s="97"/>
      <c r="V139" s="124"/>
      <c r="W139" s="113"/>
      <c r="X139" s="109">
        <f t="shared" si="31"/>
        <v>0</v>
      </c>
    </row>
    <row r="140" spans="1:24" s="8" customFormat="1" ht="15" customHeight="1">
      <c r="A140" s="142"/>
      <c r="B140" s="244"/>
      <c r="C140" s="255"/>
      <c r="D140" s="256"/>
      <c r="E140" s="130"/>
      <c r="F140" s="97"/>
      <c r="G140" s="124"/>
      <c r="H140" s="113"/>
      <c r="I140" s="109">
        <f t="shared" si="28"/>
        <v>0</v>
      </c>
      <c r="J140" s="130"/>
      <c r="K140" s="97"/>
      <c r="L140" s="124"/>
      <c r="M140" s="113"/>
      <c r="N140" s="109">
        <f t="shared" si="29"/>
        <v>0</v>
      </c>
      <c r="O140" s="130"/>
      <c r="P140" s="97"/>
      <c r="Q140" s="124"/>
      <c r="R140" s="113"/>
      <c r="S140" s="109">
        <f t="shared" si="30"/>
        <v>0</v>
      </c>
      <c r="T140" s="130"/>
      <c r="U140" s="97"/>
      <c r="V140" s="124"/>
      <c r="W140" s="113"/>
      <c r="X140" s="109">
        <f t="shared" si="31"/>
        <v>0</v>
      </c>
    </row>
    <row r="141" spans="1:24" s="8" customFormat="1" ht="15" customHeight="1">
      <c r="A141" s="142"/>
      <c r="B141" s="244"/>
      <c r="C141" s="255"/>
      <c r="D141" s="256"/>
      <c r="E141" s="130"/>
      <c r="F141" s="97"/>
      <c r="G141" s="124"/>
      <c r="H141" s="113"/>
      <c r="I141" s="109">
        <f t="shared" si="28"/>
        <v>0</v>
      </c>
      <c r="J141" s="130"/>
      <c r="K141" s="97"/>
      <c r="L141" s="124"/>
      <c r="M141" s="113"/>
      <c r="N141" s="109">
        <f t="shared" si="29"/>
        <v>0</v>
      </c>
      <c r="O141" s="130"/>
      <c r="P141" s="97"/>
      <c r="Q141" s="124"/>
      <c r="R141" s="113"/>
      <c r="S141" s="109">
        <f t="shared" si="30"/>
        <v>0</v>
      </c>
      <c r="T141" s="130"/>
      <c r="U141" s="97"/>
      <c r="V141" s="124"/>
      <c r="W141" s="113"/>
      <c r="X141" s="109">
        <f t="shared" si="31"/>
        <v>0</v>
      </c>
    </row>
    <row r="142" spans="1:24" s="8" customFormat="1" ht="15" customHeight="1">
      <c r="A142" s="142"/>
      <c r="B142" s="244"/>
      <c r="C142" s="255"/>
      <c r="D142" s="256"/>
      <c r="E142" s="130"/>
      <c r="F142" s="97"/>
      <c r="G142" s="124"/>
      <c r="H142" s="113"/>
      <c r="I142" s="109">
        <f t="shared" si="28"/>
        <v>0</v>
      </c>
      <c r="J142" s="130"/>
      <c r="K142" s="97"/>
      <c r="L142" s="124"/>
      <c r="M142" s="113"/>
      <c r="N142" s="109">
        <f t="shared" si="29"/>
        <v>0</v>
      </c>
      <c r="O142" s="130"/>
      <c r="P142" s="97"/>
      <c r="Q142" s="124"/>
      <c r="R142" s="113"/>
      <c r="S142" s="109">
        <f t="shared" si="30"/>
        <v>0</v>
      </c>
      <c r="T142" s="130"/>
      <c r="U142" s="97"/>
      <c r="V142" s="124"/>
      <c r="W142" s="113"/>
      <c r="X142" s="109">
        <f t="shared" si="31"/>
        <v>0</v>
      </c>
    </row>
    <row r="143" spans="1:24" s="8" customFormat="1" ht="15" customHeight="1">
      <c r="A143" s="142"/>
      <c r="B143" s="252" t="s">
        <v>48</v>
      </c>
      <c r="C143" s="253"/>
      <c r="D143" s="254"/>
      <c r="E143" s="148">
        <f>E135+E136+E137+E138</f>
        <v>7</v>
      </c>
      <c r="F143" s="97"/>
      <c r="G143" s="96"/>
      <c r="H143" s="112"/>
      <c r="I143" s="114">
        <f>SUM(I135:I142)</f>
        <v>29700</v>
      </c>
      <c r="J143" s="148">
        <f>SUM(J135:J142)</f>
        <v>6</v>
      </c>
      <c r="K143" s="97"/>
      <c r="L143" s="96"/>
      <c r="M143" s="112"/>
      <c r="N143" s="114">
        <f>SUM(N135:N142)</f>
        <v>23622</v>
      </c>
      <c r="O143" s="148">
        <f>O135+O136+O137+O138</f>
        <v>6</v>
      </c>
      <c r="P143" s="97"/>
      <c r="Q143" s="96"/>
      <c r="R143" s="112"/>
      <c r="S143" s="114">
        <f>SUM(S135:S142)</f>
        <v>25155</v>
      </c>
      <c r="T143" s="148">
        <f>T135+T136+T137+T138</f>
        <v>8</v>
      </c>
      <c r="U143" s="97"/>
      <c r="V143" s="96"/>
      <c r="W143" s="112"/>
      <c r="X143" s="114">
        <f>SUM(X135:X142)</f>
        <v>40898.46</v>
      </c>
    </row>
    <row r="144" spans="1:24" s="8" customFormat="1" ht="15" customHeight="1">
      <c r="A144" s="145" t="s">
        <v>130</v>
      </c>
      <c r="B144" s="266" t="s">
        <v>151</v>
      </c>
      <c r="C144" s="267"/>
      <c r="D144" s="268"/>
      <c r="E144" s="181"/>
      <c r="F144" s="97"/>
      <c r="G144" s="96"/>
      <c r="H144" s="112"/>
      <c r="I144" s="109"/>
      <c r="J144" s="181"/>
      <c r="K144" s="97"/>
      <c r="L144" s="96"/>
      <c r="M144" s="112"/>
      <c r="N144" s="109"/>
      <c r="O144" s="181"/>
      <c r="P144" s="97"/>
      <c r="Q144" s="96"/>
      <c r="R144" s="112"/>
      <c r="S144" s="109"/>
      <c r="T144" s="181"/>
      <c r="U144" s="97"/>
      <c r="V144" s="96"/>
      <c r="W144" s="112"/>
      <c r="X144" s="109"/>
    </row>
    <row r="145" spans="1:24" s="8" customFormat="1" ht="15" customHeight="1">
      <c r="A145" s="142"/>
      <c r="B145" s="244" t="s">
        <v>94</v>
      </c>
      <c r="C145" s="255"/>
      <c r="D145" s="256"/>
      <c r="E145" s="130">
        <v>1</v>
      </c>
      <c r="F145" s="97" t="s">
        <v>10</v>
      </c>
      <c r="G145" s="124">
        <v>2</v>
      </c>
      <c r="H145" s="113">
        <v>1750</v>
      </c>
      <c r="I145" s="109">
        <f>H145*G145*E145</f>
        <v>3500</v>
      </c>
      <c r="J145" s="130">
        <v>1</v>
      </c>
      <c r="K145" s="97" t="s">
        <v>10</v>
      </c>
      <c r="L145" s="124">
        <v>2</v>
      </c>
      <c r="M145" s="113">
        <v>1905</v>
      </c>
      <c r="N145" s="109">
        <f>M145*L145*J145</f>
        <v>3810</v>
      </c>
      <c r="O145" s="202">
        <v>1</v>
      </c>
      <c r="P145" s="97" t="s">
        <v>10</v>
      </c>
      <c r="Q145" s="203">
        <v>2</v>
      </c>
      <c r="R145" s="113">
        <v>2185</v>
      </c>
      <c r="S145" s="109">
        <f>R145*Q145*O145</f>
        <v>4370</v>
      </c>
      <c r="T145" s="130">
        <v>1</v>
      </c>
      <c r="U145" s="97" t="s">
        <v>10</v>
      </c>
      <c r="V145" s="124">
        <v>2</v>
      </c>
      <c r="W145" s="113">
        <v>2100</v>
      </c>
      <c r="X145" s="109">
        <f>W145*V145*T145</f>
        <v>4200</v>
      </c>
    </row>
    <row r="146" spans="1:24" s="8" customFormat="1" ht="15" customHeight="1">
      <c r="A146" s="142"/>
      <c r="B146" s="244" t="s">
        <v>92</v>
      </c>
      <c r="C146" s="255"/>
      <c r="D146" s="256"/>
      <c r="E146" s="130">
        <v>2</v>
      </c>
      <c r="F146" s="97" t="s">
        <v>10</v>
      </c>
      <c r="G146" s="124">
        <v>2</v>
      </c>
      <c r="H146" s="113">
        <v>1575</v>
      </c>
      <c r="I146" s="109">
        <f>H146*G146*E146</f>
        <v>6300</v>
      </c>
      <c r="J146" s="130">
        <v>1</v>
      </c>
      <c r="K146" s="97" t="s">
        <v>10</v>
      </c>
      <c r="L146" s="124">
        <v>2</v>
      </c>
      <c r="M146" s="113">
        <v>1524</v>
      </c>
      <c r="N146" s="109">
        <f>M146*L146*J146</f>
        <v>3048</v>
      </c>
      <c r="O146" s="202">
        <v>1</v>
      </c>
      <c r="P146" s="97" t="s">
        <v>10</v>
      </c>
      <c r="Q146" s="203">
        <v>2</v>
      </c>
      <c r="R146" s="113">
        <v>1400</v>
      </c>
      <c r="S146" s="109">
        <f>R146*Q146*O146</f>
        <v>2800</v>
      </c>
      <c r="T146" s="130">
        <v>1</v>
      </c>
      <c r="U146" s="97" t="s">
        <v>10</v>
      </c>
      <c r="V146" s="124">
        <v>2</v>
      </c>
      <c r="W146" s="113">
        <v>1700</v>
      </c>
      <c r="X146" s="109">
        <f>W146*V146*T146</f>
        <v>3400</v>
      </c>
    </row>
    <row r="147" spans="1:24" s="8" customFormat="1" ht="15" customHeight="1">
      <c r="A147" s="142"/>
      <c r="B147" s="244" t="s">
        <v>64</v>
      </c>
      <c r="C147" s="255"/>
      <c r="D147" s="256"/>
      <c r="E147" s="130">
        <v>2</v>
      </c>
      <c r="F147" s="97" t="s">
        <v>10</v>
      </c>
      <c r="G147" s="124">
        <v>2</v>
      </c>
      <c r="H147" s="113">
        <v>1350</v>
      </c>
      <c r="I147" s="109">
        <f t="shared" ref="I147:I152" si="32">H147*G147*E147</f>
        <v>5400</v>
      </c>
      <c r="J147" s="130">
        <v>1</v>
      </c>
      <c r="K147" s="97" t="s">
        <v>10</v>
      </c>
      <c r="L147" s="124">
        <v>2</v>
      </c>
      <c r="M147" s="113">
        <v>1206.5</v>
      </c>
      <c r="N147" s="109">
        <f t="shared" ref="N147:N152" si="33">M147*L147*J147</f>
        <v>2413</v>
      </c>
      <c r="O147" s="202">
        <v>2</v>
      </c>
      <c r="P147" s="97" t="s">
        <v>10</v>
      </c>
      <c r="Q147" s="203">
        <v>2</v>
      </c>
      <c r="R147" s="113">
        <v>1300</v>
      </c>
      <c r="S147" s="109">
        <f t="shared" ref="S147:S152" si="34">R147*Q147*O147</f>
        <v>5200</v>
      </c>
      <c r="T147" s="130">
        <v>2</v>
      </c>
      <c r="U147" s="97" t="s">
        <v>10</v>
      </c>
      <c r="V147" s="124">
        <v>2</v>
      </c>
      <c r="W147" s="113">
        <v>1677.25</v>
      </c>
      <c r="X147" s="109">
        <f t="shared" ref="X147:X152" si="35">W147*V147*T147</f>
        <v>6709</v>
      </c>
    </row>
    <row r="148" spans="1:24" s="8" customFormat="1" ht="15" customHeight="1">
      <c r="A148" s="142"/>
      <c r="B148" s="244" t="s">
        <v>102</v>
      </c>
      <c r="C148" s="255"/>
      <c r="D148" s="256"/>
      <c r="E148" s="130">
        <v>2</v>
      </c>
      <c r="F148" s="97" t="s">
        <v>10</v>
      </c>
      <c r="G148" s="124">
        <v>2</v>
      </c>
      <c r="H148" s="113">
        <v>1150</v>
      </c>
      <c r="I148" s="109">
        <f t="shared" si="32"/>
        <v>4600</v>
      </c>
      <c r="J148" s="130">
        <v>3</v>
      </c>
      <c r="K148" s="97" t="s">
        <v>10</v>
      </c>
      <c r="L148" s="124">
        <v>2</v>
      </c>
      <c r="M148" s="113">
        <v>1079.5</v>
      </c>
      <c r="N148" s="109">
        <f t="shared" si="33"/>
        <v>6477</v>
      </c>
      <c r="O148" s="202">
        <v>2</v>
      </c>
      <c r="P148" s="97" t="s">
        <v>10</v>
      </c>
      <c r="Q148" s="203">
        <v>2</v>
      </c>
      <c r="R148" s="113">
        <v>1100</v>
      </c>
      <c r="S148" s="109">
        <f t="shared" si="34"/>
        <v>4400</v>
      </c>
      <c r="T148" s="130">
        <v>4</v>
      </c>
      <c r="U148" s="97" t="s">
        <v>10</v>
      </c>
      <c r="V148" s="124">
        <v>2</v>
      </c>
      <c r="W148" s="113">
        <v>1619.58</v>
      </c>
      <c r="X148" s="109">
        <f t="shared" si="35"/>
        <v>12956.64</v>
      </c>
    </row>
    <row r="149" spans="1:24" s="8" customFormat="1" ht="15" customHeight="1">
      <c r="A149" s="142"/>
      <c r="B149" s="244"/>
      <c r="C149" s="255"/>
      <c r="D149" s="256"/>
      <c r="E149" s="130"/>
      <c r="F149" s="97"/>
      <c r="G149" s="124"/>
      <c r="H149" s="113"/>
      <c r="I149" s="109">
        <f t="shared" si="32"/>
        <v>0</v>
      </c>
      <c r="J149" s="130"/>
      <c r="K149" s="97"/>
      <c r="L149" s="124"/>
      <c r="M149" s="113"/>
      <c r="N149" s="109">
        <f t="shared" si="33"/>
        <v>0</v>
      </c>
      <c r="O149" s="130"/>
      <c r="P149" s="97"/>
      <c r="Q149" s="124"/>
      <c r="R149" s="113"/>
      <c r="S149" s="109">
        <f t="shared" si="34"/>
        <v>0</v>
      </c>
      <c r="T149" s="130"/>
      <c r="U149" s="97"/>
      <c r="V149" s="124"/>
      <c r="W149" s="113"/>
      <c r="X149" s="109">
        <f t="shared" si="35"/>
        <v>0</v>
      </c>
    </row>
    <row r="150" spans="1:24" s="8" customFormat="1" ht="15" customHeight="1">
      <c r="A150" s="142"/>
      <c r="B150" s="244"/>
      <c r="C150" s="255"/>
      <c r="D150" s="256"/>
      <c r="E150" s="130"/>
      <c r="F150" s="97"/>
      <c r="G150" s="124"/>
      <c r="H150" s="113"/>
      <c r="I150" s="109">
        <f t="shared" si="32"/>
        <v>0</v>
      </c>
      <c r="J150" s="130"/>
      <c r="K150" s="97"/>
      <c r="L150" s="124"/>
      <c r="M150" s="113"/>
      <c r="N150" s="109">
        <f t="shared" si="33"/>
        <v>0</v>
      </c>
      <c r="O150" s="130"/>
      <c r="P150" s="97"/>
      <c r="Q150" s="124"/>
      <c r="R150" s="113"/>
      <c r="S150" s="109">
        <f t="shared" si="34"/>
        <v>0</v>
      </c>
      <c r="T150" s="130"/>
      <c r="U150" s="97"/>
      <c r="V150" s="124"/>
      <c r="W150" s="113"/>
      <c r="X150" s="109">
        <f t="shared" si="35"/>
        <v>0</v>
      </c>
    </row>
    <row r="151" spans="1:24" s="8" customFormat="1" ht="15" customHeight="1">
      <c r="A151" s="142"/>
      <c r="B151" s="244"/>
      <c r="C151" s="255"/>
      <c r="D151" s="256"/>
      <c r="E151" s="130"/>
      <c r="F151" s="97"/>
      <c r="G151" s="124"/>
      <c r="H151" s="113"/>
      <c r="I151" s="109">
        <f t="shared" si="32"/>
        <v>0</v>
      </c>
      <c r="J151" s="130"/>
      <c r="K151" s="97"/>
      <c r="L151" s="124"/>
      <c r="M151" s="113"/>
      <c r="N151" s="109">
        <f t="shared" si="33"/>
        <v>0</v>
      </c>
      <c r="O151" s="130"/>
      <c r="P151" s="97"/>
      <c r="Q151" s="124"/>
      <c r="R151" s="113"/>
      <c r="S151" s="109">
        <f t="shared" si="34"/>
        <v>0</v>
      </c>
      <c r="T151" s="130"/>
      <c r="U151" s="97"/>
      <c r="V151" s="124"/>
      <c r="W151" s="113"/>
      <c r="X151" s="109">
        <f t="shared" si="35"/>
        <v>0</v>
      </c>
    </row>
    <row r="152" spans="1:24" s="8" customFormat="1" ht="15" customHeight="1">
      <c r="A152" s="142"/>
      <c r="B152" s="244"/>
      <c r="C152" s="255"/>
      <c r="D152" s="256"/>
      <c r="E152" s="130"/>
      <c r="F152" s="97"/>
      <c r="G152" s="124"/>
      <c r="H152" s="113"/>
      <c r="I152" s="109">
        <f t="shared" si="32"/>
        <v>0</v>
      </c>
      <c r="J152" s="130"/>
      <c r="K152" s="97"/>
      <c r="L152" s="124"/>
      <c r="M152" s="113"/>
      <c r="N152" s="109">
        <f t="shared" si="33"/>
        <v>0</v>
      </c>
      <c r="O152" s="130"/>
      <c r="P152" s="97"/>
      <c r="Q152" s="124"/>
      <c r="R152" s="113"/>
      <c r="S152" s="109">
        <f t="shared" si="34"/>
        <v>0</v>
      </c>
      <c r="T152" s="130"/>
      <c r="U152" s="97"/>
      <c r="V152" s="124"/>
      <c r="W152" s="113"/>
      <c r="X152" s="109">
        <f t="shared" si="35"/>
        <v>0</v>
      </c>
    </row>
    <row r="153" spans="1:24" s="8" customFormat="1" ht="15" customHeight="1">
      <c r="A153" s="142"/>
      <c r="B153" s="252" t="s">
        <v>48</v>
      </c>
      <c r="C153" s="253"/>
      <c r="D153" s="254"/>
      <c r="E153" s="148">
        <f>SUM(E145:E149)</f>
        <v>7</v>
      </c>
      <c r="F153" s="97"/>
      <c r="G153" s="96"/>
      <c r="H153" s="112"/>
      <c r="I153" s="114">
        <f>SUM(I145:I152)</f>
        <v>19800</v>
      </c>
      <c r="J153" s="148">
        <f>SUM(J145:J152)</f>
        <v>6</v>
      </c>
      <c r="K153" s="97"/>
      <c r="L153" s="96"/>
      <c r="M153" s="112"/>
      <c r="N153" s="114">
        <f>SUM(N145:N152)</f>
        <v>15748</v>
      </c>
      <c r="O153" s="148">
        <f>SUM(O145:O149)</f>
        <v>6</v>
      </c>
      <c r="P153" s="97"/>
      <c r="Q153" s="96"/>
      <c r="R153" s="112"/>
      <c r="S153" s="114">
        <f>SUM(S145:S152)</f>
        <v>16770</v>
      </c>
      <c r="T153" s="148">
        <f>SUM(T145:T149)</f>
        <v>8</v>
      </c>
      <c r="U153" s="97"/>
      <c r="V153" s="96"/>
      <c r="W153" s="112"/>
      <c r="X153" s="114">
        <f>SUM(X145:X152)</f>
        <v>27265.64</v>
      </c>
    </row>
    <row r="154" spans="1:24" s="8" customFormat="1" ht="15" customHeight="1">
      <c r="A154" s="142"/>
      <c r="B154" s="252"/>
      <c r="C154" s="253"/>
      <c r="D154" s="254"/>
      <c r="E154" s="148"/>
      <c r="F154" s="97"/>
      <c r="G154" s="96"/>
      <c r="H154" s="112"/>
      <c r="I154" s="114"/>
      <c r="J154" s="148"/>
      <c r="K154" s="97"/>
      <c r="L154" s="96"/>
      <c r="M154" s="112"/>
      <c r="N154" s="114"/>
      <c r="O154" s="148"/>
      <c r="P154" s="97"/>
      <c r="Q154" s="96"/>
      <c r="R154" s="112"/>
      <c r="S154" s="114"/>
      <c r="T154" s="148"/>
      <c r="U154" s="97"/>
      <c r="V154" s="96"/>
      <c r="W154" s="112"/>
      <c r="X154" s="114"/>
    </row>
    <row r="155" spans="1:24" s="8" customFormat="1" ht="15" customHeight="1">
      <c r="A155" s="142"/>
      <c r="B155" s="272"/>
      <c r="C155" s="273"/>
      <c r="D155" s="274"/>
      <c r="E155" s="148"/>
      <c r="F155" s="97"/>
      <c r="G155" s="96"/>
      <c r="H155" s="112"/>
      <c r="I155" s="114"/>
      <c r="J155" s="148"/>
      <c r="K155" s="97"/>
      <c r="L155" s="96"/>
      <c r="M155" s="112"/>
      <c r="N155" s="114"/>
      <c r="O155" s="148"/>
      <c r="P155" s="97"/>
      <c r="Q155" s="96"/>
      <c r="R155" s="112"/>
      <c r="S155" s="114"/>
      <c r="T155" s="148"/>
      <c r="U155" s="97"/>
      <c r="V155" s="96"/>
      <c r="W155" s="112"/>
      <c r="X155" s="114"/>
    </row>
    <row r="156" spans="1:24" s="8" customFormat="1" ht="15" customHeight="1">
      <c r="A156" s="142"/>
      <c r="B156" s="272"/>
      <c r="C156" s="273"/>
      <c r="D156" s="274"/>
      <c r="E156" s="148"/>
      <c r="F156" s="97"/>
      <c r="G156" s="96"/>
      <c r="H156" s="112"/>
      <c r="I156" s="114"/>
      <c r="J156" s="148"/>
      <c r="K156" s="97"/>
      <c r="L156" s="96"/>
      <c r="M156" s="112"/>
      <c r="N156" s="114"/>
      <c r="O156" s="148"/>
      <c r="P156" s="97"/>
      <c r="Q156" s="96"/>
      <c r="R156" s="112"/>
      <c r="S156" s="114"/>
      <c r="T156" s="148"/>
      <c r="U156" s="97"/>
      <c r="V156" s="96"/>
      <c r="W156" s="112"/>
      <c r="X156" s="114"/>
    </row>
    <row r="157" spans="1:24" s="8" customFormat="1" ht="15" customHeight="1">
      <c r="A157" s="145" t="s">
        <v>152</v>
      </c>
      <c r="B157" s="249" t="s">
        <v>20</v>
      </c>
      <c r="C157" s="250"/>
      <c r="D157" s="251"/>
      <c r="E157" s="129"/>
      <c r="F157" s="97"/>
      <c r="G157" s="96"/>
      <c r="H157" s="112"/>
      <c r="I157" s="115"/>
      <c r="J157" s="129"/>
      <c r="K157" s="97"/>
      <c r="L157" s="96"/>
      <c r="M157" s="112"/>
      <c r="N157" s="115"/>
      <c r="O157" s="129"/>
      <c r="P157" s="97"/>
      <c r="Q157" s="96"/>
      <c r="R157" s="112"/>
      <c r="S157" s="115"/>
      <c r="T157" s="129"/>
      <c r="U157" s="97"/>
      <c r="V157" s="96"/>
      <c r="W157" s="112"/>
      <c r="X157" s="115"/>
    </row>
    <row r="158" spans="1:24" s="8" customFormat="1" ht="15" customHeight="1">
      <c r="A158" s="142"/>
      <c r="B158" s="269" t="s">
        <v>53</v>
      </c>
      <c r="C158" s="270"/>
      <c r="D158" s="271"/>
      <c r="E158" s="129"/>
      <c r="F158" s="97"/>
      <c r="G158" s="96"/>
      <c r="H158" s="112"/>
      <c r="I158" s="114">
        <f>(I162+I163+I164)*0.003</f>
        <v>7263.9000000000005</v>
      </c>
      <c r="J158" s="129"/>
      <c r="K158" s="97"/>
      <c r="L158" s="96"/>
      <c r="M158" s="112"/>
      <c r="N158" s="114">
        <f>(N162+N163+N164)*0.003</f>
        <v>13500.563549999999</v>
      </c>
      <c r="O158" s="129"/>
      <c r="P158" s="97"/>
      <c r="Q158" s="96"/>
      <c r="R158" s="112"/>
      <c r="S158" s="114">
        <f>(S162+S163+S164)*0.003</f>
        <v>16250.475</v>
      </c>
      <c r="T158" s="129"/>
      <c r="U158" s="97"/>
      <c r="V158" s="96"/>
      <c r="W158" s="112"/>
      <c r="X158" s="114">
        <f>(X162+X163+X164)*0.003</f>
        <v>15698.202960000001</v>
      </c>
    </row>
    <row r="159" spans="1:24" s="8" customFormat="1" ht="15" customHeight="1">
      <c r="A159" s="145" t="s">
        <v>153</v>
      </c>
      <c r="B159" s="297" t="s">
        <v>67</v>
      </c>
      <c r="C159" s="298"/>
      <c r="D159" s="299"/>
      <c r="E159" s="129"/>
      <c r="F159" s="97"/>
      <c r="G159" s="96"/>
      <c r="H159" s="112"/>
      <c r="I159" s="114">
        <f>(I162+I163+I164)*0.05</f>
        <v>121065</v>
      </c>
      <c r="J159" s="129"/>
      <c r="K159" s="97"/>
      <c r="L159" s="96"/>
      <c r="M159" s="112"/>
      <c r="N159" s="114">
        <f>(N162+N163+N164)*0.05</f>
        <v>225009.39249999999</v>
      </c>
      <c r="O159" s="129"/>
      <c r="P159" s="97"/>
      <c r="Q159" s="96"/>
      <c r="R159" s="112"/>
      <c r="S159" s="114">
        <f>(S162+S163+S164)*0.05</f>
        <v>270841.25</v>
      </c>
      <c r="T159" s="129"/>
      <c r="U159" s="97"/>
      <c r="V159" s="96"/>
      <c r="W159" s="112"/>
      <c r="X159" s="114">
        <f>(X162+X163+X164)*0.05</f>
        <v>261636.71600000001</v>
      </c>
    </row>
    <row r="160" spans="1:24" s="8" customFormat="1" ht="15" customHeight="1">
      <c r="A160" s="142"/>
      <c r="B160" s="300"/>
      <c r="C160" s="301"/>
      <c r="D160" s="302"/>
      <c r="E160" s="129"/>
      <c r="F160" s="97"/>
      <c r="G160" s="96"/>
      <c r="H160" s="112"/>
      <c r="I160" s="109"/>
      <c r="J160" s="129"/>
      <c r="K160" s="97"/>
      <c r="L160" s="96"/>
      <c r="M160" s="112"/>
      <c r="N160" s="109"/>
      <c r="O160" s="129"/>
      <c r="P160" s="97"/>
      <c r="Q160" s="96"/>
      <c r="R160" s="112"/>
      <c r="S160" s="109"/>
      <c r="T160" s="129"/>
      <c r="U160" s="97"/>
      <c r="V160" s="96"/>
      <c r="W160" s="112"/>
      <c r="X160" s="109"/>
    </row>
    <row r="161" spans="1:24" s="8" customFormat="1" ht="15" customHeight="1">
      <c r="A161" s="142"/>
      <c r="B161" s="280" t="s">
        <v>54</v>
      </c>
      <c r="C161" s="281"/>
      <c r="D161" s="282"/>
      <c r="E161" s="129"/>
      <c r="F161" s="97"/>
      <c r="G161" s="96"/>
      <c r="H161" s="112"/>
      <c r="I161" s="109"/>
      <c r="J161" s="129"/>
      <c r="K161" s="97"/>
      <c r="L161" s="96"/>
      <c r="M161" s="112"/>
      <c r="N161" s="109"/>
      <c r="O161" s="129"/>
      <c r="P161" s="97"/>
      <c r="Q161" s="96"/>
      <c r="R161" s="112"/>
      <c r="S161" s="109"/>
      <c r="T161" s="129"/>
      <c r="U161" s="97"/>
      <c r="V161" s="96"/>
      <c r="W161" s="112"/>
      <c r="X161" s="109"/>
    </row>
    <row r="162" spans="1:24" s="8" customFormat="1" ht="15" customHeight="1">
      <c r="A162" s="142"/>
      <c r="B162" s="280" t="s">
        <v>55</v>
      </c>
      <c r="C162" s="281"/>
      <c r="D162" s="282"/>
      <c r="E162" s="129"/>
      <c r="F162" s="97"/>
      <c r="G162" s="96"/>
      <c r="H162" s="112"/>
      <c r="I162" s="117">
        <f>I51</f>
        <v>577275</v>
      </c>
      <c r="J162" s="129"/>
      <c r="K162" s="97"/>
      <c r="L162" s="96"/>
      <c r="M162" s="112"/>
      <c r="N162" s="117">
        <f>N51</f>
        <v>1045121.1000000001</v>
      </c>
      <c r="O162" s="129"/>
      <c r="P162" s="97"/>
      <c r="Q162" s="96"/>
      <c r="R162" s="112"/>
      <c r="S162" s="117">
        <f>S51</f>
        <v>2151970</v>
      </c>
      <c r="T162" s="129"/>
      <c r="U162" s="97"/>
      <c r="V162" s="96"/>
      <c r="W162" s="112"/>
      <c r="X162" s="117">
        <f>X51</f>
        <v>1479108.66</v>
      </c>
    </row>
    <row r="163" spans="1:24" s="8" customFormat="1" ht="15" customHeight="1">
      <c r="A163" s="142"/>
      <c r="B163" s="280" t="s">
        <v>56</v>
      </c>
      <c r="C163" s="281"/>
      <c r="D163" s="282"/>
      <c r="E163" s="129"/>
      <c r="F163" s="97"/>
      <c r="G163" s="96"/>
      <c r="H163" s="112"/>
      <c r="I163" s="114">
        <f>I104+I63+I83+I75</f>
        <v>831225</v>
      </c>
      <c r="J163" s="129"/>
      <c r="K163" s="97"/>
      <c r="L163" s="96"/>
      <c r="M163" s="112"/>
      <c r="N163" s="114">
        <f>N104+N63+N83+N75</f>
        <v>538194.25</v>
      </c>
      <c r="O163" s="129"/>
      <c r="P163" s="97"/>
      <c r="Q163" s="96"/>
      <c r="R163" s="112"/>
      <c r="S163" s="114">
        <f>S104+S63+S83+S75</f>
        <v>1726500</v>
      </c>
      <c r="T163" s="129"/>
      <c r="U163" s="97"/>
      <c r="V163" s="96"/>
      <c r="W163" s="112"/>
      <c r="X163" s="114">
        <f>X104+X63+X83+X75</f>
        <v>1678856.3</v>
      </c>
    </row>
    <row r="164" spans="1:24" s="8" customFormat="1" ht="15" customHeight="1">
      <c r="A164" s="142"/>
      <c r="B164" s="280" t="s">
        <v>38</v>
      </c>
      <c r="C164" s="281"/>
      <c r="D164" s="282"/>
      <c r="E164" s="129"/>
      <c r="F164" s="97"/>
      <c r="G164" s="96"/>
      <c r="H164" s="112"/>
      <c r="I164" s="114">
        <f>I133+I117+I143+I153</f>
        <v>1012800</v>
      </c>
      <c r="J164" s="129"/>
      <c r="K164" s="97"/>
      <c r="L164" s="96"/>
      <c r="M164" s="112"/>
      <c r="N164" s="114">
        <f>N133+N117+N143+N153</f>
        <v>2916872.5</v>
      </c>
      <c r="O164" s="129"/>
      <c r="P164" s="97"/>
      <c r="Q164" s="96"/>
      <c r="R164" s="112"/>
      <c r="S164" s="114">
        <f>S133+S117+S143+S153</f>
        <v>1538355</v>
      </c>
      <c r="T164" s="129"/>
      <c r="U164" s="97"/>
      <c r="V164" s="96"/>
      <c r="W164" s="112"/>
      <c r="X164" s="114">
        <f>X133+X117+X143+X153-68164.1</f>
        <v>2074769.3600000003</v>
      </c>
    </row>
    <row r="165" spans="1:24" s="8" customFormat="1" ht="15" customHeight="1">
      <c r="A165" s="142"/>
      <c r="B165" s="280" t="s">
        <v>57</v>
      </c>
      <c r="C165" s="281"/>
      <c r="D165" s="282"/>
      <c r="E165" s="129"/>
      <c r="F165" s="97"/>
      <c r="G165" s="96"/>
      <c r="H165" s="112"/>
      <c r="I165" s="114">
        <f>(I162+I163+I164)*0.15</f>
        <v>363195</v>
      </c>
      <c r="J165" s="129"/>
      <c r="K165" s="97"/>
      <c r="L165" s="96"/>
      <c r="M165" s="112"/>
      <c r="N165" s="114">
        <f>(N162+N163+N164)*0.1</f>
        <v>450018.78499999997</v>
      </c>
      <c r="O165" s="129"/>
      <c r="P165" s="97"/>
      <c r="Q165" s="96"/>
      <c r="R165" s="112"/>
      <c r="S165" s="114">
        <f>(S162+S163+S164)*0.15</f>
        <v>812523.75</v>
      </c>
      <c r="T165" s="129"/>
      <c r="U165" s="97"/>
      <c r="V165" s="96"/>
      <c r="W165" s="112"/>
      <c r="X165" s="114">
        <f>(X162+X163+X164)*0.15</f>
        <v>784910.14800000004</v>
      </c>
    </row>
    <row r="166" spans="1:24" s="8" customFormat="1" ht="15" customHeight="1">
      <c r="A166" s="142"/>
      <c r="B166" s="283" t="s">
        <v>58</v>
      </c>
      <c r="C166" s="284"/>
      <c r="D166" s="285"/>
      <c r="E166" s="129"/>
      <c r="F166" s="97"/>
      <c r="G166" s="96"/>
      <c r="H166" s="112"/>
      <c r="I166" s="114">
        <f>SUM(I158:I165)</f>
        <v>2912823.9</v>
      </c>
      <c r="J166" s="129"/>
      <c r="K166" s="97"/>
      <c r="L166" s="96"/>
      <c r="M166" s="112"/>
      <c r="N166" s="114">
        <f>SUM(N158:N165)</f>
        <v>5188716.5910499999</v>
      </c>
      <c r="O166" s="129"/>
      <c r="P166" s="97"/>
      <c r="Q166" s="96"/>
      <c r="R166" s="112"/>
      <c r="S166" s="114">
        <f>SUM(S158:S165)</f>
        <v>6516440.4749999996</v>
      </c>
      <c r="T166" s="129"/>
      <c r="U166" s="97"/>
      <c r="V166" s="96"/>
      <c r="W166" s="112"/>
      <c r="X166" s="114">
        <f>SUM(X158:X165)</f>
        <v>6294979.3869600007</v>
      </c>
    </row>
    <row r="167" spans="1:24" s="8" customFormat="1" ht="15" customHeight="1" thickBot="1">
      <c r="A167" s="142"/>
      <c r="B167" s="286" t="s">
        <v>59</v>
      </c>
      <c r="C167" s="239"/>
      <c r="D167" s="287"/>
      <c r="E167" s="239" t="s">
        <v>168</v>
      </c>
      <c r="F167" s="239"/>
      <c r="G167" s="239"/>
      <c r="H167" s="240"/>
      <c r="I167" s="109"/>
      <c r="J167" s="239" t="s">
        <v>163</v>
      </c>
      <c r="K167" s="239"/>
      <c r="L167" s="239"/>
      <c r="M167" s="240"/>
      <c r="N167" s="109"/>
      <c r="O167" s="239" t="s">
        <v>166</v>
      </c>
      <c r="P167" s="239"/>
      <c r="Q167" s="239"/>
      <c r="R167" s="240"/>
      <c r="S167" s="109"/>
      <c r="T167" s="239" t="s">
        <v>167</v>
      </c>
      <c r="U167" s="239"/>
      <c r="V167" s="239"/>
      <c r="W167" s="240"/>
      <c r="X167" s="109"/>
    </row>
    <row r="168" spans="1:24" s="8" customFormat="1" ht="22.5" customHeight="1" thickBot="1">
      <c r="A168" s="147"/>
      <c r="B168" s="288" t="s">
        <v>32</v>
      </c>
      <c r="C168" s="289"/>
      <c r="D168" s="290"/>
      <c r="E168" s="107"/>
      <c r="F168" s="105"/>
      <c r="G168" s="106"/>
      <c r="H168" s="116" t="s">
        <v>60</v>
      </c>
      <c r="I168" s="131">
        <f>I166</f>
        <v>2912823.9</v>
      </c>
      <c r="J168" s="107"/>
      <c r="K168" s="105"/>
      <c r="L168" s="106"/>
      <c r="M168" s="116" t="s">
        <v>60</v>
      </c>
      <c r="N168" s="131">
        <f>N166</f>
        <v>5188716.5910499999</v>
      </c>
      <c r="O168" s="107"/>
      <c r="P168" s="105"/>
      <c r="Q168" s="106"/>
      <c r="R168" s="116" t="s">
        <v>60</v>
      </c>
      <c r="S168" s="131">
        <f>S166</f>
        <v>6516440.4749999996</v>
      </c>
      <c r="T168" s="107"/>
      <c r="U168" s="105"/>
      <c r="V168" s="106"/>
      <c r="W168" s="116" t="s">
        <v>60</v>
      </c>
      <c r="X168" s="131">
        <f>X166</f>
        <v>6294979.3869600007</v>
      </c>
    </row>
    <row r="169" spans="1:24">
      <c r="A169" s="102"/>
      <c r="B169" s="103"/>
      <c r="C169" s="103"/>
      <c r="D169" s="103"/>
      <c r="E169" s="103"/>
      <c r="F169" s="103"/>
      <c r="G169" s="103"/>
      <c r="H169" s="103"/>
      <c r="I169" s="104"/>
      <c r="J169" s="103"/>
      <c r="K169" s="103"/>
      <c r="L169" s="103"/>
      <c r="M169" s="103"/>
      <c r="N169" s="104"/>
      <c r="O169" s="103"/>
      <c r="P169" s="103"/>
      <c r="Q169" s="103"/>
      <c r="R169" s="103"/>
      <c r="S169" s="104"/>
      <c r="T169" s="103"/>
      <c r="U169" s="103"/>
      <c r="V169" s="103"/>
      <c r="W169" s="103"/>
      <c r="X169" s="104"/>
    </row>
    <row r="170" spans="1:24">
      <c r="A170" s="291" t="s">
        <v>11</v>
      </c>
      <c r="B170" s="292"/>
      <c r="C170" s="292"/>
      <c r="D170" s="103"/>
      <c r="E170" s="103"/>
      <c r="F170" s="103"/>
      <c r="G170" s="103"/>
      <c r="H170" s="103"/>
      <c r="I170" s="104"/>
      <c r="J170" s="103"/>
      <c r="K170" s="103"/>
      <c r="L170" s="103"/>
      <c r="M170" s="103"/>
      <c r="N170" s="104"/>
      <c r="O170" s="103"/>
      <c r="P170" s="103"/>
      <c r="Q170" s="103"/>
      <c r="R170" s="103"/>
      <c r="S170" s="104"/>
      <c r="T170" s="103"/>
      <c r="U170" s="103"/>
      <c r="V170" s="103"/>
      <c r="W170" s="103"/>
      <c r="X170" s="104"/>
    </row>
    <row r="171" spans="1:24">
      <c r="A171" s="102"/>
      <c r="B171" s="103"/>
      <c r="C171" s="103"/>
      <c r="D171" s="103"/>
      <c r="E171" s="103"/>
      <c r="F171" s="103"/>
      <c r="G171" s="103"/>
      <c r="H171" s="103"/>
      <c r="I171" s="104"/>
      <c r="J171" s="103"/>
      <c r="K171" s="103"/>
      <c r="L171" s="103"/>
      <c r="M171" s="103"/>
      <c r="N171" s="104"/>
      <c r="O171" s="103"/>
      <c r="P171" s="103"/>
      <c r="Q171" s="103"/>
      <c r="R171" s="103"/>
      <c r="S171" s="104"/>
      <c r="T171" s="103"/>
      <c r="U171" s="103"/>
      <c r="V171" s="103"/>
      <c r="W171" s="103"/>
      <c r="X171" s="104"/>
    </row>
    <row r="172" spans="1:24">
      <c r="A172" s="278" t="s">
        <v>40</v>
      </c>
      <c r="B172" s="279"/>
      <c r="C172" s="279"/>
      <c r="D172" s="103"/>
      <c r="E172" s="103"/>
      <c r="F172" s="103"/>
      <c r="G172" s="103"/>
      <c r="H172" s="103"/>
      <c r="I172" s="104"/>
      <c r="J172" s="103"/>
      <c r="K172" s="103"/>
      <c r="L172" s="103"/>
      <c r="M172" s="221">
        <f>(N162+N163+N164)/450018.79</f>
        <v>9.9999998888935284</v>
      </c>
      <c r="N172" s="104"/>
      <c r="O172" s="103"/>
      <c r="P172" s="103"/>
      <c r="Q172" s="103"/>
      <c r="R172" s="103"/>
      <c r="S172" s="104"/>
      <c r="T172" s="103"/>
      <c r="U172" s="103"/>
      <c r="V172" s="103"/>
      <c r="W172" s="103"/>
      <c r="X172" s="104"/>
    </row>
    <row r="173" spans="1:24">
      <c r="A173" s="14" t="s">
        <v>71</v>
      </c>
      <c r="B173" s="16"/>
      <c r="C173" s="16"/>
      <c r="D173" s="149"/>
      <c r="E173" s="9"/>
      <c r="F173" s="9"/>
      <c r="G173" s="9"/>
      <c r="H173" s="10"/>
      <c r="I173" s="11" t="s">
        <v>61</v>
      </c>
      <c r="J173" s="9"/>
      <c r="K173" s="9"/>
      <c r="L173" s="9"/>
      <c r="M173" s="10"/>
      <c r="N173" s="11" t="s">
        <v>61</v>
      </c>
      <c r="O173" s="9"/>
      <c r="P173" s="9"/>
      <c r="Q173" s="9"/>
      <c r="R173" s="10"/>
      <c r="S173" s="11" t="s">
        <v>61</v>
      </c>
      <c r="T173" s="9"/>
      <c r="U173" s="9"/>
      <c r="V173" s="9"/>
      <c r="W173" s="10"/>
      <c r="X173" s="11" t="s">
        <v>61</v>
      </c>
    </row>
    <row r="174" spans="1:24">
      <c r="E174" s="9"/>
      <c r="F174" s="9"/>
      <c r="G174" s="9"/>
      <c r="H174" s="10"/>
      <c r="I174" s="11"/>
      <c r="J174" s="9"/>
      <c r="K174" s="9"/>
      <c r="L174" s="9"/>
      <c r="M174" s="10"/>
      <c r="N174" s="11"/>
      <c r="O174" s="9"/>
      <c r="P174" s="9"/>
      <c r="Q174" s="9"/>
      <c r="R174" s="10"/>
      <c r="S174" s="11"/>
      <c r="T174" s="9"/>
      <c r="U174" s="9"/>
      <c r="V174" s="9"/>
      <c r="W174" s="10"/>
      <c r="X174" s="11"/>
    </row>
    <row r="175" spans="1:24">
      <c r="A175" t="s">
        <v>29</v>
      </c>
      <c r="B175" s="16"/>
      <c r="C175" s="16"/>
      <c r="D175" s="16"/>
      <c r="E175" s="9"/>
      <c r="F175" s="9"/>
      <c r="G175" s="9"/>
      <c r="H175" s="10"/>
      <c r="I175" s="11"/>
      <c r="J175" s="9"/>
      <c r="K175" s="9"/>
      <c r="L175" s="9"/>
      <c r="M175" s="10"/>
      <c r="N175" s="11"/>
      <c r="O175" s="9"/>
      <c r="P175" s="9"/>
      <c r="Q175" s="9"/>
      <c r="R175" s="10"/>
      <c r="S175" s="11"/>
      <c r="T175" s="9"/>
      <c r="U175" s="9"/>
      <c r="V175" s="9"/>
      <c r="W175" s="10"/>
      <c r="X175" s="11"/>
    </row>
    <row r="176" spans="1:24">
      <c r="A176"/>
      <c r="B176"/>
      <c r="C176"/>
      <c r="D176"/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  <c r="T176" s="9"/>
      <c r="U176" s="9"/>
      <c r="V176" s="9"/>
      <c r="W176" s="10"/>
      <c r="X176" s="11"/>
    </row>
    <row r="177" spans="1:24">
      <c r="A177" s="23" t="s">
        <v>90</v>
      </c>
      <c r="B177"/>
      <c r="C177"/>
      <c r="D177" s="40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  <c r="T177" s="9"/>
      <c r="U177" s="9"/>
      <c r="V177" s="9"/>
      <c r="W177" s="10"/>
      <c r="X177" s="11"/>
    </row>
    <row r="178" spans="1:24">
      <c r="A178" t="s">
        <v>70</v>
      </c>
      <c r="B178"/>
      <c r="C178"/>
      <c r="D178" s="150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9"/>
      <c r="U178" s="9"/>
      <c r="V178" s="9"/>
      <c r="W178" s="10"/>
      <c r="X178" s="11"/>
    </row>
    <row r="179" spans="1:24"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  <c r="T179" s="9"/>
      <c r="U179" s="9"/>
      <c r="V179" s="9"/>
      <c r="W179" s="10"/>
      <c r="X179" s="11"/>
    </row>
    <row r="180" spans="1:24">
      <c r="E180" s="2"/>
      <c r="F180" s="2"/>
      <c r="G180" s="13"/>
      <c r="H180" s="3"/>
      <c r="I180" s="3"/>
      <c r="J180" s="2"/>
      <c r="K180" s="2"/>
      <c r="L180" s="13"/>
      <c r="M180" s="3"/>
      <c r="N180" s="3"/>
      <c r="O180" s="2"/>
      <c r="P180" s="2"/>
      <c r="Q180" s="13"/>
      <c r="R180" s="3"/>
      <c r="S180" s="3"/>
      <c r="T180" s="2"/>
      <c r="U180" s="2"/>
      <c r="V180" s="13"/>
      <c r="W180" s="3"/>
      <c r="X180" s="3"/>
    </row>
    <row r="181" spans="1:24">
      <c r="E181" s="13"/>
      <c r="F181" s="13"/>
      <c r="G181" s="13"/>
      <c r="H181" s="3"/>
      <c r="I181" s="3"/>
      <c r="J181" s="13"/>
      <c r="K181" s="13"/>
      <c r="L181" s="13"/>
      <c r="M181" s="3"/>
      <c r="N181" s="3"/>
      <c r="O181" s="13"/>
      <c r="P181" s="13"/>
      <c r="Q181" s="13"/>
      <c r="R181" s="3"/>
      <c r="S181" s="3"/>
      <c r="T181" s="13"/>
      <c r="U181" s="13"/>
      <c r="V181" s="13"/>
      <c r="W181" s="3"/>
      <c r="X181" s="3"/>
    </row>
    <row r="182" spans="1:24">
      <c r="E182" s="13"/>
      <c r="F182" s="13"/>
      <c r="G182" s="13"/>
      <c r="H182" s="3"/>
      <c r="I182" s="3"/>
      <c r="J182" s="13"/>
      <c r="K182" s="13"/>
      <c r="L182" s="13"/>
      <c r="M182" s="3"/>
      <c r="N182" s="3"/>
      <c r="O182" s="13"/>
      <c r="P182" s="13"/>
      <c r="Q182" s="13"/>
      <c r="R182" s="3"/>
      <c r="S182" s="3"/>
      <c r="T182" s="13"/>
      <c r="U182" s="13"/>
      <c r="V182" s="13"/>
      <c r="W182" s="3"/>
      <c r="X182" s="3"/>
    </row>
    <row r="183" spans="1:24">
      <c r="E183" s="2"/>
      <c r="F183" s="2"/>
      <c r="G183" s="13"/>
      <c r="H183" s="3"/>
      <c r="I183" s="3"/>
      <c r="J183" s="2"/>
      <c r="K183" s="2"/>
      <c r="L183" s="13"/>
      <c r="M183" s="3"/>
      <c r="N183" s="3"/>
      <c r="O183" s="2"/>
      <c r="P183" s="2"/>
      <c r="Q183" s="13"/>
      <c r="R183" s="3"/>
      <c r="S183" s="3"/>
      <c r="T183" s="2"/>
      <c r="U183" s="2"/>
      <c r="V183" s="13"/>
      <c r="W183" s="3"/>
      <c r="X183" s="3"/>
    </row>
    <row r="184" spans="1:24">
      <c r="E184" s="2"/>
      <c r="F184" s="2"/>
      <c r="G184" s="13"/>
      <c r="H184" s="3"/>
      <c r="I184" s="3"/>
      <c r="J184" s="2"/>
      <c r="K184" s="2"/>
      <c r="L184" s="13"/>
      <c r="M184" s="3"/>
      <c r="N184" s="3"/>
      <c r="O184" s="2"/>
      <c r="P184" s="2"/>
      <c r="Q184" s="13"/>
      <c r="R184" s="3"/>
      <c r="S184" s="3"/>
      <c r="T184" s="2"/>
      <c r="U184" s="2"/>
      <c r="V184" s="13"/>
      <c r="W184" s="3"/>
      <c r="X184" s="3"/>
    </row>
  </sheetData>
  <mergeCells count="195">
    <mergeCell ref="B118:D118"/>
    <mergeCell ref="B108:D108"/>
    <mergeCell ref="B113:D113"/>
    <mergeCell ref="B117:D117"/>
    <mergeCell ref="B111:D111"/>
    <mergeCell ref="B28:D28"/>
    <mergeCell ref="B29:D29"/>
    <mergeCell ref="B49:D49"/>
    <mergeCell ref="B50:D50"/>
    <mergeCell ref="B109:D109"/>
    <mergeCell ref="B105:D105"/>
    <mergeCell ref="B99:D99"/>
    <mergeCell ref="B116:D116"/>
    <mergeCell ref="B114:D114"/>
    <mergeCell ref="B115:D115"/>
    <mergeCell ref="B86:D86"/>
    <mergeCell ref="B90:D90"/>
    <mergeCell ref="B59:D59"/>
    <mergeCell ref="B51:D51"/>
    <mergeCell ref="B80:D80"/>
    <mergeCell ref="B81:D81"/>
    <mergeCell ref="B57:D57"/>
    <mergeCell ref="B67:D67"/>
    <mergeCell ref="B61:D61"/>
    <mergeCell ref="B146:D146"/>
    <mergeCell ref="B151:D151"/>
    <mergeCell ref="B152:D152"/>
    <mergeCell ref="B149:D149"/>
    <mergeCell ref="B150:D150"/>
    <mergeCell ref="B112:D112"/>
    <mergeCell ref="B65:D65"/>
    <mergeCell ref="B73:D73"/>
    <mergeCell ref="B74:D74"/>
    <mergeCell ref="B77:D77"/>
    <mergeCell ref="B78:D78"/>
    <mergeCell ref="B82:D8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72:D72"/>
    <mergeCell ref="B66:D66"/>
    <mergeCell ref="B69:D69"/>
    <mergeCell ref="B70:D70"/>
    <mergeCell ref="B60:D60"/>
    <mergeCell ref="B64:D64"/>
    <mergeCell ref="B89:D89"/>
    <mergeCell ref="B95:D95"/>
    <mergeCell ref="B68:D68"/>
    <mergeCell ref="H6:I6"/>
    <mergeCell ref="A1:C4"/>
    <mergeCell ref="G1:I4"/>
    <mergeCell ref="D1:F2"/>
    <mergeCell ref="D3:F4"/>
    <mergeCell ref="D7:F7"/>
    <mergeCell ref="D8:F8"/>
    <mergeCell ref="B14:D14"/>
    <mergeCell ref="H7:I7"/>
    <mergeCell ref="B13:D13"/>
    <mergeCell ref="H8:I8"/>
    <mergeCell ref="A10:A11"/>
    <mergeCell ref="B10:D11"/>
    <mergeCell ref="E10:E11"/>
    <mergeCell ref="F10:F11"/>
    <mergeCell ref="G10:G11"/>
    <mergeCell ref="H10:H11"/>
    <mergeCell ref="I10:I11"/>
    <mergeCell ref="B12:D12"/>
    <mergeCell ref="E9:I9"/>
    <mergeCell ref="B15:D15"/>
    <mergeCell ref="B16:D16"/>
    <mergeCell ref="B37:D37"/>
    <mergeCell ref="B55:D55"/>
    <mergeCell ref="B53:D53"/>
    <mergeCell ref="B33:D33"/>
    <mergeCell ref="B52:D52"/>
    <mergeCell ref="B56:D56"/>
    <mergeCell ref="B34:D34"/>
    <mergeCell ref="B41:D41"/>
    <mergeCell ref="B36:D36"/>
    <mergeCell ref="B31:D31"/>
    <mergeCell ref="B32:D32"/>
    <mergeCell ref="B47:D47"/>
    <mergeCell ref="B54:D54"/>
    <mergeCell ref="B22:D22"/>
    <mergeCell ref="B30:D30"/>
    <mergeCell ref="B23:D23"/>
    <mergeCell ref="B26:D26"/>
    <mergeCell ref="B35:D35"/>
    <mergeCell ref="B45:D45"/>
    <mergeCell ref="B39:D39"/>
    <mergeCell ref="B27:D27"/>
    <mergeCell ref="B58:D58"/>
    <mergeCell ref="B40:D40"/>
    <mergeCell ref="B48:D48"/>
    <mergeCell ref="B46:D46"/>
    <mergeCell ref="B43:D43"/>
    <mergeCell ref="B25:D25"/>
    <mergeCell ref="B21:D21"/>
    <mergeCell ref="B24:D24"/>
    <mergeCell ref="E167:H167"/>
    <mergeCell ref="B157:D157"/>
    <mergeCell ref="B123:D123"/>
    <mergeCell ref="B125:D125"/>
    <mergeCell ref="B126:D126"/>
    <mergeCell ref="B133:D133"/>
    <mergeCell ref="B159:D159"/>
    <mergeCell ref="B160:D160"/>
    <mergeCell ref="B119:D119"/>
    <mergeCell ref="B120:D120"/>
    <mergeCell ref="B122:D122"/>
    <mergeCell ref="B124:D124"/>
    <mergeCell ref="B158:D158"/>
    <mergeCell ref="B154:D154"/>
    <mergeCell ref="B121:D121"/>
    <mergeCell ref="B155:D155"/>
    <mergeCell ref="B156:D156"/>
    <mergeCell ref="B130:D130"/>
    <mergeCell ref="B131:D131"/>
    <mergeCell ref="B132:D132"/>
    <mergeCell ref="B127:D127"/>
    <mergeCell ref="B128:D128"/>
    <mergeCell ref="B129:D129"/>
    <mergeCell ref="B147:D147"/>
    <mergeCell ref="A172:C172"/>
    <mergeCell ref="B164:D164"/>
    <mergeCell ref="B165:D165"/>
    <mergeCell ref="B166:D166"/>
    <mergeCell ref="B167:D167"/>
    <mergeCell ref="B168:D168"/>
    <mergeCell ref="B163:D163"/>
    <mergeCell ref="B161:D161"/>
    <mergeCell ref="B162:D162"/>
    <mergeCell ref="A170:C170"/>
    <mergeCell ref="B148:D148"/>
    <mergeCell ref="B153:D153"/>
    <mergeCell ref="B142:D142"/>
    <mergeCell ref="B141:D141"/>
    <mergeCell ref="B139:D139"/>
    <mergeCell ref="B140:D140"/>
    <mergeCell ref="B62:D62"/>
    <mergeCell ref="B101:D101"/>
    <mergeCell ref="B97:D97"/>
    <mergeCell ref="B98:D98"/>
    <mergeCell ref="B91:D91"/>
    <mergeCell ref="B106:D106"/>
    <mergeCell ref="B92:D92"/>
    <mergeCell ref="B104:D104"/>
    <mergeCell ref="B107:D107"/>
    <mergeCell ref="B100:D100"/>
    <mergeCell ref="B103:D103"/>
    <mergeCell ref="B102:D102"/>
    <mergeCell ref="B87:D87"/>
    <mergeCell ref="B88:D88"/>
    <mergeCell ref="B96:D96"/>
    <mergeCell ref="B85:D85"/>
    <mergeCell ref="B63:D63"/>
    <mergeCell ref="B76:D76"/>
    <mergeCell ref="B79:D79"/>
    <mergeCell ref="B75:D75"/>
    <mergeCell ref="B83:D83"/>
    <mergeCell ref="B93:D93"/>
    <mergeCell ref="B94:D94"/>
    <mergeCell ref="B71:D71"/>
    <mergeCell ref="J167:M167"/>
    <mergeCell ref="R6:S6"/>
    <mergeCell ref="R8:S8"/>
    <mergeCell ref="O9:S9"/>
    <mergeCell ref="O10:O11"/>
    <mergeCell ref="P10:P11"/>
    <mergeCell ref="Q10:Q11"/>
    <mergeCell ref="R10:R11"/>
    <mergeCell ref="S10:S11"/>
    <mergeCell ref="O167:R167"/>
    <mergeCell ref="M6:N6"/>
    <mergeCell ref="M8:N8"/>
    <mergeCell ref="J9:N9"/>
    <mergeCell ref="J10:J11"/>
    <mergeCell ref="K10:K11"/>
    <mergeCell ref="L10:L11"/>
    <mergeCell ref="M10:M11"/>
    <mergeCell ref="N10:N11"/>
    <mergeCell ref="W6:X6"/>
    <mergeCell ref="W8:X8"/>
    <mergeCell ref="T9:X9"/>
    <mergeCell ref="T10:T11"/>
    <mergeCell ref="U10:U11"/>
    <mergeCell ref="V10:V11"/>
    <mergeCell ref="W10:W11"/>
    <mergeCell ref="X10:X11"/>
    <mergeCell ref="T167:W167"/>
  </mergeCells>
  <printOptions horizontalCentered="1"/>
  <pageMargins left="0" right="0" top="0" bottom="0" header="0.3" footer="0.3"/>
  <pageSetup paperSize="8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83"/>
  <sheetViews>
    <sheetView tabSelected="1" view="pageBreakPreview" zoomScale="85" zoomScaleNormal="40" zoomScaleSheetLayoutView="85" workbookViewId="0">
      <pane xSplit="4" ySplit="11" topLeftCell="E144" activePane="bottomRight" state="frozen"/>
      <selection pane="topRight" activeCell="E1" sqref="E1"/>
      <selection pane="bottomLeft" activeCell="A12" sqref="A12"/>
      <selection pane="bottomRight" activeCell="B147" sqref="B147:D147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28515625" style="4" bestFit="1" customWidth="1"/>
    <col min="9" max="9" width="22.140625" style="5" customWidth="1"/>
    <col min="10" max="11" width="6.7109375" style="3" customWidth="1"/>
    <col min="12" max="12" width="10.7109375" style="3" customWidth="1"/>
    <col min="13" max="13" width="16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6.5703125" style="4" customWidth="1"/>
    <col min="24" max="24" width="22.140625" style="5" customWidth="1"/>
    <col min="25" max="201" width="9.140625" style="2"/>
    <col min="202" max="202" width="5.7109375" style="2" customWidth="1"/>
    <col min="203" max="203" width="8.28515625" style="2" customWidth="1"/>
    <col min="204" max="204" width="1.5703125" style="2" bestFit="1" customWidth="1"/>
    <col min="205" max="205" width="50.7109375" style="2" customWidth="1"/>
    <col min="206" max="206" width="6" style="2" bestFit="1" customWidth="1"/>
    <col min="207" max="207" width="7.28515625" style="2" bestFit="1" customWidth="1"/>
    <col min="208" max="208" width="5.7109375" style="2" customWidth="1"/>
    <col min="209" max="209" width="11.42578125" style="2" customWidth="1"/>
    <col min="210" max="210" width="12.7109375" style="2" customWidth="1"/>
    <col min="211" max="457" width="9.140625" style="2"/>
    <col min="458" max="458" width="5.7109375" style="2" customWidth="1"/>
    <col min="459" max="459" width="8.28515625" style="2" customWidth="1"/>
    <col min="460" max="460" width="1.5703125" style="2" bestFit="1" customWidth="1"/>
    <col min="461" max="461" width="50.7109375" style="2" customWidth="1"/>
    <col min="462" max="462" width="6" style="2" bestFit="1" customWidth="1"/>
    <col min="463" max="463" width="7.28515625" style="2" bestFit="1" customWidth="1"/>
    <col min="464" max="464" width="5.7109375" style="2" customWidth="1"/>
    <col min="465" max="465" width="11.42578125" style="2" customWidth="1"/>
    <col min="466" max="466" width="12.7109375" style="2" customWidth="1"/>
    <col min="467" max="713" width="9.140625" style="2"/>
    <col min="714" max="714" width="5.7109375" style="2" customWidth="1"/>
    <col min="715" max="715" width="8.28515625" style="2" customWidth="1"/>
    <col min="716" max="716" width="1.5703125" style="2" bestFit="1" customWidth="1"/>
    <col min="717" max="717" width="50.7109375" style="2" customWidth="1"/>
    <col min="718" max="718" width="6" style="2" bestFit="1" customWidth="1"/>
    <col min="719" max="719" width="7.28515625" style="2" bestFit="1" customWidth="1"/>
    <col min="720" max="720" width="5.7109375" style="2" customWidth="1"/>
    <col min="721" max="721" width="11.42578125" style="2" customWidth="1"/>
    <col min="722" max="722" width="12.7109375" style="2" customWidth="1"/>
    <col min="723" max="969" width="9.140625" style="2"/>
    <col min="970" max="970" width="5.7109375" style="2" customWidth="1"/>
    <col min="971" max="971" width="8.28515625" style="2" customWidth="1"/>
    <col min="972" max="972" width="1.5703125" style="2" bestFit="1" customWidth="1"/>
    <col min="973" max="973" width="50.7109375" style="2" customWidth="1"/>
    <col min="974" max="974" width="6" style="2" bestFit="1" customWidth="1"/>
    <col min="975" max="975" width="7.28515625" style="2" bestFit="1" customWidth="1"/>
    <col min="976" max="976" width="5.7109375" style="2" customWidth="1"/>
    <col min="977" max="977" width="11.42578125" style="2" customWidth="1"/>
    <col min="978" max="978" width="12.7109375" style="2" customWidth="1"/>
    <col min="979" max="1225" width="9.140625" style="2"/>
    <col min="1226" max="1226" width="5.7109375" style="2" customWidth="1"/>
    <col min="1227" max="1227" width="8.28515625" style="2" customWidth="1"/>
    <col min="1228" max="1228" width="1.5703125" style="2" bestFit="1" customWidth="1"/>
    <col min="1229" max="1229" width="50.7109375" style="2" customWidth="1"/>
    <col min="1230" max="1230" width="6" style="2" bestFit="1" customWidth="1"/>
    <col min="1231" max="1231" width="7.28515625" style="2" bestFit="1" customWidth="1"/>
    <col min="1232" max="1232" width="5.7109375" style="2" customWidth="1"/>
    <col min="1233" max="1233" width="11.42578125" style="2" customWidth="1"/>
    <col min="1234" max="1234" width="12.7109375" style="2" customWidth="1"/>
    <col min="1235" max="1481" width="9.140625" style="2"/>
    <col min="1482" max="1482" width="5.7109375" style="2" customWidth="1"/>
    <col min="1483" max="1483" width="8.28515625" style="2" customWidth="1"/>
    <col min="1484" max="1484" width="1.5703125" style="2" bestFit="1" customWidth="1"/>
    <col min="1485" max="1485" width="50.7109375" style="2" customWidth="1"/>
    <col min="1486" max="1486" width="6" style="2" bestFit="1" customWidth="1"/>
    <col min="1487" max="1487" width="7.28515625" style="2" bestFit="1" customWidth="1"/>
    <col min="1488" max="1488" width="5.7109375" style="2" customWidth="1"/>
    <col min="1489" max="1489" width="11.42578125" style="2" customWidth="1"/>
    <col min="1490" max="1490" width="12.7109375" style="2" customWidth="1"/>
    <col min="1491" max="1737" width="9.140625" style="2"/>
    <col min="1738" max="1738" width="5.7109375" style="2" customWidth="1"/>
    <col min="1739" max="1739" width="8.28515625" style="2" customWidth="1"/>
    <col min="1740" max="1740" width="1.5703125" style="2" bestFit="1" customWidth="1"/>
    <col min="1741" max="1741" width="50.7109375" style="2" customWidth="1"/>
    <col min="1742" max="1742" width="6" style="2" bestFit="1" customWidth="1"/>
    <col min="1743" max="1743" width="7.28515625" style="2" bestFit="1" customWidth="1"/>
    <col min="1744" max="1744" width="5.7109375" style="2" customWidth="1"/>
    <col min="1745" max="1745" width="11.42578125" style="2" customWidth="1"/>
    <col min="1746" max="1746" width="12.7109375" style="2" customWidth="1"/>
    <col min="1747" max="1993" width="9.140625" style="2"/>
    <col min="1994" max="1994" width="5.7109375" style="2" customWidth="1"/>
    <col min="1995" max="1995" width="8.28515625" style="2" customWidth="1"/>
    <col min="1996" max="1996" width="1.5703125" style="2" bestFit="1" customWidth="1"/>
    <col min="1997" max="1997" width="50.7109375" style="2" customWidth="1"/>
    <col min="1998" max="1998" width="6" style="2" bestFit="1" customWidth="1"/>
    <col min="1999" max="1999" width="7.28515625" style="2" bestFit="1" customWidth="1"/>
    <col min="2000" max="2000" width="5.7109375" style="2" customWidth="1"/>
    <col min="2001" max="2001" width="11.42578125" style="2" customWidth="1"/>
    <col min="2002" max="2002" width="12.7109375" style="2" customWidth="1"/>
    <col min="2003" max="2249" width="9.140625" style="2"/>
    <col min="2250" max="2250" width="5.7109375" style="2" customWidth="1"/>
    <col min="2251" max="2251" width="8.28515625" style="2" customWidth="1"/>
    <col min="2252" max="2252" width="1.5703125" style="2" bestFit="1" customWidth="1"/>
    <col min="2253" max="2253" width="50.7109375" style="2" customWidth="1"/>
    <col min="2254" max="2254" width="6" style="2" bestFit="1" customWidth="1"/>
    <col min="2255" max="2255" width="7.28515625" style="2" bestFit="1" customWidth="1"/>
    <col min="2256" max="2256" width="5.7109375" style="2" customWidth="1"/>
    <col min="2257" max="2257" width="11.42578125" style="2" customWidth="1"/>
    <col min="2258" max="2258" width="12.7109375" style="2" customWidth="1"/>
    <col min="2259" max="2505" width="9.140625" style="2"/>
    <col min="2506" max="2506" width="5.7109375" style="2" customWidth="1"/>
    <col min="2507" max="2507" width="8.28515625" style="2" customWidth="1"/>
    <col min="2508" max="2508" width="1.5703125" style="2" bestFit="1" customWidth="1"/>
    <col min="2509" max="2509" width="50.7109375" style="2" customWidth="1"/>
    <col min="2510" max="2510" width="6" style="2" bestFit="1" customWidth="1"/>
    <col min="2511" max="2511" width="7.28515625" style="2" bestFit="1" customWidth="1"/>
    <col min="2512" max="2512" width="5.7109375" style="2" customWidth="1"/>
    <col min="2513" max="2513" width="11.42578125" style="2" customWidth="1"/>
    <col min="2514" max="2514" width="12.7109375" style="2" customWidth="1"/>
    <col min="2515" max="2761" width="9.140625" style="2"/>
    <col min="2762" max="2762" width="5.7109375" style="2" customWidth="1"/>
    <col min="2763" max="2763" width="8.28515625" style="2" customWidth="1"/>
    <col min="2764" max="2764" width="1.5703125" style="2" bestFit="1" customWidth="1"/>
    <col min="2765" max="2765" width="50.7109375" style="2" customWidth="1"/>
    <col min="2766" max="2766" width="6" style="2" bestFit="1" customWidth="1"/>
    <col min="2767" max="2767" width="7.28515625" style="2" bestFit="1" customWidth="1"/>
    <col min="2768" max="2768" width="5.7109375" style="2" customWidth="1"/>
    <col min="2769" max="2769" width="11.42578125" style="2" customWidth="1"/>
    <col min="2770" max="2770" width="12.7109375" style="2" customWidth="1"/>
    <col min="2771" max="3017" width="9.140625" style="2"/>
    <col min="3018" max="3018" width="5.7109375" style="2" customWidth="1"/>
    <col min="3019" max="3019" width="8.28515625" style="2" customWidth="1"/>
    <col min="3020" max="3020" width="1.5703125" style="2" bestFit="1" customWidth="1"/>
    <col min="3021" max="3021" width="50.7109375" style="2" customWidth="1"/>
    <col min="3022" max="3022" width="6" style="2" bestFit="1" customWidth="1"/>
    <col min="3023" max="3023" width="7.28515625" style="2" bestFit="1" customWidth="1"/>
    <col min="3024" max="3024" width="5.7109375" style="2" customWidth="1"/>
    <col min="3025" max="3025" width="11.42578125" style="2" customWidth="1"/>
    <col min="3026" max="3026" width="12.7109375" style="2" customWidth="1"/>
    <col min="3027" max="3273" width="9.140625" style="2"/>
    <col min="3274" max="3274" width="5.7109375" style="2" customWidth="1"/>
    <col min="3275" max="3275" width="8.28515625" style="2" customWidth="1"/>
    <col min="3276" max="3276" width="1.5703125" style="2" bestFit="1" customWidth="1"/>
    <col min="3277" max="3277" width="50.7109375" style="2" customWidth="1"/>
    <col min="3278" max="3278" width="6" style="2" bestFit="1" customWidth="1"/>
    <col min="3279" max="3279" width="7.28515625" style="2" bestFit="1" customWidth="1"/>
    <col min="3280" max="3280" width="5.7109375" style="2" customWidth="1"/>
    <col min="3281" max="3281" width="11.42578125" style="2" customWidth="1"/>
    <col min="3282" max="3282" width="12.7109375" style="2" customWidth="1"/>
    <col min="3283" max="3529" width="9.140625" style="2"/>
    <col min="3530" max="3530" width="5.7109375" style="2" customWidth="1"/>
    <col min="3531" max="3531" width="8.28515625" style="2" customWidth="1"/>
    <col min="3532" max="3532" width="1.5703125" style="2" bestFit="1" customWidth="1"/>
    <col min="3533" max="3533" width="50.7109375" style="2" customWidth="1"/>
    <col min="3534" max="3534" width="6" style="2" bestFit="1" customWidth="1"/>
    <col min="3535" max="3535" width="7.28515625" style="2" bestFit="1" customWidth="1"/>
    <col min="3536" max="3536" width="5.7109375" style="2" customWidth="1"/>
    <col min="3537" max="3537" width="11.42578125" style="2" customWidth="1"/>
    <col min="3538" max="3538" width="12.7109375" style="2" customWidth="1"/>
    <col min="3539" max="3785" width="9.140625" style="2"/>
    <col min="3786" max="3786" width="5.7109375" style="2" customWidth="1"/>
    <col min="3787" max="3787" width="8.28515625" style="2" customWidth="1"/>
    <col min="3788" max="3788" width="1.5703125" style="2" bestFit="1" customWidth="1"/>
    <col min="3789" max="3789" width="50.7109375" style="2" customWidth="1"/>
    <col min="3790" max="3790" width="6" style="2" bestFit="1" customWidth="1"/>
    <col min="3791" max="3791" width="7.28515625" style="2" bestFit="1" customWidth="1"/>
    <col min="3792" max="3792" width="5.7109375" style="2" customWidth="1"/>
    <col min="3793" max="3793" width="11.42578125" style="2" customWidth="1"/>
    <col min="3794" max="3794" width="12.7109375" style="2" customWidth="1"/>
    <col min="3795" max="4041" width="9.140625" style="2"/>
    <col min="4042" max="4042" width="5.7109375" style="2" customWidth="1"/>
    <col min="4043" max="4043" width="8.28515625" style="2" customWidth="1"/>
    <col min="4044" max="4044" width="1.5703125" style="2" bestFit="1" customWidth="1"/>
    <col min="4045" max="4045" width="50.7109375" style="2" customWidth="1"/>
    <col min="4046" max="4046" width="6" style="2" bestFit="1" customWidth="1"/>
    <col min="4047" max="4047" width="7.28515625" style="2" bestFit="1" customWidth="1"/>
    <col min="4048" max="4048" width="5.7109375" style="2" customWidth="1"/>
    <col min="4049" max="4049" width="11.42578125" style="2" customWidth="1"/>
    <col min="4050" max="4050" width="12.7109375" style="2" customWidth="1"/>
    <col min="4051" max="4297" width="9.140625" style="2"/>
    <col min="4298" max="4298" width="5.7109375" style="2" customWidth="1"/>
    <col min="4299" max="4299" width="8.28515625" style="2" customWidth="1"/>
    <col min="4300" max="4300" width="1.5703125" style="2" bestFit="1" customWidth="1"/>
    <col min="4301" max="4301" width="50.7109375" style="2" customWidth="1"/>
    <col min="4302" max="4302" width="6" style="2" bestFit="1" customWidth="1"/>
    <col min="4303" max="4303" width="7.28515625" style="2" bestFit="1" customWidth="1"/>
    <col min="4304" max="4304" width="5.7109375" style="2" customWidth="1"/>
    <col min="4305" max="4305" width="11.42578125" style="2" customWidth="1"/>
    <col min="4306" max="4306" width="12.7109375" style="2" customWidth="1"/>
    <col min="4307" max="4553" width="9.140625" style="2"/>
    <col min="4554" max="4554" width="5.7109375" style="2" customWidth="1"/>
    <col min="4555" max="4555" width="8.28515625" style="2" customWidth="1"/>
    <col min="4556" max="4556" width="1.5703125" style="2" bestFit="1" customWidth="1"/>
    <col min="4557" max="4557" width="50.7109375" style="2" customWidth="1"/>
    <col min="4558" max="4558" width="6" style="2" bestFit="1" customWidth="1"/>
    <col min="4559" max="4559" width="7.28515625" style="2" bestFit="1" customWidth="1"/>
    <col min="4560" max="4560" width="5.7109375" style="2" customWidth="1"/>
    <col min="4561" max="4561" width="11.42578125" style="2" customWidth="1"/>
    <col min="4562" max="4562" width="12.7109375" style="2" customWidth="1"/>
    <col min="4563" max="4809" width="9.140625" style="2"/>
    <col min="4810" max="4810" width="5.7109375" style="2" customWidth="1"/>
    <col min="4811" max="4811" width="8.28515625" style="2" customWidth="1"/>
    <col min="4812" max="4812" width="1.5703125" style="2" bestFit="1" customWidth="1"/>
    <col min="4813" max="4813" width="50.7109375" style="2" customWidth="1"/>
    <col min="4814" max="4814" width="6" style="2" bestFit="1" customWidth="1"/>
    <col min="4815" max="4815" width="7.28515625" style="2" bestFit="1" customWidth="1"/>
    <col min="4816" max="4816" width="5.7109375" style="2" customWidth="1"/>
    <col min="4817" max="4817" width="11.42578125" style="2" customWidth="1"/>
    <col min="4818" max="4818" width="12.7109375" style="2" customWidth="1"/>
    <col min="4819" max="5065" width="9.140625" style="2"/>
    <col min="5066" max="5066" width="5.7109375" style="2" customWidth="1"/>
    <col min="5067" max="5067" width="8.28515625" style="2" customWidth="1"/>
    <col min="5068" max="5068" width="1.5703125" style="2" bestFit="1" customWidth="1"/>
    <col min="5069" max="5069" width="50.7109375" style="2" customWidth="1"/>
    <col min="5070" max="5070" width="6" style="2" bestFit="1" customWidth="1"/>
    <col min="5071" max="5071" width="7.28515625" style="2" bestFit="1" customWidth="1"/>
    <col min="5072" max="5072" width="5.7109375" style="2" customWidth="1"/>
    <col min="5073" max="5073" width="11.42578125" style="2" customWidth="1"/>
    <col min="5074" max="5074" width="12.7109375" style="2" customWidth="1"/>
    <col min="5075" max="5321" width="9.140625" style="2"/>
    <col min="5322" max="5322" width="5.7109375" style="2" customWidth="1"/>
    <col min="5323" max="5323" width="8.28515625" style="2" customWidth="1"/>
    <col min="5324" max="5324" width="1.5703125" style="2" bestFit="1" customWidth="1"/>
    <col min="5325" max="5325" width="50.7109375" style="2" customWidth="1"/>
    <col min="5326" max="5326" width="6" style="2" bestFit="1" customWidth="1"/>
    <col min="5327" max="5327" width="7.28515625" style="2" bestFit="1" customWidth="1"/>
    <col min="5328" max="5328" width="5.7109375" style="2" customWidth="1"/>
    <col min="5329" max="5329" width="11.42578125" style="2" customWidth="1"/>
    <col min="5330" max="5330" width="12.7109375" style="2" customWidth="1"/>
    <col min="5331" max="5577" width="9.140625" style="2"/>
    <col min="5578" max="5578" width="5.7109375" style="2" customWidth="1"/>
    <col min="5579" max="5579" width="8.28515625" style="2" customWidth="1"/>
    <col min="5580" max="5580" width="1.5703125" style="2" bestFit="1" customWidth="1"/>
    <col min="5581" max="5581" width="50.7109375" style="2" customWidth="1"/>
    <col min="5582" max="5582" width="6" style="2" bestFit="1" customWidth="1"/>
    <col min="5583" max="5583" width="7.28515625" style="2" bestFit="1" customWidth="1"/>
    <col min="5584" max="5584" width="5.7109375" style="2" customWidth="1"/>
    <col min="5585" max="5585" width="11.42578125" style="2" customWidth="1"/>
    <col min="5586" max="5586" width="12.7109375" style="2" customWidth="1"/>
    <col min="5587" max="5833" width="9.140625" style="2"/>
    <col min="5834" max="5834" width="5.7109375" style="2" customWidth="1"/>
    <col min="5835" max="5835" width="8.28515625" style="2" customWidth="1"/>
    <col min="5836" max="5836" width="1.5703125" style="2" bestFit="1" customWidth="1"/>
    <col min="5837" max="5837" width="50.7109375" style="2" customWidth="1"/>
    <col min="5838" max="5838" width="6" style="2" bestFit="1" customWidth="1"/>
    <col min="5839" max="5839" width="7.28515625" style="2" bestFit="1" customWidth="1"/>
    <col min="5840" max="5840" width="5.7109375" style="2" customWidth="1"/>
    <col min="5841" max="5841" width="11.42578125" style="2" customWidth="1"/>
    <col min="5842" max="5842" width="12.7109375" style="2" customWidth="1"/>
    <col min="5843" max="6089" width="9.140625" style="2"/>
    <col min="6090" max="6090" width="5.7109375" style="2" customWidth="1"/>
    <col min="6091" max="6091" width="8.28515625" style="2" customWidth="1"/>
    <col min="6092" max="6092" width="1.5703125" style="2" bestFit="1" customWidth="1"/>
    <col min="6093" max="6093" width="50.7109375" style="2" customWidth="1"/>
    <col min="6094" max="6094" width="6" style="2" bestFit="1" customWidth="1"/>
    <col min="6095" max="6095" width="7.28515625" style="2" bestFit="1" customWidth="1"/>
    <col min="6096" max="6096" width="5.7109375" style="2" customWidth="1"/>
    <col min="6097" max="6097" width="11.42578125" style="2" customWidth="1"/>
    <col min="6098" max="6098" width="12.7109375" style="2" customWidth="1"/>
    <col min="6099" max="6345" width="9.140625" style="2"/>
    <col min="6346" max="6346" width="5.7109375" style="2" customWidth="1"/>
    <col min="6347" max="6347" width="8.28515625" style="2" customWidth="1"/>
    <col min="6348" max="6348" width="1.5703125" style="2" bestFit="1" customWidth="1"/>
    <col min="6349" max="6349" width="50.7109375" style="2" customWidth="1"/>
    <col min="6350" max="6350" width="6" style="2" bestFit="1" customWidth="1"/>
    <col min="6351" max="6351" width="7.28515625" style="2" bestFit="1" customWidth="1"/>
    <col min="6352" max="6352" width="5.7109375" style="2" customWidth="1"/>
    <col min="6353" max="6353" width="11.42578125" style="2" customWidth="1"/>
    <col min="6354" max="6354" width="12.7109375" style="2" customWidth="1"/>
    <col min="6355" max="6601" width="9.140625" style="2"/>
    <col min="6602" max="6602" width="5.7109375" style="2" customWidth="1"/>
    <col min="6603" max="6603" width="8.28515625" style="2" customWidth="1"/>
    <col min="6604" max="6604" width="1.5703125" style="2" bestFit="1" customWidth="1"/>
    <col min="6605" max="6605" width="50.7109375" style="2" customWidth="1"/>
    <col min="6606" max="6606" width="6" style="2" bestFit="1" customWidth="1"/>
    <col min="6607" max="6607" width="7.28515625" style="2" bestFit="1" customWidth="1"/>
    <col min="6608" max="6608" width="5.7109375" style="2" customWidth="1"/>
    <col min="6609" max="6609" width="11.42578125" style="2" customWidth="1"/>
    <col min="6610" max="6610" width="12.7109375" style="2" customWidth="1"/>
    <col min="6611" max="6857" width="9.140625" style="2"/>
    <col min="6858" max="6858" width="5.7109375" style="2" customWidth="1"/>
    <col min="6859" max="6859" width="8.28515625" style="2" customWidth="1"/>
    <col min="6860" max="6860" width="1.5703125" style="2" bestFit="1" customWidth="1"/>
    <col min="6861" max="6861" width="50.7109375" style="2" customWidth="1"/>
    <col min="6862" max="6862" width="6" style="2" bestFit="1" customWidth="1"/>
    <col min="6863" max="6863" width="7.28515625" style="2" bestFit="1" customWidth="1"/>
    <col min="6864" max="6864" width="5.7109375" style="2" customWidth="1"/>
    <col min="6865" max="6865" width="11.42578125" style="2" customWidth="1"/>
    <col min="6866" max="6866" width="12.7109375" style="2" customWidth="1"/>
    <col min="6867" max="7113" width="9.140625" style="2"/>
    <col min="7114" max="7114" width="5.7109375" style="2" customWidth="1"/>
    <col min="7115" max="7115" width="8.28515625" style="2" customWidth="1"/>
    <col min="7116" max="7116" width="1.5703125" style="2" bestFit="1" customWidth="1"/>
    <col min="7117" max="7117" width="50.7109375" style="2" customWidth="1"/>
    <col min="7118" max="7118" width="6" style="2" bestFit="1" customWidth="1"/>
    <col min="7119" max="7119" width="7.28515625" style="2" bestFit="1" customWidth="1"/>
    <col min="7120" max="7120" width="5.7109375" style="2" customWidth="1"/>
    <col min="7121" max="7121" width="11.42578125" style="2" customWidth="1"/>
    <col min="7122" max="7122" width="12.7109375" style="2" customWidth="1"/>
    <col min="7123" max="7369" width="9.140625" style="2"/>
    <col min="7370" max="7370" width="5.7109375" style="2" customWidth="1"/>
    <col min="7371" max="7371" width="8.28515625" style="2" customWidth="1"/>
    <col min="7372" max="7372" width="1.5703125" style="2" bestFit="1" customWidth="1"/>
    <col min="7373" max="7373" width="50.7109375" style="2" customWidth="1"/>
    <col min="7374" max="7374" width="6" style="2" bestFit="1" customWidth="1"/>
    <col min="7375" max="7375" width="7.28515625" style="2" bestFit="1" customWidth="1"/>
    <col min="7376" max="7376" width="5.7109375" style="2" customWidth="1"/>
    <col min="7377" max="7377" width="11.42578125" style="2" customWidth="1"/>
    <col min="7378" max="7378" width="12.7109375" style="2" customWidth="1"/>
    <col min="7379" max="7625" width="9.140625" style="2"/>
    <col min="7626" max="7626" width="5.7109375" style="2" customWidth="1"/>
    <col min="7627" max="7627" width="8.28515625" style="2" customWidth="1"/>
    <col min="7628" max="7628" width="1.5703125" style="2" bestFit="1" customWidth="1"/>
    <col min="7629" max="7629" width="50.7109375" style="2" customWidth="1"/>
    <col min="7630" max="7630" width="6" style="2" bestFit="1" customWidth="1"/>
    <col min="7631" max="7631" width="7.28515625" style="2" bestFit="1" customWidth="1"/>
    <col min="7632" max="7632" width="5.7109375" style="2" customWidth="1"/>
    <col min="7633" max="7633" width="11.42578125" style="2" customWidth="1"/>
    <col min="7634" max="7634" width="12.7109375" style="2" customWidth="1"/>
    <col min="7635" max="7881" width="9.140625" style="2"/>
    <col min="7882" max="7882" width="5.7109375" style="2" customWidth="1"/>
    <col min="7883" max="7883" width="8.28515625" style="2" customWidth="1"/>
    <col min="7884" max="7884" width="1.5703125" style="2" bestFit="1" customWidth="1"/>
    <col min="7885" max="7885" width="50.7109375" style="2" customWidth="1"/>
    <col min="7886" max="7886" width="6" style="2" bestFit="1" customWidth="1"/>
    <col min="7887" max="7887" width="7.28515625" style="2" bestFit="1" customWidth="1"/>
    <col min="7888" max="7888" width="5.7109375" style="2" customWidth="1"/>
    <col min="7889" max="7889" width="11.42578125" style="2" customWidth="1"/>
    <col min="7890" max="7890" width="12.7109375" style="2" customWidth="1"/>
    <col min="7891" max="8137" width="9.140625" style="2"/>
    <col min="8138" max="8138" width="5.7109375" style="2" customWidth="1"/>
    <col min="8139" max="8139" width="8.28515625" style="2" customWidth="1"/>
    <col min="8140" max="8140" width="1.5703125" style="2" bestFit="1" customWidth="1"/>
    <col min="8141" max="8141" width="50.7109375" style="2" customWidth="1"/>
    <col min="8142" max="8142" width="6" style="2" bestFit="1" customWidth="1"/>
    <col min="8143" max="8143" width="7.28515625" style="2" bestFit="1" customWidth="1"/>
    <col min="8144" max="8144" width="5.7109375" style="2" customWidth="1"/>
    <col min="8145" max="8145" width="11.42578125" style="2" customWidth="1"/>
    <col min="8146" max="8146" width="12.7109375" style="2" customWidth="1"/>
    <col min="8147" max="8393" width="9.140625" style="2"/>
    <col min="8394" max="8394" width="5.7109375" style="2" customWidth="1"/>
    <col min="8395" max="8395" width="8.28515625" style="2" customWidth="1"/>
    <col min="8396" max="8396" width="1.5703125" style="2" bestFit="1" customWidth="1"/>
    <col min="8397" max="8397" width="50.7109375" style="2" customWidth="1"/>
    <col min="8398" max="8398" width="6" style="2" bestFit="1" customWidth="1"/>
    <col min="8399" max="8399" width="7.28515625" style="2" bestFit="1" customWidth="1"/>
    <col min="8400" max="8400" width="5.7109375" style="2" customWidth="1"/>
    <col min="8401" max="8401" width="11.42578125" style="2" customWidth="1"/>
    <col min="8402" max="8402" width="12.7109375" style="2" customWidth="1"/>
    <col min="8403" max="8649" width="9.140625" style="2"/>
    <col min="8650" max="8650" width="5.7109375" style="2" customWidth="1"/>
    <col min="8651" max="8651" width="8.28515625" style="2" customWidth="1"/>
    <col min="8652" max="8652" width="1.5703125" style="2" bestFit="1" customWidth="1"/>
    <col min="8653" max="8653" width="50.7109375" style="2" customWidth="1"/>
    <col min="8654" max="8654" width="6" style="2" bestFit="1" customWidth="1"/>
    <col min="8655" max="8655" width="7.28515625" style="2" bestFit="1" customWidth="1"/>
    <col min="8656" max="8656" width="5.7109375" style="2" customWidth="1"/>
    <col min="8657" max="8657" width="11.42578125" style="2" customWidth="1"/>
    <col min="8658" max="8658" width="12.7109375" style="2" customWidth="1"/>
    <col min="8659" max="8905" width="9.140625" style="2"/>
    <col min="8906" max="8906" width="5.7109375" style="2" customWidth="1"/>
    <col min="8907" max="8907" width="8.28515625" style="2" customWidth="1"/>
    <col min="8908" max="8908" width="1.5703125" style="2" bestFit="1" customWidth="1"/>
    <col min="8909" max="8909" width="50.7109375" style="2" customWidth="1"/>
    <col min="8910" max="8910" width="6" style="2" bestFit="1" customWidth="1"/>
    <col min="8911" max="8911" width="7.28515625" style="2" bestFit="1" customWidth="1"/>
    <col min="8912" max="8912" width="5.7109375" style="2" customWidth="1"/>
    <col min="8913" max="8913" width="11.42578125" style="2" customWidth="1"/>
    <col min="8914" max="8914" width="12.7109375" style="2" customWidth="1"/>
    <col min="8915" max="9161" width="9.140625" style="2"/>
    <col min="9162" max="9162" width="5.7109375" style="2" customWidth="1"/>
    <col min="9163" max="9163" width="8.28515625" style="2" customWidth="1"/>
    <col min="9164" max="9164" width="1.5703125" style="2" bestFit="1" customWidth="1"/>
    <col min="9165" max="9165" width="50.7109375" style="2" customWidth="1"/>
    <col min="9166" max="9166" width="6" style="2" bestFit="1" customWidth="1"/>
    <col min="9167" max="9167" width="7.28515625" style="2" bestFit="1" customWidth="1"/>
    <col min="9168" max="9168" width="5.7109375" style="2" customWidth="1"/>
    <col min="9169" max="9169" width="11.42578125" style="2" customWidth="1"/>
    <col min="9170" max="9170" width="12.7109375" style="2" customWidth="1"/>
    <col min="9171" max="9417" width="9.140625" style="2"/>
    <col min="9418" max="9418" width="5.7109375" style="2" customWidth="1"/>
    <col min="9419" max="9419" width="8.28515625" style="2" customWidth="1"/>
    <col min="9420" max="9420" width="1.5703125" style="2" bestFit="1" customWidth="1"/>
    <col min="9421" max="9421" width="50.7109375" style="2" customWidth="1"/>
    <col min="9422" max="9422" width="6" style="2" bestFit="1" customWidth="1"/>
    <col min="9423" max="9423" width="7.28515625" style="2" bestFit="1" customWidth="1"/>
    <col min="9424" max="9424" width="5.7109375" style="2" customWidth="1"/>
    <col min="9425" max="9425" width="11.42578125" style="2" customWidth="1"/>
    <col min="9426" max="9426" width="12.7109375" style="2" customWidth="1"/>
    <col min="9427" max="9673" width="9.140625" style="2"/>
    <col min="9674" max="9674" width="5.7109375" style="2" customWidth="1"/>
    <col min="9675" max="9675" width="8.28515625" style="2" customWidth="1"/>
    <col min="9676" max="9676" width="1.5703125" style="2" bestFit="1" customWidth="1"/>
    <col min="9677" max="9677" width="50.7109375" style="2" customWidth="1"/>
    <col min="9678" max="9678" width="6" style="2" bestFit="1" customWidth="1"/>
    <col min="9679" max="9679" width="7.28515625" style="2" bestFit="1" customWidth="1"/>
    <col min="9680" max="9680" width="5.7109375" style="2" customWidth="1"/>
    <col min="9681" max="9681" width="11.42578125" style="2" customWidth="1"/>
    <col min="9682" max="9682" width="12.7109375" style="2" customWidth="1"/>
    <col min="9683" max="9929" width="9.140625" style="2"/>
    <col min="9930" max="9930" width="5.7109375" style="2" customWidth="1"/>
    <col min="9931" max="9931" width="8.28515625" style="2" customWidth="1"/>
    <col min="9932" max="9932" width="1.5703125" style="2" bestFit="1" customWidth="1"/>
    <col min="9933" max="9933" width="50.7109375" style="2" customWidth="1"/>
    <col min="9934" max="9934" width="6" style="2" bestFit="1" customWidth="1"/>
    <col min="9935" max="9935" width="7.28515625" style="2" bestFit="1" customWidth="1"/>
    <col min="9936" max="9936" width="5.7109375" style="2" customWidth="1"/>
    <col min="9937" max="9937" width="11.42578125" style="2" customWidth="1"/>
    <col min="9938" max="9938" width="12.7109375" style="2" customWidth="1"/>
    <col min="9939" max="10185" width="9.140625" style="2"/>
    <col min="10186" max="10186" width="5.7109375" style="2" customWidth="1"/>
    <col min="10187" max="10187" width="8.28515625" style="2" customWidth="1"/>
    <col min="10188" max="10188" width="1.5703125" style="2" bestFit="1" customWidth="1"/>
    <col min="10189" max="10189" width="50.7109375" style="2" customWidth="1"/>
    <col min="10190" max="10190" width="6" style="2" bestFit="1" customWidth="1"/>
    <col min="10191" max="10191" width="7.28515625" style="2" bestFit="1" customWidth="1"/>
    <col min="10192" max="10192" width="5.7109375" style="2" customWidth="1"/>
    <col min="10193" max="10193" width="11.42578125" style="2" customWidth="1"/>
    <col min="10194" max="10194" width="12.7109375" style="2" customWidth="1"/>
    <col min="10195" max="10441" width="9.140625" style="2"/>
    <col min="10442" max="10442" width="5.7109375" style="2" customWidth="1"/>
    <col min="10443" max="10443" width="8.28515625" style="2" customWidth="1"/>
    <col min="10444" max="10444" width="1.5703125" style="2" bestFit="1" customWidth="1"/>
    <col min="10445" max="10445" width="50.7109375" style="2" customWidth="1"/>
    <col min="10446" max="10446" width="6" style="2" bestFit="1" customWidth="1"/>
    <col min="10447" max="10447" width="7.28515625" style="2" bestFit="1" customWidth="1"/>
    <col min="10448" max="10448" width="5.7109375" style="2" customWidth="1"/>
    <col min="10449" max="10449" width="11.42578125" style="2" customWidth="1"/>
    <col min="10450" max="10450" width="12.7109375" style="2" customWidth="1"/>
    <col min="10451" max="10697" width="9.140625" style="2"/>
    <col min="10698" max="10698" width="5.7109375" style="2" customWidth="1"/>
    <col min="10699" max="10699" width="8.28515625" style="2" customWidth="1"/>
    <col min="10700" max="10700" width="1.5703125" style="2" bestFit="1" customWidth="1"/>
    <col min="10701" max="10701" width="50.7109375" style="2" customWidth="1"/>
    <col min="10702" max="10702" width="6" style="2" bestFit="1" customWidth="1"/>
    <col min="10703" max="10703" width="7.28515625" style="2" bestFit="1" customWidth="1"/>
    <col min="10704" max="10704" width="5.7109375" style="2" customWidth="1"/>
    <col min="10705" max="10705" width="11.42578125" style="2" customWidth="1"/>
    <col min="10706" max="10706" width="12.7109375" style="2" customWidth="1"/>
    <col min="10707" max="10953" width="9.140625" style="2"/>
    <col min="10954" max="10954" width="5.7109375" style="2" customWidth="1"/>
    <col min="10955" max="10955" width="8.28515625" style="2" customWidth="1"/>
    <col min="10956" max="10956" width="1.5703125" style="2" bestFit="1" customWidth="1"/>
    <col min="10957" max="10957" width="50.7109375" style="2" customWidth="1"/>
    <col min="10958" max="10958" width="6" style="2" bestFit="1" customWidth="1"/>
    <col min="10959" max="10959" width="7.28515625" style="2" bestFit="1" customWidth="1"/>
    <col min="10960" max="10960" width="5.7109375" style="2" customWidth="1"/>
    <col min="10961" max="10961" width="11.42578125" style="2" customWidth="1"/>
    <col min="10962" max="10962" width="12.7109375" style="2" customWidth="1"/>
    <col min="10963" max="11209" width="9.140625" style="2"/>
    <col min="11210" max="11210" width="5.7109375" style="2" customWidth="1"/>
    <col min="11211" max="11211" width="8.28515625" style="2" customWidth="1"/>
    <col min="11212" max="11212" width="1.5703125" style="2" bestFit="1" customWidth="1"/>
    <col min="11213" max="11213" width="50.7109375" style="2" customWidth="1"/>
    <col min="11214" max="11214" width="6" style="2" bestFit="1" customWidth="1"/>
    <col min="11215" max="11215" width="7.28515625" style="2" bestFit="1" customWidth="1"/>
    <col min="11216" max="11216" width="5.7109375" style="2" customWidth="1"/>
    <col min="11217" max="11217" width="11.42578125" style="2" customWidth="1"/>
    <col min="11218" max="11218" width="12.7109375" style="2" customWidth="1"/>
    <col min="11219" max="11465" width="9.140625" style="2"/>
    <col min="11466" max="11466" width="5.7109375" style="2" customWidth="1"/>
    <col min="11467" max="11467" width="8.28515625" style="2" customWidth="1"/>
    <col min="11468" max="11468" width="1.5703125" style="2" bestFit="1" customWidth="1"/>
    <col min="11469" max="11469" width="50.7109375" style="2" customWidth="1"/>
    <col min="11470" max="11470" width="6" style="2" bestFit="1" customWidth="1"/>
    <col min="11471" max="11471" width="7.28515625" style="2" bestFit="1" customWidth="1"/>
    <col min="11472" max="11472" width="5.7109375" style="2" customWidth="1"/>
    <col min="11473" max="11473" width="11.42578125" style="2" customWidth="1"/>
    <col min="11474" max="11474" width="12.7109375" style="2" customWidth="1"/>
    <col min="11475" max="11721" width="9.140625" style="2"/>
    <col min="11722" max="11722" width="5.7109375" style="2" customWidth="1"/>
    <col min="11723" max="11723" width="8.28515625" style="2" customWidth="1"/>
    <col min="11724" max="11724" width="1.5703125" style="2" bestFit="1" customWidth="1"/>
    <col min="11725" max="11725" width="50.7109375" style="2" customWidth="1"/>
    <col min="11726" max="11726" width="6" style="2" bestFit="1" customWidth="1"/>
    <col min="11727" max="11727" width="7.28515625" style="2" bestFit="1" customWidth="1"/>
    <col min="11728" max="11728" width="5.7109375" style="2" customWidth="1"/>
    <col min="11729" max="11729" width="11.42578125" style="2" customWidth="1"/>
    <col min="11730" max="11730" width="12.7109375" style="2" customWidth="1"/>
    <col min="11731" max="11977" width="9.140625" style="2"/>
    <col min="11978" max="11978" width="5.7109375" style="2" customWidth="1"/>
    <col min="11979" max="11979" width="8.28515625" style="2" customWidth="1"/>
    <col min="11980" max="11980" width="1.5703125" style="2" bestFit="1" customWidth="1"/>
    <col min="11981" max="11981" width="50.7109375" style="2" customWidth="1"/>
    <col min="11982" max="11982" width="6" style="2" bestFit="1" customWidth="1"/>
    <col min="11983" max="11983" width="7.28515625" style="2" bestFit="1" customWidth="1"/>
    <col min="11984" max="11984" width="5.7109375" style="2" customWidth="1"/>
    <col min="11985" max="11985" width="11.42578125" style="2" customWidth="1"/>
    <col min="11986" max="11986" width="12.7109375" style="2" customWidth="1"/>
    <col min="11987" max="12233" width="9.140625" style="2"/>
    <col min="12234" max="12234" width="5.7109375" style="2" customWidth="1"/>
    <col min="12235" max="12235" width="8.28515625" style="2" customWidth="1"/>
    <col min="12236" max="12236" width="1.5703125" style="2" bestFit="1" customWidth="1"/>
    <col min="12237" max="12237" width="50.7109375" style="2" customWidth="1"/>
    <col min="12238" max="12238" width="6" style="2" bestFit="1" customWidth="1"/>
    <col min="12239" max="12239" width="7.28515625" style="2" bestFit="1" customWidth="1"/>
    <col min="12240" max="12240" width="5.7109375" style="2" customWidth="1"/>
    <col min="12241" max="12241" width="11.42578125" style="2" customWidth="1"/>
    <col min="12242" max="12242" width="12.7109375" style="2" customWidth="1"/>
    <col min="12243" max="12489" width="9.140625" style="2"/>
    <col min="12490" max="12490" width="5.7109375" style="2" customWidth="1"/>
    <col min="12491" max="12491" width="8.28515625" style="2" customWidth="1"/>
    <col min="12492" max="12492" width="1.5703125" style="2" bestFit="1" customWidth="1"/>
    <col min="12493" max="12493" width="50.7109375" style="2" customWidth="1"/>
    <col min="12494" max="12494" width="6" style="2" bestFit="1" customWidth="1"/>
    <col min="12495" max="12495" width="7.28515625" style="2" bestFit="1" customWidth="1"/>
    <col min="12496" max="12496" width="5.7109375" style="2" customWidth="1"/>
    <col min="12497" max="12497" width="11.42578125" style="2" customWidth="1"/>
    <col min="12498" max="12498" width="12.7109375" style="2" customWidth="1"/>
    <col min="12499" max="12745" width="9.140625" style="2"/>
    <col min="12746" max="12746" width="5.7109375" style="2" customWidth="1"/>
    <col min="12747" max="12747" width="8.28515625" style="2" customWidth="1"/>
    <col min="12748" max="12748" width="1.5703125" style="2" bestFit="1" customWidth="1"/>
    <col min="12749" max="12749" width="50.7109375" style="2" customWidth="1"/>
    <col min="12750" max="12750" width="6" style="2" bestFit="1" customWidth="1"/>
    <col min="12751" max="12751" width="7.28515625" style="2" bestFit="1" customWidth="1"/>
    <col min="12752" max="12752" width="5.7109375" style="2" customWidth="1"/>
    <col min="12753" max="12753" width="11.42578125" style="2" customWidth="1"/>
    <col min="12754" max="12754" width="12.7109375" style="2" customWidth="1"/>
    <col min="12755" max="13001" width="9.140625" style="2"/>
    <col min="13002" max="13002" width="5.7109375" style="2" customWidth="1"/>
    <col min="13003" max="13003" width="8.28515625" style="2" customWidth="1"/>
    <col min="13004" max="13004" width="1.5703125" style="2" bestFit="1" customWidth="1"/>
    <col min="13005" max="13005" width="50.7109375" style="2" customWidth="1"/>
    <col min="13006" max="13006" width="6" style="2" bestFit="1" customWidth="1"/>
    <col min="13007" max="13007" width="7.28515625" style="2" bestFit="1" customWidth="1"/>
    <col min="13008" max="13008" width="5.7109375" style="2" customWidth="1"/>
    <col min="13009" max="13009" width="11.42578125" style="2" customWidth="1"/>
    <col min="13010" max="13010" width="12.7109375" style="2" customWidth="1"/>
    <col min="13011" max="13257" width="9.140625" style="2"/>
    <col min="13258" max="13258" width="5.7109375" style="2" customWidth="1"/>
    <col min="13259" max="13259" width="8.28515625" style="2" customWidth="1"/>
    <col min="13260" max="13260" width="1.5703125" style="2" bestFit="1" customWidth="1"/>
    <col min="13261" max="13261" width="50.7109375" style="2" customWidth="1"/>
    <col min="13262" max="13262" width="6" style="2" bestFit="1" customWidth="1"/>
    <col min="13263" max="13263" width="7.28515625" style="2" bestFit="1" customWidth="1"/>
    <col min="13264" max="13264" width="5.7109375" style="2" customWidth="1"/>
    <col min="13265" max="13265" width="11.42578125" style="2" customWidth="1"/>
    <col min="13266" max="13266" width="12.7109375" style="2" customWidth="1"/>
    <col min="13267" max="13513" width="9.140625" style="2"/>
    <col min="13514" max="13514" width="5.7109375" style="2" customWidth="1"/>
    <col min="13515" max="13515" width="8.28515625" style="2" customWidth="1"/>
    <col min="13516" max="13516" width="1.5703125" style="2" bestFit="1" customWidth="1"/>
    <col min="13517" max="13517" width="50.7109375" style="2" customWidth="1"/>
    <col min="13518" max="13518" width="6" style="2" bestFit="1" customWidth="1"/>
    <col min="13519" max="13519" width="7.28515625" style="2" bestFit="1" customWidth="1"/>
    <col min="13520" max="13520" width="5.7109375" style="2" customWidth="1"/>
    <col min="13521" max="13521" width="11.42578125" style="2" customWidth="1"/>
    <col min="13522" max="13522" width="12.7109375" style="2" customWidth="1"/>
    <col min="13523" max="13769" width="9.140625" style="2"/>
    <col min="13770" max="13770" width="5.7109375" style="2" customWidth="1"/>
    <col min="13771" max="13771" width="8.28515625" style="2" customWidth="1"/>
    <col min="13772" max="13772" width="1.5703125" style="2" bestFit="1" customWidth="1"/>
    <col min="13773" max="13773" width="50.7109375" style="2" customWidth="1"/>
    <col min="13774" max="13774" width="6" style="2" bestFit="1" customWidth="1"/>
    <col min="13775" max="13775" width="7.28515625" style="2" bestFit="1" customWidth="1"/>
    <col min="13776" max="13776" width="5.7109375" style="2" customWidth="1"/>
    <col min="13777" max="13777" width="11.42578125" style="2" customWidth="1"/>
    <col min="13778" max="13778" width="12.7109375" style="2" customWidth="1"/>
    <col min="13779" max="14025" width="9.140625" style="2"/>
    <col min="14026" max="14026" width="5.7109375" style="2" customWidth="1"/>
    <col min="14027" max="14027" width="8.28515625" style="2" customWidth="1"/>
    <col min="14028" max="14028" width="1.5703125" style="2" bestFit="1" customWidth="1"/>
    <col min="14029" max="14029" width="50.7109375" style="2" customWidth="1"/>
    <col min="14030" max="14030" width="6" style="2" bestFit="1" customWidth="1"/>
    <col min="14031" max="14031" width="7.28515625" style="2" bestFit="1" customWidth="1"/>
    <col min="14032" max="14032" width="5.7109375" style="2" customWidth="1"/>
    <col min="14033" max="14033" width="11.42578125" style="2" customWidth="1"/>
    <col min="14034" max="14034" width="12.7109375" style="2" customWidth="1"/>
    <col min="14035" max="14281" width="9.140625" style="2"/>
    <col min="14282" max="14282" width="5.7109375" style="2" customWidth="1"/>
    <col min="14283" max="14283" width="8.28515625" style="2" customWidth="1"/>
    <col min="14284" max="14284" width="1.5703125" style="2" bestFit="1" customWidth="1"/>
    <col min="14285" max="14285" width="50.7109375" style="2" customWidth="1"/>
    <col min="14286" max="14286" width="6" style="2" bestFit="1" customWidth="1"/>
    <col min="14287" max="14287" width="7.28515625" style="2" bestFit="1" customWidth="1"/>
    <col min="14288" max="14288" width="5.7109375" style="2" customWidth="1"/>
    <col min="14289" max="14289" width="11.42578125" style="2" customWidth="1"/>
    <col min="14290" max="14290" width="12.7109375" style="2" customWidth="1"/>
    <col min="14291" max="14537" width="9.140625" style="2"/>
    <col min="14538" max="14538" width="5.7109375" style="2" customWidth="1"/>
    <col min="14539" max="14539" width="8.28515625" style="2" customWidth="1"/>
    <col min="14540" max="14540" width="1.5703125" style="2" bestFit="1" customWidth="1"/>
    <col min="14541" max="14541" width="50.7109375" style="2" customWidth="1"/>
    <col min="14542" max="14542" width="6" style="2" bestFit="1" customWidth="1"/>
    <col min="14543" max="14543" width="7.28515625" style="2" bestFit="1" customWidth="1"/>
    <col min="14544" max="14544" width="5.7109375" style="2" customWidth="1"/>
    <col min="14545" max="14545" width="11.42578125" style="2" customWidth="1"/>
    <col min="14546" max="14546" width="12.7109375" style="2" customWidth="1"/>
    <col min="14547" max="14793" width="9.140625" style="2"/>
    <col min="14794" max="14794" width="5.7109375" style="2" customWidth="1"/>
    <col min="14795" max="14795" width="8.28515625" style="2" customWidth="1"/>
    <col min="14796" max="14796" width="1.5703125" style="2" bestFit="1" customWidth="1"/>
    <col min="14797" max="14797" width="50.7109375" style="2" customWidth="1"/>
    <col min="14798" max="14798" width="6" style="2" bestFit="1" customWidth="1"/>
    <col min="14799" max="14799" width="7.28515625" style="2" bestFit="1" customWidth="1"/>
    <col min="14800" max="14800" width="5.7109375" style="2" customWidth="1"/>
    <col min="14801" max="14801" width="11.42578125" style="2" customWidth="1"/>
    <col min="14802" max="14802" width="12.7109375" style="2" customWidth="1"/>
    <col min="14803" max="15049" width="9.140625" style="2"/>
    <col min="15050" max="15050" width="5.7109375" style="2" customWidth="1"/>
    <col min="15051" max="15051" width="8.28515625" style="2" customWidth="1"/>
    <col min="15052" max="15052" width="1.5703125" style="2" bestFit="1" customWidth="1"/>
    <col min="15053" max="15053" width="50.7109375" style="2" customWidth="1"/>
    <col min="15054" max="15054" width="6" style="2" bestFit="1" customWidth="1"/>
    <col min="15055" max="15055" width="7.28515625" style="2" bestFit="1" customWidth="1"/>
    <col min="15056" max="15056" width="5.7109375" style="2" customWidth="1"/>
    <col min="15057" max="15057" width="11.42578125" style="2" customWidth="1"/>
    <col min="15058" max="15058" width="12.7109375" style="2" customWidth="1"/>
    <col min="15059" max="15305" width="9.140625" style="2"/>
    <col min="15306" max="15306" width="5.7109375" style="2" customWidth="1"/>
    <col min="15307" max="15307" width="8.28515625" style="2" customWidth="1"/>
    <col min="15308" max="15308" width="1.5703125" style="2" bestFit="1" customWidth="1"/>
    <col min="15309" max="15309" width="50.7109375" style="2" customWidth="1"/>
    <col min="15310" max="15310" width="6" style="2" bestFit="1" customWidth="1"/>
    <col min="15311" max="15311" width="7.28515625" style="2" bestFit="1" customWidth="1"/>
    <col min="15312" max="15312" width="5.7109375" style="2" customWidth="1"/>
    <col min="15313" max="15313" width="11.42578125" style="2" customWidth="1"/>
    <col min="15314" max="15314" width="12.7109375" style="2" customWidth="1"/>
    <col min="15315" max="15561" width="9.140625" style="2"/>
    <col min="15562" max="15562" width="5.7109375" style="2" customWidth="1"/>
    <col min="15563" max="15563" width="8.28515625" style="2" customWidth="1"/>
    <col min="15564" max="15564" width="1.5703125" style="2" bestFit="1" customWidth="1"/>
    <col min="15565" max="15565" width="50.7109375" style="2" customWidth="1"/>
    <col min="15566" max="15566" width="6" style="2" bestFit="1" customWidth="1"/>
    <col min="15567" max="15567" width="7.28515625" style="2" bestFit="1" customWidth="1"/>
    <col min="15568" max="15568" width="5.7109375" style="2" customWidth="1"/>
    <col min="15569" max="15569" width="11.42578125" style="2" customWidth="1"/>
    <col min="15570" max="15570" width="12.7109375" style="2" customWidth="1"/>
    <col min="15571" max="15817" width="9.140625" style="2"/>
    <col min="15818" max="15818" width="5.7109375" style="2" customWidth="1"/>
    <col min="15819" max="15819" width="8.28515625" style="2" customWidth="1"/>
    <col min="15820" max="15820" width="1.5703125" style="2" bestFit="1" customWidth="1"/>
    <col min="15821" max="15821" width="50.7109375" style="2" customWidth="1"/>
    <col min="15822" max="15822" width="6" style="2" bestFit="1" customWidth="1"/>
    <col min="15823" max="15823" width="7.28515625" style="2" bestFit="1" customWidth="1"/>
    <col min="15824" max="15824" width="5.7109375" style="2" customWidth="1"/>
    <col min="15825" max="15825" width="11.42578125" style="2" customWidth="1"/>
    <col min="15826" max="15826" width="12.7109375" style="2" customWidth="1"/>
    <col min="15827" max="16073" width="9.140625" style="2"/>
    <col min="16074" max="16074" width="5.7109375" style="2" customWidth="1"/>
    <col min="16075" max="16075" width="8.28515625" style="2" customWidth="1"/>
    <col min="16076" max="16076" width="1.5703125" style="2" bestFit="1" customWidth="1"/>
    <col min="16077" max="16077" width="50.7109375" style="2" customWidth="1"/>
    <col min="16078" max="16078" width="6" style="2" bestFit="1" customWidth="1"/>
    <col min="16079" max="16079" width="7.28515625" style="2" bestFit="1" customWidth="1"/>
    <col min="16080" max="16080" width="5.7109375" style="2" customWidth="1"/>
    <col min="16081" max="16081" width="11.42578125" style="2" customWidth="1"/>
    <col min="16082" max="16082" width="12.7109375" style="2" customWidth="1"/>
    <col min="16083" max="16384" width="9.140625" style="2"/>
  </cols>
  <sheetData>
    <row r="1" spans="1:24" ht="15" customHeight="1">
      <c r="A1" s="324"/>
      <c r="B1" s="325"/>
      <c r="C1" s="326"/>
      <c r="D1" s="333" t="s">
        <v>78</v>
      </c>
      <c r="E1" s="333"/>
      <c r="F1" s="333"/>
      <c r="G1" s="324"/>
      <c r="H1" s="325"/>
      <c r="I1" s="326"/>
      <c r="J1" s="216"/>
      <c r="K1" s="216"/>
      <c r="L1" s="153"/>
      <c r="M1" s="153"/>
      <c r="N1" s="185"/>
      <c r="O1" s="216"/>
      <c r="P1" s="216"/>
      <c r="Q1" s="153"/>
      <c r="R1" s="153"/>
      <c r="S1" s="185"/>
      <c r="T1" s="216"/>
      <c r="U1" s="216"/>
      <c r="V1" s="153"/>
      <c r="W1" s="153"/>
      <c r="X1" s="185"/>
    </row>
    <row r="2" spans="1:24">
      <c r="A2" s="327"/>
      <c r="B2" s="328"/>
      <c r="C2" s="329"/>
      <c r="D2" s="333"/>
      <c r="E2" s="333"/>
      <c r="F2" s="333"/>
      <c r="G2" s="327"/>
      <c r="H2" s="328"/>
      <c r="I2" s="329"/>
      <c r="J2" s="216"/>
      <c r="K2" s="216"/>
      <c r="L2" s="153"/>
      <c r="M2" s="153"/>
      <c r="N2" s="185"/>
      <c r="O2" s="216"/>
      <c r="P2" s="216"/>
      <c r="Q2" s="153"/>
      <c r="R2" s="153"/>
      <c r="S2" s="185"/>
      <c r="T2" s="216"/>
      <c r="U2" s="216"/>
      <c r="V2" s="153"/>
      <c r="W2" s="153"/>
      <c r="X2" s="185"/>
    </row>
    <row r="3" spans="1:24">
      <c r="A3" s="327"/>
      <c r="B3" s="328"/>
      <c r="C3" s="329"/>
      <c r="D3" s="334" t="s">
        <v>79</v>
      </c>
      <c r="E3" s="334"/>
      <c r="F3" s="334"/>
      <c r="G3" s="327"/>
      <c r="H3" s="328"/>
      <c r="I3" s="329"/>
      <c r="J3" s="216"/>
      <c r="K3" s="216"/>
      <c r="L3" s="153"/>
      <c r="M3" s="153"/>
      <c r="N3" s="185"/>
      <c r="O3" s="216"/>
      <c r="P3" s="216"/>
      <c r="Q3" s="153"/>
      <c r="R3" s="153"/>
      <c r="S3" s="185"/>
      <c r="T3" s="216"/>
      <c r="U3" s="216"/>
      <c r="V3" s="153"/>
      <c r="W3" s="153"/>
      <c r="X3" s="185"/>
    </row>
    <row r="4" spans="1:24" ht="13.5" customHeight="1">
      <c r="A4" s="330"/>
      <c r="B4" s="331"/>
      <c r="C4" s="332"/>
      <c r="D4" s="334"/>
      <c r="E4" s="334"/>
      <c r="F4" s="334"/>
      <c r="G4" s="330"/>
      <c r="H4" s="331"/>
      <c r="I4" s="332"/>
      <c r="J4" s="216"/>
      <c r="K4" s="216"/>
      <c r="L4" s="153"/>
      <c r="M4" s="153"/>
      <c r="N4" s="185"/>
      <c r="O4" s="216"/>
      <c r="P4" s="216"/>
      <c r="Q4" s="153"/>
      <c r="R4" s="153"/>
      <c r="S4" s="185"/>
      <c r="T4" s="216"/>
      <c r="U4" s="216"/>
      <c r="V4" s="153"/>
      <c r="W4" s="153"/>
      <c r="X4" s="185"/>
    </row>
    <row r="5" spans="1:24" ht="10.5" customHeight="1">
      <c r="A5" s="152"/>
      <c r="B5" s="153"/>
      <c r="C5" s="153"/>
      <c r="D5" s="153"/>
      <c r="E5" s="216"/>
      <c r="F5" s="216"/>
      <c r="G5" s="216"/>
      <c r="H5" s="154"/>
      <c r="I5" s="155"/>
      <c r="J5" s="216"/>
      <c r="K5" s="216"/>
      <c r="L5" s="216"/>
      <c r="M5" s="154"/>
      <c r="N5" s="155"/>
      <c r="O5" s="216"/>
      <c r="P5" s="216"/>
      <c r="Q5" s="216"/>
      <c r="R5" s="154"/>
      <c r="S5" s="155"/>
      <c r="T5" s="216"/>
      <c r="U5" s="216"/>
      <c r="V5" s="216"/>
      <c r="W5" s="154"/>
      <c r="X5" s="155"/>
    </row>
    <row r="6" spans="1:24" ht="17.25" customHeight="1">
      <c r="A6" s="156" t="s">
        <v>80</v>
      </c>
      <c r="B6" s="153"/>
      <c r="C6" s="157"/>
      <c r="D6" s="158"/>
      <c r="E6" s="158"/>
      <c r="F6" s="158"/>
      <c r="G6" s="159" t="s">
        <v>81</v>
      </c>
      <c r="H6" s="222">
        <v>45131</v>
      </c>
      <c r="I6" s="223"/>
      <c r="J6" s="158"/>
      <c r="K6" s="158"/>
      <c r="L6" s="159"/>
      <c r="M6" s="222"/>
      <c r="N6" s="223"/>
      <c r="O6" s="158"/>
      <c r="P6" s="158"/>
      <c r="Q6" s="159"/>
      <c r="R6" s="222"/>
      <c r="S6" s="223"/>
      <c r="T6" s="158"/>
      <c r="U6" s="158"/>
      <c r="V6" s="159"/>
      <c r="W6" s="222"/>
      <c r="X6" s="223"/>
    </row>
    <row r="7" spans="1:24" s="429" customFormat="1" ht="50.25" customHeight="1">
      <c r="A7" s="419"/>
      <c r="B7" s="420"/>
      <c r="C7" s="421"/>
      <c r="D7" s="422" t="s">
        <v>114</v>
      </c>
      <c r="E7" s="422"/>
      <c r="F7" s="422"/>
      <c r="G7" s="423"/>
      <c r="H7" s="424"/>
      <c r="I7" s="425"/>
      <c r="J7" s="426"/>
      <c r="K7" s="426"/>
      <c r="L7" s="423"/>
      <c r="M7" s="427"/>
      <c r="N7" s="428"/>
      <c r="O7" s="426"/>
      <c r="P7" s="426"/>
      <c r="Q7" s="423"/>
      <c r="R7" s="427"/>
      <c r="S7" s="428"/>
      <c r="T7" s="426"/>
      <c r="U7" s="426"/>
      <c r="V7" s="423"/>
      <c r="W7" s="427"/>
      <c r="X7" s="428"/>
    </row>
    <row r="8" spans="1:24" ht="17.25" customHeight="1" thickBot="1">
      <c r="A8" s="156" t="s">
        <v>82</v>
      </c>
      <c r="B8" s="153"/>
      <c r="C8" s="157"/>
      <c r="D8" s="336"/>
      <c r="E8" s="337"/>
      <c r="F8" s="337"/>
      <c r="G8" s="216" t="s">
        <v>83</v>
      </c>
      <c r="H8" s="224"/>
      <c r="I8" s="225"/>
      <c r="J8" s="204"/>
      <c r="K8" s="204"/>
      <c r="L8" s="216"/>
      <c r="M8" s="224"/>
      <c r="N8" s="225"/>
      <c r="O8" s="204"/>
      <c r="P8" s="204"/>
      <c r="Q8" s="216"/>
      <c r="R8" s="224"/>
      <c r="S8" s="225"/>
      <c r="T8" s="204"/>
      <c r="U8" s="204"/>
      <c r="V8" s="216"/>
      <c r="W8" s="224"/>
      <c r="X8" s="225"/>
    </row>
    <row r="9" spans="1:24" ht="15.75" customHeight="1" thickBot="1">
      <c r="A9" s="161"/>
      <c r="B9" s="162"/>
      <c r="C9" s="163"/>
      <c r="D9" s="164"/>
      <c r="E9" s="226" t="s">
        <v>155</v>
      </c>
      <c r="F9" s="227"/>
      <c r="G9" s="227"/>
      <c r="H9" s="227"/>
      <c r="I9" s="228"/>
      <c r="J9" s="226" t="s">
        <v>156</v>
      </c>
      <c r="K9" s="227"/>
      <c r="L9" s="227"/>
      <c r="M9" s="227"/>
      <c r="N9" s="228"/>
      <c r="O9" s="226" t="s">
        <v>157</v>
      </c>
      <c r="P9" s="227"/>
      <c r="Q9" s="227"/>
      <c r="R9" s="227"/>
      <c r="S9" s="228"/>
      <c r="T9" s="226" t="s">
        <v>164</v>
      </c>
      <c r="U9" s="227"/>
      <c r="V9" s="227"/>
      <c r="W9" s="227"/>
      <c r="X9" s="228"/>
    </row>
    <row r="10" spans="1:24" ht="15" customHeight="1">
      <c r="A10" s="342" t="s">
        <v>4</v>
      </c>
      <c r="B10" s="344" t="s">
        <v>5</v>
      </c>
      <c r="C10" s="233"/>
      <c r="D10" s="345"/>
      <c r="E10" s="229" t="s">
        <v>8</v>
      </c>
      <c r="F10" s="231" t="s">
        <v>33</v>
      </c>
      <c r="G10" s="233" t="s">
        <v>34</v>
      </c>
      <c r="H10" s="235" t="s">
        <v>6</v>
      </c>
      <c r="I10" s="237" t="s">
        <v>7</v>
      </c>
      <c r="J10" s="229" t="s">
        <v>8</v>
      </c>
      <c r="K10" s="231" t="s">
        <v>33</v>
      </c>
      <c r="L10" s="233" t="s">
        <v>34</v>
      </c>
      <c r="M10" s="235" t="s">
        <v>6</v>
      </c>
      <c r="N10" s="237" t="s">
        <v>7</v>
      </c>
      <c r="O10" s="229" t="s">
        <v>8</v>
      </c>
      <c r="P10" s="231" t="s">
        <v>33</v>
      </c>
      <c r="Q10" s="233" t="s">
        <v>34</v>
      </c>
      <c r="R10" s="235" t="s">
        <v>6</v>
      </c>
      <c r="S10" s="237" t="s">
        <v>7</v>
      </c>
      <c r="T10" s="229" t="s">
        <v>8</v>
      </c>
      <c r="U10" s="231" t="s">
        <v>33</v>
      </c>
      <c r="V10" s="233" t="s">
        <v>34</v>
      </c>
      <c r="W10" s="235" t="s">
        <v>6</v>
      </c>
      <c r="X10" s="237" t="s">
        <v>7</v>
      </c>
    </row>
    <row r="11" spans="1:24" s="8" customFormat="1" ht="15" customHeight="1" thickBot="1">
      <c r="A11" s="343"/>
      <c r="B11" s="346"/>
      <c r="C11" s="234"/>
      <c r="D11" s="347"/>
      <c r="E11" s="230"/>
      <c r="F11" s="232"/>
      <c r="G11" s="234"/>
      <c r="H11" s="236"/>
      <c r="I11" s="238"/>
      <c r="J11" s="230"/>
      <c r="K11" s="232"/>
      <c r="L11" s="234"/>
      <c r="M11" s="236"/>
      <c r="N11" s="238"/>
      <c r="O11" s="230"/>
      <c r="P11" s="232"/>
      <c r="Q11" s="234"/>
      <c r="R11" s="236"/>
      <c r="S11" s="238"/>
      <c r="T11" s="230"/>
      <c r="U11" s="232"/>
      <c r="V11" s="234"/>
      <c r="W11" s="236"/>
      <c r="X11" s="238"/>
    </row>
    <row r="12" spans="1:24" s="8" customFormat="1" ht="15.75" customHeight="1">
      <c r="A12" s="138" t="s">
        <v>18</v>
      </c>
      <c r="B12" s="348" t="s">
        <v>17</v>
      </c>
      <c r="C12" s="349"/>
      <c r="D12" s="350"/>
      <c r="E12" s="125"/>
      <c r="F12" s="120"/>
      <c r="G12" s="120"/>
      <c r="H12" s="121"/>
      <c r="I12" s="122"/>
      <c r="J12" s="125"/>
      <c r="K12" s="120"/>
      <c r="L12" s="120"/>
      <c r="M12" s="121"/>
      <c r="N12" s="122"/>
      <c r="O12" s="125"/>
      <c r="P12" s="120"/>
      <c r="Q12" s="120"/>
      <c r="R12" s="121"/>
      <c r="S12" s="122"/>
      <c r="T12" s="125"/>
      <c r="U12" s="120"/>
      <c r="V12" s="120"/>
      <c r="W12" s="121"/>
      <c r="X12" s="122"/>
    </row>
    <row r="13" spans="1:24" s="8" customFormat="1">
      <c r="A13" s="139">
        <v>1</v>
      </c>
      <c r="B13" s="269" t="s">
        <v>69</v>
      </c>
      <c r="C13" s="340"/>
      <c r="D13" s="341"/>
      <c r="E13" s="126"/>
      <c r="F13" s="87" t="s">
        <v>12</v>
      </c>
      <c r="G13" s="88">
        <v>1</v>
      </c>
      <c r="H13" s="108">
        <v>50000</v>
      </c>
      <c r="I13" s="109">
        <f>H13*G13</f>
        <v>50000</v>
      </c>
      <c r="J13" s="126"/>
      <c r="K13" s="87" t="s">
        <v>12</v>
      </c>
      <c r="L13" s="88"/>
      <c r="M13" s="108"/>
      <c r="N13" s="109">
        <v>305000</v>
      </c>
      <c r="O13" s="126"/>
      <c r="P13" s="87"/>
      <c r="Q13" s="192"/>
      <c r="R13" s="108"/>
      <c r="S13" s="109"/>
      <c r="T13" s="126"/>
      <c r="U13" s="87" t="s">
        <v>12</v>
      </c>
      <c r="V13" s="88">
        <v>1</v>
      </c>
      <c r="W13" s="108">
        <v>396400</v>
      </c>
      <c r="X13" s="109">
        <f>W13*V13</f>
        <v>396400</v>
      </c>
    </row>
    <row r="14" spans="1:24" s="8" customFormat="1" ht="15" customHeight="1">
      <c r="A14" s="139"/>
      <c r="B14" s="269" t="s">
        <v>68</v>
      </c>
      <c r="C14" s="270"/>
      <c r="D14" s="271"/>
      <c r="E14" s="126"/>
      <c r="F14" s="87" t="s">
        <v>12</v>
      </c>
      <c r="G14" s="88">
        <v>1</v>
      </c>
      <c r="H14" s="108">
        <v>30000</v>
      </c>
      <c r="I14" s="109">
        <f>H14*G14</f>
        <v>30000</v>
      </c>
      <c r="J14" s="126"/>
      <c r="K14" s="87" t="s">
        <v>12</v>
      </c>
      <c r="L14" s="88"/>
      <c r="M14" s="108"/>
      <c r="N14" s="109">
        <v>189100</v>
      </c>
      <c r="O14" s="126"/>
      <c r="P14" s="87"/>
      <c r="Q14" s="192"/>
      <c r="R14" s="108"/>
      <c r="S14" s="109"/>
      <c r="T14" s="126"/>
      <c r="U14" s="87" t="s">
        <v>12</v>
      </c>
      <c r="V14" s="88">
        <v>1</v>
      </c>
      <c r="W14" s="108">
        <v>471646.66</v>
      </c>
      <c r="X14" s="109">
        <f>W14*V14</f>
        <v>471646.66</v>
      </c>
    </row>
    <row r="15" spans="1:24" s="8" customFormat="1" ht="15" customHeight="1">
      <c r="A15" s="140">
        <v>2</v>
      </c>
      <c r="B15" s="303" t="s">
        <v>41</v>
      </c>
      <c r="C15" s="304"/>
      <c r="D15" s="305"/>
      <c r="E15" s="127"/>
      <c r="F15" s="87"/>
      <c r="G15" s="89"/>
      <c r="H15" s="108"/>
      <c r="I15" s="109"/>
      <c r="J15" s="127"/>
      <c r="K15" s="87"/>
      <c r="L15" s="89"/>
      <c r="M15" s="108"/>
      <c r="N15" s="109"/>
      <c r="O15" s="127"/>
      <c r="P15" s="87"/>
      <c r="Q15" s="193"/>
      <c r="R15" s="108"/>
      <c r="S15" s="109"/>
      <c r="T15" s="127"/>
      <c r="U15" s="87"/>
      <c r="V15" s="89"/>
      <c r="W15" s="108"/>
      <c r="X15" s="109"/>
    </row>
    <row r="16" spans="1:24" s="8" customFormat="1">
      <c r="A16" s="140"/>
      <c r="B16" s="296" t="s">
        <v>127</v>
      </c>
      <c r="C16" s="306"/>
      <c r="D16" s="307"/>
      <c r="E16" s="127"/>
      <c r="F16" s="87" t="s">
        <v>9</v>
      </c>
      <c r="G16" s="89">
        <v>1245</v>
      </c>
      <c r="H16" s="108">
        <v>25</v>
      </c>
      <c r="I16" s="109">
        <f t="shared" ref="I16:I45" si="0">H16*G16</f>
        <v>31125</v>
      </c>
      <c r="J16" s="127"/>
      <c r="K16" s="87" t="s">
        <v>9</v>
      </c>
      <c r="L16" s="89">
        <v>1245</v>
      </c>
      <c r="M16" s="108">
        <v>61</v>
      </c>
      <c r="N16" s="109">
        <f t="shared" ref="N16:N28" si="1">M16*L16</f>
        <v>75945</v>
      </c>
      <c r="O16" s="127"/>
      <c r="P16" s="87"/>
      <c r="Q16" s="193"/>
      <c r="R16" s="108"/>
      <c r="S16" s="109"/>
      <c r="T16" s="127"/>
      <c r="U16" s="87" t="s">
        <v>9</v>
      </c>
      <c r="V16" s="89">
        <v>1000</v>
      </c>
      <c r="W16" s="108">
        <v>50</v>
      </c>
      <c r="X16" s="109">
        <f t="shared" ref="X16:X28" si="2">W16*V16</f>
        <v>50000</v>
      </c>
    </row>
    <row r="17" spans="1:24" s="8" customFormat="1">
      <c r="A17" s="140"/>
      <c r="B17" s="212" t="s">
        <v>75</v>
      </c>
      <c r="C17" s="217"/>
      <c r="D17" s="218"/>
      <c r="E17" s="127"/>
      <c r="F17" s="87" t="s">
        <v>16</v>
      </c>
      <c r="G17" s="89">
        <v>147</v>
      </c>
      <c r="H17" s="108">
        <v>187.5</v>
      </c>
      <c r="I17" s="109">
        <f t="shared" si="0"/>
        <v>27562.5</v>
      </c>
      <c r="J17" s="127"/>
      <c r="K17" s="87" t="s">
        <v>16</v>
      </c>
      <c r="L17" s="89">
        <v>147</v>
      </c>
      <c r="M17" s="108">
        <v>183</v>
      </c>
      <c r="N17" s="109">
        <f t="shared" si="1"/>
        <v>26901</v>
      </c>
      <c r="O17" s="127"/>
      <c r="P17" s="87"/>
      <c r="Q17" s="193"/>
      <c r="R17" s="108"/>
      <c r="S17" s="109"/>
      <c r="T17" s="127"/>
      <c r="U17" s="87" t="s">
        <v>16</v>
      </c>
      <c r="V17" s="89">
        <v>100</v>
      </c>
      <c r="W17" s="108">
        <v>850</v>
      </c>
      <c r="X17" s="109">
        <f t="shared" si="2"/>
        <v>85000</v>
      </c>
    </row>
    <row r="18" spans="1:24" s="8" customFormat="1">
      <c r="A18" s="140"/>
      <c r="B18" s="212" t="s">
        <v>42</v>
      </c>
      <c r="C18" s="217"/>
      <c r="D18" s="218"/>
      <c r="E18" s="127"/>
      <c r="F18" s="87" t="s">
        <v>15</v>
      </c>
      <c r="G18" s="89">
        <v>2</v>
      </c>
      <c r="H18" s="108">
        <v>1500</v>
      </c>
      <c r="I18" s="109">
        <f t="shared" si="0"/>
        <v>3000</v>
      </c>
      <c r="J18" s="127"/>
      <c r="K18" s="87" t="s">
        <v>15</v>
      </c>
      <c r="L18" s="89">
        <v>2</v>
      </c>
      <c r="M18" s="108">
        <v>1464</v>
      </c>
      <c r="N18" s="109">
        <f t="shared" si="1"/>
        <v>2928</v>
      </c>
      <c r="O18" s="358" t="s">
        <v>172</v>
      </c>
      <c r="P18" s="359"/>
      <c r="Q18" s="359"/>
      <c r="R18" s="359"/>
      <c r="S18" s="360"/>
      <c r="T18" s="127"/>
      <c r="U18" s="87" t="s">
        <v>15</v>
      </c>
      <c r="V18" s="89">
        <v>2</v>
      </c>
      <c r="W18" s="108">
        <v>2000</v>
      </c>
      <c r="X18" s="109">
        <f t="shared" si="2"/>
        <v>4000</v>
      </c>
    </row>
    <row r="19" spans="1:24" s="8" customFormat="1">
      <c r="A19" s="140"/>
      <c r="B19" s="212" t="s">
        <v>72</v>
      </c>
      <c r="C19" s="217"/>
      <c r="D19" s="218"/>
      <c r="E19" s="127"/>
      <c r="F19" s="87" t="s">
        <v>12</v>
      </c>
      <c r="G19" s="89">
        <v>1</v>
      </c>
      <c r="H19" s="108">
        <v>4000</v>
      </c>
      <c r="I19" s="109">
        <f t="shared" si="0"/>
        <v>4000</v>
      </c>
      <c r="J19" s="127"/>
      <c r="K19" s="87" t="s">
        <v>12</v>
      </c>
      <c r="L19" s="89">
        <v>1</v>
      </c>
      <c r="M19" s="108">
        <v>12200</v>
      </c>
      <c r="N19" s="109">
        <f t="shared" si="1"/>
        <v>12200</v>
      </c>
      <c r="O19" s="361"/>
      <c r="P19" s="362"/>
      <c r="Q19" s="362"/>
      <c r="R19" s="362"/>
      <c r="S19" s="363"/>
      <c r="T19" s="127"/>
      <c r="U19" s="87" t="s">
        <v>12</v>
      </c>
      <c r="V19" s="89">
        <v>2</v>
      </c>
      <c r="W19" s="108">
        <v>10000</v>
      </c>
      <c r="X19" s="109">
        <f t="shared" si="2"/>
        <v>20000</v>
      </c>
    </row>
    <row r="20" spans="1:24" s="8" customFormat="1">
      <c r="A20" s="140"/>
      <c r="B20" s="212" t="s">
        <v>93</v>
      </c>
      <c r="C20" s="217"/>
      <c r="D20" s="218"/>
      <c r="E20" s="127"/>
      <c r="F20" s="87" t="s">
        <v>44</v>
      </c>
      <c r="G20" s="90">
        <v>8</v>
      </c>
      <c r="H20" s="108">
        <v>5000</v>
      </c>
      <c r="I20" s="109">
        <f t="shared" si="0"/>
        <v>40000</v>
      </c>
      <c r="J20" s="127"/>
      <c r="K20" s="87" t="s">
        <v>44</v>
      </c>
      <c r="L20" s="90">
        <v>8</v>
      </c>
      <c r="M20" s="108">
        <v>1220</v>
      </c>
      <c r="N20" s="109">
        <f t="shared" si="1"/>
        <v>9760</v>
      </c>
      <c r="O20" s="361"/>
      <c r="P20" s="362"/>
      <c r="Q20" s="362"/>
      <c r="R20" s="362"/>
      <c r="S20" s="363"/>
      <c r="T20" s="127"/>
      <c r="U20" s="87" t="s">
        <v>44</v>
      </c>
      <c r="V20" s="90">
        <v>4</v>
      </c>
      <c r="W20" s="108">
        <v>4500</v>
      </c>
      <c r="X20" s="109">
        <f t="shared" si="2"/>
        <v>18000</v>
      </c>
    </row>
    <row r="21" spans="1:24" s="8" customFormat="1">
      <c r="A21" s="140"/>
      <c r="B21" s="296" t="s">
        <v>98</v>
      </c>
      <c r="C21" s="294"/>
      <c r="D21" s="295"/>
      <c r="E21" s="127"/>
      <c r="F21" s="87" t="s">
        <v>44</v>
      </c>
      <c r="G21" s="90">
        <v>8</v>
      </c>
      <c r="H21" s="108">
        <v>4000</v>
      </c>
      <c r="I21" s="109">
        <f t="shared" si="0"/>
        <v>32000</v>
      </c>
      <c r="J21" s="127"/>
      <c r="K21" s="87" t="s">
        <v>44</v>
      </c>
      <c r="L21" s="90">
        <v>8</v>
      </c>
      <c r="M21" s="108">
        <v>1220</v>
      </c>
      <c r="N21" s="109">
        <f t="shared" si="1"/>
        <v>9760</v>
      </c>
      <c r="O21" s="364"/>
      <c r="P21" s="365"/>
      <c r="Q21" s="365"/>
      <c r="R21" s="365"/>
      <c r="S21" s="366"/>
      <c r="T21" s="127"/>
      <c r="U21" s="87" t="s">
        <v>44</v>
      </c>
      <c r="V21" s="90">
        <v>4</v>
      </c>
      <c r="W21" s="108">
        <v>4500</v>
      </c>
      <c r="X21" s="109">
        <f t="shared" si="2"/>
        <v>18000</v>
      </c>
    </row>
    <row r="22" spans="1:24" s="8" customFormat="1">
      <c r="A22" s="140"/>
      <c r="B22" s="293" t="s">
        <v>145</v>
      </c>
      <c r="C22" s="294"/>
      <c r="D22" s="295"/>
      <c r="E22" s="127"/>
      <c r="F22" s="87" t="s">
        <v>9</v>
      </c>
      <c r="G22" s="90">
        <v>42</v>
      </c>
      <c r="H22" s="108">
        <v>1500</v>
      </c>
      <c r="I22" s="109">
        <f>H22*G22</f>
        <v>63000</v>
      </c>
      <c r="J22" s="127"/>
      <c r="K22" s="87" t="s">
        <v>158</v>
      </c>
      <c r="L22" s="90">
        <v>42</v>
      </c>
      <c r="M22" s="108">
        <v>1037</v>
      </c>
      <c r="N22" s="109">
        <f t="shared" si="1"/>
        <v>43554</v>
      </c>
      <c r="O22" s="127"/>
      <c r="P22" s="87"/>
      <c r="Q22" s="194"/>
      <c r="R22" s="108"/>
      <c r="S22" s="109"/>
      <c r="T22" s="127"/>
      <c r="U22" s="87" t="s">
        <v>9</v>
      </c>
      <c r="V22" s="90">
        <v>44</v>
      </c>
      <c r="W22" s="108">
        <v>850</v>
      </c>
      <c r="X22" s="109">
        <f t="shared" si="2"/>
        <v>37400</v>
      </c>
    </row>
    <row r="23" spans="1:24" s="8" customFormat="1">
      <c r="A23" s="140"/>
      <c r="B23" s="293" t="s">
        <v>146</v>
      </c>
      <c r="C23" s="294"/>
      <c r="D23" s="295"/>
      <c r="E23" s="127"/>
      <c r="F23" s="87" t="s">
        <v>44</v>
      </c>
      <c r="G23" s="90">
        <v>21</v>
      </c>
      <c r="H23" s="108">
        <v>500</v>
      </c>
      <c r="I23" s="109">
        <f t="shared" si="0"/>
        <v>10500</v>
      </c>
      <c r="J23" s="127"/>
      <c r="K23" s="87" t="s">
        <v>44</v>
      </c>
      <c r="L23" s="90">
        <v>21</v>
      </c>
      <c r="M23" s="108">
        <v>244</v>
      </c>
      <c r="N23" s="109">
        <f t="shared" si="1"/>
        <v>5124</v>
      </c>
      <c r="O23" s="127"/>
      <c r="P23" s="87"/>
      <c r="Q23" s="194"/>
      <c r="R23" s="108"/>
      <c r="S23" s="109"/>
      <c r="T23" s="127"/>
      <c r="U23" s="87" t="s">
        <v>44</v>
      </c>
      <c r="V23" s="90">
        <v>22</v>
      </c>
      <c r="W23" s="108">
        <v>210</v>
      </c>
      <c r="X23" s="109">
        <f t="shared" si="2"/>
        <v>4620</v>
      </c>
    </row>
    <row r="24" spans="1:24" s="8" customFormat="1">
      <c r="A24" s="140"/>
      <c r="B24" s="296" t="s">
        <v>125</v>
      </c>
      <c r="C24" s="294"/>
      <c r="D24" s="295"/>
      <c r="E24" s="127"/>
      <c r="F24" s="87" t="s">
        <v>9</v>
      </c>
      <c r="G24" s="90">
        <v>8</v>
      </c>
      <c r="H24" s="108">
        <v>600</v>
      </c>
      <c r="I24" s="109">
        <f t="shared" si="0"/>
        <v>4800</v>
      </c>
      <c r="J24" s="127"/>
      <c r="K24" s="87" t="s">
        <v>9</v>
      </c>
      <c r="L24" s="90">
        <v>8</v>
      </c>
      <c r="M24" s="108">
        <v>549</v>
      </c>
      <c r="N24" s="109">
        <f t="shared" si="1"/>
        <v>4392</v>
      </c>
      <c r="O24" s="127"/>
      <c r="P24" s="87"/>
      <c r="Q24" s="194"/>
      <c r="R24" s="108"/>
      <c r="S24" s="109"/>
      <c r="T24" s="127"/>
      <c r="U24" s="87" t="s">
        <v>9</v>
      </c>
      <c r="V24" s="90">
        <v>8</v>
      </c>
      <c r="W24" s="108">
        <v>750</v>
      </c>
      <c r="X24" s="109">
        <f t="shared" si="2"/>
        <v>6000</v>
      </c>
    </row>
    <row r="25" spans="1:24" s="8" customFormat="1">
      <c r="A25" s="140"/>
      <c r="B25" s="293" t="s">
        <v>147</v>
      </c>
      <c r="C25" s="294"/>
      <c r="D25" s="295"/>
      <c r="E25" s="127"/>
      <c r="F25" s="87" t="s">
        <v>44</v>
      </c>
      <c r="G25" s="90">
        <v>8</v>
      </c>
      <c r="H25" s="108">
        <v>500</v>
      </c>
      <c r="I25" s="109">
        <f t="shared" si="0"/>
        <v>4000</v>
      </c>
      <c r="J25" s="127"/>
      <c r="K25" s="87" t="s">
        <v>44</v>
      </c>
      <c r="L25" s="90">
        <v>8</v>
      </c>
      <c r="M25" s="108">
        <v>488</v>
      </c>
      <c r="N25" s="109">
        <f t="shared" si="1"/>
        <v>3904</v>
      </c>
      <c r="O25" s="127"/>
      <c r="P25" s="87"/>
      <c r="Q25" s="194"/>
      <c r="R25" s="108"/>
      <c r="S25" s="109"/>
      <c r="T25" s="127"/>
      <c r="U25" s="87" t="s">
        <v>44</v>
      </c>
      <c r="V25" s="90">
        <v>4</v>
      </c>
      <c r="W25" s="108">
        <v>450</v>
      </c>
      <c r="X25" s="109">
        <f t="shared" si="2"/>
        <v>1800</v>
      </c>
    </row>
    <row r="26" spans="1:24" s="8" customFormat="1">
      <c r="A26" s="140"/>
      <c r="B26" s="293" t="s">
        <v>126</v>
      </c>
      <c r="C26" s="322"/>
      <c r="D26" s="323"/>
      <c r="E26" s="127"/>
      <c r="F26" s="87" t="s">
        <v>44</v>
      </c>
      <c r="G26" s="90">
        <v>21</v>
      </c>
      <c r="H26" s="108">
        <v>300</v>
      </c>
      <c r="I26" s="109">
        <f t="shared" si="0"/>
        <v>6300</v>
      </c>
      <c r="J26" s="127"/>
      <c r="K26" s="87" t="s">
        <v>44</v>
      </c>
      <c r="L26" s="90">
        <v>21</v>
      </c>
      <c r="M26" s="108">
        <v>219.6</v>
      </c>
      <c r="N26" s="109">
        <f t="shared" si="1"/>
        <v>4611.5999999999995</v>
      </c>
      <c r="O26" s="127"/>
      <c r="P26" s="87"/>
      <c r="Q26" s="194"/>
      <c r="R26" s="108"/>
      <c r="S26" s="109"/>
      <c r="T26" s="127"/>
      <c r="U26" s="87" t="s">
        <v>44</v>
      </c>
      <c r="V26" s="90">
        <v>44</v>
      </c>
      <c r="W26" s="108">
        <v>150</v>
      </c>
      <c r="X26" s="109">
        <f t="shared" si="2"/>
        <v>6600</v>
      </c>
    </row>
    <row r="27" spans="1:24" s="8" customFormat="1" ht="15" customHeight="1">
      <c r="A27" s="140"/>
      <c r="B27" s="293" t="s">
        <v>148</v>
      </c>
      <c r="C27" s="322"/>
      <c r="D27" s="323"/>
      <c r="E27" s="127"/>
      <c r="F27" s="87" t="s">
        <v>44</v>
      </c>
      <c r="G27" s="90">
        <v>12</v>
      </c>
      <c r="H27" s="108">
        <v>300</v>
      </c>
      <c r="I27" s="109">
        <f>H27*G27</f>
        <v>3600</v>
      </c>
      <c r="J27" s="127"/>
      <c r="K27" s="87" t="s">
        <v>44</v>
      </c>
      <c r="L27" s="90">
        <v>12</v>
      </c>
      <c r="M27" s="108">
        <v>3050</v>
      </c>
      <c r="N27" s="109">
        <f t="shared" si="1"/>
        <v>36600</v>
      </c>
      <c r="O27" s="127"/>
      <c r="P27" s="87"/>
      <c r="Q27" s="194"/>
      <c r="R27" s="108"/>
      <c r="S27" s="109"/>
      <c r="T27" s="127"/>
      <c r="U27" s="87" t="s">
        <v>44</v>
      </c>
      <c r="V27" s="90">
        <v>12</v>
      </c>
      <c r="W27" s="108">
        <v>2745</v>
      </c>
      <c r="X27" s="109">
        <f t="shared" si="2"/>
        <v>32940</v>
      </c>
    </row>
    <row r="28" spans="1:24" s="8" customFormat="1" ht="15" customHeight="1">
      <c r="A28" s="140"/>
      <c r="B28" s="293" t="s">
        <v>149</v>
      </c>
      <c r="C28" s="322"/>
      <c r="D28" s="323"/>
      <c r="E28" s="127"/>
      <c r="F28" s="87" t="s">
        <v>9</v>
      </c>
      <c r="G28" s="90">
        <v>21</v>
      </c>
      <c r="H28" s="108">
        <v>1500</v>
      </c>
      <c r="I28" s="109">
        <f>H28*G28</f>
        <v>31500</v>
      </c>
      <c r="J28" s="127"/>
      <c r="K28" s="87" t="s">
        <v>9</v>
      </c>
      <c r="L28" s="90">
        <v>21</v>
      </c>
      <c r="M28" s="108">
        <v>1525</v>
      </c>
      <c r="N28" s="109">
        <f t="shared" si="1"/>
        <v>32025</v>
      </c>
      <c r="O28" s="127"/>
      <c r="P28" s="87"/>
      <c r="Q28" s="194"/>
      <c r="R28" s="108"/>
      <c r="S28" s="109"/>
      <c r="T28" s="127"/>
      <c r="U28" s="87" t="s">
        <v>9</v>
      </c>
      <c r="V28" s="90">
        <v>22</v>
      </c>
      <c r="W28" s="108">
        <v>995</v>
      </c>
      <c r="X28" s="109">
        <f t="shared" si="2"/>
        <v>21890</v>
      </c>
    </row>
    <row r="29" spans="1:24" s="8" customFormat="1" ht="15" customHeight="1">
      <c r="A29" s="140"/>
      <c r="B29" s="293"/>
      <c r="C29" s="322"/>
      <c r="D29" s="323"/>
      <c r="E29" s="127"/>
      <c r="F29" s="87"/>
      <c r="G29" s="90"/>
      <c r="H29" s="108"/>
      <c r="I29" s="109"/>
      <c r="J29" s="127"/>
      <c r="K29" s="87"/>
      <c r="L29" s="90"/>
      <c r="M29" s="108"/>
      <c r="N29" s="109"/>
      <c r="O29" s="127"/>
      <c r="P29" s="87"/>
      <c r="Q29" s="90"/>
      <c r="R29" s="108"/>
      <c r="S29" s="109"/>
      <c r="T29" s="127"/>
      <c r="U29" s="87"/>
      <c r="V29" s="90"/>
      <c r="W29" s="108"/>
      <c r="X29" s="109"/>
    </row>
    <row r="30" spans="1:24" s="8" customFormat="1">
      <c r="A30" s="140">
        <v>3</v>
      </c>
      <c r="B30" s="303" t="s">
        <v>45</v>
      </c>
      <c r="C30" s="320"/>
      <c r="D30" s="321"/>
      <c r="E30" s="127"/>
      <c r="F30" s="87"/>
      <c r="G30" s="90"/>
      <c r="H30" s="108"/>
      <c r="I30" s="108"/>
      <c r="J30" s="127"/>
      <c r="K30" s="87"/>
      <c r="L30" s="90"/>
      <c r="M30" s="108"/>
      <c r="N30" s="108"/>
      <c r="O30" s="127"/>
      <c r="P30" s="87"/>
      <c r="Q30" s="90"/>
      <c r="R30" s="108"/>
      <c r="S30" s="108"/>
      <c r="T30" s="127"/>
      <c r="U30" s="87"/>
      <c r="V30" s="90"/>
      <c r="W30" s="108"/>
      <c r="X30" s="108"/>
    </row>
    <row r="31" spans="1:24" s="8" customFormat="1">
      <c r="A31" s="140"/>
      <c r="B31" s="311" t="s">
        <v>46</v>
      </c>
      <c r="C31" s="312"/>
      <c r="D31" s="313"/>
      <c r="E31" s="127"/>
      <c r="F31" s="87" t="s">
        <v>39</v>
      </c>
      <c r="G31" s="90">
        <v>4</v>
      </c>
      <c r="H31" s="108">
        <v>5500</v>
      </c>
      <c r="I31" s="109">
        <f t="shared" si="0"/>
        <v>22000</v>
      </c>
      <c r="J31" s="127"/>
      <c r="K31" s="87" t="s">
        <v>39</v>
      </c>
      <c r="L31" s="90">
        <v>4</v>
      </c>
      <c r="M31" s="108">
        <v>5490</v>
      </c>
      <c r="N31" s="109">
        <f t="shared" ref="N31:N48" si="3">M31*L31</f>
        <v>21960</v>
      </c>
      <c r="O31" s="127"/>
      <c r="P31" s="87"/>
      <c r="Q31" s="194"/>
      <c r="R31" s="108"/>
      <c r="S31" s="109"/>
      <c r="T31" s="127"/>
      <c r="U31" s="87" t="s">
        <v>39</v>
      </c>
      <c r="V31" s="90">
        <v>4</v>
      </c>
      <c r="W31" s="108">
        <v>2000</v>
      </c>
      <c r="X31" s="109">
        <f t="shared" ref="X31:X45" si="4">W31*V31</f>
        <v>8000</v>
      </c>
    </row>
    <row r="32" spans="1:24" s="8" customFormat="1">
      <c r="A32" s="140"/>
      <c r="B32" s="311" t="s">
        <v>76</v>
      </c>
      <c r="C32" s="312"/>
      <c r="D32" s="313"/>
      <c r="E32" s="127"/>
      <c r="F32" s="87" t="s">
        <v>39</v>
      </c>
      <c r="G32" s="90">
        <v>4</v>
      </c>
      <c r="H32" s="108">
        <v>5000</v>
      </c>
      <c r="I32" s="109">
        <f t="shared" si="0"/>
        <v>20000</v>
      </c>
      <c r="J32" s="127"/>
      <c r="K32" s="87" t="s">
        <v>39</v>
      </c>
      <c r="L32" s="90">
        <v>4</v>
      </c>
      <c r="M32" s="108">
        <v>3050</v>
      </c>
      <c r="N32" s="109">
        <f t="shared" si="3"/>
        <v>12200</v>
      </c>
      <c r="O32" s="127"/>
      <c r="P32" s="87"/>
      <c r="Q32" s="194"/>
      <c r="R32" s="108"/>
      <c r="S32" s="109"/>
      <c r="T32" s="127"/>
      <c r="U32" s="87" t="s">
        <v>39</v>
      </c>
      <c r="V32" s="90">
        <v>4</v>
      </c>
      <c r="W32" s="108">
        <v>300</v>
      </c>
      <c r="X32" s="109">
        <f t="shared" si="4"/>
        <v>1200</v>
      </c>
    </row>
    <row r="33" spans="1:24" s="8" customFormat="1">
      <c r="A33" s="140"/>
      <c r="B33" s="311" t="s">
        <v>77</v>
      </c>
      <c r="C33" s="312"/>
      <c r="D33" s="313"/>
      <c r="E33" s="127"/>
      <c r="F33" s="87" t="s">
        <v>39</v>
      </c>
      <c r="G33" s="90">
        <v>4</v>
      </c>
      <c r="H33" s="108">
        <v>3000</v>
      </c>
      <c r="I33" s="109">
        <f t="shared" si="0"/>
        <v>12000</v>
      </c>
      <c r="J33" s="127"/>
      <c r="K33" s="87" t="s">
        <v>39</v>
      </c>
      <c r="L33" s="90">
        <v>4</v>
      </c>
      <c r="M33" s="108">
        <v>2440</v>
      </c>
      <c r="N33" s="109">
        <f t="shared" si="3"/>
        <v>9760</v>
      </c>
      <c r="O33" s="127"/>
      <c r="P33" s="87"/>
      <c r="Q33" s="194"/>
      <c r="R33" s="108"/>
      <c r="S33" s="109"/>
      <c r="T33" s="127"/>
      <c r="U33" s="87" t="s">
        <v>39</v>
      </c>
      <c r="V33" s="90">
        <v>8</v>
      </c>
      <c r="W33" s="108">
        <v>225</v>
      </c>
      <c r="X33" s="109">
        <f t="shared" si="4"/>
        <v>1800</v>
      </c>
    </row>
    <row r="34" spans="1:24" s="8" customFormat="1">
      <c r="A34" s="140"/>
      <c r="B34" s="311" t="s">
        <v>108</v>
      </c>
      <c r="C34" s="312"/>
      <c r="D34" s="313"/>
      <c r="E34" s="127"/>
      <c r="F34" s="87" t="s">
        <v>39</v>
      </c>
      <c r="G34" s="90">
        <v>1</v>
      </c>
      <c r="H34" s="108">
        <v>4000</v>
      </c>
      <c r="I34" s="109">
        <f t="shared" si="0"/>
        <v>4000</v>
      </c>
      <c r="J34" s="127"/>
      <c r="K34" s="87" t="s">
        <v>39</v>
      </c>
      <c r="L34" s="90">
        <v>1</v>
      </c>
      <c r="M34" s="108">
        <v>1830</v>
      </c>
      <c r="N34" s="109">
        <f t="shared" si="3"/>
        <v>1830</v>
      </c>
      <c r="O34" s="127"/>
      <c r="P34" s="87"/>
      <c r="Q34" s="194"/>
      <c r="R34" s="108"/>
      <c r="S34" s="109"/>
      <c r="T34" s="127"/>
      <c r="U34" s="87" t="s">
        <v>39</v>
      </c>
      <c r="V34" s="90">
        <v>1</v>
      </c>
      <c r="W34" s="108">
        <v>225</v>
      </c>
      <c r="X34" s="109">
        <f t="shared" si="4"/>
        <v>225</v>
      </c>
    </row>
    <row r="35" spans="1:24" s="8" customFormat="1">
      <c r="A35" s="140"/>
      <c r="B35" s="296" t="s">
        <v>117</v>
      </c>
      <c r="C35" s="294"/>
      <c r="D35" s="295"/>
      <c r="E35" s="178"/>
      <c r="F35" s="87" t="s">
        <v>39</v>
      </c>
      <c r="G35" s="90">
        <v>1</v>
      </c>
      <c r="H35" s="108">
        <v>5000</v>
      </c>
      <c r="I35" s="109">
        <f t="shared" si="0"/>
        <v>5000</v>
      </c>
      <c r="J35" s="178"/>
      <c r="K35" s="87" t="s">
        <v>39</v>
      </c>
      <c r="L35" s="90">
        <v>1</v>
      </c>
      <c r="M35" s="108">
        <v>2440</v>
      </c>
      <c r="N35" s="109">
        <f t="shared" si="3"/>
        <v>2440</v>
      </c>
      <c r="O35" s="178"/>
      <c r="P35" s="87"/>
      <c r="Q35" s="194"/>
      <c r="R35" s="108"/>
      <c r="S35" s="109"/>
      <c r="T35" s="178"/>
      <c r="U35" s="87" t="s">
        <v>39</v>
      </c>
      <c r="V35" s="90">
        <v>1</v>
      </c>
      <c r="W35" s="108">
        <v>325</v>
      </c>
      <c r="X35" s="109">
        <f t="shared" si="4"/>
        <v>325</v>
      </c>
    </row>
    <row r="36" spans="1:24" s="8" customFormat="1">
      <c r="A36" s="140"/>
      <c r="B36" s="311" t="s">
        <v>85</v>
      </c>
      <c r="C36" s="306"/>
      <c r="D36" s="307"/>
      <c r="E36" s="173"/>
      <c r="F36" s="87" t="s">
        <v>39</v>
      </c>
      <c r="G36" s="90">
        <v>8</v>
      </c>
      <c r="H36" s="108">
        <v>1500</v>
      </c>
      <c r="I36" s="109">
        <f t="shared" si="0"/>
        <v>12000</v>
      </c>
      <c r="J36" s="173"/>
      <c r="K36" s="87" t="s">
        <v>159</v>
      </c>
      <c r="L36" s="90">
        <v>8</v>
      </c>
      <c r="M36" s="108">
        <v>1464</v>
      </c>
      <c r="N36" s="109">
        <f t="shared" si="3"/>
        <v>11712</v>
      </c>
      <c r="O36" s="173"/>
      <c r="P36" s="87"/>
      <c r="Q36" s="194"/>
      <c r="R36" s="108"/>
      <c r="S36" s="109"/>
      <c r="T36" s="173"/>
      <c r="U36" s="87" t="s">
        <v>39</v>
      </c>
      <c r="V36" s="90">
        <v>8</v>
      </c>
      <c r="W36" s="108">
        <v>800</v>
      </c>
      <c r="X36" s="109">
        <f t="shared" si="4"/>
        <v>6400</v>
      </c>
    </row>
    <row r="37" spans="1:24" s="8" customFormat="1" ht="28.5" customHeight="1">
      <c r="A37" s="140"/>
      <c r="B37" s="308" t="s">
        <v>105</v>
      </c>
      <c r="C37" s="309"/>
      <c r="D37" s="310"/>
      <c r="E37" s="173"/>
      <c r="F37" s="87" t="s">
        <v>12</v>
      </c>
      <c r="G37" s="90">
        <v>4</v>
      </c>
      <c r="H37" s="108">
        <v>5000</v>
      </c>
      <c r="I37" s="109">
        <f t="shared" si="0"/>
        <v>20000</v>
      </c>
      <c r="J37" s="173"/>
      <c r="K37" s="87" t="s">
        <v>158</v>
      </c>
      <c r="L37" s="90">
        <v>4</v>
      </c>
      <c r="M37" s="108">
        <v>1464</v>
      </c>
      <c r="N37" s="109">
        <f t="shared" si="3"/>
        <v>5856</v>
      </c>
      <c r="O37" s="173"/>
      <c r="P37" s="87"/>
      <c r="Q37" s="194"/>
      <c r="R37" s="108"/>
      <c r="S37" s="109"/>
      <c r="T37" s="173"/>
      <c r="U37" s="87" t="s">
        <v>158</v>
      </c>
      <c r="V37" s="90">
        <v>3</v>
      </c>
      <c r="W37" s="108">
        <v>300</v>
      </c>
      <c r="X37" s="109">
        <f t="shared" si="4"/>
        <v>900</v>
      </c>
    </row>
    <row r="38" spans="1:24" s="8" customFormat="1">
      <c r="A38" s="140"/>
      <c r="B38" s="213" t="s">
        <v>111</v>
      </c>
      <c r="C38" s="214"/>
      <c r="D38" s="215"/>
      <c r="E38" s="173"/>
      <c r="F38" s="87" t="s">
        <v>39</v>
      </c>
      <c r="G38" s="90">
        <v>2</v>
      </c>
      <c r="H38" s="108">
        <v>6000</v>
      </c>
      <c r="I38" s="109">
        <f t="shared" si="0"/>
        <v>12000</v>
      </c>
      <c r="J38" s="173"/>
      <c r="K38" s="87" t="s">
        <v>39</v>
      </c>
      <c r="L38" s="90">
        <v>2</v>
      </c>
      <c r="M38" s="108">
        <v>6100</v>
      </c>
      <c r="N38" s="109">
        <f t="shared" si="3"/>
        <v>12200</v>
      </c>
      <c r="O38" s="173"/>
      <c r="P38" s="87"/>
      <c r="Q38" s="194"/>
      <c r="R38" s="108"/>
      <c r="S38" s="109"/>
      <c r="T38" s="173"/>
      <c r="U38" s="87" t="s">
        <v>39</v>
      </c>
      <c r="V38" s="90">
        <v>2</v>
      </c>
      <c r="W38" s="108">
        <v>1000</v>
      </c>
      <c r="X38" s="109">
        <f t="shared" si="4"/>
        <v>2000</v>
      </c>
    </row>
    <row r="39" spans="1:24" s="8" customFormat="1">
      <c r="A39" s="140"/>
      <c r="B39" s="296" t="s">
        <v>113</v>
      </c>
      <c r="C39" s="294"/>
      <c r="D39" s="295"/>
      <c r="E39" s="173"/>
      <c r="F39" s="87" t="s">
        <v>12</v>
      </c>
      <c r="G39" s="90">
        <v>2</v>
      </c>
      <c r="H39" s="108">
        <v>10000</v>
      </c>
      <c r="I39" s="109">
        <f t="shared" si="0"/>
        <v>20000</v>
      </c>
      <c r="J39" s="173"/>
      <c r="K39" s="87" t="s">
        <v>39</v>
      </c>
      <c r="L39" s="90">
        <v>2</v>
      </c>
      <c r="M39" s="108">
        <v>3660</v>
      </c>
      <c r="N39" s="109">
        <f t="shared" si="3"/>
        <v>7320</v>
      </c>
      <c r="O39" s="173"/>
      <c r="P39" s="87"/>
      <c r="Q39" s="194"/>
      <c r="R39" s="108"/>
      <c r="S39" s="109"/>
      <c r="T39" s="173"/>
      <c r="U39" s="87" t="s">
        <v>12</v>
      </c>
      <c r="V39" s="90">
        <v>2</v>
      </c>
      <c r="W39" s="108">
        <v>325</v>
      </c>
      <c r="X39" s="109">
        <f t="shared" si="4"/>
        <v>650</v>
      </c>
    </row>
    <row r="40" spans="1:24" s="8" customFormat="1">
      <c r="A40" s="140"/>
      <c r="B40" s="269" t="s">
        <v>115</v>
      </c>
      <c r="C40" s="270"/>
      <c r="D40" s="271"/>
      <c r="E40" s="173"/>
      <c r="F40" s="87" t="s">
        <v>12</v>
      </c>
      <c r="G40" s="90">
        <v>1</v>
      </c>
      <c r="H40" s="108">
        <v>100000</v>
      </c>
      <c r="I40" s="109">
        <f t="shared" si="0"/>
        <v>100000</v>
      </c>
      <c r="J40" s="173"/>
      <c r="K40" s="87" t="s">
        <v>12</v>
      </c>
      <c r="L40" s="90">
        <v>1</v>
      </c>
      <c r="M40" s="108">
        <v>24400</v>
      </c>
      <c r="N40" s="109">
        <f t="shared" si="3"/>
        <v>24400</v>
      </c>
      <c r="O40" s="173"/>
      <c r="P40" s="87"/>
      <c r="Q40" s="194"/>
      <c r="R40" s="108"/>
      <c r="S40" s="109"/>
      <c r="T40" s="173"/>
      <c r="U40" s="87" t="s">
        <v>12</v>
      </c>
      <c r="V40" s="90">
        <v>1</v>
      </c>
      <c r="W40" s="108">
        <v>6500</v>
      </c>
      <c r="X40" s="109">
        <f t="shared" si="4"/>
        <v>6500</v>
      </c>
    </row>
    <row r="41" spans="1:24" s="8" customFormat="1">
      <c r="A41" s="140"/>
      <c r="B41" s="269" t="s">
        <v>86</v>
      </c>
      <c r="C41" s="270"/>
      <c r="D41" s="271"/>
      <c r="E41" s="173"/>
      <c r="F41" s="87" t="s">
        <v>12</v>
      </c>
      <c r="G41" s="90">
        <v>1</v>
      </c>
      <c r="H41" s="108">
        <v>30000</v>
      </c>
      <c r="I41" s="109">
        <f t="shared" si="0"/>
        <v>30000</v>
      </c>
      <c r="J41" s="173"/>
      <c r="K41" s="87" t="s">
        <v>12</v>
      </c>
      <c r="L41" s="90">
        <v>1</v>
      </c>
      <c r="M41" s="108">
        <v>95160</v>
      </c>
      <c r="N41" s="109">
        <f t="shared" si="3"/>
        <v>95160</v>
      </c>
      <c r="O41" s="173"/>
      <c r="P41" s="87"/>
      <c r="Q41" s="194"/>
      <c r="R41" s="108"/>
      <c r="S41" s="109"/>
      <c r="T41" s="173"/>
      <c r="U41" s="87" t="s">
        <v>12</v>
      </c>
      <c r="V41" s="90">
        <v>30</v>
      </c>
      <c r="W41" s="108">
        <v>1300</v>
      </c>
      <c r="X41" s="109">
        <f t="shared" si="4"/>
        <v>39000</v>
      </c>
    </row>
    <row r="42" spans="1:24" s="8" customFormat="1">
      <c r="A42" s="140"/>
      <c r="B42" s="209" t="s">
        <v>106</v>
      </c>
      <c r="C42" s="210"/>
      <c r="D42" s="211"/>
      <c r="E42" s="173"/>
      <c r="F42" s="87" t="s">
        <v>12</v>
      </c>
      <c r="G42" s="90">
        <v>1</v>
      </c>
      <c r="H42" s="108">
        <v>4000</v>
      </c>
      <c r="I42" s="109">
        <f t="shared" si="0"/>
        <v>4000</v>
      </c>
      <c r="J42" s="173"/>
      <c r="K42" s="87" t="s">
        <v>12</v>
      </c>
      <c r="L42" s="90">
        <v>1</v>
      </c>
      <c r="M42" s="108">
        <v>21960</v>
      </c>
      <c r="N42" s="109">
        <f t="shared" si="3"/>
        <v>21960</v>
      </c>
      <c r="O42" s="173"/>
      <c r="P42" s="87"/>
      <c r="Q42" s="194"/>
      <c r="R42" s="108"/>
      <c r="S42" s="109"/>
      <c r="T42" s="173"/>
      <c r="U42" s="87" t="s">
        <v>12</v>
      </c>
      <c r="V42" s="90">
        <v>1</v>
      </c>
      <c r="W42" s="108">
        <v>12500</v>
      </c>
      <c r="X42" s="109">
        <f t="shared" si="4"/>
        <v>12500</v>
      </c>
    </row>
    <row r="43" spans="1:24" s="8" customFormat="1">
      <c r="A43" s="140"/>
      <c r="B43" s="269" t="s">
        <v>107</v>
      </c>
      <c r="C43" s="270"/>
      <c r="D43" s="271"/>
      <c r="E43" s="173"/>
      <c r="F43" s="87" t="s">
        <v>12</v>
      </c>
      <c r="G43" s="90">
        <v>4</v>
      </c>
      <c r="H43" s="108">
        <v>1500</v>
      </c>
      <c r="I43" s="109">
        <f t="shared" si="0"/>
        <v>6000</v>
      </c>
      <c r="J43" s="173"/>
      <c r="K43" s="87" t="s">
        <v>44</v>
      </c>
      <c r="L43" s="90">
        <v>4</v>
      </c>
      <c r="M43" s="108">
        <v>549</v>
      </c>
      <c r="N43" s="109">
        <f t="shared" si="3"/>
        <v>2196</v>
      </c>
      <c r="O43" s="173"/>
      <c r="P43" s="87"/>
      <c r="Q43" s="194"/>
      <c r="R43" s="108"/>
      <c r="S43" s="109"/>
      <c r="T43" s="173"/>
      <c r="U43" s="87" t="s">
        <v>12</v>
      </c>
      <c r="V43" s="90">
        <v>4</v>
      </c>
      <c r="W43" s="108">
        <v>2500</v>
      </c>
      <c r="X43" s="109">
        <f t="shared" si="4"/>
        <v>10000</v>
      </c>
    </row>
    <row r="44" spans="1:24" s="8" customFormat="1">
      <c r="A44" s="140"/>
      <c r="B44" s="209" t="s">
        <v>109</v>
      </c>
      <c r="C44" s="210"/>
      <c r="D44" s="211"/>
      <c r="E44" s="173"/>
      <c r="F44" s="87" t="s">
        <v>12</v>
      </c>
      <c r="G44" s="90">
        <v>2</v>
      </c>
      <c r="H44" s="108">
        <v>3500</v>
      </c>
      <c r="I44" s="109">
        <f t="shared" si="0"/>
        <v>7000</v>
      </c>
      <c r="J44" s="173"/>
      <c r="K44" s="87" t="s">
        <v>160</v>
      </c>
      <c r="L44" s="90">
        <v>2</v>
      </c>
      <c r="M44" s="108">
        <v>1464</v>
      </c>
      <c r="N44" s="109">
        <f t="shared" si="3"/>
        <v>2928</v>
      </c>
      <c r="O44" s="173"/>
      <c r="P44" s="87"/>
      <c r="Q44" s="194"/>
      <c r="R44" s="108"/>
      <c r="S44" s="109"/>
      <c r="T44" s="173"/>
      <c r="U44" s="87" t="s">
        <v>12</v>
      </c>
      <c r="V44" s="90">
        <v>2</v>
      </c>
      <c r="W44" s="108">
        <v>2100</v>
      </c>
      <c r="X44" s="109">
        <f t="shared" si="4"/>
        <v>4200</v>
      </c>
    </row>
    <row r="45" spans="1:24" s="8" customFormat="1">
      <c r="A45" s="140"/>
      <c r="B45" s="269" t="s">
        <v>118</v>
      </c>
      <c r="C45" s="270"/>
      <c r="D45" s="271"/>
      <c r="E45" s="173"/>
      <c r="F45" s="87" t="s">
        <v>12</v>
      </c>
      <c r="G45" s="90">
        <v>1</v>
      </c>
      <c r="H45" s="108">
        <v>20000</v>
      </c>
      <c r="I45" s="109">
        <f t="shared" si="0"/>
        <v>20000</v>
      </c>
      <c r="J45" s="173"/>
      <c r="K45" s="87" t="s">
        <v>12</v>
      </c>
      <c r="L45" s="90">
        <v>1</v>
      </c>
      <c r="M45" s="108">
        <v>12200</v>
      </c>
      <c r="N45" s="109">
        <f t="shared" si="3"/>
        <v>12200</v>
      </c>
      <c r="O45" s="173"/>
      <c r="P45" s="87"/>
      <c r="Q45" s="194"/>
      <c r="R45" s="108"/>
      <c r="S45" s="109"/>
      <c r="T45" s="173"/>
      <c r="U45" s="87" t="s">
        <v>12</v>
      </c>
      <c r="V45" s="90">
        <v>1</v>
      </c>
      <c r="W45" s="108">
        <v>35000</v>
      </c>
      <c r="X45" s="109">
        <f t="shared" si="4"/>
        <v>35000</v>
      </c>
    </row>
    <row r="46" spans="1:24" s="8" customFormat="1">
      <c r="A46" s="140"/>
      <c r="B46" s="269" t="s">
        <v>135</v>
      </c>
      <c r="C46" s="270"/>
      <c r="D46" s="271"/>
      <c r="E46" s="173"/>
      <c r="F46" s="87" t="s">
        <v>12</v>
      </c>
      <c r="G46" s="90">
        <v>1</v>
      </c>
      <c r="H46" s="108">
        <v>4000</v>
      </c>
      <c r="I46" s="109">
        <f>H46*G46</f>
        <v>4000</v>
      </c>
      <c r="J46" s="173"/>
      <c r="K46" s="87" t="s">
        <v>12</v>
      </c>
      <c r="L46" s="90">
        <v>1</v>
      </c>
      <c r="M46" s="108">
        <v>6100</v>
      </c>
      <c r="N46" s="109">
        <f t="shared" si="3"/>
        <v>6100</v>
      </c>
      <c r="O46" s="173"/>
      <c r="P46" s="87"/>
      <c r="Q46" s="194"/>
      <c r="R46" s="108"/>
      <c r="S46" s="109"/>
      <c r="T46" s="173"/>
      <c r="U46" s="87" t="s">
        <v>12</v>
      </c>
      <c r="V46" s="90">
        <v>1</v>
      </c>
      <c r="W46" s="108">
        <v>15000</v>
      </c>
      <c r="X46" s="109">
        <f>W46*V46</f>
        <v>15000</v>
      </c>
    </row>
    <row r="47" spans="1:24" s="8" customFormat="1">
      <c r="A47" s="140"/>
      <c r="B47" s="269" t="s">
        <v>134</v>
      </c>
      <c r="C47" s="270"/>
      <c r="D47" s="271"/>
      <c r="E47" s="173"/>
      <c r="F47" s="87" t="s">
        <v>12</v>
      </c>
      <c r="G47" s="90">
        <v>1</v>
      </c>
      <c r="H47" s="108">
        <v>10000</v>
      </c>
      <c r="I47" s="109">
        <f>H47*G47</f>
        <v>10000</v>
      </c>
      <c r="J47" s="173"/>
      <c r="K47" s="87" t="s">
        <v>12</v>
      </c>
      <c r="L47" s="90">
        <v>1</v>
      </c>
      <c r="M47" s="108">
        <v>18300</v>
      </c>
      <c r="N47" s="109">
        <f t="shared" si="3"/>
        <v>18300</v>
      </c>
      <c r="O47" s="173"/>
      <c r="P47" s="87"/>
      <c r="Q47" s="194"/>
      <c r="R47" s="108"/>
      <c r="S47" s="109"/>
      <c r="T47" s="173"/>
      <c r="U47" s="87" t="s">
        <v>12</v>
      </c>
      <c r="V47" s="90">
        <v>1</v>
      </c>
      <c r="W47" s="108">
        <v>15000</v>
      </c>
      <c r="X47" s="109">
        <f>W47*V47</f>
        <v>15000</v>
      </c>
    </row>
    <row r="48" spans="1:24" s="8" customFormat="1">
      <c r="A48" s="140"/>
      <c r="B48" s="269" t="s">
        <v>131</v>
      </c>
      <c r="C48" s="270"/>
      <c r="D48" s="271"/>
      <c r="E48" s="173"/>
      <c r="F48" s="87" t="s">
        <v>12</v>
      </c>
      <c r="G48" s="90">
        <v>1</v>
      </c>
      <c r="H48" s="108">
        <v>500000</v>
      </c>
      <c r="I48" s="109">
        <f>H48*G48</f>
        <v>500000</v>
      </c>
      <c r="J48" s="173"/>
      <c r="K48" s="87" t="s">
        <v>12</v>
      </c>
      <c r="L48" s="90">
        <v>1</v>
      </c>
      <c r="M48" s="108">
        <v>183000</v>
      </c>
      <c r="N48" s="109">
        <f t="shared" si="3"/>
        <v>183000</v>
      </c>
      <c r="O48" s="173"/>
      <c r="P48" s="87"/>
      <c r="Q48" s="90"/>
      <c r="R48" s="108"/>
      <c r="S48" s="109"/>
      <c r="T48" s="173"/>
      <c r="U48" s="87" t="s">
        <v>12</v>
      </c>
      <c r="V48" s="90">
        <v>1</v>
      </c>
      <c r="W48" s="108">
        <v>450000</v>
      </c>
      <c r="X48" s="109">
        <f>W48*V48</f>
        <v>450000</v>
      </c>
    </row>
    <row r="49" spans="1:24" s="8" customFormat="1">
      <c r="A49" s="140"/>
      <c r="B49" s="352"/>
      <c r="C49" s="353"/>
      <c r="D49" s="354"/>
      <c r="E49" s="173"/>
      <c r="F49" s="87"/>
      <c r="G49" s="90"/>
      <c r="H49" s="108"/>
      <c r="I49" s="109"/>
      <c r="J49" s="173"/>
      <c r="K49" s="87"/>
      <c r="L49" s="90"/>
      <c r="M49" s="108"/>
      <c r="N49" s="109"/>
      <c r="O49" s="173"/>
      <c r="P49" s="87"/>
      <c r="Q49" s="90"/>
      <c r="R49" s="108"/>
      <c r="S49" s="109"/>
      <c r="T49" s="173"/>
      <c r="U49" s="87"/>
      <c r="V49" s="90"/>
      <c r="W49" s="108"/>
      <c r="X49" s="109"/>
    </row>
    <row r="50" spans="1:24" s="8" customFormat="1">
      <c r="A50" s="140"/>
      <c r="B50" s="352"/>
      <c r="C50" s="353"/>
      <c r="D50" s="354"/>
      <c r="E50" s="173"/>
      <c r="F50" s="87"/>
      <c r="G50" s="90"/>
      <c r="H50" s="108"/>
      <c r="I50" s="109"/>
      <c r="J50" s="173"/>
      <c r="K50" s="87"/>
      <c r="L50" s="90"/>
      <c r="M50" s="108"/>
      <c r="N50" s="109"/>
      <c r="O50" s="173"/>
      <c r="P50" s="87"/>
      <c r="Q50" s="90"/>
      <c r="R50" s="108"/>
      <c r="S50" s="109"/>
      <c r="T50" s="173"/>
      <c r="U50" s="87"/>
      <c r="V50" s="90"/>
      <c r="W50" s="108"/>
      <c r="X50" s="109"/>
    </row>
    <row r="51" spans="1:24" s="8" customFormat="1">
      <c r="A51" s="141" t="s">
        <v>47</v>
      </c>
      <c r="B51" s="355" t="s">
        <v>48</v>
      </c>
      <c r="C51" s="356"/>
      <c r="D51" s="357"/>
      <c r="E51" s="173"/>
      <c r="F51" s="91"/>
      <c r="G51" s="92"/>
      <c r="H51" s="110"/>
      <c r="I51" s="111">
        <f>SUM(I12:I49)</f>
        <v>1149387.5</v>
      </c>
      <c r="J51" s="173"/>
      <c r="K51" s="91"/>
      <c r="L51" s="92"/>
      <c r="M51" s="110"/>
      <c r="N51" s="111">
        <f>SUM(N13:N50)</f>
        <v>1213326.6000000001</v>
      </c>
      <c r="O51" s="173"/>
      <c r="P51" s="91"/>
      <c r="Q51" s="92"/>
      <c r="R51" s="110"/>
      <c r="S51" s="111"/>
      <c r="T51" s="173"/>
      <c r="U51" s="91"/>
      <c r="V51" s="92"/>
      <c r="W51" s="110"/>
      <c r="X51" s="111">
        <f>SUM(X12:X48)</f>
        <v>1782996.66</v>
      </c>
    </row>
    <row r="52" spans="1:24" s="8" customFormat="1">
      <c r="A52" s="141"/>
      <c r="B52" s="314"/>
      <c r="C52" s="315"/>
      <c r="D52" s="316"/>
      <c r="E52" s="173"/>
      <c r="F52" s="91"/>
      <c r="G52" s="92"/>
      <c r="H52" s="110"/>
      <c r="I52" s="111"/>
      <c r="J52" s="173"/>
      <c r="K52" s="91"/>
      <c r="L52" s="92"/>
      <c r="M52" s="110"/>
      <c r="N52" s="111"/>
      <c r="O52" s="173"/>
      <c r="P52" s="91"/>
      <c r="Q52" s="92"/>
      <c r="R52" s="110"/>
      <c r="S52" s="111"/>
      <c r="T52" s="173"/>
      <c r="U52" s="91"/>
      <c r="V52" s="92"/>
      <c r="W52" s="110"/>
      <c r="X52" s="111"/>
    </row>
    <row r="53" spans="1:24" s="8" customFormat="1" ht="33" customHeight="1">
      <c r="A53" s="144" t="s">
        <v>19</v>
      </c>
      <c r="B53" s="266" t="s">
        <v>123</v>
      </c>
      <c r="C53" s="267"/>
      <c r="D53" s="268"/>
      <c r="E53" s="173"/>
      <c r="F53" s="29"/>
      <c r="G53" s="94"/>
      <c r="H53" s="123"/>
      <c r="I53" s="118"/>
      <c r="J53" s="173"/>
      <c r="K53" s="29"/>
      <c r="L53" s="94"/>
      <c r="M53" s="123"/>
      <c r="N53" s="118"/>
      <c r="O53" s="173"/>
      <c r="P53" s="29"/>
      <c r="Q53" s="94"/>
      <c r="R53" s="123"/>
      <c r="S53" s="118"/>
      <c r="T53" s="173"/>
      <c r="U53" s="29"/>
      <c r="V53" s="94"/>
      <c r="W53" s="123"/>
      <c r="X53" s="118"/>
    </row>
    <row r="54" spans="1:24" s="8" customFormat="1" ht="10.5" customHeight="1">
      <c r="A54" s="142"/>
      <c r="B54" s="317"/>
      <c r="C54" s="318"/>
      <c r="D54" s="319"/>
      <c r="E54" s="173"/>
      <c r="F54" s="29"/>
      <c r="G54" s="94"/>
      <c r="H54" s="123"/>
      <c r="I54" s="118"/>
      <c r="J54" s="173"/>
      <c r="K54" s="29"/>
      <c r="L54" s="94"/>
      <c r="M54" s="123"/>
      <c r="N54" s="118"/>
      <c r="O54" s="173"/>
      <c r="P54" s="29"/>
      <c r="Q54" s="94"/>
      <c r="R54" s="123"/>
      <c r="S54" s="118"/>
      <c r="T54" s="173"/>
      <c r="U54" s="29"/>
      <c r="V54" s="94"/>
      <c r="W54" s="123"/>
      <c r="X54" s="118"/>
    </row>
    <row r="55" spans="1:24" s="8" customFormat="1" ht="15" customHeight="1">
      <c r="A55" s="142">
        <v>1</v>
      </c>
      <c r="B55" s="269" t="s">
        <v>143</v>
      </c>
      <c r="C55" s="270"/>
      <c r="D55" s="271"/>
      <c r="E55" s="173"/>
      <c r="F55" s="87"/>
      <c r="G55" s="87"/>
      <c r="H55" s="44"/>
      <c r="I55" s="118"/>
      <c r="J55" s="173"/>
      <c r="K55" s="87"/>
      <c r="L55" s="87"/>
      <c r="M55" s="44"/>
      <c r="N55" s="118">
        <f t="shared" ref="N55:N61" si="5">M55*L55</f>
        <v>0</v>
      </c>
      <c r="O55" s="173"/>
      <c r="P55" s="87"/>
      <c r="Q55" s="87"/>
      <c r="R55" s="44"/>
      <c r="S55" s="118"/>
      <c r="T55" s="173"/>
      <c r="U55" s="87"/>
      <c r="V55" s="87"/>
      <c r="W55" s="44"/>
      <c r="X55" s="118"/>
    </row>
    <row r="56" spans="1:24" s="8" customFormat="1" ht="15" customHeight="1">
      <c r="A56" s="142">
        <v>2</v>
      </c>
      <c r="B56" s="269" t="s">
        <v>137</v>
      </c>
      <c r="C56" s="270"/>
      <c r="D56" s="271"/>
      <c r="E56" s="173"/>
      <c r="F56" s="87" t="s">
        <v>161</v>
      </c>
      <c r="G56" s="87">
        <v>2</v>
      </c>
      <c r="H56" s="44">
        <v>4500</v>
      </c>
      <c r="I56" s="118">
        <f t="shared" ref="I56:I61" si="6">H56*G56</f>
        <v>9000</v>
      </c>
      <c r="J56" s="173"/>
      <c r="K56" s="87" t="s">
        <v>161</v>
      </c>
      <c r="L56" s="87">
        <v>2</v>
      </c>
      <c r="M56" s="44">
        <v>2623</v>
      </c>
      <c r="N56" s="118">
        <f t="shared" si="5"/>
        <v>5246</v>
      </c>
      <c r="O56" s="173"/>
      <c r="P56" s="87"/>
      <c r="Q56" s="195"/>
      <c r="R56" s="196"/>
      <c r="S56" s="118"/>
      <c r="T56" s="173"/>
      <c r="U56" s="87" t="s">
        <v>161</v>
      </c>
      <c r="V56" s="87">
        <v>10</v>
      </c>
      <c r="W56" s="44">
        <v>9625</v>
      </c>
      <c r="X56" s="118">
        <f t="shared" ref="X56:X61" si="7">W56*V56</f>
        <v>96250</v>
      </c>
    </row>
    <row r="57" spans="1:24" s="8" customFormat="1" ht="15" customHeight="1">
      <c r="A57" s="142">
        <v>3</v>
      </c>
      <c r="B57" s="269" t="s">
        <v>138</v>
      </c>
      <c r="C57" s="270"/>
      <c r="D57" s="271"/>
      <c r="E57" s="173"/>
      <c r="F57" s="87" t="s">
        <v>44</v>
      </c>
      <c r="G57" s="87">
        <v>20</v>
      </c>
      <c r="H57" s="44">
        <v>300</v>
      </c>
      <c r="I57" s="118">
        <f t="shared" si="6"/>
        <v>6000</v>
      </c>
      <c r="J57" s="173"/>
      <c r="K57" s="87" t="s">
        <v>44</v>
      </c>
      <c r="L57" s="87">
        <v>20</v>
      </c>
      <c r="M57" s="44">
        <v>549</v>
      </c>
      <c r="N57" s="118">
        <f t="shared" si="5"/>
        <v>10980</v>
      </c>
      <c r="O57" s="173"/>
      <c r="P57" s="87"/>
      <c r="Q57" s="195"/>
      <c r="R57" s="196"/>
      <c r="S57" s="118"/>
      <c r="T57" s="173"/>
      <c r="U57" s="87" t="s">
        <v>44</v>
      </c>
      <c r="V57" s="87">
        <v>60</v>
      </c>
      <c r="W57" s="44">
        <v>337.5</v>
      </c>
      <c r="X57" s="118">
        <f t="shared" si="7"/>
        <v>20250</v>
      </c>
    </row>
    <row r="58" spans="1:24" s="8" customFormat="1" ht="15" customHeight="1">
      <c r="A58" s="142">
        <v>4</v>
      </c>
      <c r="B58" s="269" t="s">
        <v>136</v>
      </c>
      <c r="C58" s="270"/>
      <c r="D58" s="271"/>
      <c r="E58" s="173"/>
      <c r="F58" s="87" t="s">
        <v>12</v>
      </c>
      <c r="G58" s="90">
        <v>1</v>
      </c>
      <c r="H58" s="44">
        <v>15000</v>
      </c>
      <c r="I58" s="118">
        <f t="shared" si="6"/>
        <v>15000</v>
      </c>
      <c r="J58" s="173"/>
      <c r="K58" s="87" t="s">
        <v>12</v>
      </c>
      <c r="L58" s="90">
        <v>1</v>
      </c>
      <c r="M58" s="44">
        <v>7320</v>
      </c>
      <c r="N58" s="118">
        <f t="shared" si="5"/>
        <v>7320</v>
      </c>
      <c r="O58" s="173"/>
      <c r="P58" s="87"/>
      <c r="Q58" s="194"/>
      <c r="R58" s="196"/>
      <c r="S58" s="118"/>
      <c r="T58" s="173"/>
      <c r="U58" s="87" t="s">
        <v>12</v>
      </c>
      <c r="V58" s="90">
        <v>1</v>
      </c>
      <c r="W58" s="44">
        <v>10000</v>
      </c>
      <c r="X58" s="118">
        <f t="shared" si="7"/>
        <v>10000</v>
      </c>
    </row>
    <row r="59" spans="1:24" s="8" customFormat="1" ht="15" customHeight="1">
      <c r="A59" s="142">
        <v>5</v>
      </c>
      <c r="B59" s="269"/>
      <c r="C59" s="270"/>
      <c r="D59" s="271"/>
      <c r="E59" s="173"/>
      <c r="F59" s="87"/>
      <c r="G59" s="87"/>
      <c r="H59" s="44"/>
      <c r="I59" s="118">
        <f t="shared" si="6"/>
        <v>0</v>
      </c>
      <c r="J59" s="173"/>
      <c r="K59" s="87"/>
      <c r="L59" s="87"/>
      <c r="M59" s="44"/>
      <c r="N59" s="118">
        <f t="shared" si="5"/>
        <v>0</v>
      </c>
      <c r="O59" s="173"/>
      <c r="P59" s="87"/>
      <c r="Q59" s="87"/>
      <c r="R59" s="44"/>
      <c r="S59" s="118"/>
      <c r="T59" s="173"/>
      <c r="U59" s="87"/>
      <c r="V59" s="87"/>
      <c r="W59" s="44"/>
      <c r="X59" s="118">
        <f t="shared" si="7"/>
        <v>0</v>
      </c>
    </row>
    <row r="60" spans="1:24" s="8" customFormat="1" ht="15" customHeight="1">
      <c r="A60" s="142">
        <v>6</v>
      </c>
      <c r="B60" s="269"/>
      <c r="C60" s="270"/>
      <c r="D60" s="271"/>
      <c r="E60" s="173"/>
      <c r="F60" s="87"/>
      <c r="G60" s="87"/>
      <c r="H60" s="44"/>
      <c r="I60" s="118">
        <f t="shared" si="6"/>
        <v>0</v>
      </c>
      <c r="J60" s="173"/>
      <c r="K60" s="87"/>
      <c r="L60" s="87"/>
      <c r="M60" s="44"/>
      <c r="N60" s="118">
        <f t="shared" si="5"/>
        <v>0</v>
      </c>
      <c r="O60" s="173"/>
      <c r="P60" s="87"/>
      <c r="Q60" s="87"/>
      <c r="R60" s="44"/>
      <c r="S60" s="118"/>
      <c r="T60" s="173"/>
      <c r="U60" s="87"/>
      <c r="V60" s="87"/>
      <c r="W60" s="44"/>
      <c r="X60" s="118">
        <f t="shared" si="7"/>
        <v>0</v>
      </c>
    </row>
    <row r="61" spans="1:24" s="8" customFormat="1" ht="15" customHeight="1">
      <c r="A61" s="142">
        <v>7</v>
      </c>
      <c r="B61" s="269"/>
      <c r="C61" s="270"/>
      <c r="D61" s="271"/>
      <c r="E61" s="173"/>
      <c r="F61" s="87"/>
      <c r="G61" s="87"/>
      <c r="H61" s="44"/>
      <c r="I61" s="118">
        <f t="shared" si="6"/>
        <v>0</v>
      </c>
      <c r="J61" s="173"/>
      <c r="K61" s="87"/>
      <c r="L61" s="87"/>
      <c r="M61" s="44"/>
      <c r="N61" s="118">
        <f t="shared" si="5"/>
        <v>0</v>
      </c>
      <c r="O61" s="173"/>
      <c r="P61" s="87"/>
      <c r="Q61" s="87"/>
      <c r="R61" s="44"/>
      <c r="S61" s="118"/>
      <c r="T61" s="173"/>
      <c r="U61" s="87"/>
      <c r="V61" s="87"/>
      <c r="W61" s="44"/>
      <c r="X61" s="118">
        <f t="shared" si="7"/>
        <v>0</v>
      </c>
    </row>
    <row r="62" spans="1:24" s="8" customFormat="1">
      <c r="A62" s="142">
        <v>8</v>
      </c>
      <c r="B62" s="241"/>
      <c r="C62" s="242"/>
      <c r="D62" s="243"/>
      <c r="E62" s="173"/>
      <c r="F62" s="93"/>
      <c r="G62" s="27"/>
      <c r="H62" s="44"/>
      <c r="I62" s="118"/>
      <c r="J62" s="173"/>
      <c r="K62" s="93"/>
      <c r="L62" s="27"/>
      <c r="M62" s="44"/>
      <c r="N62" s="118"/>
      <c r="O62" s="173"/>
      <c r="P62" s="93"/>
      <c r="Q62" s="27"/>
      <c r="R62" s="44"/>
      <c r="S62" s="118"/>
      <c r="T62" s="173"/>
      <c r="U62" s="93"/>
      <c r="V62" s="27"/>
      <c r="W62" s="44"/>
      <c r="X62" s="118"/>
    </row>
    <row r="63" spans="1:24" s="8" customFormat="1" ht="15" customHeight="1">
      <c r="A63" s="143"/>
      <c r="B63" s="263" t="s">
        <v>48</v>
      </c>
      <c r="C63" s="264"/>
      <c r="D63" s="265"/>
      <c r="E63" s="173"/>
      <c r="F63" s="29"/>
      <c r="G63" s="94"/>
      <c r="H63" s="123"/>
      <c r="I63" s="119">
        <f>SUM(I55:I61)</f>
        <v>30000</v>
      </c>
      <c r="J63" s="173"/>
      <c r="K63" s="29"/>
      <c r="L63" s="94"/>
      <c r="M63" s="123"/>
      <c r="N63" s="119">
        <f>SUM(N55:N61)</f>
        <v>23546</v>
      </c>
      <c r="O63" s="173"/>
      <c r="P63" s="29"/>
      <c r="Q63" s="94"/>
      <c r="R63" s="123"/>
      <c r="S63" s="119"/>
      <c r="T63" s="173"/>
      <c r="U63" s="29"/>
      <c r="V63" s="94"/>
      <c r="W63" s="123"/>
      <c r="X63" s="119">
        <f>SUM(X55:X61)</f>
        <v>126500</v>
      </c>
    </row>
    <row r="64" spans="1:24" s="8" customFormat="1" ht="33" customHeight="1">
      <c r="A64" s="144" t="s">
        <v>65</v>
      </c>
      <c r="B64" s="266" t="s">
        <v>124</v>
      </c>
      <c r="C64" s="267"/>
      <c r="D64" s="268"/>
      <c r="E64" s="173"/>
      <c r="F64" s="29"/>
      <c r="G64" s="94"/>
      <c r="H64" s="123"/>
      <c r="I64" s="118"/>
      <c r="J64" s="173"/>
      <c r="K64" s="29"/>
      <c r="L64" s="94"/>
      <c r="M64" s="123"/>
      <c r="N64" s="118"/>
      <c r="O64" s="173"/>
      <c r="P64" s="29"/>
      <c r="Q64" s="94"/>
      <c r="R64" s="123"/>
      <c r="S64" s="118"/>
      <c r="T64" s="173"/>
      <c r="U64" s="29"/>
      <c r="V64" s="94"/>
      <c r="W64" s="123"/>
      <c r="X64" s="118"/>
    </row>
    <row r="65" spans="1:24" s="8" customFormat="1" ht="15" customHeight="1">
      <c r="A65" s="142">
        <v>1</v>
      </c>
      <c r="B65" s="269" t="s">
        <v>154</v>
      </c>
      <c r="C65" s="270"/>
      <c r="D65" s="271"/>
      <c r="E65" s="173"/>
      <c r="F65" s="87"/>
      <c r="G65" s="87"/>
      <c r="H65" s="44"/>
      <c r="I65" s="118"/>
      <c r="J65" s="173"/>
      <c r="K65" s="87"/>
      <c r="L65" s="87"/>
      <c r="M65" s="44"/>
      <c r="N65" s="118"/>
      <c r="O65" s="358" t="s">
        <v>172</v>
      </c>
      <c r="P65" s="359"/>
      <c r="Q65" s="359"/>
      <c r="R65" s="359"/>
      <c r="S65" s="360"/>
      <c r="T65" s="173"/>
      <c r="U65" s="87"/>
      <c r="V65" s="87"/>
      <c r="W65" s="44"/>
      <c r="X65" s="118"/>
    </row>
    <row r="66" spans="1:24" s="8" customFormat="1" ht="15" customHeight="1">
      <c r="A66" s="142">
        <v>2</v>
      </c>
      <c r="B66" s="269" t="s">
        <v>139</v>
      </c>
      <c r="C66" s="270"/>
      <c r="D66" s="271"/>
      <c r="E66" s="173"/>
      <c r="F66" s="87" t="s">
        <v>161</v>
      </c>
      <c r="G66" s="87">
        <v>10</v>
      </c>
      <c r="H66" s="44">
        <v>4500</v>
      </c>
      <c r="I66" s="118">
        <f t="shared" ref="I66:I74" si="8">H66*G66</f>
        <v>45000</v>
      </c>
      <c r="J66" s="173"/>
      <c r="K66" s="87" t="s">
        <v>161</v>
      </c>
      <c r="L66" s="87">
        <v>10</v>
      </c>
      <c r="M66" s="44">
        <v>2623</v>
      </c>
      <c r="N66" s="118">
        <f t="shared" ref="N66:N74" si="9">M66*L66</f>
        <v>26230</v>
      </c>
      <c r="O66" s="361"/>
      <c r="P66" s="362"/>
      <c r="Q66" s="362"/>
      <c r="R66" s="362"/>
      <c r="S66" s="363"/>
      <c r="T66" s="173"/>
      <c r="U66" s="87" t="s">
        <v>161</v>
      </c>
      <c r="V66" s="87">
        <v>10</v>
      </c>
      <c r="W66" s="44">
        <v>9625</v>
      </c>
      <c r="X66" s="118">
        <f t="shared" ref="X66:X74" si="10">W66*V66</f>
        <v>96250</v>
      </c>
    </row>
    <row r="67" spans="1:24" s="8" customFormat="1" ht="15" customHeight="1">
      <c r="A67" s="142">
        <v>3</v>
      </c>
      <c r="B67" s="269" t="s">
        <v>138</v>
      </c>
      <c r="C67" s="270"/>
      <c r="D67" s="271"/>
      <c r="E67" s="173"/>
      <c r="F67" s="87" t="s">
        <v>44</v>
      </c>
      <c r="G67" s="87">
        <v>20</v>
      </c>
      <c r="H67" s="44">
        <v>300</v>
      </c>
      <c r="I67" s="118">
        <f t="shared" si="8"/>
        <v>6000</v>
      </c>
      <c r="J67" s="173"/>
      <c r="K67" s="87" t="s">
        <v>44</v>
      </c>
      <c r="L67" s="87">
        <v>20</v>
      </c>
      <c r="M67" s="44">
        <v>549</v>
      </c>
      <c r="N67" s="118">
        <f t="shared" si="9"/>
        <v>10980</v>
      </c>
      <c r="O67" s="361"/>
      <c r="P67" s="362"/>
      <c r="Q67" s="362"/>
      <c r="R67" s="362"/>
      <c r="S67" s="363"/>
      <c r="T67" s="173"/>
      <c r="U67" s="87" t="s">
        <v>44</v>
      </c>
      <c r="V67" s="87">
        <v>300</v>
      </c>
      <c r="W67" s="44">
        <v>337.5</v>
      </c>
      <c r="X67" s="118">
        <f t="shared" si="10"/>
        <v>101250</v>
      </c>
    </row>
    <row r="68" spans="1:24" s="8" customFormat="1" ht="15" customHeight="1">
      <c r="A68" s="142">
        <v>4</v>
      </c>
      <c r="B68" s="269" t="s">
        <v>142</v>
      </c>
      <c r="C68" s="270"/>
      <c r="D68" s="271"/>
      <c r="E68" s="173"/>
      <c r="F68" s="87" t="s">
        <v>161</v>
      </c>
      <c r="G68" s="87">
        <v>2</v>
      </c>
      <c r="H68" s="44">
        <v>4500</v>
      </c>
      <c r="I68" s="118">
        <f t="shared" si="8"/>
        <v>9000</v>
      </c>
      <c r="J68" s="173"/>
      <c r="K68" s="87" t="s">
        <v>119</v>
      </c>
      <c r="L68" s="87">
        <v>2</v>
      </c>
      <c r="M68" s="44">
        <v>2623</v>
      </c>
      <c r="N68" s="118">
        <f t="shared" si="9"/>
        <v>5246</v>
      </c>
      <c r="O68" s="364"/>
      <c r="P68" s="365"/>
      <c r="Q68" s="365"/>
      <c r="R68" s="365"/>
      <c r="S68" s="366"/>
      <c r="T68" s="173"/>
      <c r="U68" s="87" t="s">
        <v>161</v>
      </c>
      <c r="V68" s="87">
        <v>2</v>
      </c>
      <c r="W68" s="44">
        <v>9625</v>
      </c>
      <c r="X68" s="118">
        <f t="shared" si="10"/>
        <v>19250</v>
      </c>
    </row>
    <row r="69" spans="1:24" s="8" customFormat="1" ht="29.25" customHeight="1">
      <c r="A69" s="142">
        <v>5</v>
      </c>
      <c r="B69" s="351" t="s">
        <v>141</v>
      </c>
      <c r="C69" s="270"/>
      <c r="D69" s="271"/>
      <c r="E69" s="173"/>
      <c r="F69" s="87" t="s">
        <v>140</v>
      </c>
      <c r="G69" s="87">
        <v>1</v>
      </c>
      <c r="H69" s="44">
        <v>30000</v>
      </c>
      <c r="I69" s="118">
        <f t="shared" si="8"/>
        <v>30000</v>
      </c>
      <c r="J69" s="173"/>
      <c r="K69" s="87" t="s">
        <v>140</v>
      </c>
      <c r="L69" s="87">
        <v>1</v>
      </c>
      <c r="M69" s="44">
        <v>30500</v>
      </c>
      <c r="N69" s="118">
        <f t="shared" si="9"/>
        <v>30500</v>
      </c>
      <c r="O69" s="173"/>
      <c r="P69" s="87"/>
      <c r="Q69" s="195"/>
      <c r="R69" s="196"/>
      <c r="S69" s="118"/>
      <c r="T69" s="173"/>
      <c r="U69" s="87" t="s">
        <v>140</v>
      </c>
      <c r="V69" s="87">
        <v>1</v>
      </c>
      <c r="W69" s="44">
        <v>102560</v>
      </c>
      <c r="X69" s="118">
        <f t="shared" si="10"/>
        <v>102560</v>
      </c>
    </row>
    <row r="70" spans="1:24" s="8" customFormat="1" ht="15" customHeight="1">
      <c r="A70" s="142">
        <v>6</v>
      </c>
      <c r="B70" s="269"/>
      <c r="C70" s="270"/>
      <c r="D70" s="271"/>
      <c r="E70" s="173"/>
      <c r="F70" s="87"/>
      <c r="G70" s="87"/>
      <c r="H70" s="44"/>
      <c r="I70" s="118">
        <f t="shared" si="8"/>
        <v>0</v>
      </c>
      <c r="J70" s="173"/>
      <c r="K70" s="87"/>
      <c r="L70" s="87"/>
      <c r="M70" s="44"/>
      <c r="N70" s="118">
        <f t="shared" si="9"/>
        <v>0</v>
      </c>
      <c r="O70" s="173"/>
      <c r="P70" s="87"/>
      <c r="Q70" s="87"/>
      <c r="R70" s="44"/>
      <c r="S70" s="118"/>
      <c r="T70" s="173"/>
      <c r="U70" s="87"/>
      <c r="V70" s="87"/>
      <c r="W70" s="44"/>
      <c r="X70" s="118">
        <f t="shared" si="10"/>
        <v>0</v>
      </c>
    </row>
    <row r="71" spans="1:24" s="8" customFormat="1" ht="15" customHeight="1">
      <c r="A71" s="142">
        <v>7</v>
      </c>
      <c r="B71" s="269"/>
      <c r="C71" s="270"/>
      <c r="D71" s="271"/>
      <c r="E71" s="173"/>
      <c r="F71" s="87"/>
      <c r="G71" s="87"/>
      <c r="H71" s="44"/>
      <c r="I71" s="118">
        <f t="shared" si="8"/>
        <v>0</v>
      </c>
      <c r="J71" s="173"/>
      <c r="K71" s="87"/>
      <c r="L71" s="87"/>
      <c r="M71" s="44"/>
      <c r="N71" s="118">
        <f t="shared" si="9"/>
        <v>0</v>
      </c>
      <c r="O71" s="173"/>
      <c r="P71" s="87"/>
      <c r="Q71" s="87"/>
      <c r="R71" s="44"/>
      <c r="S71" s="118"/>
      <c r="T71" s="173"/>
      <c r="U71" s="87"/>
      <c r="V71" s="87"/>
      <c r="W71" s="44"/>
      <c r="X71" s="118">
        <f t="shared" si="10"/>
        <v>0</v>
      </c>
    </row>
    <row r="72" spans="1:24" s="8" customFormat="1" ht="15" customHeight="1">
      <c r="A72" s="142">
        <v>8</v>
      </c>
      <c r="B72" s="269"/>
      <c r="C72" s="270"/>
      <c r="D72" s="271"/>
      <c r="E72" s="173"/>
      <c r="F72" s="87"/>
      <c r="G72" s="87"/>
      <c r="H72" s="44"/>
      <c r="I72" s="118">
        <f t="shared" si="8"/>
        <v>0</v>
      </c>
      <c r="J72" s="173"/>
      <c r="K72" s="87"/>
      <c r="L72" s="87"/>
      <c r="M72" s="44"/>
      <c r="N72" s="118">
        <f t="shared" si="9"/>
        <v>0</v>
      </c>
      <c r="O72" s="173"/>
      <c r="P72" s="87"/>
      <c r="Q72" s="87"/>
      <c r="R72" s="44"/>
      <c r="S72" s="118"/>
      <c r="T72" s="173"/>
      <c r="U72" s="87"/>
      <c r="V72" s="87"/>
      <c r="W72" s="44"/>
      <c r="X72" s="118">
        <f t="shared" si="10"/>
        <v>0</v>
      </c>
    </row>
    <row r="73" spans="1:24" s="8" customFormat="1" ht="15" customHeight="1">
      <c r="A73" s="142">
        <v>9</v>
      </c>
      <c r="B73" s="269"/>
      <c r="C73" s="270"/>
      <c r="D73" s="271"/>
      <c r="E73" s="173"/>
      <c r="F73" s="87"/>
      <c r="G73" s="87"/>
      <c r="H73" s="44"/>
      <c r="I73" s="118">
        <f t="shared" si="8"/>
        <v>0</v>
      </c>
      <c r="J73" s="173"/>
      <c r="K73" s="87"/>
      <c r="L73" s="87"/>
      <c r="M73" s="44"/>
      <c r="N73" s="118">
        <f t="shared" si="9"/>
        <v>0</v>
      </c>
      <c r="O73" s="173"/>
      <c r="P73" s="87"/>
      <c r="Q73" s="87"/>
      <c r="R73" s="44"/>
      <c r="S73" s="118"/>
      <c r="T73" s="173"/>
      <c r="U73" s="87"/>
      <c r="V73" s="87"/>
      <c r="W73" s="44"/>
      <c r="X73" s="118">
        <f t="shared" si="10"/>
        <v>0</v>
      </c>
    </row>
    <row r="74" spans="1:24" s="8" customFormat="1" ht="15" customHeight="1">
      <c r="A74" s="142">
        <v>10</v>
      </c>
      <c r="B74" s="269"/>
      <c r="C74" s="270"/>
      <c r="D74" s="271"/>
      <c r="E74" s="173"/>
      <c r="F74" s="87"/>
      <c r="G74" s="87"/>
      <c r="H74" s="44"/>
      <c r="I74" s="118">
        <f t="shared" si="8"/>
        <v>0</v>
      </c>
      <c r="J74" s="173"/>
      <c r="K74" s="87"/>
      <c r="L74" s="87"/>
      <c r="M74" s="44"/>
      <c r="N74" s="118">
        <f t="shared" si="9"/>
        <v>0</v>
      </c>
      <c r="O74" s="173"/>
      <c r="P74" s="87"/>
      <c r="Q74" s="87"/>
      <c r="R74" s="44"/>
      <c r="S74" s="118"/>
      <c r="T74" s="173"/>
      <c r="U74" s="87"/>
      <c r="V74" s="87"/>
      <c r="W74" s="44"/>
      <c r="X74" s="118">
        <f t="shared" si="10"/>
        <v>0</v>
      </c>
    </row>
    <row r="75" spans="1:24" s="8" customFormat="1" ht="15" customHeight="1">
      <c r="A75" s="143"/>
      <c r="B75" s="263" t="s">
        <v>48</v>
      </c>
      <c r="C75" s="264"/>
      <c r="D75" s="265"/>
      <c r="E75" s="173"/>
      <c r="F75" s="29"/>
      <c r="G75" s="94"/>
      <c r="H75" s="123"/>
      <c r="I75" s="119">
        <f>SUM(I65:I74)</f>
        <v>90000</v>
      </c>
      <c r="J75" s="173"/>
      <c r="K75" s="29"/>
      <c r="L75" s="94"/>
      <c r="M75" s="123"/>
      <c r="N75" s="119">
        <f>SUM(N65:N74)</f>
        <v>72956</v>
      </c>
      <c r="O75" s="173"/>
      <c r="P75" s="29"/>
      <c r="Q75" s="94"/>
      <c r="R75" s="123"/>
      <c r="S75" s="119"/>
      <c r="T75" s="173"/>
      <c r="U75" s="29"/>
      <c r="V75" s="94"/>
      <c r="W75" s="123"/>
      <c r="X75" s="119">
        <f>SUM(X65:X74)</f>
        <v>319310</v>
      </c>
    </row>
    <row r="76" spans="1:24" s="8" customFormat="1" ht="33" customHeight="1">
      <c r="A76" s="144" t="s">
        <v>66</v>
      </c>
      <c r="B76" s="266" t="s">
        <v>128</v>
      </c>
      <c r="C76" s="267"/>
      <c r="D76" s="268"/>
      <c r="E76" s="173"/>
      <c r="F76" s="29"/>
      <c r="G76" s="94"/>
      <c r="H76" s="123"/>
      <c r="I76" s="118"/>
      <c r="J76" s="173"/>
      <c r="K76" s="29"/>
      <c r="L76" s="94"/>
      <c r="M76" s="123"/>
      <c r="N76" s="118"/>
      <c r="O76" s="173"/>
      <c r="P76" s="29"/>
      <c r="Q76" s="94"/>
      <c r="R76" s="123"/>
      <c r="S76" s="118"/>
      <c r="T76" s="173"/>
      <c r="U76" s="29"/>
      <c r="V76" s="94"/>
      <c r="W76" s="123"/>
      <c r="X76" s="118"/>
    </row>
    <row r="77" spans="1:24" s="8" customFormat="1" ht="15" customHeight="1">
      <c r="A77" s="142">
        <v>1</v>
      </c>
      <c r="B77" s="269" t="s">
        <v>144</v>
      </c>
      <c r="C77" s="270"/>
      <c r="D77" s="271"/>
      <c r="E77" s="173"/>
      <c r="F77" s="87"/>
      <c r="G77" s="87"/>
      <c r="H77" s="44"/>
      <c r="I77" s="118"/>
      <c r="J77" s="173"/>
      <c r="K77" s="87"/>
      <c r="L77" s="87"/>
      <c r="M77" s="44"/>
      <c r="N77" s="118"/>
      <c r="O77" s="173"/>
      <c r="P77" s="87"/>
      <c r="Q77" s="87"/>
      <c r="R77" s="44"/>
      <c r="S77" s="118"/>
      <c r="T77" s="173"/>
      <c r="U77" s="87"/>
      <c r="V77" s="87"/>
      <c r="W77" s="44"/>
      <c r="X77" s="118"/>
    </row>
    <row r="78" spans="1:24" s="8" customFormat="1" ht="15" customHeight="1">
      <c r="A78" s="142">
        <v>2</v>
      </c>
      <c r="B78" s="269" t="s">
        <v>136</v>
      </c>
      <c r="C78" s="270"/>
      <c r="D78" s="271"/>
      <c r="E78" s="173"/>
      <c r="F78" s="87" t="s">
        <v>12</v>
      </c>
      <c r="G78" s="90">
        <v>1</v>
      </c>
      <c r="H78" s="44">
        <v>50000</v>
      </c>
      <c r="I78" s="118">
        <f>H78*G78</f>
        <v>50000</v>
      </c>
      <c r="J78" s="173"/>
      <c r="K78" s="87" t="s">
        <v>12</v>
      </c>
      <c r="L78" s="90">
        <v>1</v>
      </c>
      <c r="M78" s="44">
        <v>73200</v>
      </c>
      <c r="N78" s="118">
        <f>M78*L78</f>
        <v>73200</v>
      </c>
      <c r="O78" s="173"/>
      <c r="P78" s="87"/>
      <c r="Q78" s="194"/>
      <c r="R78" s="196"/>
      <c r="S78" s="118"/>
      <c r="T78" s="173"/>
      <c r="U78" s="87" t="s">
        <v>12</v>
      </c>
      <c r="V78" s="90">
        <v>1</v>
      </c>
      <c r="W78" s="44">
        <v>25000</v>
      </c>
      <c r="X78" s="118">
        <f>W78*V78</f>
        <v>25000</v>
      </c>
    </row>
    <row r="79" spans="1:24" s="8" customFormat="1">
      <c r="A79" s="142">
        <v>3</v>
      </c>
      <c r="B79" s="269" t="s">
        <v>131</v>
      </c>
      <c r="C79" s="270"/>
      <c r="D79" s="271"/>
      <c r="E79" s="173"/>
      <c r="F79" s="87" t="s">
        <v>12</v>
      </c>
      <c r="G79" s="90"/>
      <c r="H79" s="108"/>
      <c r="I79" s="109">
        <f>H79*G79</f>
        <v>0</v>
      </c>
      <c r="J79" s="173"/>
      <c r="K79" s="87" t="s">
        <v>12</v>
      </c>
      <c r="L79" s="90"/>
      <c r="M79" s="108"/>
      <c r="N79" s="118">
        <f>M79*L79</f>
        <v>0</v>
      </c>
      <c r="O79" s="173"/>
      <c r="P79" s="87"/>
      <c r="Q79" s="194"/>
      <c r="R79" s="108"/>
      <c r="S79" s="109"/>
      <c r="T79" s="173"/>
      <c r="U79" s="87"/>
      <c r="V79" s="90"/>
      <c r="W79" s="108"/>
      <c r="X79" s="109">
        <f>W79*V79</f>
        <v>0</v>
      </c>
    </row>
    <row r="80" spans="1:24" s="8" customFormat="1" ht="15" customHeight="1">
      <c r="A80" s="142">
        <v>4</v>
      </c>
      <c r="B80" s="352"/>
      <c r="C80" s="353"/>
      <c r="D80" s="354"/>
      <c r="E80" s="173"/>
      <c r="F80" s="87"/>
      <c r="G80" s="87"/>
      <c r="H80" s="44"/>
      <c r="I80" s="118"/>
      <c r="J80" s="173"/>
      <c r="K80" s="87"/>
      <c r="L80" s="87"/>
      <c r="M80" s="44"/>
      <c r="N80" s="118">
        <f>M80*L80</f>
        <v>0</v>
      </c>
      <c r="O80" s="173"/>
      <c r="P80" s="87"/>
      <c r="Q80" s="87"/>
      <c r="R80" s="44"/>
      <c r="S80" s="118"/>
      <c r="T80" s="173"/>
      <c r="U80" s="87"/>
      <c r="V80" s="87"/>
      <c r="W80" s="44"/>
      <c r="X80" s="118"/>
    </row>
    <row r="81" spans="1:24" s="8" customFormat="1" ht="15" customHeight="1">
      <c r="A81" s="142">
        <v>5</v>
      </c>
      <c r="B81" s="352"/>
      <c r="C81" s="353"/>
      <c r="D81" s="354"/>
      <c r="E81" s="173"/>
      <c r="F81" s="87"/>
      <c r="G81" s="87"/>
      <c r="H81" s="44"/>
      <c r="I81" s="118"/>
      <c r="J81" s="173"/>
      <c r="K81" s="87"/>
      <c r="L81" s="87"/>
      <c r="M81" s="44"/>
      <c r="N81" s="118">
        <f>M81*L81</f>
        <v>0</v>
      </c>
      <c r="O81" s="173"/>
      <c r="P81" s="87"/>
      <c r="Q81" s="87"/>
      <c r="R81" s="44"/>
      <c r="S81" s="118"/>
      <c r="T81" s="173"/>
      <c r="U81" s="87"/>
      <c r="V81" s="87"/>
      <c r="W81" s="44"/>
      <c r="X81" s="118"/>
    </row>
    <row r="82" spans="1:24" s="8" customFormat="1" ht="15" customHeight="1">
      <c r="A82" s="142">
        <v>6</v>
      </c>
      <c r="B82" s="269"/>
      <c r="C82" s="270"/>
      <c r="D82" s="271"/>
      <c r="E82" s="173"/>
      <c r="F82" s="87"/>
      <c r="G82" s="87"/>
      <c r="H82" s="44"/>
      <c r="I82" s="118">
        <f>H82*G82</f>
        <v>0</v>
      </c>
      <c r="J82" s="173"/>
      <c r="K82" s="87"/>
      <c r="L82" s="87"/>
      <c r="M82" s="44"/>
      <c r="N82" s="118">
        <f>M82*L82</f>
        <v>0</v>
      </c>
      <c r="O82" s="173"/>
      <c r="P82" s="87"/>
      <c r="Q82" s="87"/>
      <c r="R82" s="44"/>
      <c r="S82" s="118"/>
      <c r="T82" s="173"/>
      <c r="U82" s="87"/>
      <c r="V82" s="87"/>
      <c r="W82" s="44"/>
      <c r="X82" s="118">
        <f>W82*V82</f>
        <v>0</v>
      </c>
    </row>
    <row r="83" spans="1:24" s="8" customFormat="1" ht="15" customHeight="1">
      <c r="A83" s="143"/>
      <c r="B83" s="263" t="s">
        <v>48</v>
      </c>
      <c r="C83" s="264"/>
      <c r="D83" s="265"/>
      <c r="E83" s="173"/>
      <c r="F83" s="29"/>
      <c r="G83" s="94"/>
      <c r="H83" s="123"/>
      <c r="I83" s="119">
        <f>SUM(I77:I82)</f>
        <v>50000</v>
      </c>
      <c r="J83" s="173"/>
      <c r="K83" s="29"/>
      <c r="L83" s="94"/>
      <c r="M83" s="123"/>
      <c r="N83" s="119">
        <f>SUM(N77:N82)</f>
        <v>73200</v>
      </c>
      <c r="O83" s="173"/>
      <c r="P83" s="29"/>
      <c r="Q83" s="94"/>
      <c r="R83" s="123"/>
      <c r="S83" s="119"/>
      <c r="T83" s="173"/>
      <c r="U83" s="29"/>
      <c r="V83" s="94"/>
      <c r="W83" s="123"/>
      <c r="X83" s="119">
        <f>SUM(X77:X82)</f>
        <v>25000</v>
      </c>
    </row>
    <row r="84" spans="1:24" s="8" customFormat="1" ht="10.5" customHeight="1">
      <c r="A84" s="143"/>
      <c r="B84" s="207"/>
      <c r="C84" s="208"/>
      <c r="D84" s="208"/>
      <c r="E84" s="173"/>
      <c r="F84" s="29"/>
      <c r="G84" s="94"/>
      <c r="H84" s="180"/>
      <c r="I84" s="119"/>
      <c r="J84" s="173"/>
      <c r="K84" s="29"/>
      <c r="L84" s="94"/>
      <c r="M84" s="180"/>
      <c r="N84" s="119"/>
      <c r="O84" s="173"/>
      <c r="P84" s="29"/>
      <c r="Q84" s="94"/>
      <c r="R84" s="180"/>
      <c r="S84" s="119"/>
      <c r="T84" s="173"/>
      <c r="U84" s="29"/>
      <c r="V84" s="94"/>
      <c r="W84" s="180"/>
      <c r="X84" s="119"/>
    </row>
    <row r="85" spans="1:24" s="8" customFormat="1" ht="15" customHeight="1">
      <c r="A85" s="145" t="s">
        <v>103</v>
      </c>
      <c r="B85" s="249" t="s">
        <v>97</v>
      </c>
      <c r="C85" s="250"/>
      <c r="D85" s="251"/>
      <c r="E85" s="173"/>
      <c r="F85" s="91"/>
      <c r="G85" s="96"/>
      <c r="H85" s="112"/>
      <c r="I85" s="109"/>
      <c r="J85" s="173"/>
      <c r="K85" s="91"/>
      <c r="L85" s="96"/>
      <c r="M85" s="112"/>
      <c r="N85" s="109"/>
      <c r="O85" s="173"/>
      <c r="P85" s="91"/>
      <c r="Q85" s="96"/>
      <c r="R85" s="112"/>
      <c r="S85" s="109"/>
      <c r="T85" s="173"/>
      <c r="U85" s="91"/>
      <c r="V85" s="96"/>
      <c r="W85" s="112"/>
      <c r="X85" s="109"/>
    </row>
    <row r="86" spans="1:24" s="8" customFormat="1" ht="15" customHeight="1">
      <c r="A86" s="142">
        <v>1</v>
      </c>
      <c r="B86" s="246" t="s">
        <v>49</v>
      </c>
      <c r="C86" s="247"/>
      <c r="D86" s="248"/>
      <c r="E86" s="219"/>
      <c r="F86" s="97" t="s">
        <v>44</v>
      </c>
      <c r="G86" s="98">
        <v>60</v>
      </c>
      <c r="H86" s="113">
        <v>280</v>
      </c>
      <c r="I86" s="109">
        <f t="shared" ref="I86:I98" si="11">G86*H86</f>
        <v>16800</v>
      </c>
      <c r="J86" s="219"/>
      <c r="K86" s="97" t="s">
        <v>44</v>
      </c>
      <c r="L86" s="98">
        <v>60</v>
      </c>
      <c r="M86" s="113">
        <v>176.9</v>
      </c>
      <c r="N86" s="109">
        <f t="shared" ref="N86:N98" si="12">L86*M86</f>
        <v>10614</v>
      </c>
      <c r="O86" s="219"/>
      <c r="P86" s="197"/>
      <c r="Q86" s="87"/>
      <c r="R86" s="113"/>
      <c r="S86" s="109"/>
      <c r="T86" s="219"/>
      <c r="U86" s="97" t="s">
        <v>44</v>
      </c>
      <c r="V86" s="98">
        <v>70</v>
      </c>
      <c r="W86" s="113">
        <v>172.5</v>
      </c>
      <c r="X86" s="109">
        <f t="shared" ref="X86:X98" si="13">V86*W86</f>
        <v>12075</v>
      </c>
    </row>
    <row r="87" spans="1:24" s="8" customFormat="1" ht="15" customHeight="1">
      <c r="A87" s="142">
        <v>2</v>
      </c>
      <c r="B87" s="246" t="s">
        <v>50</v>
      </c>
      <c r="C87" s="247"/>
      <c r="D87" s="248"/>
      <c r="E87" s="172"/>
      <c r="F87" s="97" t="s">
        <v>44</v>
      </c>
      <c r="G87" s="98">
        <v>200</v>
      </c>
      <c r="H87" s="113">
        <v>150</v>
      </c>
      <c r="I87" s="109">
        <f t="shared" si="11"/>
        <v>30000</v>
      </c>
      <c r="J87" s="172"/>
      <c r="K87" s="97" t="s">
        <v>44</v>
      </c>
      <c r="L87" s="98">
        <v>200</v>
      </c>
      <c r="M87" s="113">
        <v>54.9</v>
      </c>
      <c r="N87" s="109">
        <f t="shared" si="12"/>
        <v>10980</v>
      </c>
      <c r="O87" s="172"/>
      <c r="P87" s="197"/>
      <c r="Q87" s="87"/>
      <c r="R87" s="113"/>
      <c r="S87" s="109"/>
      <c r="T87" s="172"/>
      <c r="U87" s="97" t="s">
        <v>44</v>
      </c>
      <c r="V87" s="98">
        <v>200</v>
      </c>
      <c r="W87" s="113">
        <v>116.55</v>
      </c>
      <c r="X87" s="109">
        <f t="shared" si="13"/>
        <v>23310</v>
      </c>
    </row>
    <row r="88" spans="1:24" s="8" customFormat="1" ht="15" customHeight="1">
      <c r="A88" s="142">
        <v>3</v>
      </c>
      <c r="B88" s="246" t="s">
        <v>51</v>
      </c>
      <c r="C88" s="247"/>
      <c r="D88" s="248"/>
      <c r="E88" s="172"/>
      <c r="F88" s="97" t="s">
        <v>44</v>
      </c>
      <c r="G88" s="98">
        <v>20</v>
      </c>
      <c r="H88" s="113">
        <v>150</v>
      </c>
      <c r="I88" s="109">
        <f>G88*H88</f>
        <v>3000</v>
      </c>
      <c r="J88" s="172"/>
      <c r="K88" s="97" t="s">
        <v>44</v>
      </c>
      <c r="L88" s="98">
        <v>20</v>
      </c>
      <c r="M88" s="113">
        <v>54.9</v>
      </c>
      <c r="N88" s="109">
        <f>L88*M88</f>
        <v>1098</v>
      </c>
      <c r="O88" s="172"/>
      <c r="P88" s="197"/>
      <c r="Q88" s="87"/>
      <c r="R88" s="113"/>
      <c r="S88" s="109"/>
      <c r="T88" s="172"/>
      <c r="U88" s="97" t="s">
        <v>44</v>
      </c>
      <c r="V88" s="98">
        <v>20</v>
      </c>
      <c r="W88" s="113">
        <v>122.85</v>
      </c>
      <c r="X88" s="109">
        <f t="shared" si="13"/>
        <v>2457</v>
      </c>
    </row>
    <row r="89" spans="1:24" s="8" customFormat="1" ht="15" customHeight="1">
      <c r="A89" s="142">
        <v>4</v>
      </c>
      <c r="B89" s="246" t="s">
        <v>74</v>
      </c>
      <c r="C89" s="247"/>
      <c r="D89" s="248"/>
      <c r="E89" s="172"/>
      <c r="F89" s="97" t="s">
        <v>44</v>
      </c>
      <c r="G89" s="98">
        <v>20</v>
      </c>
      <c r="H89" s="113">
        <v>180</v>
      </c>
      <c r="I89" s="109">
        <f t="shared" si="11"/>
        <v>3600</v>
      </c>
      <c r="J89" s="172"/>
      <c r="K89" s="97" t="s">
        <v>44</v>
      </c>
      <c r="L89" s="98">
        <v>20</v>
      </c>
      <c r="M89" s="113">
        <v>122</v>
      </c>
      <c r="N89" s="109">
        <f t="shared" si="12"/>
        <v>2440</v>
      </c>
      <c r="O89" s="172"/>
      <c r="P89" s="197"/>
      <c r="Q89" s="87"/>
      <c r="R89" s="113"/>
      <c r="S89" s="109"/>
      <c r="T89" s="172"/>
      <c r="U89" s="97" t="s">
        <v>44</v>
      </c>
      <c r="V89" s="98">
        <v>20</v>
      </c>
      <c r="W89" s="113">
        <v>117.6</v>
      </c>
      <c r="X89" s="109">
        <f t="shared" si="13"/>
        <v>2352</v>
      </c>
    </row>
    <row r="90" spans="1:24" s="8" customFormat="1" ht="15" customHeight="1">
      <c r="A90" s="142">
        <v>5</v>
      </c>
      <c r="B90" s="246" t="s">
        <v>169</v>
      </c>
      <c r="C90" s="247"/>
      <c r="D90" s="248"/>
      <c r="E90" s="172"/>
      <c r="F90" s="99" t="s">
        <v>43</v>
      </c>
      <c r="G90" s="100">
        <v>15</v>
      </c>
      <c r="H90" s="108">
        <v>1200</v>
      </c>
      <c r="I90" s="109">
        <f t="shared" si="11"/>
        <v>18000</v>
      </c>
      <c r="J90" s="172"/>
      <c r="K90" s="99" t="s">
        <v>43</v>
      </c>
      <c r="L90" s="100">
        <v>15</v>
      </c>
      <c r="M90" s="108">
        <v>122</v>
      </c>
      <c r="N90" s="109">
        <f t="shared" si="12"/>
        <v>1830</v>
      </c>
      <c r="O90" s="172"/>
      <c r="P90" s="198"/>
      <c r="Q90" s="87"/>
      <c r="R90" s="108"/>
      <c r="S90" s="109"/>
      <c r="T90" s="172"/>
      <c r="U90" s="99" t="s">
        <v>43</v>
      </c>
      <c r="V90" s="100">
        <v>20</v>
      </c>
      <c r="W90" s="108">
        <v>882</v>
      </c>
      <c r="X90" s="109">
        <f t="shared" si="13"/>
        <v>17640</v>
      </c>
    </row>
    <row r="91" spans="1:24" s="8" customFormat="1" ht="15" customHeight="1">
      <c r="A91" s="142">
        <v>6</v>
      </c>
      <c r="B91" s="246" t="s">
        <v>88</v>
      </c>
      <c r="C91" s="247"/>
      <c r="D91" s="248"/>
      <c r="E91" s="172"/>
      <c r="F91" s="97" t="s">
        <v>89</v>
      </c>
      <c r="G91" s="98">
        <v>2</v>
      </c>
      <c r="H91" s="113">
        <v>750</v>
      </c>
      <c r="I91" s="109">
        <f t="shared" si="11"/>
        <v>1500</v>
      </c>
      <c r="J91" s="172"/>
      <c r="K91" s="97" t="s">
        <v>89</v>
      </c>
      <c r="L91" s="98">
        <v>2</v>
      </c>
      <c r="M91" s="113">
        <v>793</v>
      </c>
      <c r="N91" s="109">
        <f t="shared" si="12"/>
        <v>1586</v>
      </c>
      <c r="O91" s="172"/>
      <c r="P91" s="197"/>
      <c r="Q91" s="87"/>
      <c r="R91" s="113"/>
      <c r="S91" s="109"/>
      <c r="T91" s="172"/>
      <c r="U91" s="97" t="s">
        <v>89</v>
      </c>
      <c r="V91" s="98">
        <v>4</v>
      </c>
      <c r="W91" s="113">
        <v>2400</v>
      </c>
      <c r="X91" s="109">
        <f t="shared" si="13"/>
        <v>9600</v>
      </c>
    </row>
    <row r="92" spans="1:24" s="8" customFormat="1" ht="15" customHeight="1">
      <c r="A92" s="142">
        <v>7</v>
      </c>
      <c r="B92" s="246" t="s">
        <v>132</v>
      </c>
      <c r="C92" s="247"/>
      <c r="D92" s="248"/>
      <c r="E92" s="172"/>
      <c r="F92" s="99" t="s">
        <v>43</v>
      </c>
      <c r="G92" s="100">
        <v>40</v>
      </c>
      <c r="H92" s="108">
        <v>150</v>
      </c>
      <c r="I92" s="109">
        <f t="shared" si="11"/>
        <v>6000</v>
      </c>
      <c r="J92" s="172"/>
      <c r="K92" s="99" t="s">
        <v>43</v>
      </c>
      <c r="L92" s="100">
        <v>40</v>
      </c>
      <c r="M92" s="108">
        <v>158.6</v>
      </c>
      <c r="N92" s="109">
        <f t="shared" si="12"/>
        <v>6344</v>
      </c>
      <c r="O92" s="172"/>
      <c r="P92" s="198"/>
      <c r="Q92" s="87"/>
      <c r="R92" s="108"/>
      <c r="S92" s="109"/>
      <c r="T92" s="172"/>
      <c r="U92" s="99" t="s">
        <v>43</v>
      </c>
      <c r="V92" s="100">
        <v>80</v>
      </c>
      <c r="W92" s="108">
        <v>165</v>
      </c>
      <c r="X92" s="109">
        <f t="shared" si="13"/>
        <v>13200</v>
      </c>
    </row>
    <row r="93" spans="1:24" s="8" customFormat="1" ht="15" customHeight="1">
      <c r="A93" s="142">
        <v>7</v>
      </c>
      <c r="B93" s="246" t="s">
        <v>133</v>
      </c>
      <c r="C93" s="247"/>
      <c r="D93" s="248"/>
      <c r="E93" s="172"/>
      <c r="F93" s="99" t="s">
        <v>43</v>
      </c>
      <c r="G93" s="100">
        <v>40</v>
      </c>
      <c r="H93" s="108">
        <v>150</v>
      </c>
      <c r="I93" s="109">
        <f t="shared" si="11"/>
        <v>6000</v>
      </c>
      <c r="J93" s="172"/>
      <c r="K93" s="99" t="s">
        <v>43</v>
      </c>
      <c r="L93" s="100">
        <v>40</v>
      </c>
      <c r="M93" s="108">
        <v>195.2</v>
      </c>
      <c r="N93" s="109">
        <f t="shared" si="12"/>
        <v>7808</v>
      </c>
      <c r="O93" s="172"/>
      <c r="P93" s="198"/>
      <c r="Q93" s="87"/>
      <c r="R93" s="108"/>
      <c r="S93" s="109"/>
      <c r="T93" s="172"/>
      <c r="U93" s="99" t="s">
        <v>43</v>
      </c>
      <c r="V93" s="100">
        <v>40</v>
      </c>
      <c r="W93" s="108">
        <v>165</v>
      </c>
      <c r="X93" s="109">
        <f t="shared" si="13"/>
        <v>6600</v>
      </c>
    </row>
    <row r="94" spans="1:24" s="8" customFormat="1" ht="15" customHeight="1">
      <c r="A94" s="142">
        <v>8</v>
      </c>
      <c r="B94" s="246" t="s">
        <v>84</v>
      </c>
      <c r="C94" s="247"/>
      <c r="D94" s="248"/>
      <c r="E94" s="172"/>
      <c r="F94" s="97" t="s">
        <v>52</v>
      </c>
      <c r="G94" s="101">
        <v>25</v>
      </c>
      <c r="H94" s="113">
        <v>3500</v>
      </c>
      <c r="I94" s="109">
        <f t="shared" si="11"/>
        <v>87500</v>
      </c>
      <c r="J94" s="172"/>
      <c r="K94" s="97" t="s">
        <v>52</v>
      </c>
      <c r="L94" s="101">
        <v>25</v>
      </c>
      <c r="M94" s="113">
        <v>4514</v>
      </c>
      <c r="N94" s="109">
        <f t="shared" si="12"/>
        <v>112850</v>
      </c>
      <c r="O94" s="172"/>
      <c r="P94" s="197"/>
      <c r="Q94" s="87"/>
      <c r="R94" s="113"/>
      <c r="S94" s="109"/>
      <c r="T94" s="172"/>
      <c r="U94" s="97" t="s">
        <v>52</v>
      </c>
      <c r="V94" s="101">
        <v>20</v>
      </c>
      <c r="W94" s="113">
        <v>2800</v>
      </c>
      <c r="X94" s="109">
        <f t="shared" si="13"/>
        <v>56000</v>
      </c>
    </row>
    <row r="95" spans="1:24" s="8" customFormat="1" ht="15" customHeight="1">
      <c r="A95" s="142">
        <v>9</v>
      </c>
      <c r="B95" s="246" t="s">
        <v>99</v>
      </c>
      <c r="C95" s="247"/>
      <c r="D95" s="248"/>
      <c r="E95" s="172"/>
      <c r="F95" s="97" t="s">
        <v>44</v>
      </c>
      <c r="G95" s="101">
        <v>50</v>
      </c>
      <c r="H95" s="113">
        <v>16</v>
      </c>
      <c r="I95" s="109">
        <f t="shared" si="11"/>
        <v>800</v>
      </c>
      <c r="J95" s="172"/>
      <c r="K95" s="97" t="s">
        <v>44</v>
      </c>
      <c r="L95" s="101">
        <v>50</v>
      </c>
      <c r="M95" s="113">
        <v>12.2</v>
      </c>
      <c r="N95" s="109">
        <f t="shared" si="12"/>
        <v>610</v>
      </c>
      <c r="O95" s="172"/>
      <c r="P95" s="197"/>
      <c r="Q95" s="200"/>
      <c r="R95" s="113"/>
      <c r="S95" s="109"/>
      <c r="T95" s="172"/>
      <c r="U95" s="97" t="s">
        <v>44</v>
      </c>
      <c r="V95" s="101">
        <v>50</v>
      </c>
      <c r="W95" s="113">
        <v>16</v>
      </c>
      <c r="X95" s="109">
        <f t="shared" si="13"/>
        <v>800</v>
      </c>
    </row>
    <row r="96" spans="1:24" s="8" customFormat="1" ht="15" customHeight="1">
      <c r="A96" s="142">
        <v>10</v>
      </c>
      <c r="B96" s="246" t="s">
        <v>100</v>
      </c>
      <c r="C96" s="247"/>
      <c r="D96" s="248"/>
      <c r="E96" s="172"/>
      <c r="F96" s="97" t="s">
        <v>44</v>
      </c>
      <c r="G96" s="101">
        <v>20</v>
      </c>
      <c r="H96" s="113">
        <v>455</v>
      </c>
      <c r="I96" s="109">
        <f t="shared" si="11"/>
        <v>9100</v>
      </c>
      <c r="J96" s="172"/>
      <c r="K96" s="97" t="s">
        <v>44</v>
      </c>
      <c r="L96" s="101">
        <v>20</v>
      </c>
      <c r="M96" s="113">
        <v>183</v>
      </c>
      <c r="N96" s="109">
        <f t="shared" si="12"/>
        <v>3660</v>
      </c>
      <c r="O96" s="172"/>
      <c r="P96" s="197"/>
      <c r="Q96" s="87"/>
      <c r="R96" s="113"/>
      <c r="S96" s="109"/>
      <c r="T96" s="172"/>
      <c r="U96" s="97" t="s">
        <v>44</v>
      </c>
      <c r="V96" s="101">
        <v>20</v>
      </c>
      <c r="W96" s="113">
        <v>80</v>
      </c>
      <c r="X96" s="109">
        <f t="shared" si="13"/>
        <v>1600</v>
      </c>
    </row>
    <row r="97" spans="1:24" s="8" customFormat="1" ht="15" customHeight="1">
      <c r="A97" s="142">
        <v>11</v>
      </c>
      <c r="B97" s="246" t="s">
        <v>110</v>
      </c>
      <c r="C97" s="247"/>
      <c r="D97" s="248"/>
      <c r="E97" s="172"/>
      <c r="F97" s="97" t="s">
        <v>12</v>
      </c>
      <c r="G97" s="101">
        <v>1</v>
      </c>
      <c r="H97" s="113">
        <v>2500</v>
      </c>
      <c r="I97" s="109">
        <f t="shared" si="11"/>
        <v>2500</v>
      </c>
      <c r="J97" s="172"/>
      <c r="K97" s="97" t="s">
        <v>44</v>
      </c>
      <c r="L97" s="101">
        <v>6</v>
      </c>
      <c r="M97" s="113">
        <v>427</v>
      </c>
      <c r="N97" s="109">
        <f t="shared" si="12"/>
        <v>2562</v>
      </c>
      <c r="O97" s="172"/>
      <c r="P97" s="197"/>
      <c r="Q97" s="87"/>
      <c r="R97" s="113"/>
      <c r="S97" s="109"/>
      <c r="T97" s="172"/>
      <c r="U97" s="97" t="s">
        <v>12</v>
      </c>
      <c r="V97" s="101">
        <v>6</v>
      </c>
      <c r="W97" s="113">
        <v>500</v>
      </c>
      <c r="X97" s="109">
        <f t="shared" si="13"/>
        <v>3000</v>
      </c>
    </row>
    <row r="98" spans="1:24" s="8" customFormat="1" ht="15" customHeight="1">
      <c r="A98" s="142">
        <v>12</v>
      </c>
      <c r="B98" s="244" t="s">
        <v>62</v>
      </c>
      <c r="C98" s="245"/>
      <c r="D98" s="245"/>
      <c r="E98" s="172"/>
      <c r="F98" s="97" t="s">
        <v>12</v>
      </c>
      <c r="G98" s="101">
        <v>1</v>
      </c>
      <c r="H98" s="113">
        <v>10000</v>
      </c>
      <c r="I98" s="109">
        <f t="shared" si="11"/>
        <v>10000</v>
      </c>
      <c r="J98" s="172"/>
      <c r="K98" s="97" t="s">
        <v>12</v>
      </c>
      <c r="L98" s="101">
        <v>1</v>
      </c>
      <c r="M98" s="113">
        <v>36600</v>
      </c>
      <c r="N98" s="109">
        <f t="shared" si="12"/>
        <v>36600</v>
      </c>
      <c r="O98" s="172"/>
      <c r="P98" s="197"/>
      <c r="Q98" s="87"/>
      <c r="R98" s="113"/>
      <c r="S98" s="109"/>
      <c r="T98" s="172"/>
      <c r="U98" s="97" t="s">
        <v>12</v>
      </c>
      <c r="V98" s="101">
        <v>1</v>
      </c>
      <c r="W98" s="113">
        <v>17836.080000000002</v>
      </c>
      <c r="X98" s="109">
        <f t="shared" si="13"/>
        <v>17836.080000000002</v>
      </c>
    </row>
    <row r="99" spans="1:24" s="8" customFormat="1" ht="15" customHeight="1">
      <c r="A99" s="142">
        <v>13</v>
      </c>
      <c r="B99" s="244"/>
      <c r="C99" s="245"/>
      <c r="D99" s="245"/>
      <c r="E99" s="172"/>
      <c r="F99" s="97"/>
      <c r="G99" s="174"/>
      <c r="H99" s="113"/>
      <c r="I99" s="109"/>
      <c r="J99" s="172"/>
      <c r="K99" s="97"/>
      <c r="L99" s="174"/>
      <c r="M99" s="113"/>
      <c r="N99" s="109"/>
      <c r="O99" s="172"/>
      <c r="P99" s="97"/>
      <c r="Q99" s="174"/>
      <c r="R99" s="113"/>
      <c r="S99" s="109"/>
      <c r="T99" s="172"/>
      <c r="U99" s="97"/>
      <c r="V99" s="174"/>
      <c r="W99" s="113"/>
      <c r="X99" s="109"/>
    </row>
    <row r="100" spans="1:24" s="8" customFormat="1" ht="15" customHeight="1">
      <c r="A100" s="142">
        <v>14</v>
      </c>
      <c r="B100" s="244"/>
      <c r="C100" s="245"/>
      <c r="D100" s="245"/>
      <c r="E100" s="172"/>
      <c r="F100" s="97"/>
      <c r="G100" s="174"/>
      <c r="H100" s="113"/>
      <c r="I100" s="109"/>
      <c r="J100" s="172"/>
      <c r="K100" s="97"/>
      <c r="L100" s="174"/>
      <c r="M100" s="113"/>
      <c r="N100" s="109"/>
      <c r="O100" s="172"/>
      <c r="P100" s="97"/>
      <c r="Q100" s="174"/>
      <c r="R100" s="113"/>
      <c r="S100" s="109"/>
      <c r="T100" s="172"/>
      <c r="U100" s="97"/>
      <c r="V100" s="174"/>
      <c r="W100" s="113"/>
      <c r="X100" s="109"/>
    </row>
    <row r="101" spans="1:24" s="8" customFormat="1" ht="15" customHeight="1">
      <c r="A101" s="142">
        <v>15</v>
      </c>
      <c r="B101" s="244"/>
      <c r="C101" s="245"/>
      <c r="D101" s="245"/>
      <c r="E101" s="172"/>
      <c r="F101" s="97"/>
      <c r="G101" s="174"/>
      <c r="H101" s="113"/>
      <c r="I101" s="109"/>
      <c r="J101" s="172"/>
      <c r="K101" s="97"/>
      <c r="L101" s="174"/>
      <c r="M101" s="113"/>
      <c r="N101" s="109"/>
      <c r="O101" s="172"/>
      <c r="P101" s="97"/>
      <c r="Q101" s="174"/>
      <c r="R101" s="113"/>
      <c r="S101" s="109"/>
      <c r="T101" s="172"/>
      <c r="U101" s="97"/>
      <c r="V101" s="174"/>
      <c r="W101" s="113"/>
      <c r="X101" s="109"/>
    </row>
    <row r="102" spans="1:24" s="8" customFormat="1" ht="15" customHeight="1">
      <c r="A102" s="142">
        <v>16</v>
      </c>
      <c r="B102" s="257"/>
      <c r="C102" s="258"/>
      <c r="D102" s="259"/>
      <c r="E102" s="172"/>
      <c r="F102" s="97"/>
      <c r="G102" s="174"/>
      <c r="H102" s="113"/>
      <c r="I102" s="109"/>
      <c r="J102" s="172"/>
      <c r="K102" s="97"/>
      <c r="L102" s="174"/>
      <c r="M102" s="113"/>
      <c r="N102" s="109"/>
      <c r="O102" s="172"/>
      <c r="P102" s="97"/>
      <c r="Q102" s="174"/>
      <c r="R102" s="113"/>
      <c r="S102" s="109"/>
      <c r="T102" s="172"/>
      <c r="U102" s="97"/>
      <c r="V102" s="174"/>
      <c r="W102" s="113"/>
      <c r="X102" s="109"/>
    </row>
    <row r="103" spans="1:24" s="8" customFormat="1" ht="15" customHeight="1">
      <c r="A103" s="146"/>
      <c r="B103" s="252" t="s">
        <v>48</v>
      </c>
      <c r="C103" s="253"/>
      <c r="D103" s="254"/>
      <c r="E103" s="172"/>
      <c r="F103" s="91"/>
      <c r="G103" s="92"/>
      <c r="H103" s="110"/>
      <c r="I103" s="114">
        <f>SUM(I86:I101)</f>
        <v>194800</v>
      </c>
      <c r="J103" s="172"/>
      <c r="K103" s="91"/>
      <c r="L103" s="92"/>
      <c r="M103" s="110"/>
      <c r="N103" s="114">
        <f>SUM(N86:N101)</f>
        <v>198982</v>
      </c>
      <c r="O103" s="172"/>
      <c r="P103" s="91"/>
      <c r="Q103" s="92"/>
      <c r="R103" s="110"/>
      <c r="S103" s="114"/>
      <c r="T103" s="172"/>
      <c r="U103" s="91"/>
      <c r="V103" s="92"/>
      <c r="W103" s="110"/>
      <c r="X103" s="114">
        <f>SUM(X86:X101)</f>
        <v>166470.08000000002</v>
      </c>
    </row>
    <row r="104" spans="1:24" s="8" customFormat="1" ht="15" customHeight="1">
      <c r="A104" s="146"/>
      <c r="B104" s="252"/>
      <c r="C104" s="253"/>
      <c r="D104" s="254"/>
      <c r="E104" s="172"/>
      <c r="F104" s="95"/>
      <c r="G104" s="96"/>
      <c r="H104" s="112"/>
      <c r="I104" s="115"/>
      <c r="J104" s="172"/>
      <c r="K104" s="95"/>
      <c r="L104" s="96"/>
      <c r="M104" s="112"/>
      <c r="N104" s="115"/>
      <c r="O104" s="172"/>
      <c r="P104" s="95"/>
      <c r="Q104" s="96"/>
      <c r="R104" s="112"/>
      <c r="S104" s="115"/>
      <c r="T104" s="172"/>
      <c r="U104" s="95"/>
      <c r="V104" s="96"/>
      <c r="W104" s="112"/>
      <c r="X104" s="115"/>
    </row>
    <row r="105" spans="1:24" s="8" customFormat="1" ht="15" customHeight="1">
      <c r="A105" s="145" t="s">
        <v>73</v>
      </c>
      <c r="B105" s="249" t="s">
        <v>101</v>
      </c>
      <c r="C105" s="250"/>
      <c r="D105" s="251"/>
      <c r="E105" s="172"/>
      <c r="F105" s="97"/>
      <c r="G105" s="96"/>
      <c r="H105" s="112"/>
      <c r="I105" s="109"/>
      <c r="J105" s="172"/>
      <c r="K105" s="97"/>
      <c r="L105" s="96"/>
      <c r="M105" s="112"/>
      <c r="N105" s="109"/>
      <c r="O105" s="172"/>
      <c r="P105" s="97"/>
      <c r="Q105" s="96"/>
      <c r="R105" s="112"/>
      <c r="S105" s="109"/>
      <c r="T105" s="172"/>
      <c r="U105" s="97"/>
      <c r="V105" s="96"/>
      <c r="W105" s="112"/>
      <c r="X105" s="109"/>
    </row>
    <row r="106" spans="1:24" s="8" customFormat="1" ht="15" customHeight="1">
      <c r="A106" s="142"/>
      <c r="B106" s="244" t="s">
        <v>94</v>
      </c>
      <c r="C106" s="255"/>
      <c r="D106" s="256"/>
      <c r="E106" s="130">
        <v>1</v>
      </c>
      <c r="F106" s="97" t="s">
        <v>10</v>
      </c>
      <c r="G106" s="168">
        <v>15</v>
      </c>
      <c r="H106" s="113">
        <v>1000</v>
      </c>
      <c r="I106" s="109">
        <f t="shared" ref="I106:I112" si="14">H106*G106*E106</f>
        <v>15000</v>
      </c>
      <c r="J106" s="130">
        <v>1</v>
      </c>
      <c r="K106" s="97" t="s">
        <v>10</v>
      </c>
      <c r="L106" s="168">
        <v>15</v>
      </c>
      <c r="M106" s="113">
        <v>1830</v>
      </c>
      <c r="N106" s="109">
        <f t="shared" ref="N106:N112" si="15">M106*L106*J106</f>
        <v>27450</v>
      </c>
      <c r="O106" s="201"/>
      <c r="P106" s="97"/>
      <c r="Q106" s="130"/>
      <c r="R106" s="113"/>
      <c r="S106" s="109"/>
      <c r="T106" s="130">
        <v>1</v>
      </c>
      <c r="U106" s="97" t="s">
        <v>10</v>
      </c>
      <c r="V106" s="168">
        <v>15</v>
      </c>
      <c r="W106" s="113">
        <v>2100</v>
      </c>
      <c r="X106" s="109">
        <f t="shared" ref="X106:X112" si="16">W106*V106*T106</f>
        <v>31500</v>
      </c>
    </row>
    <row r="107" spans="1:24" s="8" customFormat="1" ht="15" customHeight="1">
      <c r="A107" s="142"/>
      <c r="B107" s="244" t="s">
        <v>95</v>
      </c>
      <c r="C107" s="255"/>
      <c r="D107" s="256"/>
      <c r="E107" s="130">
        <v>1</v>
      </c>
      <c r="F107" s="99" t="s">
        <v>10</v>
      </c>
      <c r="G107" s="168">
        <v>15</v>
      </c>
      <c r="H107" s="113">
        <v>900</v>
      </c>
      <c r="I107" s="109">
        <f t="shared" si="14"/>
        <v>13500</v>
      </c>
      <c r="J107" s="130">
        <v>1</v>
      </c>
      <c r="K107" s="99" t="s">
        <v>10</v>
      </c>
      <c r="L107" s="168">
        <v>15</v>
      </c>
      <c r="M107" s="113">
        <v>1464</v>
      </c>
      <c r="N107" s="109">
        <f t="shared" si="15"/>
        <v>21960</v>
      </c>
      <c r="O107" s="201"/>
      <c r="P107" s="99"/>
      <c r="Q107" s="130"/>
      <c r="R107" s="113"/>
      <c r="S107" s="109"/>
      <c r="T107" s="130">
        <v>1</v>
      </c>
      <c r="U107" s="99" t="s">
        <v>10</v>
      </c>
      <c r="V107" s="168">
        <v>15</v>
      </c>
      <c r="W107" s="113">
        <v>1600</v>
      </c>
      <c r="X107" s="109">
        <f t="shared" si="16"/>
        <v>24000</v>
      </c>
    </row>
    <row r="108" spans="1:24" s="8" customFormat="1" ht="15" customHeight="1">
      <c r="A108" s="142"/>
      <c r="B108" s="244" t="s">
        <v>120</v>
      </c>
      <c r="C108" s="255"/>
      <c r="D108" s="256"/>
      <c r="E108" s="130">
        <v>1</v>
      </c>
      <c r="F108" s="99" t="s">
        <v>10</v>
      </c>
      <c r="G108" s="168">
        <v>15</v>
      </c>
      <c r="H108" s="113">
        <v>900</v>
      </c>
      <c r="I108" s="109">
        <f t="shared" si="14"/>
        <v>13500</v>
      </c>
      <c r="J108" s="130">
        <v>1</v>
      </c>
      <c r="K108" s="99" t="s">
        <v>10</v>
      </c>
      <c r="L108" s="168">
        <v>15</v>
      </c>
      <c r="M108" s="113">
        <v>1464</v>
      </c>
      <c r="N108" s="109">
        <f t="shared" si="15"/>
        <v>21960</v>
      </c>
      <c r="O108" s="201"/>
      <c r="P108" s="99"/>
      <c r="Q108" s="130"/>
      <c r="R108" s="113"/>
      <c r="S108" s="109"/>
      <c r="T108" s="130">
        <v>1</v>
      </c>
      <c r="U108" s="99" t="s">
        <v>10</v>
      </c>
      <c r="V108" s="168">
        <v>15</v>
      </c>
      <c r="W108" s="113">
        <v>1600</v>
      </c>
      <c r="X108" s="109">
        <f t="shared" si="16"/>
        <v>24000</v>
      </c>
    </row>
    <row r="109" spans="1:24" s="8" customFormat="1" ht="15" customHeight="1">
      <c r="A109" s="142"/>
      <c r="B109" s="205" t="s">
        <v>63</v>
      </c>
      <c r="C109" s="206"/>
      <c r="D109" s="167"/>
      <c r="E109" s="130">
        <v>4</v>
      </c>
      <c r="F109" s="97" t="s">
        <v>10</v>
      </c>
      <c r="G109" s="168">
        <v>15</v>
      </c>
      <c r="H109" s="113">
        <v>750</v>
      </c>
      <c r="I109" s="109">
        <f t="shared" si="14"/>
        <v>45000</v>
      </c>
      <c r="J109" s="130">
        <v>2</v>
      </c>
      <c r="K109" s="97" t="s">
        <v>10</v>
      </c>
      <c r="L109" s="168">
        <v>15</v>
      </c>
      <c r="M109" s="113">
        <v>1220</v>
      </c>
      <c r="N109" s="109">
        <f t="shared" si="15"/>
        <v>36600</v>
      </c>
      <c r="O109" s="201"/>
      <c r="P109" s="97"/>
      <c r="Q109" s="130"/>
      <c r="R109" s="113"/>
      <c r="S109" s="109"/>
      <c r="T109" s="130">
        <v>2</v>
      </c>
      <c r="U109" s="97" t="s">
        <v>10</v>
      </c>
      <c r="V109" s="168">
        <v>15</v>
      </c>
      <c r="W109" s="113">
        <v>1689.68</v>
      </c>
      <c r="X109" s="109">
        <f t="shared" si="16"/>
        <v>50690.400000000001</v>
      </c>
    </row>
    <row r="110" spans="1:24" s="8" customFormat="1" ht="15" customHeight="1">
      <c r="A110" s="142"/>
      <c r="B110" s="244" t="s">
        <v>64</v>
      </c>
      <c r="C110" s="255"/>
      <c r="D110" s="256"/>
      <c r="E110" s="130">
        <v>6</v>
      </c>
      <c r="F110" s="97" t="s">
        <v>10</v>
      </c>
      <c r="G110" s="168">
        <v>15</v>
      </c>
      <c r="H110" s="113">
        <v>700</v>
      </c>
      <c r="I110" s="109">
        <f>H110*G110*E110</f>
        <v>63000</v>
      </c>
      <c r="J110" s="130">
        <v>4</v>
      </c>
      <c r="K110" s="97" t="s">
        <v>10</v>
      </c>
      <c r="L110" s="168">
        <v>15</v>
      </c>
      <c r="M110" s="113">
        <v>1159</v>
      </c>
      <c r="N110" s="109">
        <f t="shared" si="15"/>
        <v>69540</v>
      </c>
      <c r="O110" s="201"/>
      <c r="P110" s="97"/>
      <c r="Q110" s="130"/>
      <c r="R110" s="113"/>
      <c r="S110" s="109"/>
      <c r="T110" s="130">
        <v>2</v>
      </c>
      <c r="U110" s="97" t="s">
        <v>10</v>
      </c>
      <c r="V110" s="168">
        <v>15</v>
      </c>
      <c r="W110" s="113">
        <v>1677.25</v>
      </c>
      <c r="X110" s="109">
        <f t="shared" si="16"/>
        <v>50317.5</v>
      </c>
    </row>
    <row r="111" spans="1:24" s="8" customFormat="1" ht="15" customHeight="1">
      <c r="A111" s="142"/>
      <c r="B111" s="244" t="s">
        <v>102</v>
      </c>
      <c r="C111" s="255"/>
      <c r="D111" s="256"/>
      <c r="E111" s="130">
        <v>10</v>
      </c>
      <c r="F111" s="97" t="s">
        <v>10</v>
      </c>
      <c r="G111" s="168">
        <v>15</v>
      </c>
      <c r="H111" s="113">
        <v>1150</v>
      </c>
      <c r="I111" s="109">
        <f>H111*G111*E111</f>
        <v>172500</v>
      </c>
      <c r="J111" s="130">
        <v>4</v>
      </c>
      <c r="K111" s="97" t="s">
        <v>10</v>
      </c>
      <c r="L111" s="168">
        <v>15</v>
      </c>
      <c r="M111" s="113">
        <v>1037</v>
      </c>
      <c r="N111" s="109">
        <f t="shared" si="15"/>
        <v>62220</v>
      </c>
      <c r="O111" s="201"/>
      <c r="P111" s="97"/>
      <c r="Q111" s="130"/>
      <c r="R111" s="113"/>
      <c r="S111" s="109"/>
      <c r="T111" s="130">
        <v>4</v>
      </c>
      <c r="U111" s="97" t="s">
        <v>10</v>
      </c>
      <c r="V111" s="168">
        <v>15</v>
      </c>
      <c r="W111" s="113">
        <v>1485</v>
      </c>
      <c r="X111" s="109">
        <f t="shared" si="16"/>
        <v>89100</v>
      </c>
    </row>
    <row r="112" spans="1:24" s="8" customFormat="1" ht="15" customHeight="1">
      <c r="A112" s="142"/>
      <c r="B112" s="244" t="s">
        <v>121</v>
      </c>
      <c r="C112" s="255"/>
      <c r="D112" s="256"/>
      <c r="E112" s="130">
        <v>3</v>
      </c>
      <c r="F112" s="97" t="s">
        <v>10</v>
      </c>
      <c r="G112" s="168">
        <v>15</v>
      </c>
      <c r="H112" s="113">
        <v>750</v>
      </c>
      <c r="I112" s="109">
        <f t="shared" si="14"/>
        <v>33750</v>
      </c>
      <c r="J112" s="130">
        <v>1</v>
      </c>
      <c r="K112" s="97" t="s">
        <v>10</v>
      </c>
      <c r="L112" s="168">
        <v>15</v>
      </c>
      <c r="M112" s="113">
        <v>976</v>
      </c>
      <c r="N112" s="109">
        <f t="shared" si="15"/>
        <v>14640</v>
      </c>
      <c r="O112" s="201"/>
      <c r="P112" s="97"/>
      <c r="Q112" s="130"/>
      <c r="R112" s="113"/>
      <c r="S112" s="109"/>
      <c r="T112" s="130">
        <v>1</v>
      </c>
      <c r="U112" s="97" t="s">
        <v>10</v>
      </c>
      <c r="V112" s="168">
        <v>15</v>
      </c>
      <c r="W112" s="113">
        <v>1391.44</v>
      </c>
      <c r="X112" s="109">
        <f t="shared" si="16"/>
        <v>20871.600000000002</v>
      </c>
    </row>
    <row r="113" spans="1:24" s="8" customFormat="1" ht="15" customHeight="1">
      <c r="A113" s="142"/>
      <c r="B113" s="257"/>
      <c r="C113" s="258"/>
      <c r="D113" s="259"/>
      <c r="E113" s="130"/>
      <c r="F113" s="97"/>
      <c r="G113" s="168"/>
      <c r="H113" s="113"/>
      <c r="I113" s="109"/>
      <c r="J113" s="130"/>
      <c r="K113" s="97"/>
      <c r="L113" s="168"/>
      <c r="M113" s="113"/>
      <c r="N113" s="109"/>
      <c r="O113" s="220"/>
      <c r="P113" s="97"/>
      <c r="Q113" s="174"/>
      <c r="R113" s="113"/>
      <c r="S113" s="109"/>
      <c r="T113" s="130"/>
      <c r="U113" s="97"/>
      <c r="V113" s="168"/>
      <c r="W113" s="113"/>
      <c r="X113" s="109"/>
    </row>
    <row r="114" spans="1:24" s="8" customFormat="1" ht="15" customHeight="1">
      <c r="A114" s="142"/>
      <c r="B114" s="257"/>
      <c r="C114" s="258"/>
      <c r="D114" s="259"/>
      <c r="E114" s="130"/>
      <c r="F114" s="97"/>
      <c r="G114" s="168"/>
      <c r="H114" s="113"/>
      <c r="I114" s="109"/>
      <c r="J114" s="130"/>
      <c r="K114" s="97"/>
      <c r="L114" s="168"/>
      <c r="M114" s="113"/>
      <c r="N114" s="109"/>
      <c r="O114" s="220"/>
      <c r="P114" s="97"/>
      <c r="Q114" s="174"/>
      <c r="R114" s="113"/>
      <c r="S114" s="109"/>
      <c r="T114" s="130"/>
      <c r="U114" s="97"/>
      <c r="V114" s="168"/>
      <c r="W114" s="113"/>
      <c r="X114" s="109"/>
    </row>
    <row r="115" spans="1:24" s="8" customFormat="1" ht="15" customHeight="1">
      <c r="A115" s="142"/>
      <c r="B115" s="257"/>
      <c r="C115" s="258"/>
      <c r="D115" s="259"/>
      <c r="E115" s="130"/>
      <c r="F115" s="97"/>
      <c r="G115" s="168"/>
      <c r="H115" s="113"/>
      <c r="I115" s="109"/>
      <c r="J115" s="130"/>
      <c r="K115" s="97"/>
      <c r="L115" s="168"/>
      <c r="M115" s="113"/>
      <c r="N115" s="109"/>
      <c r="O115" s="220"/>
      <c r="P115" s="97"/>
      <c r="Q115" s="174"/>
      <c r="R115" s="113"/>
      <c r="S115" s="109"/>
      <c r="T115" s="130"/>
      <c r="U115" s="97"/>
      <c r="V115" s="168"/>
      <c r="W115" s="113"/>
      <c r="X115" s="109"/>
    </row>
    <row r="116" spans="1:24" s="8" customFormat="1" ht="15" customHeight="1">
      <c r="A116" s="142"/>
      <c r="B116" s="252" t="s">
        <v>48</v>
      </c>
      <c r="C116" s="253"/>
      <c r="D116" s="254"/>
      <c r="E116" s="179">
        <f>SUM(E106:E112)</f>
        <v>26</v>
      </c>
      <c r="F116" s="97"/>
      <c r="G116" s="96"/>
      <c r="H116" s="112"/>
      <c r="I116" s="114">
        <f>SUM(I106:I112)</f>
        <v>356250</v>
      </c>
      <c r="J116" s="179">
        <f>SUM(J106:J112)</f>
        <v>14</v>
      </c>
      <c r="K116" s="97"/>
      <c r="L116" s="96"/>
      <c r="M116" s="112"/>
      <c r="N116" s="114">
        <f>SUM(N106:N112)</f>
        <v>254370</v>
      </c>
      <c r="O116" s="179"/>
      <c r="P116" s="97"/>
      <c r="Q116" s="96"/>
      <c r="R116" s="112"/>
      <c r="S116" s="114"/>
      <c r="T116" s="179">
        <f>SUM(T106:T112)</f>
        <v>12</v>
      </c>
      <c r="U116" s="97"/>
      <c r="V116" s="96"/>
      <c r="W116" s="112"/>
      <c r="X116" s="114">
        <f>SUM(X106:X115)-0.08</f>
        <v>290479.42</v>
      </c>
    </row>
    <row r="117" spans="1:24" s="8" customFormat="1" ht="15" customHeight="1">
      <c r="A117" s="142"/>
      <c r="B117" s="272"/>
      <c r="C117" s="273"/>
      <c r="D117" s="274"/>
      <c r="E117" s="128"/>
      <c r="F117" s="97"/>
      <c r="G117" s="96"/>
      <c r="H117" s="112"/>
      <c r="I117" s="114"/>
      <c r="J117" s="128"/>
      <c r="K117" s="97"/>
      <c r="L117" s="96"/>
      <c r="M117" s="112"/>
      <c r="N117" s="114"/>
      <c r="O117" s="128"/>
      <c r="P117" s="97"/>
      <c r="Q117" s="96"/>
      <c r="R117" s="112"/>
      <c r="S117" s="114"/>
      <c r="T117" s="128"/>
      <c r="U117" s="97"/>
      <c r="V117" s="96"/>
      <c r="W117" s="112"/>
      <c r="X117" s="114"/>
    </row>
    <row r="118" spans="1:24" s="8" customFormat="1" ht="15" customHeight="1">
      <c r="A118" s="145" t="s">
        <v>116</v>
      </c>
      <c r="B118" s="266" t="s">
        <v>104</v>
      </c>
      <c r="C118" s="267"/>
      <c r="D118" s="268"/>
      <c r="E118" s="128"/>
      <c r="F118" s="97"/>
      <c r="G118" s="96"/>
      <c r="H118" s="112"/>
      <c r="I118" s="109"/>
      <c r="J118" s="128"/>
      <c r="K118" s="97"/>
      <c r="L118" s="96"/>
      <c r="M118" s="112"/>
      <c r="N118" s="109"/>
      <c r="O118" s="128"/>
      <c r="P118" s="97"/>
      <c r="Q118" s="96"/>
      <c r="R118" s="112"/>
      <c r="S118" s="109"/>
      <c r="T118" s="128"/>
      <c r="U118" s="97"/>
      <c r="V118" s="96"/>
      <c r="W118" s="112"/>
      <c r="X118" s="109"/>
    </row>
    <row r="119" spans="1:24" s="8" customFormat="1" ht="15" customHeight="1">
      <c r="A119" s="142"/>
      <c r="B119" s="244" t="s">
        <v>94</v>
      </c>
      <c r="C119" s="255"/>
      <c r="D119" s="256"/>
      <c r="E119" s="130">
        <v>1</v>
      </c>
      <c r="F119" s="97" t="s">
        <v>10</v>
      </c>
      <c r="G119" s="124">
        <v>25</v>
      </c>
      <c r="H119" s="113">
        <v>1750</v>
      </c>
      <c r="I119" s="109">
        <f>H119*G119*E119</f>
        <v>43750</v>
      </c>
      <c r="J119" s="130">
        <v>1</v>
      </c>
      <c r="K119" s="97" t="s">
        <v>10</v>
      </c>
      <c r="L119" s="124">
        <v>30</v>
      </c>
      <c r="M119" s="113">
        <v>2973.75</v>
      </c>
      <c r="N119" s="109">
        <f t="shared" ref="N119:N128" si="17">M119*L119*J119</f>
        <v>89212.5</v>
      </c>
      <c r="O119" s="202"/>
      <c r="P119" s="97"/>
      <c r="Q119" s="203"/>
      <c r="R119" s="113"/>
      <c r="S119" s="109"/>
      <c r="T119" s="130">
        <v>1</v>
      </c>
      <c r="U119" s="97" t="s">
        <v>10</v>
      </c>
      <c r="V119" s="124">
        <v>25</v>
      </c>
      <c r="W119" s="113">
        <v>3525.03</v>
      </c>
      <c r="X119" s="109">
        <f t="shared" ref="X119:X128" si="18">W119*V119*T119</f>
        <v>88125.75</v>
      </c>
    </row>
    <row r="120" spans="1:24" s="8" customFormat="1" ht="15" customHeight="1">
      <c r="A120" s="142"/>
      <c r="B120" s="244" t="s">
        <v>96</v>
      </c>
      <c r="C120" s="255"/>
      <c r="D120" s="256"/>
      <c r="E120" s="130">
        <v>1</v>
      </c>
      <c r="F120" s="97" t="s">
        <v>10</v>
      </c>
      <c r="G120" s="124">
        <v>25</v>
      </c>
      <c r="H120" s="113">
        <v>1575</v>
      </c>
      <c r="I120" s="109">
        <f t="shared" ref="I120:I128" si="19">H120*G120*E120</f>
        <v>39375</v>
      </c>
      <c r="J120" s="130">
        <v>1</v>
      </c>
      <c r="K120" s="97" t="s">
        <v>10</v>
      </c>
      <c r="L120" s="124">
        <v>30</v>
      </c>
      <c r="M120" s="113">
        <v>2379</v>
      </c>
      <c r="N120" s="109">
        <f t="shared" si="17"/>
        <v>71370</v>
      </c>
      <c r="O120" s="202"/>
      <c r="P120" s="97"/>
      <c r="Q120" s="203"/>
      <c r="R120" s="113"/>
      <c r="S120" s="109"/>
      <c r="T120" s="130">
        <v>1</v>
      </c>
      <c r="U120" s="97" t="s">
        <v>10</v>
      </c>
      <c r="V120" s="124">
        <v>25</v>
      </c>
      <c r="W120" s="113">
        <v>2592.21</v>
      </c>
      <c r="X120" s="109">
        <f t="shared" si="18"/>
        <v>64805.25</v>
      </c>
    </row>
    <row r="121" spans="1:24" s="8" customFormat="1" ht="15" customHeight="1">
      <c r="A121" s="142"/>
      <c r="B121" s="244" t="s">
        <v>92</v>
      </c>
      <c r="C121" s="255"/>
      <c r="D121" s="256"/>
      <c r="E121" s="130">
        <v>2</v>
      </c>
      <c r="F121" s="97" t="s">
        <v>10</v>
      </c>
      <c r="G121" s="124">
        <v>25</v>
      </c>
      <c r="H121" s="113">
        <v>1575</v>
      </c>
      <c r="I121" s="109">
        <f>H121*G121*E121</f>
        <v>78750</v>
      </c>
      <c r="J121" s="130">
        <v>1</v>
      </c>
      <c r="K121" s="97" t="s">
        <v>10</v>
      </c>
      <c r="L121" s="124">
        <v>30</v>
      </c>
      <c r="M121" s="113">
        <v>2379</v>
      </c>
      <c r="N121" s="109">
        <f t="shared" si="17"/>
        <v>71370</v>
      </c>
      <c r="O121" s="202"/>
      <c r="P121" s="97"/>
      <c r="Q121" s="203"/>
      <c r="R121" s="113"/>
      <c r="S121" s="109"/>
      <c r="T121" s="130">
        <v>1</v>
      </c>
      <c r="U121" s="97" t="s">
        <v>10</v>
      </c>
      <c r="V121" s="124">
        <v>25</v>
      </c>
      <c r="W121" s="113">
        <v>2592.21</v>
      </c>
      <c r="X121" s="109">
        <f t="shared" si="18"/>
        <v>64805.25</v>
      </c>
    </row>
    <row r="122" spans="1:24" s="8" customFormat="1" ht="15" customHeight="1">
      <c r="A122" s="142"/>
      <c r="B122" s="244" t="s">
        <v>91</v>
      </c>
      <c r="C122" s="255"/>
      <c r="D122" s="256"/>
      <c r="E122" s="130">
        <v>3</v>
      </c>
      <c r="F122" s="97" t="s">
        <v>10</v>
      </c>
      <c r="G122" s="124">
        <v>25</v>
      </c>
      <c r="H122" s="113">
        <v>1490</v>
      </c>
      <c r="I122" s="109">
        <f t="shared" si="19"/>
        <v>111750</v>
      </c>
      <c r="J122" s="130">
        <v>1</v>
      </c>
      <c r="K122" s="97" t="s">
        <v>10</v>
      </c>
      <c r="L122" s="124">
        <v>30</v>
      </c>
      <c r="M122" s="113">
        <v>1982.5</v>
      </c>
      <c r="N122" s="109">
        <f t="shared" si="17"/>
        <v>59475</v>
      </c>
      <c r="O122" s="202"/>
      <c r="P122" s="97"/>
      <c r="Q122" s="203"/>
      <c r="R122" s="113"/>
      <c r="S122" s="109"/>
      <c r="T122" s="130">
        <v>1</v>
      </c>
      <c r="U122" s="97" t="s">
        <v>10</v>
      </c>
      <c r="V122" s="124">
        <v>25</v>
      </c>
      <c r="W122" s="113">
        <v>3025.51</v>
      </c>
      <c r="X122" s="109">
        <f t="shared" si="18"/>
        <v>75637.75</v>
      </c>
    </row>
    <row r="123" spans="1:24" s="8" customFormat="1" ht="15" customHeight="1">
      <c r="A123" s="142"/>
      <c r="B123" s="244" t="s">
        <v>63</v>
      </c>
      <c r="C123" s="255"/>
      <c r="D123" s="256"/>
      <c r="E123" s="130">
        <v>4</v>
      </c>
      <c r="F123" s="97" t="s">
        <v>10</v>
      </c>
      <c r="G123" s="124">
        <v>25</v>
      </c>
      <c r="H123" s="113">
        <v>1350</v>
      </c>
      <c r="I123" s="109">
        <f>H123*G123*E123</f>
        <v>135000</v>
      </c>
      <c r="J123" s="130">
        <v>3</v>
      </c>
      <c r="K123" s="97" t="s">
        <v>10</v>
      </c>
      <c r="L123" s="124">
        <v>30</v>
      </c>
      <c r="M123" s="113">
        <v>1982.5</v>
      </c>
      <c r="N123" s="109">
        <f t="shared" si="17"/>
        <v>178425</v>
      </c>
      <c r="O123" s="202"/>
      <c r="P123" s="97"/>
      <c r="Q123" s="203"/>
      <c r="R123" s="113"/>
      <c r="S123" s="109"/>
      <c r="T123" s="130">
        <v>4</v>
      </c>
      <c r="U123" s="97" t="s">
        <v>10</v>
      </c>
      <c r="V123" s="124">
        <v>25</v>
      </c>
      <c r="W123" s="113">
        <v>2820.45</v>
      </c>
      <c r="X123" s="109">
        <f t="shared" si="18"/>
        <v>282045</v>
      </c>
    </row>
    <row r="124" spans="1:24" s="8" customFormat="1" ht="15" customHeight="1">
      <c r="A124" s="142"/>
      <c r="B124" s="244" t="s">
        <v>64</v>
      </c>
      <c r="C124" s="255"/>
      <c r="D124" s="256"/>
      <c r="E124" s="130">
        <v>6</v>
      </c>
      <c r="F124" s="97" t="s">
        <v>10</v>
      </c>
      <c r="G124" s="124">
        <v>25</v>
      </c>
      <c r="H124" s="113">
        <v>1350</v>
      </c>
      <c r="I124" s="109">
        <f t="shared" si="19"/>
        <v>202500</v>
      </c>
      <c r="J124" s="130">
        <v>6</v>
      </c>
      <c r="K124" s="97" t="s">
        <v>10</v>
      </c>
      <c r="L124" s="124">
        <v>30</v>
      </c>
      <c r="M124" s="113">
        <v>1883.38</v>
      </c>
      <c r="N124" s="191">
        <f t="shared" si="17"/>
        <v>339008.4</v>
      </c>
      <c r="O124" s="202"/>
      <c r="P124" s="97"/>
      <c r="Q124" s="203"/>
      <c r="R124" s="113"/>
      <c r="S124" s="109"/>
      <c r="T124" s="130">
        <v>4</v>
      </c>
      <c r="U124" s="97" t="s">
        <v>10</v>
      </c>
      <c r="V124" s="124">
        <v>25</v>
      </c>
      <c r="W124" s="113">
        <v>2797.54</v>
      </c>
      <c r="X124" s="109">
        <f t="shared" si="18"/>
        <v>279754</v>
      </c>
    </row>
    <row r="125" spans="1:24" s="8" customFormat="1" ht="15" customHeight="1">
      <c r="A125" s="142"/>
      <c r="B125" s="244" t="s">
        <v>102</v>
      </c>
      <c r="C125" s="255"/>
      <c r="D125" s="256"/>
      <c r="E125" s="130">
        <v>10</v>
      </c>
      <c r="F125" s="97" t="s">
        <v>10</v>
      </c>
      <c r="G125" s="124">
        <v>25</v>
      </c>
      <c r="H125" s="113">
        <v>1150</v>
      </c>
      <c r="I125" s="109">
        <f t="shared" si="19"/>
        <v>287500</v>
      </c>
      <c r="J125" s="130">
        <v>10</v>
      </c>
      <c r="K125" s="97" t="s">
        <v>10</v>
      </c>
      <c r="L125" s="124">
        <v>30</v>
      </c>
      <c r="M125" s="113">
        <v>1220</v>
      </c>
      <c r="N125" s="191">
        <f t="shared" si="17"/>
        <v>366000</v>
      </c>
      <c r="O125" s="202"/>
      <c r="P125" s="97"/>
      <c r="Q125" s="203"/>
      <c r="R125" s="113"/>
      <c r="S125" s="109"/>
      <c r="T125" s="130">
        <v>7</v>
      </c>
      <c r="U125" s="97" t="s">
        <v>10</v>
      </c>
      <c r="V125" s="124">
        <v>25</v>
      </c>
      <c r="W125" s="113">
        <v>2457.81</v>
      </c>
      <c r="X125" s="109">
        <f t="shared" si="18"/>
        <v>430116.75</v>
      </c>
    </row>
    <row r="126" spans="1:24" s="8" customFormat="1" ht="15" customHeight="1">
      <c r="A126" s="142"/>
      <c r="B126" s="244" t="s">
        <v>121</v>
      </c>
      <c r="C126" s="255"/>
      <c r="D126" s="256"/>
      <c r="E126" s="130">
        <v>3</v>
      </c>
      <c r="F126" s="97" t="s">
        <v>10</v>
      </c>
      <c r="G126" s="124">
        <v>25</v>
      </c>
      <c r="H126" s="113">
        <v>1000</v>
      </c>
      <c r="I126" s="109">
        <f t="shared" si="19"/>
        <v>75000</v>
      </c>
      <c r="J126" s="130">
        <v>1</v>
      </c>
      <c r="K126" s="97" t="s">
        <v>10</v>
      </c>
      <c r="L126" s="124">
        <v>30</v>
      </c>
      <c r="M126" s="113">
        <v>1586</v>
      </c>
      <c r="N126" s="191">
        <f t="shared" si="17"/>
        <v>47580</v>
      </c>
      <c r="O126" s="202"/>
      <c r="P126" s="97"/>
      <c r="Q126" s="203"/>
      <c r="R126" s="113"/>
      <c r="S126" s="109"/>
      <c r="T126" s="130">
        <v>1</v>
      </c>
      <c r="U126" s="97" t="s">
        <v>10</v>
      </c>
      <c r="V126" s="124">
        <v>25</v>
      </c>
      <c r="W126" s="113">
        <v>2297.87</v>
      </c>
      <c r="X126" s="109">
        <f t="shared" si="18"/>
        <v>57446.75</v>
      </c>
    </row>
    <row r="127" spans="1:24" s="8" customFormat="1" ht="15" customHeight="1">
      <c r="A127" s="142"/>
      <c r="B127" s="244" t="s">
        <v>122</v>
      </c>
      <c r="C127" s="255"/>
      <c r="D127" s="256"/>
      <c r="E127" s="130">
        <v>1</v>
      </c>
      <c r="F127" s="97" t="s">
        <v>10</v>
      </c>
      <c r="G127" s="124">
        <v>25</v>
      </c>
      <c r="H127" s="113">
        <v>1000</v>
      </c>
      <c r="I127" s="109">
        <f t="shared" si="19"/>
        <v>25000</v>
      </c>
      <c r="J127" s="130">
        <v>5</v>
      </c>
      <c r="K127" s="97" t="s">
        <v>10</v>
      </c>
      <c r="L127" s="124">
        <v>30</v>
      </c>
      <c r="M127" s="113">
        <v>1784.25</v>
      </c>
      <c r="N127" s="191">
        <f t="shared" si="17"/>
        <v>267637.5</v>
      </c>
      <c r="O127" s="202"/>
      <c r="P127" s="97"/>
      <c r="Q127" s="203"/>
      <c r="R127" s="113"/>
      <c r="S127" s="109"/>
      <c r="T127" s="130">
        <v>1</v>
      </c>
      <c r="U127" s="97" t="s">
        <v>10</v>
      </c>
      <c r="V127" s="124">
        <v>25</v>
      </c>
      <c r="W127" s="113">
        <v>2600</v>
      </c>
      <c r="X127" s="109">
        <f t="shared" si="18"/>
        <v>65000</v>
      </c>
    </row>
    <row r="128" spans="1:24" s="8" customFormat="1" ht="15" customHeight="1">
      <c r="A128" s="142"/>
      <c r="B128" s="275" t="s">
        <v>112</v>
      </c>
      <c r="C128" s="276"/>
      <c r="D128" s="277"/>
      <c r="E128" s="130">
        <v>1</v>
      </c>
      <c r="F128" s="97" t="s">
        <v>10</v>
      </c>
      <c r="G128" s="124">
        <v>5</v>
      </c>
      <c r="H128" s="113">
        <v>1575</v>
      </c>
      <c r="I128" s="109">
        <f t="shared" si="19"/>
        <v>7875</v>
      </c>
      <c r="J128" s="130">
        <v>1</v>
      </c>
      <c r="K128" s="97" t="s">
        <v>10</v>
      </c>
      <c r="L128" s="124">
        <v>7</v>
      </c>
      <c r="M128" s="113">
        <v>1586</v>
      </c>
      <c r="N128" s="191">
        <f t="shared" si="17"/>
        <v>11102</v>
      </c>
      <c r="O128" s="202"/>
      <c r="P128" s="97"/>
      <c r="Q128" s="203"/>
      <c r="R128" s="113"/>
      <c r="S128" s="109"/>
      <c r="T128" s="130">
        <v>1</v>
      </c>
      <c r="U128" s="97" t="s">
        <v>10</v>
      </c>
      <c r="V128" s="124">
        <v>25</v>
      </c>
      <c r="W128" s="113">
        <v>2600</v>
      </c>
      <c r="X128" s="109">
        <f t="shared" si="18"/>
        <v>65000</v>
      </c>
    </row>
    <row r="129" spans="1:24" s="8" customFormat="1" ht="15" customHeight="1">
      <c r="A129" s="142"/>
      <c r="B129" s="257"/>
      <c r="C129" s="258"/>
      <c r="D129" s="259"/>
      <c r="E129" s="130"/>
      <c r="F129" s="97"/>
      <c r="G129" s="124"/>
      <c r="H129" s="113"/>
      <c r="I129" s="109"/>
      <c r="J129" s="130"/>
      <c r="K129" s="97"/>
      <c r="L129" s="124"/>
      <c r="M129" s="113"/>
      <c r="N129" s="109"/>
      <c r="O129" s="130"/>
      <c r="P129" s="97"/>
      <c r="Q129" s="124"/>
      <c r="R129" s="113"/>
      <c r="S129" s="109"/>
      <c r="T129" s="130"/>
      <c r="U129" s="97"/>
      <c r="V129" s="124"/>
      <c r="W129" s="113"/>
      <c r="X129" s="109"/>
    </row>
    <row r="130" spans="1:24" s="8" customFormat="1" ht="15" customHeight="1">
      <c r="A130" s="142"/>
      <c r="B130" s="257"/>
      <c r="C130" s="258"/>
      <c r="D130" s="259"/>
      <c r="E130" s="130"/>
      <c r="F130" s="97"/>
      <c r="G130" s="124"/>
      <c r="H130" s="113"/>
      <c r="I130" s="109"/>
      <c r="J130" s="130"/>
      <c r="K130" s="97"/>
      <c r="L130" s="124"/>
      <c r="M130" s="113"/>
      <c r="N130" s="109"/>
      <c r="O130" s="130"/>
      <c r="P130" s="97"/>
      <c r="Q130" s="124"/>
      <c r="R130" s="113"/>
      <c r="S130" s="109"/>
      <c r="T130" s="130"/>
      <c r="U130" s="97"/>
      <c r="V130" s="124"/>
      <c r="W130" s="113"/>
      <c r="X130" s="109"/>
    </row>
    <row r="131" spans="1:24" s="8" customFormat="1" ht="15" customHeight="1">
      <c r="A131" s="142"/>
      <c r="B131" s="257"/>
      <c r="C131" s="258"/>
      <c r="D131" s="259"/>
      <c r="E131" s="130"/>
      <c r="F131" s="97"/>
      <c r="G131" s="124"/>
      <c r="H131" s="113"/>
      <c r="I131" s="109"/>
      <c r="J131" s="130"/>
      <c r="K131" s="97"/>
      <c r="L131" s="124"/>
      <c r="M131" s="113"/>
      <c r="N131" s="109"/>
      <c r="O131" s="358" t="s">
        <v>172</v>
      </c>
      <c r="P131" s="359"/>
      <c r="Q131" s="359"/>
      <c r="R131" s="359"/>
      <c r="S131" s="360"/>
      <c r="T131" s="130"/>
      <c r="U131" s="97"/>
      <c r="V131" s="124"/>
      <c r="W131" s="113"/>
      <c r="X131" s="109"/>
    </row>
    <row r="132" spans="1:24" s="8" customFormat="1" ht="15" customHeight="1">
      <c r="A132" s="142"/>
      <c r="B132" s="252" t="s">
        <v>48</v>
      </c>
      <c r="C132" s="253"/>
      <c r="D132" s="254"/>
      <c r="E132" s="148">
        <f>SUM(E119:E128)</f>
        <v>32</v>
      </c>
      <c r="F132" s="97"/>
      <c r="G132" s="96"/>
      <c r="H132" s="112"/>
      <c r="I132" s="114">
        <f>SUM(I119:I131)</f>
        <v>1006500</v>
      </c>
      <c r="J132" s="148">
        <f>SUM(J119:J131)</f>
        <v>30</v>
      </c>
      <c r="K132" s="97"/>
      <c r="L132" s="96"/>
      <c r="M132" s="112"/>
      <c r="N132" s="114">
        <f>SUM(N119:N131)-0.9</f>
        <v>1501179.5</v>
      </c>
      <c r="O132" s="361"/>
      <c r="P132" s="362"/>
      <c r="Q132" s="362"/>
      <c r="R132" s="362"/>
      <c r="S132" s="363"/>
      <c r="T132" s="148">
        <f>SUM(T119:T128)</f>
        <v>22</v>
      </c>
      <c r="U132" s="97"/>
      <c r="V132" s="96"/>
      <c r="W132" s="112"/>
      <c r="X132" s="114">
        <f>SUM(X119:X131)-0.75</f>
        <v>1472735.75</v>
      </c>
    </row>
    <row r="133" spans="1:24" s="8" customFormat="1" ht="15" customHeight="1">
      <c r="A133" s="145" t="s">
        <v>129</v>
      </c>
      <c r="B133" s="266" t="s">
        <v>150</v>
      </c>
      <c r="C133" s="267"/>
      <c r="D133" s="268"/>
      <c r="E133" s="181"/>
      <c r="F133" s="97"/>
      <c r="G133" s="96"/>
      <c r="H133" s="112"/>
      <c r="I133" s="109"/>
      <c r="J133" s="181"/>
      <c r="K133" s="97"/>
      <c r="L133" s="96"/>
      <c r="M133" s="112"/>
      <c r="N133" s="109"/>
      <c r="O133" s="361"/>
      <c r="P133" s="362"/>
      <c r="Q133" s="362"/>
      <c r="R133" s="362"/>
      <c r="S133" s="363"/>
      <c r="T133" s="181"/>
      <c r="U133" s="97"/>
      <c r="V133" s="96"/>
      <c r="W133" s="112"/>
      <c r="X133" s="109"/>
    </row>
    <row r="134" spans="1:24" s="8" customFormat="1" ht="15" customHeight="1">
      <c r="A134" s="142"/>
      <c r="B134" s="244" t="s">
        <v>94</v>
      </c>
      <c r="C134" s="255"/>
      <c r="D134" s="256"/>
      <c r="E134" s="130">
        <v>1</v>
      </c>
      <c r="F134" s="97" t="s">
        <v>10</v>
      </c>
      <c r="G134" s="124">
        <v>3</v>
      </c>
      <c r="H134" s="113">
        <v>1750</v>
      </c>
      <c r="I134" s="109">
        <f t="shared" ref="I134:I141" si="20">H134*G134*E134</f>
        <v>5250</v>
      </c>
      <c r="J134" s="130">
        <v>1</v>
      </c>
      <c r="K134" s="97" t="s">
        <v>10</v>
      </c>
      <c r="L134" s="124">
        <v>3</v>
      </c>
      <c r="M134" s="113">
        <v>1830</v>
      </c>
      <c r="N134" s="109">
        <f>M134*L134*J134</f>
        <v>5490</v>
      </c>
      <c r="O134" s="364"/>
      <c r="P134" s="365"/>
      <c r="Q134" s="365"/>
      <c r="R134" s="365"/>
      <c r="S134" s="366"/>
      <c r="T134" s="130">
        <v>1</v>
      </c>
      <c r="U134" s="97" t="s">
        <v>10</v>
      </c>
      <c r="V134" s="124">
        <v>3</v>
      </c>
      <c r="W134" s="113">
        <v>2100</v>
      </c>
      <c r="X134" s="109">
        <f>W134*V134*T134</f>
        <v>6300</v>
      </c>
    </row>
    <row r="135" spans="1:24" s="8" customFormat="1" ht="15" customHeight="1">
      <c r="A135" s="142"/>
      <c r="B135" s="244" t="s">
        <v>92</v>
      </c>
      <c r="C135" s="255"/>
      <c r="D135" s="256"/>
      <c r="E135" s="130">
        <v>2</v>
      </c>
      <c r="F135" s="97" t="s">
        <v>10</v>
      </c>
      <c r="G135" s="124">
        <v>3</v>
      </c>
      <c r="H135" s="113">
        <v>1575</v>
      </c>
      <c r="I135" s="109">
        <f t="shared" si="20"/>
        <v>9450</v>
      </c>
      <c r="J135" s="130">
        <v>1</v>
      </c>
      <c r="K135" s="97" t="s">
        <v>10</v>
      </c>
      <c r="L135" s="124">
        <v>3</v>
      </c>
      <c r="M135" s="113">
        <v>1464</v>
      </c>
      <c r="N135" s="109">
        <f>M135*L135*J135</f>
        <v>4392</v>
      </c>
      <c r="O135" s="202"/>
      <c r="P135" s="97"/>
      <c r="Q135" s="203"/>
      <c r="R135" s="113"/>
      <c r="S135" s="109"/>
      <c r="T135" s="130">
        <v>1</v>
      </c>
      <c r="U135" s="97" t="s">
        <v>10</v>
      </c>
      <c r="V135" s="124">
        <v>3</v>
      </c>
      <c r="W135" s="113">
        <v>1600</v>
      </c>
      <c r="X135" s="109">
        <f>W135*V135*T135</f>
        <v>4800</v>
      </c>
    </row>
    <row r="136" spans="1:24" s="8" customFormat="1" ht="15" customHeight="1">
      <c r="A136" s="142"/>
      <c r="B136" s="244" t="s">
        <v>64</v>
      </c>
      <c r="C136" s="255"/>
      <c r="D136" s="256"/>
      <c r="E136" s="130">
        <v>2</v>
      </c>
      <c r="F136" s="97" t="s">
        <v>10</v>
      </c>
      <c r="G136" s="124">
        <v>3</v>
      </c>
      <c r="H136" s="113">
        <v>1350</v>
      </c>
      <c r="I136" s="109">
        <f t="shared" si="20"/>
        <v>8100</v>
      </c>
      <c r="J136" s="130">
        <v>1</v>
      </c>
      <c r="K136" s="97" t="s">
        <v>10</v>
      </c>
      <c r="L136" s="124">
        <v>3</v>
      </c>
      <c r="M136" s="113">
        <v>1159</v>
      </c>
      <c r="N136" s="109">
        <f t="shared" ref="N136:N141" si="21">M136*L136*J136</f>
        <v>3477</v>
      </c>
      <c r="O136" s="202"/>
      <c r="P136" s="97"/>
      <c r="Q136" s="203"/>
      <c r="R136" s="113"/>
      <c r="S136" s="109"/>
      <c r="T136" s="130">
        <v>2</v>
      </c>
      <c r="U136" s="97" t="s">
        <v>10</v>
      </c>
      <c r="V136" s="124">
        <v>3</v>
      </c>
      <c r="W136" s="113">
        <v>1677.25</v>
      </c>
      <c r="X136" s="109">
        <f t="shared" ref="X136:X141" si="22">W136*V136*T136</f>
        <v>10063.5</v>
      </c>
    </row>
    <row r="137" spans="1:24" s="8" customFormat="1" ht="15" customHeight="1">
      <c r="A137" s="142"/>
      <c r="B137" s="244" t="s">
        <v>102</v>
      </c>
      <c r="C137" s="255"/>
      <c r="D137" s="256"/>
      <c r="E137" s="130">
        <v>2</v>
      </c>
      <c r="F137" s="97" t="s">
        <v>10</v>
      </c>
      <c r="G137" s="124">
        <v>3</v>
      </c>
      <c r="H137" s="113">
        <v>1150</v>
      </c>
      <c r="I137" s="109">
        <f t="shared" si="20"/>
        <v>6900</v>
      </c>
      <c r="J137" s="130">
        <v>3</v>
      </c>
      <c r="K137" s="97" t="s">
        <v>10</v>
      </c>
      <c r="L137" s="124">
        <v>3</v>
      </c>
      <c r="M137" s="113">
        <v>1037</v>
      </c>
      <c r="N137" s="109">
        <f t="shared" si="21"/>
        <v>9333</v>
      </c>
      <c r="O137" s="202"/>
      <c r="P137" s="97"/>
      <c r="Q137" s="203"/>
      <c r="R137" s="113"/>
      <c r="S137" s="109"/>
      <c r="T137" s="130">
        <v>4</v>
      </c>
      <c r="U137" s="97" t="s">
        <v>10</v>
      </c>
      <c r="V137" s="124">
        <v>3</v>
      </c>
      <c r="W137" s="113">
        <v>1485</v>
      </c>
      <c r="X137" s="109">
        <f t="shared" si="22"/>
        <v>17820</v>
      </c>
    </row>
    <row r="138" spans="1:24" s="8" customFormat="1" ht="15" customHeight="1">
      <c r="A138" s="142"/>
      <c r="B138" s="244"/>
      <c r="C138" s="255"/>
      <c r="D138" s="256"/>
      <c r="E138" s="130"/>
      <c r="F138" s="97"/>
      <c r="G138" s="124"/>
      <c r="H138" s="113"/>
      <c r="I138" s="109">
        <f t="shared" si="20"/>
        <v>0</v>
      </c>
      <c r="J138" s="130"/>
      <c r="K138" s="97"/>
      <c r="L138" s="124"/>
      <c r="M138" s="113"/>
      <c r="N138" s="109">
        <f t="shared" si="21"/>
        <v>0</v>
      </c>
      <c r="O138" s="130"/>
      <c r="P138" s="97"/>
      <c r="Q138" s="124"/>
      <c r="R138" s="113"/>
      <c r="S138" s="109"/>
      <c r="T138" s="130"/>
      <c r="U138" s="97"/>
      <c r="V138" s="124"/>
      <c r="W138" s="113"/>
      <c r="X138" s="109">
        <f t="shared" si="22"/>
        <v>0</v>
      </c>
    </row>
    <row r="139" spans="1:24" s="8" customFormat="1" ht="15" customHeight="1">
      <c r="A139" s="142"/>
      <c r="B139" s="244"/>
      <c r="C139" s="255"/>
      <c r="D139" s="256"/>
      <c r="E139" s="130"/>
      <c r="F139" s="97"/>
      <c r="G139" s="124"/>
      <c r="H139" s="113"/>
      <c r="I139" s="109">
        <f t="shared" si="20"/>
        <v>0</v>
      </c>
      <c r="J139" s="130"/>
      <c r="K139" s="97"/>
      <c r="L139" s="124"/>
      <c r="M139" s="113"/>
      <c r="N139" s="109">
        <f t="shared" si="21"/>
        <v>0</v>
      </c>
      <c r="O139" s="130"/>
      <c r="P139" s="97"/>
      <c r="Q139" s="124"/>
      <c r="R139" s="113"/>
      <c r="S139" s="109"/>
      <c r="T139" s="130"/>
      <c r="U139" s="97"/>
      <c r="V139" s="124"/>
      <c r="W139" s="113"/>
      <c r="X139" s="109">
        <f t="shared" si="22"/>
        <v>0</v>
      </c>
    </row>
    <row r="140" spans="1:24" s="8" customFormat="1" ht="15" customHeight="1">
      <c r="A140" s="142"/>
      <c r="B140" s="244"/>
      <c r="C140" s="255"/>
      <c r="D140" s="256"/>
      <c r="E140" s="130"/>
      <c r="F140" s="97"/>
      <c r="G140" s="124"/>
      <c r="H140" s="113"/>
      <c r="I140" s="109">
        <f t="shared" si="20"/>
        <v>0</v>
      </c>
      <c r="J140" s="130"/>
      <c r="K140" s="97"/>
      <c r="L140" s="124"/>
      <c r="M140" s="113"/>
      <c r="N140" s="109">
        <f t="shared" si="21"/>
        <v>0</v>
      </c>
      <c r="O140" s="130"/>
      <c r="P140" s="97"/>
      <c r="Q140" s="124"/>
      <c r="R140" s="113"/>
      <c r="S140" s="109"/>
      <c r="T140" s="130"/>
      <c r="U140" s="97"/>
      <c r="V140" s="124"/>
      <c r="W140" s="113"/>
      <c r="X140" s="109">
        <f t="shared" si="22"/>
        <v>0</v>
      </c>
    </row>
    <row r="141" spans="1:24" s="8" customFormat="1" ht="15" customHeight="1">
      <c r="A141" s="142"/>
      <c r="B141" s="244"/>
      <c r="C141" s="255"/>
      <c r="D141" s="256"/>
      <c r="E141" s="130"/>
      <c r="F141" s="97"/>
      <c r="G141" s="124"/>
      <c r="H141" s="113"/>
      <c r="I141" s="109">
        <f t="shared" si="20"/>
        <v>0</v>
      </c>
      <c r="J141" s="130"/>
      <c r="K141" s="97"/>
      <c r="L141" s="124"/>
      <c r="M141" s="113"/>
      <c r="N141" s="109">
        <f t="shared" si="21"/>
        <v>0</v>
      </c>
      <c r="O141" s="130"/>
      <c r="P141" s="97"/>
      <c r="Q141" s="124"/>
      <c r="R141" s="113"/>
      <c r="S141" s="109"/>
      <c r="T141" s="130"/>
      <c r="U141" s="97"/>
      <c r="V141" s="124"/>
      <c r="W141" s="113"/>
      <c r="X141" s="109">
        <f t="shared" si="22"/>
        <v>0</v>
      </c>
    </row>
    <row r="142" spans="1:24" s="8" customFormat="1" ht="15" customHeight="1">
      <c r="A142" s="142"/>
      <c r="B142" s="252" t="s">
        <v>48</v>
      </c>
      <c r="C142" s="253"/>
      <c r="D142" s="254"/>
      <c r="E142" s="148">
        <f>E134+E135+E136+E137</f>
        <v>7</v>
      </c>
      <c r="F142" s="97"/>
      <c r="G142" s="96"/>
      <c r="H142" s="112"/>
      <c r="I142" s="114">
        <f>SUM(I134:I141)</f>
        <v>29700</v>
      </c>
      <c r="J142" s="148">
        <f>SUM(J134:J141)</f>
        <v>6</v>
      </c>
      <c r="K142" s="97"/>
      <c r="L142" s="96"/>
      <c r="M142" s="112"/>
      <c r="N142" s="114">
        <f>SUM(N134:N141)</f>
        <v>22692</v>
      </c>
      <c r="O142" s="148"/>
      <c r="P142" s="97"/>
      <c r="Q142" s="96"/>
      <c r="R142" s="112"/>
      <c r="S142" s="114"/>
      <c r="T142" s="148">
        <f>T134+T135+T136+T137</f>
        <v>8</v>
      </c>
      <c r="U142" s="97"/>
      <c r="V142" s="96"/>
      <c r="W142" s="112"/>
      <c r="X142" s="114">
        <f>SUM(X134:X141)</f>
        <v>38983.5</v>
      </c>
    </row>
    <row r="143" spans="1:24" s="8" customFormat="1" ht="15" customHeight="1">
      <c r="A143" s="145" t="s">
        <v>130</v>
      </c>
      <c r="B143" s="266" t="s">
        <v>151</v>
      </c>
      <c r="C143" s="267"/>
      <c r="D143" s="268"/>
      <c r="E143" s="181"/>
      <c r="F143" s="97"/>
      <c r="G143" s="96"/>
      <c r="H143" s="112"/>
      <c r="I143" s="109"/>
      <c r="J143" s="181"/>
      <c r="K143" s="97"/>
      <c r="L143" s="96"/>
      <c r="M143" s="112"/>
      <c r="N143" s="109"/>
      <c r="O143" s="181"/>
      <c r="P143" s="97"/>
      <c r="Q143" s="96"/>
      <c r="R143" s="112"/>
      <c r="S143" s="109"/>
      <c r="T143" s="181"/>
      <c r="U143" s="97"/>
      <c r="V143" s="96"/>
      <c r="W143" s="112"/>
      <c r="X143" s="109"/>
    </row>
    <row r="144" spans="1:24" s="8" customFormat="1" ht="15" customHeight="1">
      <c r="A144" s="142"/>
      <c r="B144" s="244" t="s">
        <v>94</v>
      </c>
      <c r="C144" s="255"/>
      <c r="D144" s="256"/>
      <c r="E144" s="130">
        <v>1</v>
      </c>
      <c r="F144" s="97" t="s">
        <v>10</v>
      </c>
      <c r="G144" s="124">
        <v>2</v>
      </c>
      <c r="H144" s="113">
        <v>1750</v>
      </c>
      <c r="I144" s="109">
        <f>H144*G144*E144</f>
        <v>3500</v>
      </c>
      <c r="J144" s="130">
        <v>1</v>
      </c>
      <c r="K144" s="97" t="s">
        <v>10</v>
      </c>
      <c r="L144" s="124">
        <v>3</v>
      </c>
      <c r="M144" s="113">
        <v>1830</v>
      </c>
      <c r="N144" s="109">
        <f>M144*L144*J144</f>
        <v>5490</v>
      </c>
      <c r="O144" s="202"/>
      <c r="P144" s="97"/>
      <c r="Q144" s="203"/>
      <c r="R144" s="113"/>
      <c r="S144" s="109"/>
      <c r="T144" s="130">
        <v>1</v>
      </c>
      <c r="U144" s="97" t="s">
        <v>10</v>
      </c>
      <c r="V144" s="124">
        <v>2</v>
      </c>
      <c r="W144" s="113">
        <v>2100</v>
      </c>
      <c r="X144" s="109">
        <f>W144*V144*T144</f>
        <v>4200</v>
      </c>
    </row>
    <row r="145" spans="1:24" s="8" customFormat="1" ht="15" customHeight="1">
      <c r="A145" s="142"/>
      <c r="B145" s="244" t="s">
        <v>92</v>
      </c>
      <c r="C145" s="255"/>
      <c r="D145" s="256"/>
      <c r="E145" s="130">
        <v>2</v>
      </c>
      <c r="F145" s="97" t="s">
        <v>10</v>
      </c>
      <c r="G145" s="124">
        <v>2</v>
      </c>
      <c r="H145" s="113">
        <v>1575</v>
      </c>
      <c r="I145" s="109">
        <f>H145*G145*E145</f>
        <v>6300</v>
      </c>
      <c r="J145" s="130">
        <v>1</v>
      </c>
      <c r="K145" s="97" t="s">
        <v>10</v>
      </c>
      <c r="L145" s="124">
        <v>3</v>
      </c>
      <c r="M145" s="113">
        <v>1464</v>
      </c>
      <c r="N145" s="109">
        <f>M145*L145*J145</f>
        <v>4392</v>
      </c>
      <c r="O145" s="202"/>
      <c r="P145" s="97"/>
      <c r="Q145" s="203"/>
      <c r="R145" s="113"/>
      <c r="S145" s="109"/>
      <c r="T145" s="130">
        <v>1</v>
      </c>
      <c r="U145" s="97" t="s">
        <v>10</v>
      </c>
      <c r="V145" s="124">
        <v>2</v>
      </c>
      <c r="W145" s="113">
        <v>1700</v>
      </c>
      <c r="X145" s="109">
        <f>W145*V145*T145</f>
        <v>3400</v>
      </c>
    </row>
    <row r="146" spans="1:24" s="8" customFormat="1" ht="15" customHeight="1">
      <c r="A146" s="142"/>
      <c r="B146" s="244" t="s">
        <v>64</v>
      </c>
      <c r="C146" s="255"/>
      <c r="D146" s="256"/>
      <c r="E146" s="130">
        <v>2</v>
      </c>
      <c r="F146" s="97" t="s">
        <v>10</v>
      </c>
      <c r="G146" s="124">
        <v>2</v>
      </c>
      <c r="H146" s="113">
        <v>1350</v>
      </c>
      <c r="I146" s="109">
        <f t="shared" ref="I146:I151" si="23">H146*G146*E146</f>
        <v>5400</v>
      </c>
      <c r="J146" s="130">
        <v>1</v>
      </c>
      <c r="K146" s="97" t="s">
        <v>10</v>
      </c>
      <c r="L146" s="124">
        <v>3</v>
      </c>
      <c r="M146" s="113">
        <v>1159</v>
      </c>
      <c r="N146" s="109">
        <f t="shared" ref="N146:N151" si="24">M146*L146*J146</f>
        <v>3477</v>
      </c>
      <c r="O146" s="202"/>
      <c r="P146" s="97"/>
      <c r="Q146" s="203"/>
      <c r="R146" s="113"/>
      <c r="S146" s="109"/>
      <c r="T146" s="130">
        <v>2</v>
      </c>
      <c r="U146" s="97" t="s">
        <v>10</v>
      </c>
      <c r="V146" s="124">
        <v>2</v>
      </c>
      <c r="W146" s="113">
        <v>1677.25</v>
      </c>
      <c r="X146" s="109">
        <f t="shared" ref="X146:X151" si="25">W146*V146*T146</f>
        <v>6709</v>
      </c>
    </row>
    <row r="147" spans="1:24" s="8" customFormat="1" ht="15" customHeight="1">
      <c r="A147" s="142"/>
      <c r="B147" s="244" t="s">
        <v>102</v>
      </c>
      <c r="C147" s="255"/>
      <c r="D147" s="256"/>
      <c r="E147" s="130">
        <v>2</v>
      </c>
      <c r="F147" s="97" t="s">
        <v>10</v>
      </c>
      <c r="G147" s="124">
        <v>2</v>
      </c>
      <c r="H147" s="113">
        <v>1150</v>
      </c>
      <c r="I147" s="109">
        <f t="shared" si="23"/>
        <v>4600</v>
      </c>
      <c r="J147" s="130">
        <v>3</v>
      </c>
      <c r="K147" s="97" t="s">
        <v>10</v>
      </c>
      <c r="L147" s="124">
        <v>3</v>
      </c>
      <c r="M147" s="113">
        <v>1037</v>
      </c>
      <c r="N147" s="109">
        <f t="shared" si="24"/>
        <v>9333</v>
      </c>
      <c r="O147" s="202"/>
      <c r="P147" s="97"/>
      <c r="Q147" s="203"/>
      <c r="R147" s="113"/>
      <c r="S147" s="109"/>
      <c r="T147" s="130">
        <v>4</v>
      </c>
      <c r="U147" s="97" t="s">
        <v>10</v>
      </c>
      <c r="V147" s="124">
        <v>2</v>
      </c>
      <c r="W147" s="113">
        <v>1619.58</v>
      </c>
      <c r="X147" s="109">
        <f t="shared" si="25"/>
        <v>12956.64</v>
      </c>
    </row>
    <row r="148" spans="1:24" s="8" customFormat="1" ht="15" customHeight="1">
      <c r="A148" s="142"/>
      <c r="B148" s="244"/>
      <c r="C148" s="255"/>
      <c r="D148" s="256"/>
      <c r="E148" s="130"/>
      <c r="F148" s="97"/>
      <c r="G148" s="124"/>
      <c r="H148" s="113"/>
      <c r="I148" s="109">
        <f t="shared" si="23"/>
        <v>0</v>
      </c>
      <c r="J148" s="130"/>
      <c r="K148" s="97"/>
      <c r="L148" s="124"/>
      <c r="M148" s="113"/>
      <c r="N148" s="109">
        <f t="shared" si="24"/>
        <v>0</v>
      </c>
      <c r="O148" s="130"/>
      <c r="P148" s="97"/>
      <c r="Q148" s="124"/>
      <c r="R148" s="113"/>
      <c r="S148" s="109"/>
      <c r="T148" s="130"/>
      <c r="U148" s="97"/>
      <c r="V148" s="124"/>
      <c r="W148" s="113"/>
      <c r="X148" s="109">
        <f t="shared" si="25"/>
        <v>0</v>
      </c>
    </row>
    <row r="149" spans="1:24" s="8" customFormat="1" ht="15" customHeight="1">
      <c r="A149" s="142"/>
      <c r="B149" s="244"/>
      <c r="C149" s="255"/>
      <c r="D149" s="256"/>
      <c r="E149" s="130"/>
      <c r="F149" s="97"/>
      <c r="G149" s="124"/>
      <c r="H149" s="113"/>
      <c r="I149" s="109">
        <f t="shared" si="23"/>
        <v>0</v>
      </c>
      <c r="J149" s="130"/>
      <c r="K149" s="97"/>
      <c r="L149" s="124"/>
      <c r="M149" s="113"/>
      <c r="N149" s="109">
        <f t="shared" si="24"/>
        <v>0</v>
      </c>
      <c r="O149" s="130"/>
      <c r="P149" s="97"/>
      <c r="Q149" s="124"/>
      <c r="R149" s="113"/>
      <c r="S149" s="109"/>
      <c r="T149" s="130"/>
      <c r="U149" s="97"/>
      <c r="V149" s="124"/>
      <c r="W149" s="113"/>
      <c r="X149" s="109">
        <f t="shared" si="25"/>
        <v>0</v>
      </c>
    </row>
    <row r="150" spans="1:24" s="8" customFormat="1" ht="15" customHeight="1">
      <c r="A150" s="142"/>
      <c r="B150" s="244"/>
      <c r="C150" s="255"/>
      <c r="D150" s="256"/>
      <c r="E150" s="130"/>
      <c r="F150" s="97"/>
      <c r="G150" s="124"/>
      <c r="H150" s="113"/>
      <c r="I150" s="109">
        <f t="shared" si="23"/>
        <v>0</v>
      </c>
      <c r="J150" s="130"/>
      <c r="K150" s="97"/>
      <c r="L150" s="124"/>
      <c r="M150" s="113"/>
      <c r="N150" s="109">
        <f t="shared" si="24"/>
        <v>0</v>
      </c>
      <c r="O150" s="130"/>
      <c r="P150" s="97"/>
      <c r="Q150" s="124"/>
      <c r="R150" s="113"/>
      <c r="S150" s="109"/>
      <c r="T150" s="130"/>
      <c r="U150" s="97"/>
      <c r="V150" s="124"/>
      <c r="W150" s="113"/>
      <c r="X150" s="109">
        <f t="shared" si="25"/>
        <v>0</v>
      </c>
    </row>
    <row r="151" spans="1:24" s="8" customFormat="1" ht="15" customHeight="1">
      <c r="A151" s="142"/>
      <c r="B151" s="244"/>
      <c r="C151" s="255"/>
      <c r="D151" s="256"/>
      <c r="E151" s="130"/>
      <c r="F151" s="97"/>
      <c r="G151" s="124"/>
      <c r="H151" s="113"/>
      <c r="I151" s="109">
        <f t="shared" si="23"/>
        <v>0</v>
      </c>
      <c r="J151" s="130"/>
      <c r="K151" s="97"/>
      <c r="L151" s="124"/>
      <c r="M151" s="113"/>
      <c r="N151" s="109">
        <f t="shared" si="24"/>
        <v>0</v>
      </c>
      <c r="O151" s="130"/>
      <c r="P151" s="97"/>
      <c r="Q151" s="124"/>
      <c r="R151" s="113"/>
      <c r="S151" s="109"/>
      <c r="T151" s="130"/>
      <c r="U151" s="97"/>
      <c r="V151" s="124"/>
      <c r="W151" s="113"/>
      <c r="X151" s="109">
        <f t="shared" si="25"/>
        <v>0</v>
      </c>
    </row>
    <row r="152" spans="1:24" s="8" customFormat="1" ht="15" customHeight="1">
      <c r="A152" s="142"/>
      <c r="B152" s="252" t="s">
        <v>48</v>
      </c>
      <c r="C152" s="253"/>
      <c r="D152" s="254"/>
      <c r="E152" s="148">
        <f>SUM(E144:E148)</f>
        <v>7</v>
      </c>
      <c r="F152" s="97"/>
      <c r="G152" s="96"/>
      <c r="H152" s="112"/>
      <c r="I152" s="114">
        <f>SUM(I144:I151)</f>
        <v>19800</v>
      </c>
      <c r="J152" s="148">
        <f>SUM(J144:J151)</f>
        <v>6</v>
      </c>
      <c r="K152" s="97"/>
      <c r="L152" s="96"/>
      <c r="M152" s="112"/>
      <c r="N152" s="114">
        <f>SUM(N144:N151)</f>
        <v>22692</v>
      </c>
      <c r="O152" s="148"/>
      <c r="P152" s="97"/>
      <c r="Q152" s="96"/>
      <c r="R152" s="112"/>
      <c r="S152" s="114"/>
      <c r="T152" s="148">
        <f>SUM(T144:T148)</f>
        <v>8</v>
      </c>
      <c r="U152" s="97"/>
      <c r="V152" s="96"/>
      <c r="W152" s="112"/>
      <c r="X152" s="114">
        <f>SUM(X144:X151)</f>
        <v>27265.64</v>
      </c>
    </row>
    <row r="153" spans="1:24" s="8" customFormat="1" ht="15" customHeight="1">
      <c r="A153" s="142"/>
      <c r="B153" s="252"/>
      <c r="C153" s="253"/>
      <c r="D153" s="254"/>
      <c r="E153" s="148"/>
      <c r="F153" s="97"/>
      <c r="G153" s="96"/>
      <c r="H153" s="112"/>
      <c r="I153" s="114"/>
      <c r="J153" s="148"/>
      <c r="K153" s="97"/>
      <c r="L153" s="96"/>
      <c r="M153" s="112"/>
      <c r="N153" s="114"/>
      <c r="O153" s="148"/>
      <c r="P153" s="97"/>
      <c r="Q153" s="96"/>
      <c r="R153" s="112"/>
      <c r="S153" s="114"/>
      <c r="T153" s="148"/>
      <c r="U153" s="97"/>
      <c r="V153" s="96"/>
      <c r="W153" s="112"/>
      <c r="X153" s="114"/>
    </row>
    <row r="154" spans="1:24" s="8" customFormat="1" ht="15" customHeight="1">
      <c r="A154" s="142"/>
      <c r="B154" s="272"/>
      <c r="C154" s="273"/>
      <c r="D154" s="274"/>
      <c r="E154" s="148"/>
      <c r="F154" s="97"/>
      <c r="G154" s="96"/>
      <c r="H154" s="112"/>
      <c r="I154" s="114"/>
      <c r="J154" s="148"/>
      <c r="K154" s="97"/>
      <c r="L154" s="96"/>
      <c r="M154" s="112"/>
      <c r="N154" s="114"/>
      <c r="O154" s="148"/>
      <c r="P154" s="97"/>
      <c r="Q154" s="96"/>
      <c r="R154" s="112"/>
      <c r="S154" s="114"/>
      <c r="T154" s="148"/>
      <c r="U154" s="97"/>
      <c r="V154" s="96"/>
      <c r="W154" s="112"/>
      <c r="X154" s="114"/>
    </row>
    <row r="155" spans="1:24" s="8" customFormat="1" ht="15" customHeight="1">
      <c r="A155" s="142"/>
      <c r="B155" s="272"/>
      <c r="C155" s="273"/>
      <c r="D155" s="274"/>
      <c r="E155" s="148"/>
      <c r="F155" s="97"/>
      <c r="G155" s="96"/>
      <c r="H155" s="112"/>
      <c r="I155" s="114"/>
      <c r="J155" s="148"/>
      <c r="K155" s="97"/>
      <c r="L155" s="96"/>
      <c r="M155" s="112"/>
      <c r="N155" s="114"/>
      <c r="O155" s="148"/>
      <c r="P155" s="97"/>
      <c r="Q155" s="96"/>
      <c r="R155" s="112"/>
      <c r="S155" s="114"/>
      <c r="T155" s="148"/>
      <c r="U155" s="97"/>
      <c r="V155" s="96"/>
      <c r="W155" s="112"/>
      <c r="X155" s="114"/>
    </row>
    <row r="156" spans="1:24" s="8" customFormat="1" ht="15" customHeight="1">
      <c r="A156" s="145" t="s">
        <v>152</v>
      </c>
      <c r="B156" s="249" t="s">
        <v>20</v>
      </c>
      <c r="C156" s="250"/>
      <c r="D156" s="251"/>
      <c r="E156" s="129"/>
      <c r="F156" s="97"/>
      <c r="G156" s="96"/>
      <c r="H156" s="112"/>
      <c r="I156" s="115"/>
      <c r="J156" s="129"/>
      <c r="K156" s="97"/>
      <c r="L156" s="96"/>
      <c r="M156" s="112"/>
      <c r="N156" s="115"/>
      <c r="O156" s="129"/>
      <c r="P156" s="97"/>
      <c r="Q156" s="96"/>
      <c r="R156" s="112"/>
      <c r="S156" s="115"/>
      <c r="T156" s="129"/>
      <c r="U156" s="97"/>
      <c r="V156" s="96"/>
      <c r="W156" s="112"/>
      <c r="X156" s="115"/>
    </row>
    <row r="157" spans="1:24" s="8" customFormat="1" ht="15" customHeight="1">
      <c r="A157" s="142"/>
      <c r="B157" s="269" t="s">
        <v>53</v>
      </c>
      <c r="C157" s="270"/>
      <c r="D157" s="271"/>
      <c r="E157" s="129"/>
      <c r="F157" s="97"/>
      <c r="G157" s="96"/>
      <c r="H157" s="112"/>
      <c r="I157" s="114">
        <f>(I161+I162+I163)*0.003</f>
        <v>8779.3125</v>
      </c>
      <c r="J157" s="129"/>
      <c r="K157" s="97"/>
      <c r="L157" s="96"/>
      <c r="M157" s="112"/>
      <c r="N157" s="114">
        <f>(N161+N162+N163)*0.003</f>
        <v>10148.8323</v>
      </c>
      <c r="O157" s="129"/>
      <c r="P157" s="97"/>
      <c r="Q157" s="96"/>
      <c r="R157" s="112"/>
      <c r="S157" s="114"/>
      <c r="T157" s="129"/>
      <c r="U157" s="97"/>
      <c r="V157" s="96"/>
      <c r="W157" s="112"/>
      <c r="X157" s="114">
        <f>(X161+X162+X163)*0.003</f>
        <v>12266.97567</v>
      </c>
    </row>
    <row r="158" spans="1:24" s="8" customFormat="1" ht="15" customHeight="1">
      <c r="A158" s="145" t="s">
        <v>153</v>
      </c>
      <c r="B158" s="297" t="s">
        <v>67</v>
      </c>
      <c r="C158" s="298"/>
      <c r="D158" s="299"/>
      <c r="E158" s="129"/>
      <c r="F158" s="97"/>
      <c r="G158" s="96"/>
      <c r="H158" s="112"/>
      <c r="I158" s="114">
        <f>(I161+I162+I163)*0.05</f>
        <v>146321.875</v>
      </c>
      <c r="J158" s="129"/>
      <c r="K158" s="97"/>
      <c r="L158" s="96"/>
      <c r="M158" s="112"/>
      <c r="N158" s="114">
        <f>(N161+N162+N163)*0.05</f>
        <v>169147.20500000002</v>
      </c>
      <c r="O158" s="129"/>
      <c r="P158" s="97"/>
      <c r="Q158" s="96"/>
      <c r="R158" s="112"/>
      <c r="S158" s="114"/>
      <c r="T158" s="129"/>
      <c r="U158" s="97"/>
      <c r="V158" s="96"/>
      <c r="W158" s="112"/>
      <c r="X158" s="114">
        <f>(X161+X162+X163)*0.05</f>
        <v>204449.59450000001</v>
      </c>
    </row>
    <row r="159" spans="1:24" s="8" customFormat="1" ht="15" customHeight="1">
      <c r="A159" s="142"/>
      <c r="B159" s="300"/>
      <c r="C159" s="301"/>
      <c r="D159" s="302"/>
      <c r="E159" s="129"/>
      <c r="F159" s="97"/>
      <c r="G159" s="96"/>
      <c r="H159" s="112"/>
      <c r="I159" s="109"/>
      <c r="J159" s="129"/>
      <c r="K159" s="97"/>
      <c r="L159" s="96"/>
      <c r="M159" s="112"/>
      <c r="N159" s="109"/>
      <c r="O159" s="129"/>
      <c r="P159" s="97"/>
      <c r="Q159" s="96"/>
      <c r="R159" s="112"/>
      <c r="S159" s="109"/>
      <c r="T159" s="129"/>
      <c r="U159" s="97"/>
      <c r="V159" s="96"/>
      <c r="W159" s="112"/>
      <c r="X159" s="109"/>
    </row>
    <row r="160" spans="1:24" s="8" customFormat="1" ht="15" customHeight="1">
      <c r="A160" s="142"/>
      <c r="B160" s="280" t="s">
        <v>54</v>
      </c>
      <c r="C160" s="281"/>
      <c r="D160" s="282"/>
      <c r="E160" s="129"/>
      <c r="F160" s="97"/>
      <c r="G160" s="96"/>
      <c r="H160" s="112"/>
      <c r="I160" s="109"/>
      <c r="J160" s="129"/>
      <c r="K160" s="97"/>
      <c r="L160" s="96"/>
      <c r="M160" s="112"/>
      <c r="N160" s="109"/>
      <c r="O160" s="129"/>
      <c r="P160" s="97"/>
      <c r="Q160" s="96"/>
      <c r="R160" s="112"/>
      <c r="S160" s="109"/>
      <c r="T160" s="129"/>
      <c r="U160" s="97"/>
      <c r="V160" s="96"/>
      <c r="W160" s="112"/>
      <c r="X160" s="109"/>
    </row>
    <row r="161" spans="1:24" s="8" customFormat="1" ht="15" customHeight="1">
      <c r="A161" s="142"/>
      <c r="B161" s="280" t="s">
        <v>55</v>
      </c>
      <c r="C161" s="281"/>
      <c r="D161" s="282"/>
      <c r="E161" s="129"/>
      <c r="F161" s="97"/>
      <c r="G161" s="96"/>
      <c r="H161" s="112"/>
      <c r="I161" s="117">
        <f>I51</f>
        <v>1149387.5</v>
      </c>
      <c r="J161" s="129"/>
      <c r="K161" s="97"/>
      <c r="L161" s="96"/>
      <c r="M161" s="112"/>
      <c r="N161" s="117">
        <f>N51</f>
        <v>1213326.6000000001</v>
      </c>
      <c r="O161" s="129"/>
      <c r="P161" s="97"/>
      <c r="Q161" s="96"/>
      <c r="R161" s="112"/>
      <c r="S161" s="117"/>
      <c r="T161" s="129"/>
      <c r="U161" s="97"/>
      <c r="V161" s="96"/>
      <c r="W161" s="112"/>
      <c r="X161" s="117">
        <f>X51</f>
        <v>1782996.66</v>
      </c>
    </row>
    <row r="162" spans="1:24" s="8" customFormat="1" ht="15" customHeight="1">
      <c r="A162" s="142"/>
      <c r="B162" s="280" t="s">
        <v>56</v>
      </c>
      <c r="C162" s="281"/>
      <c r="D162" s="282"/>
      <c r="E162" s="129"/>
      <c r="F162" s="97"/>
      <c r="G162" s="96"/>
      <c r="H162" s="112"/>
      <c r="I162" s="114">
        <f>I103+I63+I83+I75</f>
        <v>364800</v>
      </c>
      <c r="J162" s="129"/>
      <c r="K162" s="97"/>
      <c r="L162" s="96"/>
      <c r="M162" s="112"/>
      <c r="N162" s="114">
        <f>N103+N63+N83+N75</f>
        <v>368684</v>
      </c>
      <c r="O162" s="129"/>
      <c r="P162" s="97"/>
      <c r="Q162" s="96"/>
      <c r="R162" s="112"/>
      <c r="S162" s="114"/>
      <c r="T162" s="129"/>
      <c r="U162" s="97"/>
      <c r="V162" s="96"/>
      <c r="W162" s="112"/>
      <c r="X162" s="114">
        <f>X103+X63+X83+X75-94500</f>
        <v>542780.08000000007</v>
      </c>
    </row>
    <row r="163" spans="1:24" s="8" customFormat="1" ht="15" customHeight="1">
      <c r="A163" s="142"/>
      <c r="B163" s="280" t="s">
        <v>38</v>
      </c>
      <c r="C163" s="281"/>
      <c r="D163" s="282"/>
      <c r="E163" s="129"/>
      <c r="F163" s="97"/>
      <c r="G163" s="96"/>
      <c r="H163" s="112"/>
      <c r="I163" s="114">
        <f>I132+I116+I142+I152</f>
        <v>1412250</v>
      </c>
      <c r="J163" s="129"/>
      <c r="K163" s="97"/>
      <c r="L163" s="96"/>
      <c r="M163" s="112"/>
      <c r="N163" s="114">
        <f>N132+N116+N142+N152</f>
        <v>1800933.5</v>
      </c>
      <c r="O163" s="129"/>
      <c r="P163" s="97"/>
      <c r="Q163" s="96"/>
      <c r="R163" s="112"/>
      <c r="S163" s="114"/>
      <c r="T163" s="129"/>
      <c r="U163" s="97"/>
      <c r="V163" s="96"/>
      <c r="W163" s="112"/>
      <c r="X163" s="114">
        <f>X132+X116+X142+X152-66249.16</f>
        <v>1763215.15</v>
      </c>
    </row>
    <row r="164" spans="1:24" s="8" customFormat="1" ht="15" customHeight="1">
      <c r="A164" s="142"/>
      <c r="B164" s="280" t="s">
        <v>57</v>
      </c>
      <c r="C164" s="281"/>
      <c r="D164" s="282"/>
      <c r="E164" s="129"/>
      <c r="F164" s="97"/>
      <c r="G164" s="96"/>
      <c r="H164" s="112"/>
      <c r="I164" s="114">
        <f>(I161+I162+I163)*0.15</f>
        <v>438965.625</v>
      </c>
      <c r="J164" s="129"/>
      <c r="K164" s="97"/>
      <c r="L164" s="96"/>
      <c r="M164" s="112"/>
      <c r="N164" s="114">
        <f>(N161+N162+N163)*0.1</f>
        <v>338294.41000000003</v>
      </c>
      <c r="O164" s="129"/>
      <c r="P164" s="97"/>
      <c r="Q164" s="96"/>
      <c r="R164" s="112"/>
      <c r="S164" s="114"/>
      <c r="T164" s="129"/>
      <c r="U164" s="97"/>
      <c r="V164" s="96"/>
      <c r="W164" s="112"/>
      <c r="X164" s="114">
        <f>(X161+X162+X163)*0.15</f>
        <v>613348.78350000002</v>
      </c>
    </row>
    <row r="165" spans="1:24" s="8" customFormat="1" ht="15" customHeight="1">
      <c r="A165" s="142"/>
      <c r="B165" s="283" t="s">
        <v>58</v>
      </c>
      <c r="C165" s="284"/>
      <c r="D165" s="285"/>
      <c r="E165" s="129"/>
      <c r="F165" s="97"/>
      <c r="G165" s="96"/>
      <c r="H165" s="112"/>
      <c r="I165" s="114">
        <f>SUM(I157:I164)</f>
        <v>3520504.3125</v>
      </c>
      <c r="J165" s="129"/>
      <c r="K165" s="97"/>
      <c r="L165" s="96"/>
      <c r="M165" s="112"/>
      <c r="N165" s="114">
        <f>SUM(N157:N164)</f>
        <v>3900534.5473000002</v>
      </c>
      <c r="O165" s="129"/>
      <c r="P165" s="97"/>
      <c r="Q165" s="96"/>
      <c r="R165" s="112"/>
      <c r="S165" s="114"/>
      <c r="T165" s="129"/>
      <c r="U165" s="97"/>
      <c r="V165" s="96"/>
      <c r="W165" s="112"/>
      <c r="X165" s="114">
        <f>SUM(X157:X164)</f>
        <v>4919057.2436699998</v>
      </c>
    </row>
    <row r="166" spans="1:24" s="8" customFormat="1" ht="15" customHeight="1" thickBot="1">
      <c r="A166" s="142"/>
      <c r="B166" s="286" t="s">
        <v>59</v>
      </c>
      <c r="C166" s="239"/>
      <c r="D166" s="287"/>
      <c r="E166" s="239" t="s">
        <v>171</v>
      </c>
      <c r="F166" s="239"/>
      <c r="G166" s="239"/>
      <c r="H166" s="240"/>
      <c r="I166" s="109"/>
      <c r="J166" s="239" t="s">
        <v>170</v>
      </c>
      <c r="K166" s="239"/>
      <c r="L166" s="239"/>
      <c r="M166" s="240"/>
      <c r="N166" s="109"/>
      <c r="O166" s="239"/>
      <c r="P166" s="239"/>
      <c r="Q166" s="239"/>
      <c r="R166" s="240"/>
      <c r="S166" s="109"/>
      <c r="T166" s="239" t="s">
        <v>171</v>
      </c>
      <c r="U166" s="239"/>
      <c r="V166" s="239"/>
      <c r="W166" s="240"/>
      <c r="X166" s="109"/>
    </row>
    <row r="167" spans="1:24" s="8" customFormat="1" ht="22.5" customHeight="1" thickBot="1">
      <c r="A167" s="147"/>
      <c r="B167" s="288" t="s">
        <v>32</v>
      </c>
      <c r="C167" s="289"/>
      <c r="D167" s="290"/>
      <c r="E167" s="107"/>
      <c r="F167" s="105"/>
      <c r="G167" s="106"/>
      <c r="H167" s="116" t="s">
        <v>60</v>
      </c>
      <c r="I167" s="131">
        <f>I165</f>
        <v>3520504.3125</v>
      </c>
      <c r="J167" s="107"/>
      <c r="K167" s="105"/>
      <c r="L167" s="106"/>
      <c r="M167" s="116" t="s">
        <v>60</v>
      </c>
      <c r="N167" s="131">
        <f>N165</f>
        <v>3900534.5473000002</v>
      </c>
      <c r="O167" s="107"/>
      <c r="P167" s="105"/>
      <c r="Q167" s="106"/>
      <c r="R167" s="116" t="s">
        <v>60</v>
      </c>
      <c r="S167" s="131">
        <f>S165</f>
        <v>0</v>
      </c>
      <c r="T167" s="107"/>
      <c r="U167" s="105"/>
      <c r="V167" s="106"/>
      <c r="W167" s="116" t="s">
        <v>60</v>
      </c>
      <c r="X167" s="131">
        <f>X165</f>
        <v>4919057.2436699998</v>
      </c>
    </row>
    <row r="168" spans="1:24">
      <c r="A168" s="102"/>
      <c r="B168" s="103"/>
      <c r="C168" s="103"/>
      <c r="D168" s="103"/>
      <c r="E168" s="103"/>
      <c r="F168" s="103"/>
      <c r="G168" s="103"/>
      <c r="H168" s="103"/>
      <c r="I168" s="104"/>
      <c r="J168" s="103"/>
      <c r="K168" s="103"/>
      <c r="L168" s="103"/>
      <c r="M168" s="103"/>
      <c r="N168" s="104"/>
      <c r="O168" s="103"/>
      <c r="P168" s="103"/>
      <c r="Q168" s="103"/>
      <c r="R168" s="103"/>
      <c r="S168" s="104"/>
      <c r="T168" s="103"/>
      <c r="U168" s="103"/>
      <c r="V168" s="103"/>
      <c r="W168" s="103"/>
      <c r="X168" s="104"/>
    </row>
    <row r="169" spans="1:24">
      <c r="A169" s="291" t="s">
        <v>11</v>
      </c>
      <c r="B169" s="292"/>
      <c r="C169" s="292"/>
      <c r="D169" s="103"/>
      <c r="E169" s="103"/>
      <c r="F169" s="103"/>
      <c r="G169" s="103"/>
      <c r="H169" s="103"/>
      <c r="I169" s="104"/>
      <c r="J169" s="103"/>
      <c r="K169" s="103"/>
      <c r="L169" s="103"/>
      <c r="M169" s="103"/>
      <c r="N169" s="104"/>
      <c r="O169" s="103"/>
      <c r="P169" s="103"/>
      <c r="Q169" s="103"/>
      <c r="R169" s="103"/>
      <c r="S169" s="104"/>
      <c r="T169" s="103"/>
      <c r="U169" s="103"/>
      <c r="V169" s="103"/>
      <c r="W169" s="103"/>
      <c r="X169" s="104"/>
    </row>
    <row r="170" spans="1:24">
      <c r="A170" s="102"/>
      <c r="B170" s="103"/>
      <c r="C170" s="103"/>
      <c r="D170" s="103"/>
      <c r="E170" s="103"/>
      <c r="F170" s="103"/>
      <c r="G170" s="103"/>
      <c r="H170" s="103"/>
      <c r="I170" s="104"/>
      <c r="J170" s="103"/>
      <c r="K170" s="103"/>
      <c r="L170" s="103"/>
      <c r="M170" s="103"/>
      <c r="N170" s="104"/>
      <c r="O170" s="103"/>
      <c r="P170" s="103"/>
      <c r="Q170" s="103"/>
      <c r="R170" s="103"/>
      <c r="S170" s="104"/>
      <c r="T170" s="103"/>
      <c r="U170" s="103"/>
      <c r="V170" s="103"/>
      <c r="W170" s="103"/>
      <c r="X170" s="104"/>
    </row>
    <row r="171" spans="1:24">
      <c r="A171" s="278" t="s">
        <v>40</v>
      </c>
      <c r="B171" s="279"/>
      <c r="C171" s="279"/>
      <c r="D171" s="103"/>
      <c r="E171" s="103"/>
      <c r="F171" s="103"/>
      <c r="G171" s="103"/>
      <c r="H171" s="103"/>
      <c r="I171" s="104"/>
      <c r="J171" s="103"/>
      <c r="K171" s="103"/>
      <c r="L171" s="103"/>
      <c r="M171" s="221">
        <f>(N161+N162+N163)/450018.79</f>
        <v>7.5173396648615496</v>
      </c>
      <c r="N171" s="104"/>
      <c r="O171" s="103"/>
      <c r="P171" s="103"/>
      <c r="Q171" s="103"/>
      <c r="R171" s="103"/>
      <c r="S171" s="104"/>
      <c r="T171" s="103"/>
      <c r="U171" s="103"/>
      <c r="V171" s="103"/>
      <c r="W171" s="103"/>
      <c r="X171" s="104"/>
    </row>
    <row r="172" spans="1:24">
      <c r="A172" s="14" t="s">
        <v>71</v>
      </c>
      <c r="B172" s="16"/>
      <c r="C172" s="16"/>
      <c r="D172" s="149"/>
      <c r="E172" s="9"/>
      <c r="F172" s="9"/>
      <c r="G172" s="9"/>
      <c r="H172" s="10"/>
      <c r="I172" s="11" t="s">
        <v>61</v>
      </c>
      <c r="J172" s="9"/>
      <c r="K172" s="9"/>
      <c r="L172" s="9"/>
      <c r="M172" s="10"/>
      <c r="N172" s="11" t="s">
        <v>61</v>
      </c>
      <c r="O172" s="9"/>
      <c r="P172" s="9"/>
      <c r="Q172" s="9"/>
      <c r="R172" s="10"/>
      <c r="S172" s="11" t="s">
        <v>61</v>
      </c>
      <c r="T172" s="9"/>
      <c r="U172" s="9"/>
      <c r="V172" s="9"/>
      <c r="W172" s="10"/>
      <c r="X172" s="11" t="s">
        <v>61</v>
      </c>
    </row>
    <row r="173" spans="1:24">
      <c r="E173" s="9"/>
      <c r="F173" s="9"/>
      <c r="G173" s="9"/>
      <c r="H173" s="10"/>
      <c r="I173" s="11"/>
      <c r="J173" s="9"/>
      <c r="K173" s="9"/>
      <c r="L173" s="9"/>
      <c r="M173" s="10"/>
      <c r="N173" s="11"/>
      <c r="O173" s="9"/>
      <c r="P173" s="9"/>
      <c r="Q173" s="9"/>
      <c r="R173" s="10"/>
      <c r="S173" s="11"/>
      <c r="T173" s="9"/>
      <c r="U173" s="9"/>
      <c r="V173" s="9"/>
      <c r="W173" s="10"/>
      <c r="X173" s="11"/>
    </row>
    <row r="174" spans="1:24">
      <c r="A174" t="s">
        <v>29</v>
      </c>
      <c r="B174" s="16"/>
      <c r="C174" s="16"/>
      <c r="D174" s="16"/>
      <c r="E174" s="9"/>
      <c r="F174" s="9"/>
      <c r="G174" s="9"/>
      <c r="H174" s="10"/>
      <c r="I174" s="11"/>
      <c r="J174" s="9"/>
      <c r="K174" s="9"/>
      <c r="L174" s="9"/>
      <c r="M174" s="10"/>
      <c r="N174" s="11"/>
      <c r="O174" s="9"/>
      <c r="P174" s="9"/>
      <c r="Q174" s="9"/>
      <c r="R174" s="10"/>
      <c r="S174" s="11"/>
      <c r="T174" s="9"/>
      <c r="U174" s="9"/>
      <c r="V174" s="9"/>
      <c r="W174" s="10"/>
      <c r="X174" s="11"/>
    </row>
    <row r="175" spans="1:24">
      <c r="A175"/>
      <c r="B175"/>
      <c r="C175"/>
      <c r="D175"/>
      <c r="E175" s="9"/>
      <c r="F175" s="9"/>
      <c r="G175" s="9"/>
      <c r="H175" s="10"/>
      <c r="I175" s="11"/>
      <c r="J175" s="9"/>
      <c r="K175" s="9"/>
      <c r="L175" s="9"/>
      <c r="M175" s="10"/>
      <c r="N175" s="11"/>
      <c r="O175" s="9"/>
      <c r="P175" s="9"/>
      <c r="Q175" s="9"/>
      <c r="R175" s="10"/>
      <c r="S175" s="11"/>
      <c r="T175" s="9"/>
      <c r="U175" s="9"/>
      <c r="V175" s="9"/>
      <c r="W175" s="10"/>
      <c r="X175" s="11"/>
    </row>
    <row r="176" spans="1:24">
      <c r="A176" s="23" t="s">
        <v>90</v>
      </c>
      <c r="B176"/>
      <c r="C176"/>
      <c r="D176" s="40"/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  <c r="T176" s="9"/>
      <c r="U176" s="9"/>
      <c r="V176" s="9"/>
      <c r="W176" s="10"/>
      <c r="X176" s="11"/>
    </row>
    <row r="177" spans="1:24">
      <c r="A177" t="s">
        <v>70</v>
      </c>
      <c r="B177"/>
      <c r="C177"/>
      <c r="D177" s="150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  <c r="T177" s="9"/>
      <c r="U177" s="9"/>
      <c r="V177" s="9"/>
      <c r="W177" s="10"/>
      <c r="X177" s="11"/>
    </row>
    <row r="178" spans="1:24"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9"/>
      <c r="U178" s="9"/>
      <c r="V178" s="9"/>
      <c r="W178" s="10"/>
      <c r="X178" s="11"/>
    </row>
    <row r="179" spans="1:24">
      <c r="E179" s="2"/>
      <c r="F179" s="2"/>
      <c r="G179" s="13"/>
      <c r="H179" s="3"/>
      <c r="I179" s="3"/>
      <c r="J179" s="2"/>
      <c r="K179" s="2"/>
      <c r="L179" s="13"/>
      <c r="M179" s="3"/>
      <c r="N179" s="3"/>
      <c r="O179" s="2"/>
      <c r="P179" s="2"/>
      <c r="Q179" s="13"/>
      <c r="R179" s="3"/>
      <c r="S179" s="3"/>
      <c r="T179" s="2"/>
      <c r="U179" s="2"/>
      <c r="V179" s="13"/>
      <c r="W179" s="3"/>
      <c r="X179" s="3"/>
    </row>
    <row r="180" spans="1:24">
      <c r="E180" s="13"/>
      <c r="F180" s="13"/>
      <c r="G180" s="13"/>
      <c r="H180" s="3"/>
      <c r="I180" s="3"/>
      <c r="J180" s="13"/>
      <c r="K180" s="13"/>
      <c r="L180" s="13"/>
      <c r="M180" s="3"/>
      <c r="N180" s="3"/>
      <c r="O180" s="13"/>
      <c r="P180" s="13"/>
      <c r="Q180" s="13"/>
      <c r="R180" s="3"/>
      <c r="S180" s="3"/>
      <c r="T180" s="13"/>
      <c r="U180" s="13"/>
      <c r="V180" s="13"/>
      <c r="W180" s="3"/>
      <c r="X180" s="3"/>
    </row>
    <row r="181" spans="1:24">
      <c r="E181" s="13"/>
      <c r="F181" s="13"/>
      <c r="G181" s="13"/>
      <c r="H181" s="3"/>
      <c r="I181" s="3"/>
      <c r="J181" s="13"/>
      <c r="K181" s="13"/>
      <c r="L181" s="13"/>
      <c r="M181" s="3"/>
      <c r="N181" s="3"/>
      <c r="O181" s="13"/>
      <c r="P181" s="13"/>
      <c r="Q181" s="13"/>
      <c r="R181" s="3"/>
      <c r="S181" s="3"/>
      <c r="T181" s="13"/>
      <c r="U181" s="13"/>
      <c r="V181" s="13"/>
      <c r="W181" s="3"/>
      <c r="X181" s="3"/>
    </row>
    <row r="182" spans="1:24">
      <c r="E182" s="2"/>
      <c r="F182" s="2"/>
      <c r="G182" s="13"/>
      <c r="H182" s="3"/>
      <c r="I182" s="3"/>
      <c r="J182" s="2"/>
      <c r="K182" s="2"/>
      <c r="L182" s="13"/>
      <c r="M182" s="3"/>
      <c r="N182" s="3"/>
      <c r="O182" s="2"/>
      <c r="P182" s="2"/>
      <c r="Q182" s="13"/>
      <c r="R182" s="3"/>
      <c r="S182" s="3"/>
      <c r="T182" s="2"/>
      <c r="U182" s="2"/>
      <c r="V182" s="13"/>
      <c r="W182" s="3"/>
      <c r="X182" s="3"/>
    </row>
    <row r="183" spans="1:24">
      <c r="E183" s="2"/>
      <c r="F183" s="2"/>
      <c r="G183" s="13"/>
      <c r="H183" s="3"/>
      <c r="I183" s="3"/>
      <c r="J183" s="2"/>
      <c r="K183" s="2"/>
      <c r="L183" s="13"/>
      <c r="M183" s="3"/>
      <c r="N183" s="3"/>
      <c r="O183" s="2"/>
      <c r="P183" s="2"/>
      <c r="Q183" s="13"/>
      <c r="R183" s="3"/>
      <c r="S183" s="3"/>
      <c r="T183" s="2"/>
      <c r="U183" s="2"/>
      <c r="V183" s="13"/>
      <c r="W183" s="3"/>
      <c r="X183" s="3"/>
    </row>
  </sheetData>
  <mergeCells count="197">
    <mergeCell ref="A1:C4"/>
    <mergeCell ref="D1:F2"/>
    <mergeCell ref="G1:I4"/>
    <mergeCell ref="D3:F4"/>
    <mergeCell ref="H6:I6"/>
    <mergeCell ref="M6:N6"/>
    <mergeCell ref="O18:S21"/>
    <mergeCell ref="R6:S6"/>
    <mergeCell ref="W6:X6"/>
    <mergeCell ref="D7:F7"/>
    <mergeCell ref="H7:I7"/>
    <mergeCell ref="D8:F8"/>
    <mergeCell ref="H8:I8"/>
    <mergeCell ref="M8:N8"/>
    <mergeCell ref="R8:S8"/>
    <mergeCell ref="W8:X8"/>
    <mergeCell ref="E9:I9"/>
    <mergeCell ref="J9:N9"/>
    <mergeCell ref="O9:S9"/>
    <mergeCell ref="T9:X9"/>
    <mergeCell ref="A10:A11"/>
    <mergeCell ref="B10:D11"/>
    <mergeCell ref="E10:E11"/>
    <mergeCell ref="F10:F11"/>
    <mergeCell ref="G10:G11"/>
    <mergeCell ref="H10:H11"/>
    <mergeCell ref="U10:U11"/>
    <mergeCell ref="V10:V11"/>
    <mergeCell ref="W10:W11"/>
    <mergeCell ref="X10:X11"/>
    <mergeCell ref="B12:D12"/>
    <mergeCell ref="B13:D13"/>
    <mergeCell ref="O10:O11"/>
    <mergeCell ref="P10:P11"/>
    <mergeCell ref="Q10:Q11"/>
    <mergeCell ref="R10:R11"/>
    <mergeCell ref="S10:S11"/>
    <mergeCell ref="T10:T11"/>
    <mergeCell ref="I10:I11"/>
    <mergeCell ref="J10:J11"/>
    <mergeCell ref="K10:K11"/>
    <mergeCell ref="L10:L11"/>
    <mergeCell ref="M10:M11"/>
    <mergeCell ref="N10:N11"/>
    <mergeCell ref="B24:D24"/>
    <mergeCell ref="B25:D25"/>
    <mergeCell ref="B26:D26"/>
    <mergeCell ref="B27:D27"/>
    <mergeCell ref="B28:D28"/>
    <mergeCell ref="B29:D29"/>
    <mergeCell ref="B14:D14"/>
    <mergeCell ref="B15:D15"/>
    <mergeCell ref="B16:D16"/>
    <mergeCell ref="B21:D21"/>
    <mergeCell ref="B22:D22"/>
    <mergeCell ref="B23:D23"/>
    <mergeCell ref="B36:D36"/>
    <mergeCell ref="B37:D37"/>
    <mergeCell ref="B39:D39"/>
    <mergeCell ref="B40:D40"/>
    <mergeCell ref="B41:D41"/>
    <mergeCell ref="B43:D43"/>
    <mergeCell ref="B30:D30"/>
    <mergeCell ref="B31:D31"/>
    <mergeCell ref="B32:D32"/>
    <mergeCell ref="B33:D33"/>
    <mergeCell ref="B34:D34"/>
    <mergeCell ref="B35:D35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8:D88"/>
    <mergeCell ref="B89:D89"/>
    <mergeCell ref="B90:D90"/>
    <mergeCell ref="B91:D91"/>
    <mergeCell ref="B92:D92"/>
    <mergeCell ref="B81:D81"/>
    <mergeCell ref="B82:D82"/>
    <mergeCell ref="B83:D83"/>
    <mergeCell ref="B85:D85"/>
    <mergeCell ref="B86:D86"/>
    <mergeCell ref="B87:D87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2:D112"/>
    <mergeCell ref="B113:D113"/>
    <mergeCell ref="B114:D114"/>
    <mergeCell ref="B115:D115"/>
    <mergeCell ref="B116:D116"/>
    <mergeCell ref="B117:D117"/>
    <mergeCell ref="B105:D105"/>
    <mergeCell ref="B106:D106"/>
    <mergeCell ref="B107:D107"/>
    <mergeCell ref="B108:D108"/>
    <mergeCell ref="B110:D110"/>
    <mergeCell ref="B111:D111"/>
    <mergeCell ref="B124:D124"/>
    <mergeCell ref="B125:D125"/>
    <mergeCell ref="B126:D126"/>
    <mergeCell ref="B127:D127"/>
    <mergeCell ref="B128:D128"/>
    <mergeCell ref="B129:D129"/>
    <mergeCell ref="B118:D118"/>
    <mergeCell ref="B119:D119"/>
    <mergeCell ref="B120:D120"/>
    <mergeCell ref="B121:D121"/>
    <mergeCell ref="B122:D122"/>
    <mergeCell ref="B123:D123"/>
    <mergeCell ref="B136:D136"/>
    <mergeCell ref="B137:D137"/>
    <mergeCell ref="B138:D138"/>
    <mergeCell ref="B139:D139"/>
    <mergeCell ref="B140:D140"/>
    <mergeCell ref="B141:D141"/>
    <mergeCell ref="B130:D130"/>
    <mergeCell ref="B131:D131"/>
    <mergeCell ref="B132:D132"/>
    <mergeCell ref="B133:D133"/>
    <mergeCell ref="B134:D134"/>
    <mergeCell ref="B135:D135"/>
    <mergeCell ref="B150:D150"/>
    <mergeCell ref="B151:D151"/>
    <mergeCell ref="B152:D152"/>
    <mergeCell ref="B153:D153"/>
    <mergeCell ref="B142:D142"/>
    <mergeCell ref="B143:D143"/>
    <mergeCell ref="B144:D144"/>
    <mergeCell ref="B145:D145"/>
    <mergeCell ref="B146:D146"/>
    <mergeCell ref="B147:D147"/>
    <mergeCell ref="A169:C169"/>
    <mergeCell ref="A171:C171"/>
    <mergeCell ref="O65:S68"/>
    <mergeCell ref="O131:S134"/>
    <mergeCell ref="B166:D166"/>
    <mergeCell ref="E166:H166"/>
    <mergeCell ref="J166:M166"/>
    <mergeCell ref="O166:R166"/>
    <mergeCell ref="T166:W166"/>
    <mergeCell ref="B167:D167"/>
    <mergeCell ref="B160:D160"/>
    <mergeCell ref="B161:D161"/>
    <mergeCell ref="B162:D162"/>
    <mergeCell ref="B163:D163"/>
    <mergeCell ref="B164:D164"/>
    <mergeCell ref="B165:D165"/>
    <mergeCell ref="B154:D154"/>
    <mergeCell ref="B155:D155"/>
    <mergeCell ref="B156:D156"/>
    <mergeCell ref="B157:D157"/>
    <mergeCell ref="B158:D158"/>
    <mergeCell ref="B159:D159"/>
    <mergeCell ref="B148:D148"/>
    <mergeCell ref="B149:D149"/>
  </mergeCells>
  <printOptions horizontalCentered="1" verticalCentered="1"/>
  <pageMargins left="0" right="0" top="0" bottom="0" header="0.3" footer="0.3"/>
  <pageSetup paperSize="8" scale="5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01" t="s">
        <v>36</v>
      </c>
      <c r="E6" s="401"/>
      <c r="F6" s="401"/>
      <c r="G6" s="401"/>
      <c r="H6" s="401"/>
      <c r="I6" s="401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05" t="s">
        <v>14</v>
      </c>
      <c r="B10" s="406"/>
      <c r="C10" s="1" t="s">
        <v>1</v>
      </c>
      <c r="D10" s="7"/>
      <c r="E10" s="410" t="s">
        <v>24</v>
      </c>
      <c r="F10" s="411"/>
      <c r="G10" s="411"/>
      <c r="H10" s="411"/>
      <c r="I10" s="412"/>
    </row>
    <row r="11" spans="1:9" ht="15.75" thickBot="1">
      <c r="A11" s="1"/>
      <c r="B11" s="2"/>
      <c r="C11" s="2"/>
      <c r="D11" s="17"/>
      <c r="E11" s="407"/>
      <c r="F11" s="408"/>
      <c r="G11" s="408"/>
      <c r="H11" s="408"/>
      <c r="I11" s="409"/>
    </row>
    <row r="12" spans="1:9">
      <c r="A12" s="378" t="s">
        <v>4</v>
      </c>
      <c r="B12" s="384" t="s">
        <v>5</v>
      </c>
      <c r="C12" s="384"/>
      <c r="D12" s="385"/>
      <c r="E12" s="389" t="s">
        <v>8</v>
      </c>
      <c r="F12" s="391" t="s">
        <v>33</v>
      </c>
      <c r="G12" s="384" t="s">
        <v>34</v>
      </c>
      <c r="H12" s="388" t="s">
        <v>6</v>
      </c>
      <c r="I12" s="383" t="s">
        <v>7</v>
      </c>
    </row>
    <row r="13" spans="1:9" ht="15.75" thickBot="1">
      <c r="A13" s="379"/>
      <c r="B13" s="386"/>
      <c r="C13" s="386"/>
      <c r="D13" s="387"/>
      <c r="E13" s="390"/>
      <c r="F13" s="392"/>
      <c r="G13" s="234"/>
      <c r="H13" s="236"/>
      <c r="I13" s="238"/>
    </row>
    <row r="14" spans="1:9">
      <c r="A14" s="49"/>
      <c r="B14" s="402"/>
      <c r="C14" s="403"/>
      <c r="D14" s="404"/>
      <c r="E14" s="51"/>
      <c r="F14" s="52"/>
      <c r="G14" s="52"/>
      <c r="H14" s="52"/>
      <c r="I14" s="37"/>
    </row>
    <row r="15" spans="1:9">
      <c r="A15" s="53"/>
      <c r="B15" s="393"/>
      <c r="C15" s="394"/>
      <c r="D15" s="395"/>
      <c r="E15" s="30"/>
      <c r="F15" s="29"/>
      <c r="G15" s="27"/>
      <c r="H15" s="28"/>
      <c r="I15" s="25"/>
    </row>
    <row r="16" spans="1:9">
      <c r="A16" s="53"/>
      <c r="B16" s="393"/>
      <c r="C16" s="394"/>
      <c r="D16" s="395"/>
      <c r="E16" s="30"/>
      <c r="F16" s="29"/>
      <c r="G16" s="27"/>
      <c r="H16" s="28"/>
      <c r="I16" s="25"/>
    </row>
    <row r="17" spans="1:9">
      <c r="A17" s="53"/>
      <c r="B17" s="393"/>
      <c r="C17" s="394"/>
      <c r="D17" s="395"/>
      <c r="E17" s="30"/>
      <c r="F17" s="29"/>
      <c r="G17" s="27"/>
      <c r="H17" s="28"/>
      <c r="I17" s="25"/>
    </row>
    <row r="18" spans="1:9">
      <c r="A18" s="48"/>
      <c r="B18" s="393"/>
      <c r="C18" s="394"/>
      <c r="D18" s="395"/>
      <c r="E18" s="30"/>
      <c r="F18" s="29"/>
      <c r="G18" s="27"/>
      <c r="H18" s="28"/>
      <c r="I18" s="25"/>
    </row>
    <row r="19" spans="1:9">
      <c r="A19" s="48"/>
      <c r="B19" s="393"/>
      <c r="C19" s="394"/>
      <c r="D19" s="395"/>
      <c r="E19" s="30"/>
      <c r="F19" s="29"/>
      <c r="G19" s="27"/>
      <c r="H19" s="28"/>
      <c r="I19" s="25"/>
    </row>
    <row r="20" spans="1:9">
      <c r="A20" s="48"/>
      <c r="B20" s="380"/>
      <c r="C20" s="381"/>
      <c r="D20" s="382"/>
      <c r="E20" s="30"/>
      <c r="F20" s="29"/>
      <c r="G20" s="27"/>
      <c r="H20" s="28"/>
      <c r="I20" s="25"/>
    </row>
    <row r="21" spans="1:9">
      <c r="A21" s="48"/>
      <c r="B21" s="380"/>
      <c r="C21" s="381"/>
      <c r="D21" s="382"/>
      <c r="E21" s="30"/>
      <c r="F21" s="29"/>
      <c r="G21" s="27"/>
      <c r="H21" s="28"/>
      <c r="I21" s="25"/>
    </row>
    <row r="22" spans="1:9">
      <c r="A22" s="48"/>
      <c r="B22" s="380"/>
      <c r="C22" s="381"/>
      <c r="D22" s="382"/>
      <c r="E22" s="30"/>
      <c r="F22" s="29"/>
      <c r="G22" s="27"/>
      <c r="H22" s="28"/>
      <c r="I22" s="25"/>
    </row>
    <row r="23" spans="1:9">
      <c r="A23" s="48"/>
      <c r="B23" s="380"/>
      <c r="C23" s="381"/>
      <c r="D23" s="382"/>
      <c r="E23" s="30"/>
      <c r="F23" s="29"/>
      <c r="G23" s="27"/>
      <c r="H23" s="28"/>
      <c r="I23" s="25"/>
    </row>
    <row r="24" spans="1:9">
      <c r="A24" s="48"/>
      <c r="B24" s="380"/>
      <c r="C24" s="381"/>
      <c r="D24" s="382"/>
      <c r="E24" s="30"/>
      <c r="F24" s="29"/>
      <c r="G24" s="27"/>
      <c r="H24" s="28"/>
      <c r="I24" s="25"/>
    </row>
    <row r="25" spans="1:9">
      <c r="A25" s="48"/>
      <c r="B25" s="393"/>
      <c r="C25" s="394"/>
      <c r="D25" s="395"/>
      <c r="E25" s="30"/>
      <c r="F25" s="29"/>
      <c r="G25" s="27"/>
      <c r="H25" s="28"/>
      <c r="I25" s="25"/>
    </row>
    <row r="26" spans="1:9">
      <c r="A26" s="48"/>
      <c r="B26" s="393"/>
      <c r="C26" s="394"/>
      <c r="D26" s="395"/>
      <c r="E26" s="30"/>
      <c r="F26" s="29"/>
      <c r="G26" s="27"/>
      <c r="H26" s="28"/>
      <c r="I26" s="25"/>
    </row>
    <row r="27" spans="1:9">
      <c r="A27" s="48"/>
      <c r="B27" s="393"/>
      <c r="C27" s="394"/>
      <c r="D27" s="395"/>
      <c r="E27" s="30"/>
      <c r="F27" s="29"/>
      <c r="G27" s="27"/>
      <c r="H27" s="28"/>
      <c r="I27" s="25"/>
    </row>
    <row r="28" spans="1:9">
      <c r="A28" s="48"/>
      <c r="B28" s="393"/>
      <c r="C28" s="394"/>
      <c r="D28" s="395"/>
      <c r="E28" s="30"/>
      <c r="F28" s="29"/>
      <c r="G28" s="27"/>
      <c r="H28" s="28"/>
      <c r="I28" s="25"/>
    </row>
    <row r="29" spans="1:9">
      <c r="A29" s="48"/>
      <c r="B29" s="380"/>
      <c r="C29" s="381"/>
      <c r="D29" s="382"/>
      <c r="E29" s="30"/>
      <c r="F29" s="29"/>
      <c r="G29" s="27"/>
      <c r="H29" s="28"/>
      <c r="I29" s="25"/>
    </row>
    <row r="30" spans="1:9">
      <c r="A30" s="48"/>
      <c r="B30" s="380"/>
      <c r="C30" s="381"/>
      <c r="D30" s="382"/>
      <c r="E30" s="30"/>
      <c r="F30" s="29"/>
      <c r="G30" s="27"/>
      <c r="H30" s="28"/>
      <c r="I30" s="25"/>
    </row>
    <row r="31" spans="1:9" ht="15" customHeight="1">
      <c r="A31" s="53"/>
      <c r="B31" s="393"/>
      <c r="C31" s="394"/>
      <c r="D31" s="395"/>
      <c r="E31" s="30"/>
      <c r="F31" s="29"/>
      <c r="G31" s="27"/>
      <c r="H31" s="28"/>
      <c r="I31" s="25"/>
    </row>
    <row r="32" spans="1:9">
      <c r="A32" s="48"/>
      <c r="B32" s="414"/>
      <c r="C32" s="394"/>
      <c r="D32" s="395"/>
      <c r="E32" s="30"/>
      <c r="F32" s="29"/>
      <c r="G32" s="27"/>
      <c r="H32" s="28"/>
      <c r="I32" s="25"/>
    </row>
    <row r="33" spans="1:9">
      <c r="A33" s="48"/>
      <c r="B33" s="414"/>
      <c r="C33" s="394"/>
      <c r="D33" s="395"/>
      <c r="E33" s="30"/>
      <c r="F33" s="29"/>
      <c r="G33" s="27"/>
      <c r="H33" s="28"/>
      <c r="I33" s="25"/>
    </row>
    <row r="34" spans="1:9">
      <c r="A34" s="48"/>
      <c r="B34" s="414"/>
      <c r="C34" s="394"/>
      <c r="D34" s="395"/>
      <c r="E34" s="30"/>
      <c r="F34" s="29"/>
      <c r="G34" s="27"/>
      <c r="H34" s="28"/>
      <c r="I34" s="25"/>
    </row>
    <row r="35" spans="1:9">
      <c r="A35" s="48"/>
      <c r="B35" s="414"/>
      <c r="C35" s="394"/>
      <c r="D35" s="395"/>
      <c r="E35" s="30"/>
      <c r="F35" s="29"/>
      <c r="G35" s="27"/>
      <c r="H35" s="28"/>
      <c r="I35" s="25"/>
    </row>
    <row r="36" spans="1:9">
      <c r="A36" s="48"/>
      <c r="B36" s="414"/>
      <c r="C36" s="394"/>
      <c r="D36" s="395"/>
      <c r="E36" s="30"/>
      <c r="F36" s="29"/>
      <c r="G36" s="27"/>
      <c r="H36" s="28"/>
      <c r="I36" s="25"/>
    </row>
    <row r="37" spans="1:9" ht="15" customHeight="1">
      <c r="A37" s="48"/>
      <c r="B37" s="393"/>
      <c r="C37" s="394"/>
      <c r="D37" s="395"/>
      <c r="E37" s="54"/>
      <c r="F37" s="55"/>
      <c r="G37" s="56"/>
      <c r="H37" s="57"/>
      <c r="I37" s="25"/>
    </row>
    <row r="38" spans="1:9">
      <c r="A38" s="48"/>
      <c r="B38" s="380"/>
      <c r="C38" s="381"/>
      <c r="D38" s="382"/>
      <c r="E38" s="58"/>
      <c r="F38" s="45"/>
      <c r="G38" s="46"/>
      <c r="H38" s="47"/>
      <c r="I38" s="25"/>
    </row>
    <row r="39" spans="1:9">
      <c r="A39" s="48"/>
      <c r="B39" s="380"/>
      <c r="C39" s="381"/>
      <c r="D39" s="382"/>
      <c r="E39" s="58"/>
      <c r="F39" s="45"/>
      <c r="G39" s="46"/>
      <c r="H39" s="47"/>
      <c r="I39" s="25"/>
    </row>
    <row r="40" spans="1:9">
      <c r="A40" s="48"/>
      <c r="B40" s="380"/>
      <c r="C40" s="381"/>
      <c r="D40" s="382"/>
      <c r="E40" s="58"/>
      <c r="F40" s="45"/>
      <c r="G40" s="46"/>
      <c r="H40" s="47"/>
      <c r="I40" s="25"/>
    </row>
    <row r="41" spans="1:9">
      <c r="A41" s="48"/>
      <c r="B41" s="380"/>
      <c r="C41" s="381"/>
      <c r="D41" s="382"/>
      <c r="E41" s="58"/>
      <c r="F41" s="45"/>
      <c r="G41" s="46"/>
      <c r="H41" s="47"/>
      <c r="I41" s="25"/>
    </row>
    <row r="42" spans="1:9">
      <c r="A42" s="48"/>
      <c r="B42" s="380"/>
      <c r="C42" s="381"/>
      <c r="D42" s="382"/>
      <c r="E42" s="58"/>
      <c r="F42" s="45"/>
      <c r="G42" s="46"/>
      <c r="H42" s="47"/>
      <c r="I42" s="25"/>
    </row>
    <row r="43" spans="1:9">
      <c r="A43" s="48"/>
      <c r="B43" s="380"/>
      <c r="C43" s="381"/>
      <c r="D43" s="382"/>
      <c r="E43" s="58"/>
      <c r="F43" s="45"/>
      <c r="G43" s="46"/>
      <c r="H43" s="47"/>
      <c r="I43" s="25"/>
    </row>
    <row r="44" spans="1:9">
      <c r="A44" s="48"/>
      <c r="B44" s="380"/>
      <c r="C44" s="381"/>
      <c r="D44" s="382"/>
      <c r="E44" s="58"/>
      <c r="F44" s="45"/>
      <c r="G44" s="46"/>
      <c r="H44" s="47"/>
      <c r="I44" s="25"/>
    </row>
    <row r="45" spans="1:9">
      <c r="A45" s="48"/>
      <c r="B45" s="380"/>
      <c r="C45" s="381"/>
      <c r="D45" s="382"/>
      <c r="E45" s="58"/>
      <c r="F45" s="45"/>
      <c r="G45" s="46"/>
      <c r="H45" s="47"/>
      <c r="I45" s="25"/>
    </row>
    <row r="46" spans="1:9">
      <c r="A46" s="48"/>
      <c r="B46" s="380"/>
      <c r="C46" s="381"/>
      <c r="D46" s="382"/>
      <c r="E46" s="58"/>
      <c r="F46" s="45"/>
      <c r="G46" s="46"/>
      <c r="H46" s="47"/>
      <c r="I46" s="25"/>
    </row>
    <row r="47" spans="1:9">
      <c r="A47" s="48"/>
      <c r="B47" s="398"/>
      <c r="C47" s="394"/>
      <c r="D47" s="395"/>
      <c r="E47" s="59"/>
      <c r="F47" s="60"/>
      <c r="G47" s="61"/>
      <c r="H47" s="62"/>
      <c r="I47" s="26"/>
    </row>
    <row r="48" spans="1:9">
      <c r="A48" s="32"/>
      <c r="B48" s="393"/>
      <c r="C48" s="394"/>
      <c r="D48" s="395"/>
      <c r="E48" s="30"/>
      <c r="F48" s="29"/>
      <c r="G48" s="27"/>
      <c r="H48" s="28"/>
      <c r="I48" s="25"/>
    </row>
    <row r="49" spans="1:9">
      <c r="A49" s="39"/>
      <c r="B49" s="399"/>
      <c r="C49" s="394"/>
      <c r="D49" s="395"/>
      <c r="E49" s="63"/>
      <c r="F49" s="64"/>
      <c r="G49" s="65"/>
      <c r="H49" s="66"/>
      <c r="I49" s="25"/>
    </row>
    <row r="50" spans="1:9">
      <c r="A50" s="33"/>
      <c r="B50" s="397"/>
      <c r="C50" s="394"/>
      <c r="D50" s="395"/>
      <c r="E50" s="67"/>
      <c r="F50" s="42"/>
      <c r="G50" s="43"/>
      <c r="H50" s="44"/>
      <c r="I50" s="25"/>
    </row>
    <row r="51" spans="1:9">
      <c r="A51" s="38"/>
      <c r="B51" s="400"/>
      <c r="C51" s="394"/>
      <c r="D51" s="395"/>
      <c r="E51" s="68"/>
      <c r="F51" s="69"/>
      <c r="G51" s="70"/>
      <c r="H51" s="71"/>
      <c r="I51" s="26"/>
    </row>
    <row r="52" spans="1:9">
      <c r="A52" s="38"/>
      <c r="B52" s="393"/>
      <c r="C52" s="394"/>
      <c r="D52" s="395"/>
      <c r="E52" s="30"/>
      <c r="F52" s="29"/>
      <c r="G52" s="27"/>
      <c r="H52" s="28"/>
      <c r="I52" s="25"/>
    </row>
    <row r="53" spans="1:9">
      <c r="A53" s="39"/>
      <c r="B53" s="399"/>
      <c r="C53" s="394"/>
      <c r="D53" s="395"/>
      <c r="E53" s="72"/>
      <c r="F53" s="73"/>
      <c r="G53" s="74"/>
      <c r="H53" s="75"/>
      <c r="I53" s="25"/>
    </row>
    <row r="54" spans="1:9">
      <c r="A54" s="33"/>
      <c r="B54" s="413"/>
      <c r="C54" s="394"/>
      <c r="D54" s="395"/>
      <c r="E54" s="30"/>
      <c r="F54" s="29"/>
      <c r="G54" s="27"/>
      <c r="H54" s="28"/>
      <c r="I54" s="25"/>
    </row>
    <row r="55" spans="1:9">
      <c r="A55" s="33"/>
      <c r="B55" s="413"/>
      <c r="C55" s="394"/>
      <c r="D55" s="395"/>
      <c r="E55" s="30"/>
      <c r="F55" s="29"/>
      <c r="G55" s="27"/>
      <c r="H55" s="28"/>
      <c r="I55" s="25"/>
    </row>
    <row r="56" spans="1:9">
      <c r="A56" s="33"/>
      <c r="B56" s="413"/>
      <c r="C56" s="394"/>
      <c r="D56" s="395"/>
      <c r="E56" s="30"/>
      <c r="F56" s="29"/>
      <c r="G56" s="27"/>
      <c r="H56" s="28"/>
      <c r="I56" s="25"/>
    </row>
    <row r="57" spans="1:9">
      <c r="A57" s="33"/>
      <c r="B57" s="413"/>
      <c r="C57" s="394"/>
      <c r="D57" s="395"/>
      <c r="E57" s="30"/>
      <c r="F57" s="29"/>
      <c r="G57" s="27"/>
      <c r="H57" s="28"/>
      <c r="I57" s="25"/>
    </row>
    <row r="58" spans="1:9">
      <c r="A58" s="38"/>
      <c r="B58" s="396"/>
      <c r="C58" s="394"/>
      <c r="D58" s="395"/>
      <c r="E58" s="76"/>
      <c r="F58" s="50"/>
      <c r="G58" s="77"/>
      <c r="H58" s="78"/>
      <c r="I58" s="26"/>
    </row>
    <row r="59" spans="1:9">
      <c r="A59" s="38"/>
      <c r="B59" s="396"/>
      <c r="C59" s="394"/>
      <c r="D59" s="395"/>
      <c r="E59" s="54"/>
      <c r="F59" s="55"/>
      <c r="G59" s="56"/>
      <c r="H59" s="57"/>
      <c r="I59" s="25"/>
    </row>
    <row r="60" spans="1:9">
      <c r="A60" s="35"/>
      <c r="B60" s="399"/>
      <c r="C60" s="394"/>
      <c r="D60" s="395"/>
      <c r="E60" s="72"/>
      <c r="F60" s="73"/>
      <c r="G60" s="74"/>
      <c r="H60" s="75"/>
      <c r="I60" s="25"/>
    </row>
    <row r="61" spans="1:9">
      <c r="A61" s="33"/>
      <c r="B61" s="393"/>
      <c r="C61" s="394"/>
      <c r="D61" s="395"/>
      <c r="E61" s="30"/>
      <c r="F61" s="29"/>
      <c r="G61" s="27"/>
      <c r="H61" s="28"/>
      <c r="I61" s="25"/>
    </row>
    <row r="62" spans="1:9">
      <c r="A62" s="33"/>
      <c r="B62" s="393"/>
      <c r="C62" s="394"/>
      <c r="D62" s="395"/>
      <c r="E62" s="30"/>
      <c r="F62" s="29"/>
      <c r="G62" s="27"/>
      <c r="H62" s="28"/>
      <c r="I62" s="25"/>
    </row>
    <row r="63" spans="1:9">
      <c r="A63" s="33"/>
      <c r="B63" s="393"/>
      <c r="C63" s="394"/>
      <c r="D63" s="395"/>
      <c r="E63" s="30"/>
      <c r="F63" s="29"/>
      <c r="G63" s="27"/>
      <c r="H63" s="28"/>
      <c r="I63" s="25"/>
    </row>
    <row r="64" spans="1:9">
      <c r="A64" s="33"/>
      <c r="B64" s="396"/>
      <c r="C64" s="394"/>
      <c r="D64" s="395"/>
      <c r="E64" s="76"/>
      <c r="F64" s="50"/>
      <c r="G64" s="77"/>
      <c r="H64" s="78"/>
      <c r="I64" s="26"/>
    </row>
    <row r="65" spans="1:9">
      <c r="A65" s="33"/>
      <c r="B65" s="396"/>
      <c r="C65" s="394"/>
      <c r="D65" s="395"/>
      <c r="E65" s="79"/>
      <c r="F65" s="80"/>
      <c r="G65" s="81"/>
      <c r="H65" s="82"/>
      <c r="I65" s="25"/>
    </row>
    <row r="66" spans="1:9">
      <c r="A66" s="38"/>
      <c r="B66" s="399"/>
      <c r="C66" s="394"/>
      <c r="D66" s="395"/>
      <c r="E66" s="72"/>
      <c r="F66" s="73"/>
      <c r="G66" s="74"/>
      <c r="H66" s="75"/>
      <c r="I66" s="25"/>
    </row>
    <row r="67" spans="1:9">
      <c r="A67" s="33"/>
      <c r="B67" s="397"/>
      <c r="C67" s="394"/>
      <c r="D67" s="395"/>
      <c r="E67" s="30"/>
      <c r="F67" s="29"/>
      <c r="G67" s="27"/>
      <c r="H67" s="28"/>
      <c r="I67" s="25"/>
    </row>
    <row r="68" spans="1:9">
      <c r="A68" s="33"/>
      <c r="B68" s="397"/>
      <c r="C68" s="394"/>
      <c r="D68" s="395"/>
      <c r="E68" s="58"/>
      <c r="F68" s="45"/>
      <c r="G68" s="46"/>
      <c r="H68" s="47"/>
      <c r="I68" s="25"/>
    </row>
    <row r="69" spans="1:9">
      <c r="A69" s="33"/>
      <c r="B69" s="397"/>
      <c r="C69" s="394"/>
      <c r="D69" s="395"/>
      <c r="E69" s="58"/>
      <c r="F69" s="45"/>
      <c r="G69" s="46"/>
      <c r="H69" s="47"/>
      <c r="I69" s="25"/>
    </row>
    <row r="70" spans="1:9">
      <c r="A70" s="33"/>
      <c r="B70" s="397"/>
      <c r="C70" s="394"/>
      <c r="D70" s="395"/>
      <c r="E70" s="58"/>
      <c r="F70" s="45"/>
      <c r="G70" s="46"/>
      <c r="H70" s="47"/>
      <c r="I70" s="25"/>
    </row>
    <row r="71" spans="1:9">
      <c r="A71" s="33"/>
      <c r="B71" s="397"/>
      <c r="C71" s="394"/>
      <c r="D71" s="395"/>
      <c r="E71" s="67"/>
      <c r="F71" s="42"/>
      <c r="G71" s="43"/>
      <c r="H71" s="44"/>
      <c r="I71" s="25"/>
    </row>
    <row r="72" spans="1:9">
      <c r="A72" s="33"/>
      <c r="B72" s="397"/>
      <c r="C72" s="394"/>
      <c r="D72" s="395"/>
      <c r="E72" s="58"/>
      <c r="F72" s="45"/>
      <c r="G72" s="46"/>
      <c r="H72" s="47"/>
      <c r="I72" s="25"/>
    </row>
    <row r="73" spans="1:9">
      <c r="A73" s="33"/>
      <c r="B73" s="393"/>
      <c r="C73" s="394"/>
      <c r="D73" s="395"/>
      <c r="E73" s="30"/>
      <c r="F73" s="29"/>
      <c r="G73" s="27"/>
      <c r="H73" s="28"/>
      <c r="I73" s="25"/>
    </row>
    <row r="74" spans="1:9">
      <c r="A74" s="33"/>
      <c r="B74" s="393"/>
      <c r="C74" s="394"/>
      <c r="D74" s="395"/>
      <c r="E74" s="30"/>
      <c r="F74" s="29"/>
      <c r="G74" s="27"/>
      <c r="H74" s="28"/>
      <c r="I74" s="25"/>
    </row>
    <row r="75" spans="1:9">
      <c r="A75" s="33"/>
      <c r="B75" s="397"/>
      <c r="C75" s="394"/>
      <c r="D75" s="395"/>
      <c r="E75" s="83"/>
      <c r="F75" s="84"/>
      <c r="G75" s="85"/>
      <c r="H75" s="86"/>
      <c r="I75" s="25"/>
    </row>
    <row r="76" spans="1:9">
      <c r="A76" s="33"/>
      <c r="B76" s="397"/>
      <c r="C76" s="394"/>
      <c r="D76" s="395"/>
      <c r="E76" s="83"/>
      <c r="F76" s="84"/>
      <c r="G76" s="85"/>
      <c r="H76" s="86"/>
      <c r="I76" s="25"/>
    </row>
    <row r="77" spans="1:9">
      <c r="A77" s="33"/>
      <c r="B77" s="396"/>
      <c r="C77" s="394"/>
      <c r="D77" s="395"/>
      <c r="E77" s="76"/>
      <c r="F77" s="50"/>
      <c r="G77" s="77"/>
      <c r="H77" s="78"/>
      <c r="I77" s="26"/>
    </row>
    <row r="78" spans="1:9">
      <c r="A78" s="34"/>
      <c r="B78" s="396"/>
      <c r="C78" s="394"/>
      <c r="D78" s="395"/>
      <c r="E78" s="79"/>
      <c r="F78" s="80"/>
      <c r="G78" s="81"/>
      <c r="H78" s="82"/>
      <c r="I78" s="25"/>
    </row>
    <row r="79" spans="1:9">
      <c r="A79" s="34"/>
      <c r="B79" s="399"/>
      <c r="C79" s="394"/>
      <c r="D79" s="395"/>
      <c r="E79" s="72"/>
      <c r="F79" s="73"/>
      <c r="G79" s="74"/>
      <c r="H79" s="75"/>
      <c r="I79" s="25"/>
    </row>
    <row r="80" spans="1:9" ht="15" customHeight="1">
      <c r="A80" s="33"/>
      <c r="B80" s="397"/>
      <c r="C80" s="394"/>
      <c r="D80" s="395"/>
      <c r="E80" s="67"/>
      <c r="F80" s="42"/>
      <c r="G80" s="43"/>
      <c r="H80" s="44"/>
      <c r="I80" s="25"/>
    </row>
    <row r="81" spans="1:9">
      <c r="A81" s="33"/>
      <c r="B81" s="397"/>
      <c r="C81" s="394"/>
      <c r="D81" s="395"/>
      <c r="E81" s="67"/>
      <c r="F81" s="42"/>
      <c r="G81" s="43"/>
      <c r="H81" s="44"/>
      <c r="I81" s="25"/>
    </row>
    <row r="82" spans="1:9">
      <c r="A82" s="33"/>
      <c r="B82" s="397"/>
      <c r="C82" s="394"/>
      <c r="D82" s="395"/>
      <c r="E82" s="67"/>
      <c r="F82" s="42"/>
      <c r="G82" s="43"/>
      <c r="H82" s="44"/>
      <c r="I82" s="25"/>
    </row>
    <row r="83" spans="1:9">
      <c r="A83" s="33"/>
      <c r="B83" s="397"/>
      <c r="C83" s="394"/>
      <c r="D83" s="395"/>
      <c r="E83" s="58"/>
      <c r="F83" s="45"/>
      <c r="G83" s="46"/>
      <c r="H83" s="47"/>
      <c r="I83" s="25"/>
    </row>
    <row r="84" spans="1:9">
      <c r="A84" s="33"/>
      <c r="B84" s="397"/>
      <c r="C84" s="394"/>
      <c r="D84" s="395"/>
      <c r="E84" s="58"/>
      <c r="F84" s="45"/>
      <c r="G84" s="46"/>
      <c r="H84" s="47"/>
      <c r="I84" s="25"/>
    </row>
    <row r="85" spans="1:9">
      <c r="A85" s="33"/>
      <c r="B85" s="397"/>
      <c r="C85" s="394"/>
      <c r="D85" s="395"/>
      <c r="E85" s="67"/>
      <c r="F85" s="42"/>
      <c r="G85" s="43"/>
      <c r="H85" s="44"/>
      <c r="I85" s="25"/>
    </row>
    <row r="86" spans="1:9">
      <c r="A86" s="33"/>
      <c r="B86" s="397"/>
      <c r="C86" s="394"/>
      <c r="D86" s="395"/>
      <c r="E86" s="58"/>
      <c r="F86" s="45"/>
      <c r="G86" s="46"/>
      <c r="H86" s="47"/>
      <c r="I86" s="25"/>
    </row>
    <row r="87" spans="1:9">
      <c r="A87" s="33"/>
      <c r="B87" s="393"/>
      <c r="C87" s="394"/>
      <c r="D87" s="395"/>
      <c r="E87" s="30"/>
      <c r="F87" s="29"/>
      <c r="G87" s="27"/>
      <c r="H87" s="28"/>
      <c r="I87" s="25"/>
    </row>
    <row r="88" spans="1:9">
      <c r="A88" s="33"/>
      <c r="B88" s="397"/>
      <c r="C88" s="394"/>
      <c r="D88" s="395"/>
      <c r="E88" s="83"/>
      <c r="F88" s="84"/>
      <c r="G88" s="85"/>
      <c r="H88" s="86"/>
      <c r="I88" s="25"/>
    </row>
    <row r="89" spans="1:9">
      <c r="A89" s="33"/>
      <c r="B89" s="415"/>
      <c r="C89" s="381"/>
      <c r="D89" s="382"/>
      <c r="E89" s="83"/>
      <c r="F89" s="84"/>
      <c r="G89" s="85"/>
      <c r="H89" s="86"/>
      <c r="I89" s="25"/>
    </row>
    <row r="90" spans="1:9">
      <c r="A90" s="33"/>
      <c r="B90" s="396"/>
      <c r="C90" s="394"/>
      <c r="D90" s="395"/>
      <c r="E90" s="76"/>
      <c r="F90" s="50"/>
      <c r="G90" s="77"/>
      <c r="H90" s="78"/>
      <c r="I90" s="26"/>
    </row>
    <row r="91" spans="1:9">
      <c r="A91" s="32"/>
      <c r="B91" s="396"/>
      <c r="C91" s="394"/>
      <c r="D91" s="395"/>
      <c r="E91" s="79"/>
      <c r="F91" s="80"/>
      <c r="G91" s="81"/>
      <c r="H91" s="82"/>
      <c r="I91" s="25"/>
    </row>
    <row r="92" spans="1:9">
      <c r="A92" s="36"/>
      <c r="B92" s="399"/>
      <c r="C92" s="394"/>
      <c r="D92" s="395"/>
      <c r="E92" s="72"/>
      <c r="F92" s="73"/>
      <c r="G92" s="74"/>
      <c r="H92" s="75"/>
      <c r="I92" s="25"/>
    </row>
    <row r="93" spans="1:9">
      <c r="A93" s="33"/>
      <c r="B93" s="397"/>
      <c r="C93" s="394"/>
      <c r="D93" s="395"/>
      <c r="E93" s="58"/>
      <c r="F93" s="45"/>
      <c r="G93" s="46"/>
      <c r="H93" s="47"/>
      <c r="I93" s="25"/>
    </row>
    <row r="94" spans="1:9">
      <c r="A94" s="33"/>
      <c r="B94" s="397"/>
      <c r="C94" s="394"/>
      <c r="D94" s="395"/>
      <c r="E94" s="67"/>
      <c r="F94" s="42"/>
      <c r="G94" s="43"/>
      <c r="H94" s="44"/>
      <c r="I94" s="25"/>
    </row>
    <row r="95" spans="1:9">
      <c r="A95" s="33"/>
      <c r="B95" s="393"/>
      <c r="C95" s="394"/>
      <c r="D95" s="395"/>
      <c r="E95" s="30"/>
      <c r="F95" s="29"/>
      <c r="G95" s="27"/>
      <c r="H95" s="28"/>
      <c r="I95" s="25"/>
    </row>
    <row r="96" spans="1:9">
      <c r="A96" s="32"/>
      <c r="B96" s="396"/>
      <c r="C96" s="394"/>
      <c r="D96" s="395"/>
      <c r="E96" s="76"/>
      <c r="F96" s="50"/>
      <c r="G96" s="77"/>
      <c r="H96" s="78"/>
      <c r="I96" s="26"/>
    </row>
    <row r="97" spans="1:9">
      <c r="A97" s="32"/>
      <c r="B97" s="396"/>
      <c r="C97" s="394"/>
      <c r="D97" s="395"/>
      <c r="E97" s="54"/>
      <c r="F97" s="55"/>
      <c r="G97" s="56"/>
      <c r="H97" s="57"/>
      <c r="I97" s="25"/>
    </row>
    <row r="98" spans="1:9">
      <c r="A98" s="36"/>
      <c r="B98" s="399"/>
      <c r="C98" s="394"/>
      <c r="D98" s="395"/>
      <c r="E98" s="72"/>
      <c r="F98" s="73"/>
      <c r="G98" s="74"/>
      <c r="H98" s="75"/>
      <c r="I98" s="25"/>
    </row>
    <row r="99" spans="1:9">
      <c r="A99" s="33"/>
      <c r="B99" s="393"/>
      <c r="C99" s="394"/>
      <c r="D99" s="395"/>
      <c r="E99" s="30"/>
      <c r="F99" s="29"/>
      <c r="G99" s="27"/>
      <c r="H99" s="28"/>
      <c r="I99" s="25"/>
    </row>
    <row r="100" spans="1:9">
      <c r="A100" s="33"/>
      <c r="B100" s="393"/>
      <c r="C100" s="394"/>
      <c r="D100" s="395"/>
      <c r="E100" s="58"/>
      <c r="F100" s="45"/>
      <c r="G100" s="46"/>
      <c r="H100" s="47"/>
      <c r="I100" s="25"/>
    </row>
    <row r="101" spans="1:9">
      <c r="A101" s="33"/>
      <c r="B101" s="393"/>
      <c r="C101" s="394"/>
      <c r="D101" s="395"/>
      <c r="E101" s="58"/>
      <c r="F101" s="45"/>
      <c r="G101" s="46"/>
      <c r="H101" s="47"/>
      <c r="I101" s="25"/>
    </row>
    <row r="102" spans="1:9">
      <c r="A102" s="33"/>
      <c r="B102" s="380"/>
      <c r="C102" s="381"/>
      <c r="D102" s="382"/>
      <c r="E102" s="58"/>
      <c r="F102" s="45"/>
      <c r="G102" s="46"/>
      <c r="H102" s="47"/>
      <c r="I102" s="25"/>
    </row>
    <row r="103" spans="1:9">
      <c r="A103" s="32"/>
      <c r="B103" s="396"/>
      <c r="C103" s="394"/>
      <c r="D103" s="395"/>
      <c r="E103" s="76"/>
      <c r="F103" s="50"/>
      <c r="G103" s="77"/>
      <c r="H103" s="78"/>
      <c r="I103" s="26"/>
    </row>
    <row r="104" spans="1:9">
      <c r="A104" s="32"/>
      <c r="B104" s="396"/>
      <c r="C104" s="394"/>
      <c r="D104" s="395"/>
      <c r="E104" s="79"/>
      <c r="F104" s="80"/>
      <c r="G104" s="81"/>
      <c r="H104" s="82"/>
      <c r="I104" s="25"/>
    </row>
    <row r="105" spans="1:9">
      <c r="A105" s="36"/>
      <c r="B105" s="417"/>
      <c r="C105" s="394"/>
      <c r="D105" s="395"/>
      <c r="E105" s="79"/>
      <c r="F105" s="80"/>
      <c r="G105" s="81"/>
      <c r="H105" s="82"/>
      <c r="I105" s="25"/>
    </row>
    <row r="106" spans="1:9">
      <c r="A106" s="33"/>
      <c r="B106" s="416"/>
      <c r="C106" s="394"/>
      <c r="D106" s="395"/>
      <c r="E106" s="30"/>
      <c r="F106" s="29"/>
      <c r="G106" s="27"/>
      <c r="H106" s="28"/>
      <c r="I106" s="25"/>
    </row>
    <row r="107" spans="1:9">
      <c r="A107" s="33"/>
      <c r="B107" s="416"/>
      <c r="C107" s="394"/>
      <c r="D107" s="395"/>
      <c r="E107" s="30"/>
      <c r="F107" s="29"/>
      <c r="G107" s="27"/>
      <c r="H107" s="28"/>
      <c r="I107" s="25"/>
    </row>
    <row r="108" spans="1:9">
      <c r="A108" s="33"/>
      <c r="B108" s="416"/>
      <c r="C108" s="394"/>
      <c r="D108" s="395"/>
      <c r="E108" s="30"/>
      <c r="F108" s="29"/>
      <c r="G108" s="27"/>
      <c r="H108" s="28"/>
      <c r="I108" s="25"/>
    </row>
    <row r="109" spans="1:9">
      <c r="A109" s="33"/>
      <c r="B109" s="416"/>
      <c r="C109" s="394"/>
      <c r="D109" s="395"/>
      <c r="E109" s="30"/>
      <c r="F109" s="29"/>
      <c r="G109" s="27"/>
      <c r="H109" s="28"/>
      <c r="I109" s="25"/>
    </row>
    <row r="110" spans="1:9">
      <c r="A110" s="33"/>
      <c r="B110" s="416"/>
      <c r="C110" s="394"/>
      <c r="D110" s="395"/>
      <c r="E110" s="30"/>
      <c r="F110" s="29"/>
      <c r="G110" s="27"/>
      <c r="H110" s="28"/>
      <c r="I110" s="25"/>
    </row>
    <row r="111" spans="1:9">
      <c r="A111" s="33"/>
      <c r="B111" s="416"/>
      <c r="C111" s="394"/>
      <c r="D111" s="395"/>
      <c r="E111" s="30"/>
      <c r="F111" s="29"/>
      <c r="G111" s="27"/>
      <c r="H111" s="28"/>
      <c r="I111" s="25"/>
    </row>
    <row r="112" spans="1:9">
      <c r="A112" s="33"/>
      <c r="B112" s="416"/>
      <c r="C112" s="394"/>
      <c r="D112" s="395"/>
      <c r="E112" s="30"/>
      <c r="F112" s="29"/>
      <c r="G112" s="27"/>
      <c r="H112" s="28"/>
      <c r="I112" s="25"/>
    </row>
    <row r="113" spans="1:9">
      <c r="A113" s="33"/>
      <c r="B113" s="416"/>
      <c r="C113" s="394"/>
      <c r="D113" s="395"/>
      <c r="E113" s="30"/>
      <c r="F113" s="29"/>
      <c r="G113" s="27"/>
      <c r="H113" s="28"/>
      <c r="I113" s="25"/>
    </row>
    <row r="114" spans="1:9">
      <c r="A114" s="33"/>
      <c r="B114" s="416"/>
      <c r="C114" s="394"/>
      <c r="D114" s="395"/>
      <c r="E114" s="30"/>
      <c r="F114" s="29"/>
      <c r="G114" s="27"/>
      <c r="H114" s="28"/>
      <c r="I114" s="25"/>
    </row>
    <row r="115" spans="1:9">
      <c r="A115" s="33"/>
      <c r="B115" s="416"/>
      <c r="C115" s="394"/>
      <c r="D115" s="395"/>
      <c r="E115" s="30"/>
      <c r="F115" s="29"/>
      <c r="G115" s="27"/>
      <c r="H115" s="28"/>
      <c r="I115" s="25"/>
    </row>
    <row r="116" spans="1:9">
      <c r="A116" s="33"/>
      <c r="B116" s="416"/>
      <c r="C116" s="394"/>
      <c r="D116" s="395"/>
      <c r="E116" s="30"/>
      <c r="F116" s="29"/>
      <c r="G116" s="27"/>
      <c r="H116" s="28"/>
      <c r="I116" s="25"/>
    </row>
    <row r="117" spans="1:9">
      <c r="A117" s="33"/>
      <c r="B117" s="416"/>
      <c r="C117" s="394"/>
      <c r="D117" s="395"/>
      <c r="E117" s="30"/>
      <c r="F117" s="29"/>
      <c r="G117" s="27"/>
      <c r="H117" s="28"/>
      <c r="I117" s="25"/>
    </row>
    <row r="118" spans="1:9">
      <c r="A118" s="33"/>
      <c r="B118" s="416"/>
      <c r="C118" s="394"/>
      <c r="D118" s="395"/>
      <c r="E118" s="30"/>
      <c r="F118" s="29"/>
      <c r="G118" s="27"/>
      <c r="H118" s="28"/>
      <c r="I118" s="25"/>
    </row>
    <row r="119" spans="1:9">
      <c r="A119" s="33"/>
      <c r="B119" s="416"/>
      <c r="C119" s="394"/>
      <c r="D119" s="395"/>
      <c r="E119" s="30"/>
      <c r="F119" s="29"/>
      <c r="G119" s="27"/>
      <c r="H119" s="28"/>
      <c r="I119" s="25"/>
    </row>
    <row r="120" spans="1:9">
      <c r="A120" s="33"/>
      <c r="B120" s="416"/>
      <c r="C120" s="394"/>
      <c r="D120" s="395"/>
      <c r="E120" s="30"/>
      <c r="F120" s="29"/>
      <c r="G120" s="27"/>
      <c r="H120" s="28"/>
      <c r="I120" s="25"/>
    </row>
    <row r="121" spans="1:9">
      <c r="A121" s="33"/>
      <c r="B121" s="416"/>
      <c r="C121" s="394"/>
      <c r="D121" s="395"/>
      <c r="E121" s="30"/>
      <c r="F121" s="29"/>
      <c r="G121" s="27"/>
      <c r="H121" s="28"/>
      <c r="I121" s="25"/>
    </row>
    <row r="122" spans="1:9">
      <c r="A122" s="33"/>
      <c r="B122" s="416"/>
      <c r="C122" s="394"/>
      <c r="D122" s="395"/>
      <c r="E122" s="30"/>
      <c r="F122" s="29"/>
      <c r="G122" s="27"/>
      <c r="H122" s="28"/>
      <c r="I122" s="25"/>
    </row>
    <row r="123" spans="1:9">
      <c r="A123" s="33"/>
      <c r="B123" s="416"/>
      <c r="C123" s="394"/>
      <c r="D123" s="395"/>
      <c r="E123" s="30"/>
      <c r="F123" s="29"/>
      <c r="G123" s="27"/>
      <c r="H123" s="28"/>
      <c r="I123" s="25"/>
    </row>
    <row r="124" spans="1:9">
      <c r="A124" s="33"/>
      <c r="B124" s="413"/>
      <c r="C124" s="394"/>
      <c r="D124" s="395"/>
      <c r="E124" s="30"/>
      <c r="F124" s="29"/>
      <c r="G124" s="27"/>
      <c r="H124" s="28"/>
      <c r="I124" s="25"/>
    </row>
    <row r="125" spans="1:9">
      <c r="A125" s="33"/>
      <c r="B125" s="416"/>
      <c r="C125" s="394"/>
      <c r="D125" s="395"/>
      <c r="E125" s="30"/>
      <c r="F125" s="29"/>
      <c r="G125" s="27"/>
      <c r="H125" s="28"/>
      <c r="I125" s="25"/>
    </row>
    <row r="126" spans="1:9">
      <c r="A126" s="33"/>
      <c r="B126" s="416"/>
      <c r="C126" s="394"/>
      <c r="D126" s="395"/>
      <c r="E126" s="30"/>
      <c r="F126" s="29"/>
      <c r="G126" s="27"/>
      <c r="H126" s="28"/>
      <c r="I126" s="25"/>
    </row>
    <row r="127" spans="1:9">
      <c r="A127" s="33"/>
      <c r="B127" s="413"/>
      <c r="C127" s="394"/>
      <c r="D127" s="395"/>
      <c r="E127" s="30"/>
      <c r="F127" s="29"/>
      <c r="G127" s="27"/>
      <c r="H127" s="28"/>
      <c r="I127" s="25"/>
    </row>
    <row r="128" spans="1:9">
      <c r="A128" s="33"/>
      <c r="B128" s="418"/>
      <c r="C128" s="381"/>
      <c r="D128" s="382"/>
      <c r="E128" s="30"/>
      <c r="F128" s="29"/>
      <c r="G128" s="27"/>
      <c r="H128" s="28"/>
      <c r="I128" s="25"/>
    </row>
    <row r="129" spans="1:9">
      <c r="A129" s="32"/>
      <c r="B129" s="396"/>
      <c r="C129" s="394"/>
      <c r="D129" s="395"/>
      <c r="E129" s="76"/>
      <c r="F129" s="50"/>
      <c r="G129" s="77"/>
      <c r="H129" s="78"/>
      <c r="I129" s="26"/>
    </row>
    <row r="130" spans="1:9">
      <c r="A130" s="32"/>
      <c r="B130" s="396"/>
      <c r="C130" s="394"/>
      <c r="D130" s="395"/>
      <c r="E130" s="79"/>
      <c r="F130" s="80"/>
      <c r="G130" s="81"/>
      <c r="H130" s="82"/>
      <c r="I130" s="26"/>
    </row>
    <row r="131" spans="1:9">
      <c r="A131" s="36"/>
      <c r="B131" s="417"/>
      <c r="C131" s="394"/>
      <c r="D131" s="395"/>
      <c r="E131" s="79"/>
      <c r="F131" s="80"/>
      <c r="G131" s="81"/>
      <c r="H131" s="82"/>
      <c r="I131" s="25"/>
    </row>
    <row r="132" spans="1:9">
      <c r="A132" s="33"/>
      <c r="B132" s="413"/>
      <c r="C132" s="394"/>
      <c r="D132" s="395"/>
      <c r="E132" s="30"/>
      <c r="F132" s="29"/>
      <c r="G132" s="27"/>
      <c r="H132" s="28"/>
      <c r="I132" s="25"/>
    </row>
    <row r="133" spans="1:9">
      <c r="A133" s="33"/>
      <c r="B133" s="413"/>
      <c r="C133" s="394"/>
      <c r="D133" s="395"/>
      <c r="E133" s="30"/>
      <c r="F133" s="29"/>
      <c r="G133" s="27"/>
      <c r="H133" s="28"/>
      <c r="I133" s="25"/>
    </row>
    <row r="134" spans="1:9">
      <c r="A134" s="33"/>
      <c r="B134" s="413"/>
      <c r="C134" s="394"/>
      <c r="D134" s="395"/>
      <c r="E134" s="30"/>
      <c r="F134" s="29"/>
      <c r="G134" s="27"/>
      <c r="H134" s="28"/>
      <c r="I134" s="25"/>
    </row>
    <row r="135" spans="1:9">
      <c r="A135" s="33"/>
      <c r="B135" s="413"/>
      <c r="C135" s="394"/>
      <c r="D135" s="395"/>
      <c r="E135" s="30"/>
      <c r="F135" s="29"/>
      <c r="G135" s="27"/>
      <c r="H135" s="28"/>
      <c r="I135" s="25"/>
    </row>
    <row r="136" spans="1:9" ht="15.75" thickBot="1">
      <c r="A136" s="33"/>
      <c r="B136" s="413"/>
      <c r="C136" s="394"/>
      <c r="D136" s="395"/>
      <c r="E136" s="30"/>
      <c r="F136" s="29"/>
      <c r="G136" s="27"/>
      <c r="H136" s="28"/>
      <c r="I136" s="25"/>
    </row>
    <row r="137" spans="1:9">
      <c r="A137" s="369"/>
      <c r="B137" s="369"/>
      <c r="C137" s="12"/>
      <c r="D137" s="12"/>
      <c r="E137" s="370"/>
      <c r="F137" s="371"/>
      <c r="G137" s="371"/>
      <c r="H137" s="371"/>
      <c r="I137" s="372"/>
    </row>
    <row r="138" spans="1:9" ht="15.75" thickBot="1">
      <c r="A138" s="376" t="s">
        <v>11</v>
      </c>
      <c r="B138" s="377"/>
      <c r="C138" s="377"/>
      <c r="D138" s="19"/>
      <c r="E138" s="373"/>
      <c r="F138" s="374"/>
      <c r="G138" s="374"/>
      <c r="H138" s="374"/>
      <c r="I138" s="375"/>
    </row>
    <row r="139" spans="1:9">
      <c r="A139" s="15"/>
      <c r="B139" s="12"/>
      <c r="C139" s="367" t="s">
        <v>23</v>
      </c>
      <c r="D139" s="368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original</vt:lpstr>
      <vt:lpstr>final</vt:lpstr>
      <vt:lpstr>Reconciled Qty with Contr's amt</vt:lpstr>
      <vt:lpstr>final!Print_Area</vt:lpstr>
      <vt:lpstr>original!Print_Area</vt:lpstr>
      <vt:lpstr>final!Print_Titles</vt:lpstr>
      <vt:lpstr>original!Print_Titles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2023-07-29T08:31:01Z</cp:lastPrinted>
  <dcterms:created xsi:type="dcterms:W3CDTF">2013-04-08T01:32:43Z</dcterms:created>
  <dcterms:modified xsi:type="dcterms:W3CDTF">2024-01-20T00:43:49Z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