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Engineering\10. Projects\PROJECT OFFICE DOCUMENTS\2023\02 Coffee Team\03 CAPEX 2023\Green Coffee Van Unloading Facility\Phase 2\17 BidDocs\4 AbsOfBid\"/>
    </mc:Choice>
  </mc:AlternateContent>
  <xr:revisionPtr revIDLastSave="0" documentId="13_ncr:1_{986449FE-E45B-41E1-80EC-0321E6666F17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original" sheetId="11" r:id="rId1"/>
    <sheet name="fina" sheetId="14" state="hidden" r:id="rId2"/>
    <sheet name="final" sheetId="15" r:id="rId3"/>
    <sheet name="finals" sheetId="12" state="hidden" r:id="rId4"/>
    <sheet name="Reconciled Qty with Contr's amt" sheetId="5" state="hidden" r:id="rId5"/>
  </sheets>
  <definedNames>
    <definedName name="_xlnm.Print_Area" localSheetId="1">fina!$A$1:$N$192</definedName>
    <definedName name="_xlnm.Print_Area" localSheetId="2">final!$A$1:$S$180</definedName>
    <definedName name="_xlnm.Print_Area" localSheetId="3">finals!$A$1:$S$177</definedName>
    <definedName name="_xlnm.Print_Area" localSheetId="0">original!$A$1:$X$248</definedName>
    <definedName name="_xlnm.Print_Titles" localSheetId="1">fina!$10:$11</definedName>
    <definedName name="_xlnm.Print_Titles" localSheetId="2">final!$10:$11</definedName>
    <definedName name="_xlnm.Print_Titles" localSheetId="3">finals!$10:$11</definedName>
    <definedName name="_xlnm.Print_Titles" localSheetId="0">original!$10:$11</definedName>
    <definedName name="_xlnm.Print_Titles" localSheetId="4">'Reconciled Qty with Contr''s amt'!$11:$13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35" i="11" l="1"/>
  <c r="X234" i="11"/>
  <c r="X233" i="11"/>
  <c r="X205" i="11"/>
  <c r="X206" i="11"/>
  <c r="X207" i="11"/>
  <c r="X211" i="11"/>
  <c r="X212" i="11"/>
  <c r="X213" i="11"/>
  <c r="X214" i="11"/>
  <c r="X204" i="11" l="1"/>
  <c r="X177" i="11"/>
  <c r="X178" i="11"/>
  <c r="X179" i="11"/>
  <c r="X180" i="11"/>
  <c r="X181" i="11"/>
  <c r="X182" i="11"/>
  <c r="X183" i="11"/>
  <c r="X184" i="11"/>
  <c r="X185" i="11"/>
  <c r="X186" i="11"/>
  <c r="X187" i="11"/>
  <c r="X188" i="11"/>
  <c r="X176" i="11"/>
  <c r="X168" i="11"/>
  <c r="X169" i="11"/>
  <c r="X170" i="11"/>
  <c r="X171" i="11"/>
  <c r="X172" i="11"/>
  <c r="X173" i="11"/>
  <c r="X167" i="11"/>
  <c r="X141" i="11"/>
  <c r="X142" i="11"/>
  <c r="X143" i="11"/>
  <c r="X144" i="11"/>
  <c r="X145" i="11"/>
  <c r="X146" i="11"/>
  <c r="X147" i="11"/>
  <c r="X148" i="11"/>
  <c r="X149" i="11"/>
  <c r="X140" i="11"/>
  <c r="X124" i="11"/>
  <c r="X123" i="11"/>
  <c r="X122" i="11"/>
  <c r="X121" i="11"/>
  <c r="X120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82" i="11"/>
  <c r="X150" i="11" l="1"/>
  <c r="X125" i="11"/>
  <c r="O224" i="11" l="1"/>
  <c r="S223" i="11"/>
  <c r="S222" i="11"/>
  <c r="S221" i="11"/>
  <c r="S220" i="11"/>
  <c r="S219" i="11"/>
  <c r="S218" i="11"/>
  <c r="O216" i="11"/>
  <c r="S213" i="11"/>
  <c r="S212" i="11"/>
  <c r="S211" i="11"/>
  <c r="S210" i="11"/>
  <c r="S209" i="11"/>
  <c r="S208" i="11"/>
  <c r="S207" i="11"/>
  <c r="S206" i="11"/>
  <c r="S205" i="11"/>
  <c r="S204" i="11"/>
  <c r="O201" i="11"/>
  <c r="S200" i="11"/>
  <c r="S199" i="11"/>
  <c r="S198" i="11"/>
  <c r="S197" i="11"/>
  <c r="S196" i="11"/>
  <c r="S195" i="11"/>
  <c r="S194" i="11"/>
  <c r="S193" i="11"/>
  <c r="S188" i="11"/>
  <c r="S187" i="11"/>
  <c r="S186" i="11"/>
  <c r="S185" i="11"/>
  <c r="S184" i="11"/>
  <c r="S183" i="11"/>
  <c r="S182" i="11"/>
  <c r="S181" i="11"/>
  <c r="S180" i="11"/>
  <c r="S179" i="11"/>
  <c r="S178" i="11"/>
  <c r="S177" i="11"/>
  <c r="S176" i="11"/>
  <c r="S164" i="11"/>
  <c r="S137" i="11"/>
  <c r="S136" i="11"/>
  <c r="S135" i="11"/>
  <c r="S133" i="11"/>
  <c r="S116" i="11"/>
  <c r="S115" i="11"/>
  <c r="S114" i="11"/>
  <c r="S77" i="11"/>
  <c r="S76" i="11"/>
  <c r="S75" i="11"/>
  <c r="S74" i="11"/>
  <c r="S73" i="11"/>
  <c r="S72" i="11"/>
  <c r="S71" i="11"/>
  <c r="S70" i="11"/>
  <c r="S69" i="11"/>
  <c r="S68" i="11"/>
  <c r="S67" i="11"/>
  <c r="S66" i="11"/>
  <c r="S64" i="11"/>
  <c r="S61" i="11"/>
  <c r="S60" i="11"/>
  <c r="S48" i="11"/>
  <c r="S47" i="11"/>
  <c r="S46" i="11"/>
  <c r="S45" i="11"/>
  <c r="S44" i="11"/>
  <c r="S43" i="11"/>
  <c r="S42" i="11"/>
  <c r="S41" i="11"/>
  <c r="S40" i="11"/>
  <c r="S39" i="11"/>
  <c r="S38" i="11"/>
  <c r="S37" i="11"/>
  <c r="S36" i="11"/>
  <c r="S35" i="11"/>
  <c r="S34" i="11"/>
  <c r="S33" i="11"/>
  <c r="S32" i="11"/>
  <c r="S29" i="11"/>
  <c r="S28" i="11"/>
  <c r="S27" i="11"/>
  <c r="S26" i="11"/>
  <c r="S25" i="11"/>
  <c r="S24" i="11"/>
  <c r="S23" i="11"/>
  <c r="S22" i="11"/>
  <c r="S21" i="11"/>
  <c r="S20" i="11"/>
  <c r="S19" i="11"/>
  <c r="S18" i="11"/>
  <c r="S17" i="11"/>
  <c r="S16" i="11"/>
  <c r="S14" i="11"/>
  <c r="S13" i="11"/>
  <c r="S138" i="11" l="1"/>
  <c r="S117" i="11"/>
  <c r="S51" i="11"/>
  <c r="S232" i="11" s="1"/>
  <c r="S216" i="11"/>
  <c r="S224" i="11"/>
  <c r="S201" i="11"/>
  <c r="S190" i="11"/>
  <c r="S79" i="11"/>
  <c r="S120" i="15"/>
  <c r="S119" i="15"/>
  <c r="S84" i="15"/>
  <c r="I84" i="15"/>
  <c r="S42" i="15"/>
  <c r="S43" i="15"/>
  <c r="S234" i="11" l="1"/>
  <c r="S233" i="11"/>
  <c r="I144" i="15"/>
  <c r="I143" i="15"/>
  <c r="I145" i="15"/>
  <c r="I146" i="15"/>
  <c r="I13" i="15"/>
  <c r="I14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60" i="15"/>
  <c r="I61" i="15"/>
  <c r="I64" i="15"/>
  <c r="I71" i="15"/>
  <c r="I72" i="15"/>
  <c r="I73" i="15"/>
  <c r="I79" i="15"/>
  <c r="I83" i="15"/>
  <c r="I85" i="15"/>
  <c r="I87" i="15"/>
  <c r="I88" i="15"/>
  <c r="I103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25" i="15"/>
  <c r="I126" i="15"/>
  <c r="I127" i="15"/>
  <c r="I128" i="15"/>
  <c r="I129" i="15"/>
  <c r="I130" i="15"/>
  <c r="I131" i="15"/>
  <c r="I132" i="15"/>
  <c r="E133" i="15"/>
  <c r="I136" i="15"/>
  <c r="I137" i="15"/>
  <c r="I138" i="15"/>
  <c r="I139" i="15"/>
  <c r="I140" i="15"/>
  <c r="I141" i="15"/>
  <c r="I142" i="15"/>
  <c r="E148" i="15"/>
  <c r="I150" i="15"/>
  <c r="I151" i="15"/>
  <c r="I152" i="15"/>
  <c r="I153" i="15"/>
  <c r="I154" i="15"/>
  <c r="I155" i="15"/>
  <c r="E156" i="15"/>
  <c r="I214" i="11"/>
  <c r="E224" i="11"/>
  <c r="I223" i="11"/>
  <c r="I222" i="11"/>
  <c r="I221" i="11"/>
  <c r="I220" i="11"/>
  <c r="I219" i="11"/>
  <c r="I218" i="11"/>
  <c r="E216" i="11"/>
  <c r="I213" i="11"/>
  <c r="I212" i="11"/>
  <c r="I211" i="11"/>
  <c r="I210" i="11"/>
  <c r="I209" i="11"/>
  <c r="I208" i="11"/>
  <c r="I207" i="11"/>
  <c r="I206" i="11"/>
  <c r="I205" i="11"/>
  <c r="I204" i="11"/>
  <c r="E201" i="11"/>
  <c r="I200" i="11"/>
  <c r="I199" i="11"/>
  <c r="I198" i="11"/>
  <c r="I197" i="11"/>
  <c r="I196" i="11"/>
  <c r="I195" i="11"/>
  <c r="I194" i="11"/>
  <c r="I193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64" i="11"/>
  <c r="I137" i="11"/>
  <c r="I136" i="11"/>
  <c r="I135" i="11"/>
  <c r="I133" i="11"/>
  <c r="I116" i="11"/>
  <c r="I115" i="11"/>
  <c r="I114" i="11"/>
  <c r="I64" i="11"/>
  <c r="I61" i="11"/>
  <c r="I60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4" i="11"/>
  <c r="I13" i="11"/>
  <c r="S235" i="11" l="1"/>
  <c r="S228" i="11"/>
  <c r="S229" i="11"/>
  <c r="I148" i="15"/>
  <c r="I122" i="15"/>
  <c r="I117" i="11"/>
  <c r="I51" i="15"/>
  <c r="I164" i="15" s="1"/>
  <c r="I156" i="15"/>
  <c r="I89" i="15"/>
  <c r="I74" i="15"/>
  <c r="I133" i="15"/>
  <c r="I51" i="11"/>
  <c r="I232" i="11" s="1"/>
  <c r="I190" i="11"/>
  <c r="I138" i="11"/>
  <c r="I201" i="11"/>
  <c r="I224" i="11"/>
  <c r="I216" i="11"/>
  <c r="S236" i="11" l="1"/>
  <c r="S238" i="11" s="1"/>
  <c r="I166" i="15"/>
  <c r="I233" i="11"/>
  <c r="I165" i="15"/>
  <c r="I234" i="11"/>
  <c r="I161" i="15" l="1"/>
  <c r="I160" i="15"/>
  <c r="I235" i="11"/>
  <c r="I167" i="15"/>
  <c r="I229" i="11"/>
  <c r="I228" i="11"/>
  <c r="I168" i="15" l="1"/>
  <c r="I170" i="15" s="1"/>
  <c r="I236" i="11"/>
  <c r="I238" i="11" s="1"/>
  <c r="N146" i="15"/>
  <c r="S49" i="15"/>
  <c r="O156" i="15" l="1"/>
  <c r="J156" i="15"/>
  <c r="S155" i="15"/>
  <c r="N155" i="15"/>
  <c r="S154" i="15"/>
  <c r="N154" i="15"/>
  <c r="S153" i="15"/>
  <c r="N153" i="15"/>
  <c r="S152" i="15"/>
  <c r="N152" i="15"/>
  <c r="S151" i="15"/>
  <c r="N151" i="15"/>
  <c r="S150" i="15"/>
  <c r="N150" i="15"/>
  <c r="O148" i="15"/>
  <c r="J148" i="15"/>
  <c r="S145" i="15"/>
  <c r="N145" i="15"/>
  <c r="S144" i="15"/>
  <c r="N144" i="15"/>
  <c r="S143" i="15"/>
  <c r="N143" i="15"/>
  <c r="S142" i="15"/>
  <c r="N142" i="15"/>
  <c r="S141" i="15"/>
  <c r="N141" i="15"/>
  <c r="S140" i="15"/>
  <c r="N140" i="15"/>
  <c r="S139" i="15"/>
  <c r="N139" i="15"/>
  <c r="S138" i="15"/>
  <c r="N138" i="15"/>
  <c r="S137" i="15"/>
  <c r="N137" i="15"/>
  <c r="S136" i="15"/>
  <c r="N136" i="15"/>
  <c r="O133" i="15"/>
  <c r="J133" i="15"/>
  <c r="S132" i="15"/>
  <c r="S131" i="15"/>
  <c r="N131" i="15"/>
  <c r="S130" i="15"/>
  <c r="N130" i="15"/>
  <c r="S129" i="15"/>
  <c r="N129" i="15"/>
  <c r="S128" i="15"/>
  <c r="N128" i="15"/>
  <c r="S127" i="15"/>
  <c r="N127" i="15"/>
  <c r="S126" i="15"/>
  <c r="N126" i="15"/>
  <c r="S125" i="15"/>
  <c r="N125" i="15"/>
  <c r="S118" i="15"/>
  <c r="N118" i="15"/>
  <c r="S117" i="15"/>
  <c r="N117" i="15"/>
  <c r="S116" i="15"/>
  <c r="N116" i="15"/>
  <c r="S115" i="15"/>
  <c r="N115" i="15"/>
  <c r="S114" i="15"/>
  <c r="N114" i="15"/>
  <c r="S113" i="15"/>
  <c r="N113" i="15"/>
  <c r="S112" i="15"/>
  <c r="N112" i="15"/>
  <c r="S111" i="15"/>
  <c r="N111" i="15"/>
  <c r="S110" i="15"/>
  <c r="N110" i="15"/>
  <c r="S109" i="15"/>
  <c r="N109" i="15"/>
  <c r="S108" i="15"/>
  <c r="N108" i="15"/>
  <c r="S107" i="15"/>
  <c r="N107" i="15"/>
  <c r="S106" i="15"/>
  <c r="N106" i="15"/>
  <c r="S103" i="15"/>
  <c r="N102" i="15"/>
  <c r="N98" i="15"/>
  <c r="N97" i="15"/>
  <c r="N96" i="15"/>
  <c r="N95" i="15"/>
  <c r="N91" i="15"/>
  <c r="S88" i="15"/>
  <c r="S87" i="15"/>
  <c r="S86" i="15"/>
  <c r="S85" i="15"/>
  <c r="S83" i="15"/>
  <c r="N80" i="15"/>
  <c r="S79" i="15"/>
  <c r="N79" i="15"/>
  <c r="N75" i="15"/>
  <c r="S73" i="15"/>
  <c r="S72" i="15"/>
  <c r="S71" i="15"/>
  <c r="N65" i="15"/>
  <c r="N69" i="15" s="1"/>
  <c r="S64" i="15"/>
  <c r="N63" i="15"/>
  <c r="S61" i="15"/>
  <c r="N61" i="15"/>
  <c r="S60" i="15"/>
  <c r="N60" i="15"/>
  <c r="N53" i="15"/>
  <c r="S48" i="15"/>
  <c r="S47" i="15"/>
  <c r="N47" i="15"/>
  <c r="S46" i="15"/>
  <c r="N46" i="15"/>
  <c r="S45" i="15"/>
  <c r="N45" i="15"/>
  <c r="S44" i="15"/>
  <c r="N44" i="15"/>
  <c r="N43" i="15"/>
  <c r="N42" i="15"/>
  <c r="S41" i="15"/>
  <c r="N41" i="15"/>
  <c r="S40" i="15"/>
  <c r="N40" i="15"/>
  <c r="S39" i="15"/>
  <c r="N39" i="15"/>
  <c r="S38" i="15"/>
  <c r="N38" i="15"/>
  <c r="S37" i="15"/>
  <c r="N37" i="15"/>
  <c r="S36" i="15"/>
  <c r="N36" i="15"/>
  <c r="S35" i="15"/>
  <c r="N35" i="15"/>
  <c r="S34" i="15"/>
  <c r="N34" i="15"/>
  <c r="S33" i="15"/>
  <c r="N33" i="15"/>
  <c r="S32" i="15"/>
  <c r="N32" i="15"/>
  <c r="S29" i="15"/>
  <c r="N29" i="15"/>
  <c r="S28" i="15"/>
  <c r="N28" i="15"/>
  <c r="S27" i="15"/>
  <c r="N27" i="15"/>
  <c r="S26" i="15"/>
  <c r="N26" i="15"/>
  <c r="S25" i="15"/>
  <c r="N25" i="15"/>
  <c r="S24" i="15"/>
  <c r="N24" i="15"/>
  <c r="S23" i="15"/>
  <c r="N23" i="15"/>
  <c r="S22" i="15"/>
  <c r="N22" i="15"/>
  <c r="S21" i="15"/>
  <c r="N21" i="15"/>
  <c r="S20" i="15"/>
  <c r="N20" i="15"/>
  <c r="S19" i="15"/>
  <c r="N19" i="15"/>
  <c r="S18" i="15"/>
  <c r="N18" i="15"/>
  <c r="S17" i="15"/>
  <c r="N17" i="15"/>
  <c r="S16" i="15"/>
  <c r="N16" i="15"/>
  <c r="S14" i="15"/>
  <c r="S13" i="15"/>
  <c r="I180" i="14"/>
  <c r="I172" i="14"/>
  <c r="I183" i="14"/>
  <c r="I173" i="14"/>
  <c r="I184" i="14"/>
  <c r="I179" i="14"/>
  <c r="I185" i="14"/>
  <c r="I178" i="14"/>
  <c r="I177" i="14"/>
  <c r="N51" i="15" l="1"/>
  <c r="N164" i="15" s="1"/>
  <c r="S148" i="15"/>
  <c r="N81" i="15"/>
  <c r="S89" i="15"/>
  <c r="N122" i="15"/>
  <c r="S74" i="15"/>
  <c r="N103" i="15"/>
  <c r="S122" i="15"/>
  <c r="N148" i="15"/>
  <c r="N64" i="15"/>
  <c r="N133" i="15"/>
  <c r="N156" i="15"/>
  <c r="S133" i="15"/>
  <c r="S156" i="15"/>
  <c r="S51" i="15"/>
  <c r="S164" i="15" s="1"/>
  <c r="I51" i="14"/>
  <c r="J168" i="14"/>
  <c r="N167" i="14"/>
  <c r="N166" i="14"/>
  <c r="N165" i="14"/>
  <c r="N164" i="14"/>
  <c r="N163" i="14"/>
  <c r="N162" i="14"/>
  <c r="J160" i="14"/>
  <c r="N157" i="14"/>
  <c r="N156" i="14"/>
  <c r="N155" i="14"/>
  <c r="N154" i="14"/>
  <c r="N153" i="14"/>
  <c r="N152" i="14"/>
  <c r="N151" i="14"/>
  <c r="N150" i="14"/>
  <c r="N149" i="14"/>
  <c r="N148" i="14"/>
  <c r="J145" i="14"/>
  <c r="N144" i="14"/>
  <c r="N143" i="14"/>
  <c r="N142" i="14"/>
  <c r="N141" i="14"/>
  <c r="N140" i="14"/>
  <c r="N139" i="14"/>
  <c r="N138" i="14"/>
  <c r="N137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34" i="14" s="1"/>
  <c r="N117" i="14"/>
  <c r="N100" i="14"/>
  <c r="N99" i="14"/>
  <c r="N98" i="14"/>
  <c r="N97" i="14"/>
  <c r="N96" i="14"/>
  <c r="N94" i="14"/>
  <c r="N86" i="14"/>
  <c r="N85" i="14"/>
  <c r="N84" i="14"/>
  <c r="N77" i="14"/>
  <c r="N64" i="14"/>
  <c r="N61" i="14"/>
  <c r="N60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4" i="14"/>
  <c r="N13" i="14"/>
  <c r="E168" i="14"/>
  <c r="I167" i="14"/>
  <c r="I166" i="14"/>
  <c r="I165" i="14"/>
  <c r="I164" i="14"/>
  <c r="I163" i="14"/>
  <c r="I162" i="14"/>
  <c r="E160" i="14"/>
  <c r="I158" i="14"/>
  <c r="I157" i="14"/>
  <c r="I156" i="14"/>
  <c r="I155" i="14"/>
  <c r="I154" i="14"/>
  <c r="I153" i="14"/>
  <c r="I152" i="14"/>
  <c r="I151" i="14"/>
  <c r="I150" i="14"/>
  <c r="I149" i="14"/>
  <c r="I148" i="14"/>
  <c r="E145" i="14"/>
  <c r="I143" i="14"/>
  <c r="I142" i="14"/>
  <c r="I141" i="14"/>
  <c r="I140" i="14"/>
  <c r="I139" i="14"/>
  <c r="I138" i="14"/>
  <c r="I137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6" i="14"/>
  <c r="I112" i="14"/>
  <c r="I111" i="14"/>
  <c r="I110" i="14"/>
  <c r="I109" i="14"/>
  <c r="I105" i="14"/>
  <c r="I95" i="14"/>
  <c r="I94" i="14"/>
  <c r="I90" i="14"/>
  <c r="I80" i="14"/>
  <c r="I78" i="14"/>
  <c r="I77" i="14"/>
  <c r="I75" i="14"/>
  <c r="I74" i="14"/>
  <c r="I72" i="14"/>
  <c r="I71" i="14"/>
  <c r="I69" i="14"/>
  <c r="I68" i="14"/>
  <c r="I66" i="14"/>
  <c r="I63" i="14"/>
  <c r="I61" i="14"/>
  <c r="I60" i="14"/>
  <c r="I53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X36" i="11"/>
  <c r="X200" i="11"/>
  <c r="T201" i="11"/>
  <c r="N187" i="11"/>
  <c r="N77" i="11"/>
  <c r="N74" i="11"/>
  <c r="N72" i="11"/>
  <c r="N71" i="11"/>
  <c r="N69" i="11"/>
  <c r="N68" i="11"/>
  <c r="N66" i="11"/>
  <c r="N75" i="11"/>
  <c r="N63" i="11"/>
  <c r="N108" i="11"/>
  <c r="X220" i="11"/>
  <c r="N220" i="11"/>
  <c r="N211" i="11"/>
  <c r="X195" i="11"/>
  <c r="N195" i="11"/>
  <c r="N158" i="11"/>
  <c r="N157" i="11"/>
  <c r="N159" i="11"/>
  <c r="N163" i="11"/>
  <c r="N156" i="11"/>
  <c r="N152" i="11"/>
  <c r="N127" i="11"/>
  <c r="N53" i="11"/>
  <c r="N78" i="11"/>
  <c r="X28" i="11"/>
  <c r="N28" i="11"/>
  <c r="S48" i="12"/>
  <c r="N165" i="15" l="1"/>
  <c r="N173" i="15" s="1"/>
  <c r="N166" i="15"/>
  <c r="S165" i="15"/>
  <c r="S166" i="15"/>
  <c r="N51" i="14"/>
  <c r="N176" i="14" s="1"/>
  <c r="N145" i="14"/>
  <c r="N168" i="14"/>
  <c r="N87" i="14"/>
  <c r="N160" i="14"/>
  <c r="N101" i="14"/>
  <c r="N178" i="14"/>
  <c r="I176" i="14"/>
  <c r="I134" i="14"/>
  <c r="I84" i="14"/>
  <c r="I117" i="14"/>
  <c r="I64" i="14"/>
  <c r="I96" i="14"/>
  <c r="I145" i="14"/>
  <c r="I168" i="14"/>
  <c r="I160" i="14"/>
  <c r="N164" i="11"/>
  <c r="X164" i="11"/>
  <c r="I48" i="12"/>
  <c r="O152" i="12"/>
  <c r="J152" i="12"/>
  <c r="E152" i="12"/>
  <c r="S151" i="12"/>
  <c r="N151" i="12"/>
  <c r="I151" i="12"/>
  <c r="S150" i="12"/>
  <c r="N150" i="12"/>
  <c r="I150" i="12"/>
  <c r="S149" i="12"/>
  <c r="N149" i="12"/>
  <c r="I149" i="12"/>
  <c r="S148" i="12"/>
  <c r="N148" i="12"/>
  <c r="I148" i="12"/>
  <c r="S147" i="12"/>
  <c r="N147" i="12"/>
  <c r="I147" i="12"/>
  <c r="S146" i="12"/>
  <c r="N146" i="12"/>
  <c r="I146" i="12"/>
  <c r="S145" i="12"/>
  <c r="N145" i="12"/>
  <c r="I145" i="12"/>
  <c r="S144" i="12"/>
  <c r="N144" i="12"/>
  <c r="I144" i="12"/>
  <c r="I152" i="12" s="1"/>
  <c r="O142" i="12"/>
  <c r="J142" i="12"/>
  <c r="E142" i="12"/>
  <c r="S141" i="12"/>
  <c r="N141" i="12"/>
  <c r="I141" i="12"/>
  <c r="S140" i="12"/>
  <c r="N140" i="12"/>
  <c r="I140" i="12"/>
  <c r="S139" i="12"/>
  <c r="N139" i="12"/>
  <c r="I139" i="12"/>
  <c r="S138" i="12"/>
  <c r="N138" i="12"/>
  <c r="I138" i="12"/>
  <c r="S137" i="12"/>
  <c r="N137" i="12"/>
  <c r="I137" i="12"/>
  <c r="S136" i="12"/>
  <c r="N136" i="12"/>
  <c r="I136" i="12"/>
  <c r="S135" i="12"/>
  <c r="N135" i="12"/>
  <c r="I135" i="12"/>
  <c r="S134" i="12"/>
  <c r="N134" i="12"/>
  <c r="I134" i="12"/>
  <c r="I142" i="12" s="1"/>
  <c r="O132" i="12"/>
  <c r="J132" i="12"/>
  <c r="E132" i="12"/>
  <c r="S128" i="12"/>
  <c r="N128" i="12"/>
  <c r="I128" i="12"/>
  <c r="S127" i="12"/>
  <c r="N127" i="12"/>
  <c r="I127" i="12"/>
  <c r="S126" i="12"/>
  <c r="N126" i="12"/>
  <c r="I126" i="12"/>
  <c r="S125" i="12"/>
  <c r="N125" i="12"/>
  <c r="I125" i="12"/>
  <c r="S124" i="12"/>
  <c r="N124" i="12"/>
  <c r="I124" i="12"/>
  <c r="S123" i="12"/>
  <c r="N123" i="12"/>
  <c r="I123" i="12"/>
  <c r="S122" i="12"/>
  <c r="N122" i="12"/>
  <c r="I122" i="12"/>
  <c r="S121" i="12"/>
  <c r="N121" i="12"/>
  <c r="I121" i="12"/>
  <c r="S120" i="12"/>
  <c r="N120" i="12"/>
  <c r="I120" i="12"/>
  <c r="S119" i="12"/>
  <c r="N119" i="12"/>
  <c r="N132" i="12" s="1"/>
  <c r="I119" i="12"/>
  <c r="O116" i="12"/>
  <c r="J116" i="12"/>
  <c r="E116" i="12"/>
  <c r="S112" i="12"/>
  <c r="N112" i="12"/>
  <c r="I112" i="12"/>
  <c r="S111" i="12"/>
  <c r="N111" i="12"/>
  <c r="I111" i="12"/>
  <c r="S110" i="12"/>
  <c r="N110" i="12"/>
  <c r="I110" i="12"/>
  <c r="S109" i="12"/>
  <c r="N109" i="12"/>
  <c r="I109" i="12"/>
  <c r="S108" i="12"/>
  <c r="N108" i="12"/>
  <c r="I108" i="12"/>
  <c r="S107" i="12"/>
  <c r="N107" i="12"/>
  <c r="I107" i="12"/>
  <c r="S106" i="12"/>
  <c r="N106" i="12"/>
  <c r="N116" i="12" s="1"/>
  <c r="I106" i="12"/>
  <c r="S98" i="12"/>
  <c r="N98" i="12"/>
  <c r="I98" i="12"/>
  <c r="S97" i="12"/>
  <c r="N97" i="12"/>
  <c r="I97" i="12"/>
  <c r="S96" i="12"/>
  <c r="N96" i="12"/>
  <c r="I96" i="12"/>
  <c r="S95" i="12"/>
  <c r="N95" i="12"/>
  <c r="I95" i="12"/>
  <c r="S94" i="12"/>
  <c r="N94" i="12"/>
  <c r="I94" i="12"/>
  <c r="S93" i="12"/>
  <c r="N93" i="12"/>
  <c r="I93" i="12"/>
  <c r="S92" i="12"/>
  <c r="N92" i="12"/>
  <c r="I92" i="12"/>
  <c r="S91" i="12"/>
  <c r="N91" i="12"/>
  <c r="I91" i="12"/>
  <c r="S90" i="12"/>
  <c r="N90" i="12"/>
  <c r="I90" i="12"/>
  <c r="S89" i="12"/>
  <c r="N89" i="12"/>
  <c r="I89" i="12"/>
  <c r="S88" i="12"/>
  <c r="N88" i="12"/>
  <c r="I88" i="12"/>
  <c r="S87" i="12"/>
  <c r="N87" i="12"/>
  <c r="I87" i="12"/>
  <c r="S86" i="12"/>
  <c r="N86" i="12"/>
  <c r="I86" i="12"/>
  <c r="S82" i="12"/>
  <c r="N82" i="12"/>
  <c r="I82" i="12"/>
  <c r="N81" i="12"/>
  <c r="N80" i="12"/>
  <c r="S79" i="12"/>
  <c r="N79" i="12"/>
  <c r="I79" i="12"/>
  <c r="S78" i="12"/>
  <c r="N78" i="12"/>
  <c r="I78" i="12"/>
  <c r="S74" i="12"/>
  <c r="N74" i="12"/>
  <c r="I74" i="12"/>
  <c r="S73" i="12"/>
  <c r="N73" i="12"/>
  <c r="I73" i="12"/>
  <c r="S72" i="12"/>
  <c r="N72" i="12"/>
  <c r="I72" i="12"/>
  <c r="S71" i="12"/>
  <c r="N71" i="12"/>
  <c r="I71" i="12"/>
  <c r="S70" i="12"/>
  <c r="N70" i="12"/>
  <c r="I70" i="12"/>
  <c r="S69" i="12"/>
  <c r="N69" i="12"/>
  <c r="I69" i="12"/>
  <c r="S68" i="12"/>
  <c r="N68" i="12"/>
  <c r="I68" i="12"/>
  <c r="S67" i="12"/>
  <c r="N67" i="12"/>
  <c r="I67" i="12"/>
  <c r="S66" i="12"/>
  <c r="N66" i="12"/>
  <c r="I66" i="12"/>
  <c r="S61" i="12"/>
  <c r="N61" i="12"/>
  <c r="I61" i="12"/>
  <c r="S60" i="12"/>
  <c r="N60" i="12"/>
  <c r="I60" i="12"/>
  <c r="S59" i="12"/>
  <c r="N59" i="12"/>
  <c r="I59" i="12"/>
  <c r="S58" i="12"/>
  <c r="N58" i="12"/>
  <c r="I58" i="12"/>
  <c r="S57" i="12"/>
  <c r="N57" i="12"/>
  <c r="I57" i="12"/>
  <c r="S56" i="12"/>
  <c r="N56" i="12"/>
  <c r="I56" i="12"/>
  <c r="N55" i="12"/>
  <c r="N48" i="12"/>
  <c r="S47" i="12"/>
  <c r="N47" i="12"/>
  <c r="I47" i="12"/>
  <c r="S46" i="12"/>
  <c r="N46" i="12"/>
  <c r="I46" i="12"/>
  <c r="S45" i="12"/>
  <c r="N45" i="12"/>
  <c r="I45" i="12"/>
  <c r="S44" i="12"/>
  <c r="N44" i="12"/>
  <c r="I44" i="12"/>
  <c r="S43" i="12"/>
  <c r="N43" i="12"/>
  <c r="I43" i="12"/>
  <c r="S42" i="12"/>
  <c r="N42" i="12"/>
  <c r="I42" i="12"/>
  <c r="S41" i="12"/>
  <c r="N41" i="12"/>
  <c r="I41" i="12"/>
  <c r="S40" i="12"/>
  <c r="N40" i="12"/>
  <c r="I40" i="12"/>
  <c r="S39" i="12"/>
  <c r="N39" i="12"/>
  <c r="I39" i="12"/>
  <c r="S38" i="12"/>
  <c r="N38" i="12"/>
  <c r="I38" i="12"/>
  <c r="S37" i="12"/>
  <c r="N37" i="12"/>
  <c r="I37" i="12"/>
  <c r="S36" i="12"/>
  <c r="N36" i="12"/>
  <c r="I36" i="12"/>
  <c r="S35" i="12"/>
  <c r="N35" i="12"/>
  <c r="I35" i="12"/>
  <c r="S34" i="12"/>
  <c r="N34" i="12"/>
  <c r="I34" i="12"/>
  <c r="S33" i="12"/>
  <c r="N33" i="12"/>
  <c r="I33" i="12"/>
  <c r="S32" i="12"/>
  <c r="N32" i="12"/>
  <c r="I32" i="12"/>
  <c r="S31" i="12"/>
  <c r="N31" i="12"/>
  <c r="I31" i="12"/>
  <c r="S28" i="12"/>
  <c r="N28" i="12"/>
  <c r="I28" i="12"/>
  <c r="S27" i="12"/>
  <c r="N27" i="12"/>
  <c r="I27" i="12"/>
  <c r="S26" i="12"/>
  <c r="N26" i="12"/>
  <c r="I26" i="12"/>
  <c r="S25" i="12"/>
  <c r="N25" i="12"/>
  <c r="I25" i="12"/>
  <c r="S24" i="12"/>
  <c r="N24" i="12"/>
  <c r="I24" i="12"/>
  <c r="S23" i="12"/>
  <c r="N23" i="12"/>
  <c r="I23" i="12"/>
  <c r="S22" i="12"/>
  <c r="N22" i="12"/>
  <c r="I22" i="12"/>
  <c r="S21" i="12"/>
  <c r="N21" i="12"/>
  <c r="I21" i="12"/>
  <c r="S20" i="12"/>
  <c r="N20" i="12"/>
  <c r="I20" i="12"/>
  <c r="S19" i="12"/>
  <c r="N19" i="12"/>
  <c r="I19" i="12"/>
  <c r="S18" i="12"/>
  <c r="N18" i="12"/>
  <c r="I18" i="12"/>
  <c r="S17" i="12"/>
  <c r="N17" i="12"/>
  <c r="I17" i="12"/>
  <c r="S16" i="12"/>
  <c r="N16" i="12"/>
  <c r="I16" i="12"/>
  <c r="S14" i="12"/>
  <c r="I14" i="12"/>
  <c r="S13" i="12"/>
  <c r="I13" i="12"/>
  <c r="N167" i="15" l="1"/>
  <c r="N172" i="15"/>
  <c r="N171" i="15"/>
  <c r="N161" i="15"/>
  <c r="N160" i="15"/>
  <c r="S161" i="15"/>
  <c r="S160" i="15"/>
  <c r="S167" i="15"/>
  <c r="N177" i="14"/>
  <c r="N172" i="14" s="1"/>
  <c r="S51" i="12"/>
  <c r="I83" i="12"/>
  <c r="S132" i="12"/>
  <c r="N142" i="12"/>
  <c r="N163" i="12" s="1"/>
  <c r="N152" i="12"/>
  <c r="S63" i="12"/>
  <c r="S103" i="12"/>
  <c r="S162" i="12" s="1"/>
  <c r="S152" i="12"/>
  <c r="I116" i="12"/>
  <c r="I132" i="12"/>
  <c r="S142" i="12"/>
  <c r="S116" i="12"/>
  <c r="S83" i="12"/>
  <c r="S161" i="12"/>
  <c r="I75" i="12"/>
  <c r="I163" i="12"/>
  <c r="S75" i="12"/>
  <c r="I103" i="12"/>
  <c r="N51" i="12"/>
  <c r="N161" i="12" s="1"/>
  <c r="N103" i="12"/>
  <c r="N83" i="12"/>
  <c r="N75" i="12"/>
  <c r="N63" i="12"/>
  <c r="I63" i="12"/>
  <c r="I51" i="12"/>
  <c r="I161" i="12" s="1"/>
  <c r="T224" i="11"/>
  <c r="N168" i="15" l="1"/>
  <c r="N170" i="15" s="1"/>
  <c r="S168" i="15"/>
  <c r="S170" i="15" s="1"/>
  <c r="N173" i="14"/>
  <c r="N180" i="14"/>
  <c r="N182" i="14" s="1"/>
  <c r="N179" i="14"/>
  <c r="S163" i="12"/>
  <c r="S157" i="12" s="1"/>
  <c r="I162" i="12"/>
  <c r="I158" i="12" s="1"/>
  <c r="S164" i="12"/>
  <c r="N162" i="12"/>
  <c r="N164" i="12" s="1"/>
  <c r="N218" i="11"/>
  <c r="J224" i="11"/>
  <c r="J201" i="11"/>
  <c r="J216" i="11"/>
  <c r="N131" i="11"/>
  <c r="N132" i="11"/>
  <c r="N42" i="11"/>
  <c r="N43" i="11"/>
  <c r="N44" i="11"/>
  <c r="N45" i="11"/>
  <c r="N46" i="11"/>
  <c r="N47" i="11"/>
  <c r="N48" i="11"/>
  <c r="N33" i="11"/>
  <c r="N34" i="11"/>
  <c r="N35" i="11"/>
  <c r="N36" i="11"/>
  <c r="N37" i="11"/>
  <c r="N38" i="11"/>
  <c r="N39" i="11"/>
  <c r="N40" i="11"/>
  <c r="N41" i="11"/>
  <c r="N32" i="11"/>
  <c r="N17" i="11"/>
  <c r="N18" i="11"/>
  <c r="N19" i="11"/>
  <c r="N20" i="11"/>
  <c r="N21" i="11"/>
  <c r="N22" i="11"/>
  <c r="N25" i="11"/>
  <c r="N26" i="11"/>
  <c r="N27" i="11"/>
  <c r="N29" i="11"/>
  <c r="N24" i="11"/>
  <c r="N23" i="11"/>
  <c r="N16" i="11"/>
  <c r="X223" i="11"/>
  <c r="X222" i="11"/>
  <c r="X221" i="11"/>
  <c r="X219" i="11"/>
  <c r="X218" i="11"/>
  <c r="T216" i="11"/>
  <c r="X199" i="11"/>
  <c r="X198" i="11"/>
  <c r="X197" i="11"/>
  <c r="X196" i="11"/>
  <c r="X194" i="11"/>
  <c r="X193" i="11"/>
  <c r="X61" i="11"/>
  <c r="X60" i="11"/>
  <c r="X48" i="11"/>
  <c r="X47" i="11"/>
  <c r="X46" i="11"/>
  <c r="X45" i="11"/>
  <c r="X44" i="11"/>
  <c r="X43" i="11"/>
  <c r="X42" i="11"/>
  <c r="X41" i="11"/>
  <c r="X40" i="11"/>
  <c r="X39" i="11"/>
  <c r="X38" i="11"/>
  <c r="X37" i="11"/>
  <c r="X35" i="11"/>
  <c r="X34" i="11"/>
  <c r="X33" i="11"/>
  <c r="X32" i="11"/>
  <c r="X23" i="11"/>
  <c r="X24" i="11"/>
  <c r="X29" i="11"/>
  <c r="X27" i="11"/>
  <c r="X26" i="11"/>
  <c r="X25" i="11"/>
  <c r="X22" i="11"/>
  <c r="X21" i="11"/>
  <c r="X20" i="11"/>
  <c r="X19" i="11"/>
  <c r="X18" i="11"/>
  <c r="X17" i="11"/>
  <c r="X16" i="11"/>
  <c r="X14" i="11"/>
  <c r="X13" i="11"/>
  <c r="N223" i="11"/>
  <c r="N222" i="11"/>
  <c r="N221" i="11"/>
  <c r="N219" i="11"/>
  <c r="N214" i="11"/>
  <c r="N213" i="11"/>
  <c r="N212" i="11"/>
  <c r="N210" i="11"/>
  <c r="N209" i="11"/>
  <c r="N208" i="11"/>
  <c r="N207" i="11"/>
  <c r="N206" i="11"/>
  <c r="N205" i="11"/>
  <c r="N204" i="11"/>
  <c r="N199" i="11"/>
  <c r="N198" i="11"/>
  <c r="N197" i="11"/>
  <c r="N196" i="11"/>
  <c r="N194" i="11"/>
  <c r="N193" i="11"/>
  <c r="N188" i="11"/>
  <c r="N186" i="11"/>
  <c r="N185" i="11"/>
  <c r="N184" i="11"/>
  <c r="N183" i="11"/>
  <c r="N182" i="11"/>
  <c r="N181" i="11"/>
  <c r="N180" i="11"/>
  <c r="N179" i="11"/>
  <c r="N178" i="11"/>
  <c r="N177" i="11"/>
  <c r="N176" i="11"/>
  <c r="N61" i="11"/>
  <c r="N60" i="11"/>
  <c r="N64" i="11" l="1"/>
  <c r="X224" i="11"/>
  <c r="I182" i="14"/>
  <c r="X51" i="11"/>
  <c r="X232" i="11" s="1"/>
  <c r="X216" i="11"/>
  <c r="X201" i="11"/>
  <c r="N216" i="11"/>
  <c r="N201" i="11"/>
  <c r="N133" i="11"/>
  <c r="N51" i="11"/>
  <c r="S158" i="12"/>
  <c r="S165" i="12" s="1"/>
  <c r="S167" i="12" s="1"/>
  <c r="I157" i="12"/>
  <c r="I164" i="12"/>
  <c r="M171" i="12"/>
  <c r="N158" i="12"/>
  <c r="N157" i="12"/>
  <c r="N224" i="11"/>
  <c r="N190" i="11"/>
  <c r="X190" i="11"/>
  <c r="N232" i="11" l="1"/>
  <c r="N234" i="11"/>
  <c r="I165" i="12"/>
  <c r="I167" i="12" s="1"/>
  <c r="N165" i="12"/>
  <c r="N167" i="12" s="1"/>
  <c r="N112" i="11" l="1"/>
  <c r="N233" i="11" s="1"/>
  <c r="X229" i="11"/>
  <c r="X228" i="11"/>
  <c r="N228" i="11" l="1"/>
  <c r="N229" i="11"/>
  <c r="N235" i="11"/>
  <c r="X236" i="11"/>
  <c r="X238" i="11" s="1"/>
  <c r="N236" i="11" l="1"/>
  <c r="N238" i="11" s="1"/>
</calcChain>
</file>

<file path=xl/sharedStrings.xml><?xml version="1.0" encoding="utf-8"?>
<sst xmlns="http://schemas.openxmlformats.org/spreadsheetml/2006/main" count="1846" uniqueCount="314">
  <si>
    <t>PROJECT</t>
  </si>
  <si>
    <t>:</t>
  </si>
  <si>
    <t>SUBJECT</t>
  </si>
  <si>
    <t>DATE</t>
  </si>
  <si>
    <t>ITEM NO.</t>
  </si>
  <si>
    <t>DESCRIPTION</t>
  </si>
  <si>
    <t>UNIT COST</t>
  </si>
  <si>
    <t>AMOUNT</t>
  </si>
  <si>
    <t>Man'r</t>
  </si>
  <si>
    <t>pairs</t>
  </si>
  <si>
    <t>days</t>
  </si>
  <si>
    <t>Prepared by:</t>
  </si>
  <si>
    <t>lot</t>
  </si>
  <si>
    <t>PR Number</t>
  </si>
  <si>
    <t>Doc. Control</t>
  </si>
  <si>
    <t>roll</t>
  </si>
  <si>
    <t>bxs</t>
  </si>
  <si>
    <t>GENERAL REQUIREMENTS</t>
  </si>
  <si>
    <t>A.</t>
  </si>
  <si>
    <t>B.</t>
  </si>
  <si>
    <t>CARI</t>
  </si>
  <si>
    <t>O &amp; J</t>
  </si>
  <si>
    <t>TBMC</t>
  </si>
  <si>
    <t>Oscar M. Sta. Maria, Jr.</t>
  </si>
  <si>
    <t>USING AGREED QUANTITY BUT VENDOR'S UNIT COST</t>
  </si>
  <si>
    <t xml:space="preserve"> - Reconciled quantity</t>
  </si>
  <si>
    <t>Reconciled Contractor's Bid</t>
  </si>
  <si>
    <t>Arnel C. Lopez</t>
  </si>
  <si>
    <t>Confirmed by: ________________________</t>
  </si>
  <si>
    <t>Noted by:</t>
  </si>
  <si>
    <t>Project Engineer / NPI</t>
  </si>
  <si>
    <t xml:space="preserve">                                             Merachell Escobido</t>
  </si>
  <si>
    <t>GRAND TOTAL</t>
  </si>
  <si>
    <t>Unit</t>
  </si>
  <si>
    <t>Qty</t>
  </si>
  <si>
    <t xml:space="preserve">                                            Strategic Buyer / NPI</t>
  </si>
  <si>
    <t>Installation of AHU Dehumidifier and Fabrication and Installation of Pipe Lines for Steam and Condensate and Chilled Water Supply and Return and Relocation of Coffee Transport Pipe</t>
  </si>
  <si>
    <t>October 13, 2015</t>
  </si>
  <si>
    <t>Labor cost</t>
  </si>
  <si>
    <t>unit</t>
  </si>
  <si>
    <t>WELLERT G. EGUIA</t>
  </si>
  <si>
    <t>Safety Provisions</t>
  </si>
  <si>
    <t>c. Caution Tape</t>
  </si>
  <si>
    <t>kgs</t>
  </si>
  <si>
    <t>pcs</t>
  </si>
  <si>
    <t>Tools &amp; Equipment Rentals</t>
  </si>
  <si>
    <t>GTAW or Tig welding machine</t>
  </si>
  <si>
    <t xml:space="preserve"> </t>
  </si>
  <si>
    <t>Sub-Total</t>
  </si>
  <si>
    <t>Cutting Discs, 7"Ø, "Tyrolit" brand, 8,600 rated rpm</t>
  </si>
  <si>
    <t>Cutting Discs, 4"Ø, "Tyrolit" brand, 15,300 rated rpm</t>
  </si>
  <si>
    <t>Grinding Discs, 4"Ø, "Tyrolit" brand, 15,300 rated rpm</t>
  </si>
  <si>
    <t>cyl</t>
  </si>
  <si>
    <t>0.3% of Total Project Cost</t>
  </si>
  <si>
    <t>Summary:</t>
  </si>
  <si>
    <t>General Requirements</t>
  </si>
  <si>
    <t>Material cost</t>
  </si>
  <si>
    <t>Mark-up / profit</t>
  </si>
  <si>
    <t>GRAND TOTAL COST  (VAT Exclusive)</t>
  </si>
  <si>
    <t>COMPLETION</t>
  </si>
  <si>
    <t>Php</t>
  </si>
  <si>
    <t xml:space="preserve">                                                                                                                                                                                                                          </t>
  </si>
  <si>
    <t>Miscelleneous</t>
  </si>
  <si>
    <t xml:space="preserve">      Fabricators/Fitter</t>
  </si>
  <si>
    <t xml:space="preserve">      Welders</t>
  </si>
  <si>
    <t>C.</t>
  </si>
  <si>
    <t>D.</t>
  </si>
  <si>
    <t>Administrative</t>
  </si>
  <si>
    <t>Demobilization</t>
  </si>
  <si>
    <t>Mobilization/Temfacil/Housing, Personnel travel, etc.</t>
  </si>
  <si>
    <t>Project Head</t>
  </si>
  <si>
    <t>Project Engineer</t>
  </si>
  <si>
    <t>d. Safety Signages</t>
  </si>
  <si>
    <t>F.</t>
  </si>
  <si>
    <t>Tungsten Rod</t>
  </si>
  <si>
    <t>b. Dust Mask N95</t>
  </si>
  <si>
    <t xml:space="preserve">Portable Grinders 7"Ø with double insulation standard </t>
  </si>
  <si>
    <t xml:space="preserve">Portable Grinders 4"Ø  with double insulation standard </t>
  </si>
  <si>
    <t>F O R M S</t>
  </si>
  <si>
    <t>BID BREAKDOWN DATA SHEET</t>
  </si>
  <si>
    <t>PROJECT TITLE:</t>
  </si>
  <si>
    <t>Date:</t>
  </si>
  <si>
    <t>COST CENTER:</t>
  </si>
  <si>
    <t>Reference:</t>
  </si>
  <si>
    <t>Argon Gas</t>
  </si>
  <si>
    <t>Extension wire</t>
  </si>
  <si>
    <t>Scaffolding with blind caps</t>
  </si>
  <si>
    <t>SS304 Filler Rod</t>
  </si>
  <si>
    <t>Tig cleene</t>
  </si>
  <si>
    <t>jar</t>
  </si>
  <si>
    <t>MARK ANTHONY P. PANA</t>
  </si>
  <si>
    <t xml:space="preserve">      Foreman </t>
  </si>
  <si>
    <t xml:space="preserve">      Safety  Officer </t>
  </si>
  <si>
    <t>e. Fire Blanket (Size: 2m x 2m, temperatures up to 500°C Maximum)</t>
  </si>
  <si>
    <t xml:space="preserve">      Project Engineer</t>
  </si>
  <si>
    <t xml:space="preserve">      Quality Officer</t>
  </si>
  <si>
    <t xml:space="preserve">      Quality Officer </t>
  </si>
  <si>
    <t>CONSUMABLES FOR DOC. NO. 04,05,07,09,12,25 &amp; 27</t>
  </si>
  <si>
    <t>f. Welding blanket Size: 2m x 2m,
Minimum Type Rating = Heavy Duty = 1200 - 1500°C)</t>
  </si>
  <si>
    <t>Sand Paper, # 120</t>
  </si>
  <si>
    <t>Flap Wheel, 4"Ø</t>
  </si>
  <si>
    <t xml:space="preserve">LABOR COSTING FOR FABRICATION </t>
  </si>
  <si>
    <t xml:space="preserve">      Skilled Helpers/cladder</t>
  </si>
  <si>
    <t>E.</t>
  </si>
  <si>
    <t>LABOR COSTING FOR INSTALLATION (with overtime)</t>
  </si>
  <si>
    <t>Hand Tools (Complete set of combination wrenches) metric and english standard with torque wrench (4 sets in two groups)</t>
  </si>
  <si>
    <t>Enclosure (scaffolding and tarp)</t>
  </si>
  <si>
    <t>Lighting</t>
  </si>
  <si>
    <t xml:space="preserve">Portable hand drill with double insulation standard </t>
  </si>
  <si>
    <t>Exhaust fan with duct and filter box</t>
  </si>
  <si>
    <t>Drill bit/ carbide</t>
  </si>
  <si>
    <t>Welding Panel (both for 440 and 220 volts supply ) w/ meter</t>
  </si>
  <si>
    <t>Autocadd operator</t>
  </si>
  <si>
    <t>Chain Block, shackles, Lifting belt, lifting lugs, rope &amp; etc. with certificate</t>
  </si>
  <si>
    <t>SUPPLY OF MATERIALS, LABOR, CONSUMABLES, TOOLS TECHNICAL SUPERVISION, AND TESTING FOR THE PROPOSED INSTALLATION OF GREEN COFFEE TRANSPORT LINE</t>
  </si>
  <si>
    <t>Structural analysis for lifting lugs &amp; erected scaffoldings</t>
  </si>
  <si>
    <t>G.</t>
  </si>
  <si>
    <t xml:space="preserve">portable jack hammer </t>
  </si>
  <si>
    <t>Concrete works (demolition &amp; repair)</t>
  </si>
  <si>
    <t>le</t>
  </si>
  <si>
    <t xml:space="preserve">      Safety Officer</t>
  </si>
  <si>
    <t xml:space="preserve">      Fire watcher</t>
  </si>
  <si>
    <t xml:space="preserve">      Scaffold inspector</t>
  </si>
  <si>
    <t>Installation of Green Coffee  Air - Line</t>
  </si>
  <si>
    <t>Installation of Green Coffee Transport - Line</t>
  </si>
  <si>
    <t>i. Welding gloves</t>
  </si>
  <si>
    <t>k. Safety googles</t>
  </si>
  <si>
    <t>a. Comfort grip gloves</t>
  </si>
  <si>
    <t>Installation of Recieving Chamber</t>
  </si>
  <si>
    <t>H.</t>
  </si>
  <si>
    <t>I.</t>
  </si>
  <si>
    <t>crane rental (2 days)</t>
  </si>
  <si>
    <t>6011 welding rod</t>
  </si>
  <si>
    <t>7018 welding rod</t>
  </si>
  <si>
    <t>As built drawing</t>
  </si>
  <si>
    <t>Methodology of the project</t>
  </si>
  <si>
    <t>final painting</t>
  </si>
  <si>
    <t>pipe supports (3" x 6mm thk angle bars) for air-line pipes</t>
  </si>
  <si>
    <t>chemical bolt (M12 x 160) for concrete walling supports</t>
  </si>
  <si>
    <t>pipe supports (3" x 6mm thk angle bars) for transport -line pipes</t>
  </si>
  <si>
    <t>set</t>
  </si>
  <si>
    <t>Platform w/ access ladder &amp; roofing for diverter @ roasting (4"x2" C-channel, 1.5" ms pipe railings, 2" flat bar man guard, ms checkered plate 2mm thk )</t>
  </si>
  <si>
    <t>Brackets for diverter @ rebagging area (3" x 6mm thk angle bars)</t>
  </si>
  <si>
    <t>air-line piping w/ butterfly valves(NPI yo supply)</t>
  </si>
  <si>
    <t>3units receiving chamber (NPI to supply)</t>
  </si>
  <si>
    <t>g. hygiene uniform (2 upper x 1 lower) per personnel</t>
  </si>
  <si>
    <t>h. Safety vest</t>
  </si>
  <si>
    <t>j. Welding mask</t>
  </si>
  <si>
    <t>l.  Safety harness</t>
  </si>
  <si>
    <t>m.  Safety shoes</t>
  </si>
  <si>
    <t>COMMISSIONING PHASE 1A</t>
  </si>
  <si>
    <t>COMMISSIONING PHASE 1B</t>
  </si>
  <si>
    <t>J.</t>
  </si>
  <si>
    <t>K.</t>
  </si>
  <si>
    <t>GC product line &amp; long elbows (NPI to supply)</t>
  </si>
  <si>
    <t>IN - HOUSE</t>
  </si>
  <si>
    <t>RHAJTEK</t>
  </si>
  <si>
    <t>sets</t>
  </si>
  <si>
    <t>rolls</t>
  </si>
  <si>
    <t>units</t>
  </si>
  <si>
    <t>Lt</t>
  </si>
  <si>
    <t>BI Filler Rod</t>
  </si>
  <si>
    <t>51 working days</t>
  </si>
  <si>
    <t>45 working days</t>
  </si>
  <si>
    <t>BP INDUSTRIAL</t>
  </si>
  <si>
    <t>h.  Safety shoes</t>
  </si>
  <si>
    <t>i.  Safety harness</t>
  </si>
  <si>
    <t>j. Safety vest</t>
  </si>
  <si>
    <t>k. Welding gloves</t>
  </si>
  <si>
    <t>l. Welding mask</t>
  </si>
  <si>
    <t>m. Safety googles</t>
  </si>
  <si>
    <t>m. Safety ear plugs</t>
  </si>
  <si>
    <t>Capacity: 10,000 CFM (Base on the openingof the enclosure w/out plastic curtain)</t>
  </si>
  <si>
    <t>Filtering Area: 1,648 ft2</t>
  </si>
  <si>
    <t>Air to Cloth Area: 6 ft/min</t>
  </si>
  <si>
    <t>No. of filter bags: 100 pcs</t>
  </si>
  <si>
    <t xml:space="preserve">Type of Cleaning System : Pulse on Demand (POD) </t>
  </si>
  <si>
    <t>Size &amp; Type of Filter Bags: 160mm dia x 3000mm L with Snap band, anti static polyester</t>
  </si>
  <si>
    <t>Explosion Vent type: Membrane Type - ATEX Certified or Brixxon Safety Latches</t>
  </si>
  <si>
    <t>Dust discharger: Rotar valve drivenby a 1 hp Generator</t>
  </si>
  <si>
    <t>No. of Collecting Drums: 2 pcs of collecting drums with roller</t>
  </si>
  <si>
    <t>Design, Supply &amp; Install of Pulse Jet Dust Collector with Specification Below</t>
  </si>
  <si>
    <t>Design, Supply &amp; Install of Air base Stainless Duct SystemComplete Individual Dumper, Suction Hood &amp; Necessary Support Bracket, Discharge of Clean Air to Outside the Building</t>
  </si>
  <si>
    <t>Material of Construction shall be SS304 Spiral Duct Type for Straight Duct &amp; Elbow Gage 16
for Transition- For Suction Ducts</t>
  </si>
  <si>
    <t>Material of Construction shall be GI Plate Spiral Duct Type for Straight Duct &amp; Elbow Gage 14
for Manifold- For Discharge Duct only meaning from Dust Collector to Discharge of Blower 
to be painted with Aluminum Silver</t>
  </si>
  <si>
    <t>Design, Supply &amp; Install of Centrifugal Fan complete with 40HP motor</t>
  </si>
  <si>
    <t>NYB Centrifugal Fan radial wheel (S20), Powder Coat Finish, Size 364 with DH wheel</t>
  </si>
  <si>
    <t xml:space="preserve">Statically &amp; dynamically balance, heavy duty scroll housing, arrangement 9. Complete with </t>
  </si>
  <si>
    <t xml:space="preserve">Service Handhole, drain plug, common base, inlet &amp; outlet flange, rubber type vibration </t>
  </si>
  <si>
    <t>isolators, pillow block bearings, shaft flexible coupling, shaft bearing guard, coupling guard</t>
  </si>
  <si>
    <t>direct coupled to 40hp motor, 3 phase 220/440 Vac, 60hz, TEFC Electric Motor.</t>
  </si>
  <si>
    <t>Design, Supply &amp; Install of Electric Motor Controllers</t>
  </si>
  <si>
    <t>Components of Motor Controllers:</t>
  </si>
  <si>
    <t>Stainless Panel Board, size: 700mm x 600mm x 300mm</t>
  </si>
  <si>
    <t>MCCB 125A, 3 Phase Schneider, Soft Starte Alti Start 22, Schneider brand</t>
  </si>
  <si>
    <t>Motor Circuit Breaker GV3- L50, Schneider brand</t>
  </si>
  <si>
    <t>Motor Circuit Breaker GV2- L07, Schneider Brand</t>
  </si>
  <si>
    <t>Control Transformer, 1 phase, 440/ 220 VAC, Yokohama</t>
  </si>
  <si>
    <t>Omron Relay 8 pin with base MY4N</t>
  </si>
  <si>
    <t>Miniature Circuit breakers 3 &amp; 6 A, 2 poles Schneider</t>
  </si>
  <si>
    <t>Autel EcoSerial S12, Made in Italy for Purging System</t>
  </si>
  <si>
    <t>Conduit Pipes &amp; Fittings</t>
  </si>
  <si>
    <t>Consumables</t>
  </si>
  <si>
    <t>L.</t>
  </si>
  <si>
    <t xml:space="preserve">      Foreman</t>
  </si>
  <si>
    <t xml:space="preserve">      Electrician</t>
  </si>
  <si>
    <t xml:space="preserve">      Fabricators/ Fitter</t>
  </si>
  <si>
    <t>SS plate 3mm</t>
  </si>
  <si>
    <t>Top coat paint</t>
  </si>
  <si>
    <t>Cup sanding</t>
  </si>
  <si>
    <t>PVC Curtain</t>
  </si>
  <si>
    <t>Expansion bolt</t>
  </si>
  <si>
    <t>Oxy/Acy</t>
  </si>
  <si>
    <t>gal</t>
  </si>
  <si>
    <t>Primer paint</t>
  </si>
  <si>
    <t>Installation of Dust Collector Unit</t>
  </si>
  <si>
    <t>B.1</t>
  </si>
  <si>
    <t>Installation of Rooms</t>
  </si>
  <si>
    <t>I beam 6x6</t>
  </si>
  <si>
    <t>Channel bar 6x2x6mm</t>
  </si>
  <si>
    <t>Angle bar2x2x6mm</t>
  </si>
  <si>
    <t>Stranded wire # 14</t>
  </si>
  <si>
    <t>Steel Plate</t>
  </si>
  <si>
    <t>lx</t>
  </si>
  <si>
    <t>shts</t>
  </si>
  <si>
    <t>box</t>
  </si>
  <si>
    <t>C.1</t>
  </si>
  <si>
    <t>Donaldson UMA 253 Dust Collector</t>
  </si>
  <si>
    <t>Stranded wire # 14mm</t>
  </si>
  <si>
    <t>Electrical tubing</t>
  </si>
  <si>
    <t>D.1</t>
  </si>
  <si>
    <t>Installation of Ducting and hood</t>
  </si>
  <si>
    <t>Fabricated stainless ducting</t>
  </si>
  <si>
    <t>Stainless elbow 12"</t>
  </si>
  <si>
    <t>Fabricated stainless hood</t>
  </si>
  <si>
    <t>drill bit/ carbide</t>
  </si>
  <si>
    <t>COMMISSIONING TEAM (3days)</t>
  </si>
  <si>
    <t>30 working days</t>
  </si>
  <si>
    <t>31 working days</t>
  </si>
  <si>
    <t>length</t>
  </si>
  <si>
    <t>Project Board 4x8</t>
  </si>
  <si>
    <t>pc</t>
  </si>
  <si>
    <t>12 working days</t>
  </si>
  <si>
    <t>PVC curtain</t>
  </si>
  <si>
    <t xml:space="preserve">                                                                      Noted by:</t>
  </si>
  <si>
    <t xml:space="preserve">                                              MARK ANTHONY P. PANA</t>
  </si>
  <si>
    <t xml:space="preserve">                                                                     Project Head</t>
  </si>
  <si>
    <t>IN HOUSE</t>
  </si>
  <si>
    <t>20 working days</t>
  </si>
  <si>
    <t>28 working days</t>
  </si>
  <si>
    <t>MS plate fabricated ducting</t>
  </si>
  <si>
    <t>Mild steel elbow 12"</t>
  </si>
  <si>
    <t>MS plate fabricated suction hood</t>
  </si>
  <si>
    <t>MS plate 6mm for flange</t>
  </si>
  <si>
    <t>Material of Construction shall be MS for Straight Duct &amp; Elbow Gage 16
for Transition- For Suction Ducts</t>
  </si>
  <si>
    <t>APCI</t>
  </si>
  <si>
    <t>B.2</t>
  </si>
  <si>
    <t>Installation and Supply of Dust Collector Body, Blowers</t>
  </si>
  <si>
    <t>SS304 3mm thk x 4' x 8' sheet</t>
  </si>
  <si>
    <t>SS304 4" dia ferrule assembly</t>
  </si>
  <si>
    <t>SS304 9mm thk x 4' x 8' sheet</t>
  </si>
  <si>
    <t>SS304 6mm dia x 20ft round bar</t>
  </si>
  <si>
    <t>SS304 3mm thk x 20" x 20" ss plate</t>
  </si>
  <si>
    <t>5" dia filter sleeve w/ snap band x 600mm length</t>
  </si>
  <si>
    <t>SS304 2" dia x 20ft shaft</t>
  </si>
  <si>
    <t>SS304 10mm thk x 10" x 10" ss plate</t>
  </si>
  <si>
    <t xml:space="preserve">air filter with regulator 1/2" dia opening 5 microns </t>
  </si>
  <si>
    <t>SS304 1 1/2" dia ferrule assembly T304</t>
  </si>
  <si>
    <t>diapragm valve goyen 3/4" dia</t>
  </si>
  <si>
    <t>SS304 3mm thk x 500mm x 500mm neoprene gasket white</t>
  </si>
  <si>
    <t>SS304 3/8" x 2" dia nipple sch 30</t>
  </si>
  <si>
    <t>SS304 3/8" dia ball valve</t>
  </si>
  <si>
    <t>SS304 3/4" dia coupling #150</t>
  </si>
  <si>
    <t>SS304 3/4" dia nipple sch.30</t>
  </si>
  <si>
    <t>SS304 1/2" dia ball valve</t>
  </si>
  <si>
    <t>SS304 4.5mm thk x 1 1/2" x 8ft flat bar</t>
  </si>
  <si>
    <t>SS304 3/8" dia x 1 1/4"L Bolt &amp; nut</t>
  </si>
  <si>
    <t>SS304 3/4" dia x 90deg weld ends elbow sch.30</t>
  </si>
  <si>
    <t>SS304 1/2" dia x 20ft pipe sch. 30</t>
  </si>
  <si>
    <t>SS304 1/2" dia x 90 deg weld ends elbow</t>
  </si>
  <si>
    <t>SS304 1/2" dia union patente</t>
  </si>
  <si>
    <t>SS304 1/2" dia nipple</t>
  </si>
  <si>
    <t>sheets</t>
  </si>
  <si>
    <t>sheet</t>
  </si>
  <si>
    <t>lengths</t>
  </si>
  <si>
    <t>PC</t>
  </si>
  <si>
    <t>C.2</t>
  </si>
  <si>
    <t>Installation and Supply of Hood and Piping</t>
  </si>
  <si>
    <t>4" dia ss sanitary butterfly valve ferrule ends</t>
  </si>
  <si>
    <t>4" dia ferrule assembly T304</t>
  </si>
  <si>
    <t>4" dia x 20ft ss sanitary tube T304</t>
  </si>
  <si>
    <t>4.5mm dia x 20ft ss round bar T304</t>
  </si>
  <si>
    <t>4" dia x90 deg ss sanitary elbow T304</t>
  </si>
  <si>
    <t>D.2</t>
  </si>
  <si>
    <t>Installation and Supply of Dust Collector Electrical System</t>
  </si>
  <si>
    <t>Control panel 24"L x 15"W x 8" depth SS</t>
  </si>
  <si>
    <t>10amp circuit breaker</t>
  </si>
  <si>
    <t>Omron timer with base 11pins</t>
  </si>
  <si>
    <t>10amp magnetic contactor</t>
  </si>
  <si>
    <t>Overload relay 10amp</t>
  </si>
  <si>
    <t>300watts step down transformer</t>
  </si>
  <si>
    <t>Push button red/green</t>
  </si>
  <si>
    <t>Pilot light green/red</t>
  </si>
  <si>
    <t>1000CFM Blower with motor</t>
  </si>
  <si>
    <t>Electric Motor 3Hp TEFC</t>
  </si>
  <si>
    <t>E.1</t>
  </si>
  <si>
    <t>Installation and Supply of Service Platform</t>
  </si>
  <si>
    <t xml:space="preserve">SS304 3mm thk x 4' x 8' checkered plate </t>
  </si>
  <si>
    <t>SS304 channel 4 x 20ft</t>
  </si>
  <si>
    <t>SS304 3" dia pipe sch. 20</t>
  </si>
  <si>
    <t>SS304 1 1/4" dia x 20ft pipe sch. 30</t>
  </si>
  <si>
    <t>SS304 1 1/4" dia x 90deg elbow</t>
  </si>
  <si>
    <t>SS304 15mm thk x 100 x 100 plate</t>
  </si>
  <si>
    <t>SS304 20mm thk x 150 x 150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</si>
</sst>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0.00_)"/>
    <numFmt numFmtId="167" formatCode="0."/>
    <numFmt numFmtId="168" formatCode="0.0."/>
    <numFmt numFmtId="169" formatCode="_(* #,##0.000_);_(* \(#,##0.000\);_(* &quot;-&quot;??_);_(@_)"/>
    <numFmt numFmtId="170" formatCode="_(* #,##0.00000000_);_(* \(#,##0.00000000\);_(* &quot;-&quot;??_);_(@_)"/>
  </numFmts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i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Verdana"/>
      <family val="2"/>
    </font>
    <font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1"/>
      <color indexed="18"/>
      <name val="Verdana"/>
      <family val="2"/>
    </font>
    <font>
      <b/>
      <sz val="11"/>
      <color rgb="FF21038F"/>
      <name val="Verdana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0"/>
      <name val="Courier"/>
      <family val="3"/>
    </font>
    <font>
      <sz val="11"/>
      <color indexed="18"/>
      <name val="Verdana"/>
      <family val="2"/>
    </font>
    <font>
      <b/>
      <sz val="11"/>
      <color theme="3"/>
      <name val="Verdana"/>
      <family val="2"/>
    </font>
    <font>
      <b/>
      <i/>
      <sz val="11"/>
      <color rgb="FF21038F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indexed="18"/>
      <name val="Arial"/>
      <family val="2"/>
    </font>
    <font>
      <b/>
      <sz val="12"/>
      <color indexed="18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99"/>
      <name val="Arial"/>
      <family val="2"/>
    </font>
    <font>
      <sz val="10"/>
      <name val="Verdena"/>
    </font>
    <font>
      <b/>
      <sz val="10"/>
      <name val="Verdena"/>
    </font>
    <font>
      <sz val="10"/>
      <color theme="1"/>
      <name val="Verdena"/>
    </font>
    <font>
      <b/>
      <sz val="10"/>
      <color rgb="FF0000FF"/>
      <name val="Verdena"/>
    </font>
    <font>
      <b/>
      <sz val="10"/>
      <color theme="1"/>
      <name val="Verdena"/>
    </font>
    <font>
      <b/>
      <sz val="11"/>
      <color theme="1"/>
      <name val="Verdena"/>
    </font>
    <font>
      <sz val="10"/>
      <name val="Verdana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7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22" fillId="0" borderId="0"/>
    <xf numFmtId="0" fontId="35" fillId="0" borderId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0" borderId="0" applyNumberFormat="0" applyBorder="0" applyAlignment="0" applyProtection="0"/>
    <xf numFmtId="0" fontId="36" fillId="13" borderId="0" applyNumberFormat="0" applyBorder="0" applyAlignment="0" applyProtection="0"/>
    <xf numFmtId="0" fontId="36" fillId="16" borderId="0" applyNumberFormat="0" applyBorder="0" applyAlignment="0" applyProtection="0"/>
    <xf numFmtId="0" fontId="37" fillId="17" borderId="0" applyNumberFormat="0" applyBorder="0" applyAlignment="0" applyProtection="0"/>
    <xf numFmtId="0" fontId="37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4" borderId="0" applyNumberFormat="0" applyBorder="0" applyAlignment="0" applyProtection="0"/>
    <xf numFmtId="0" fontId="38" fillId="8" borderId="0" applyNumberFormat="0" applyBorder="0" applyAlignment="0" applyProtection="0"/>
    <xf numFmtId="0" fontId="39" fillId="25" borderId="40" applyNumberFormat="0" applyAlignment="0" applyProtection="0"/>
    <xf numFmtId="0" fontId="40" fillId="26" borderId="41" applyNumberFormat="0" applyAlignment="0" applyProtection="0"/>
    <xf numFmtId="44" fontId="3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9" borderId="0" applyNumberFormat="0" applyBorder="0" applyAlignment="0" applyProtection="0"/>
    <xf numFmtId="38" fontId="43" fillId="27" borderId="0" applyNumberFormat="0" applyBorder="0" applyAlignment="0" applyProtection="0"/>
    <xf numFmtId="0" fontId="44" fillId="0" borderId="42" applyNumberFormat="0" applyFill="0" applyAlignment="0" applyProtection="0"/>
    <xf numFmtId="0" fontId="45" fillId="0" borderId="43" applyNumberFormat="0" applyFill="0" applyAlignment="0" applyProtection="0"/>
    <xf numFmtId="0" fontId="46" fillId="0" borderId="44" applyNumberFormat="0" applyFill="0" applyAlignment="0" applyProtection="0"/>
    <xf numFmtId="0" fontId="46" fillId="0" borderId="0" applyNumberFormat="0" applyFill="0" applyBorder="0" applyAlignment="0" applyProtection="0"/>
    <xf numFmtId="0" fontId="47" fillId="12" borderId="40" applyNumberFormat="0" applyAlignment="0" applyProtection="0"/>
    <xf numFmtId="10" fontId="43" fillId="28" borderId="5" applyNumberFormat="0" applyBorder="0" applyAlignment="0" applyProtection="0"/>
    <xf numFmtId="0" fontId="48" fillId="0" borderId="45" applyNumberFormat="0" applyFill="0" applyAlignment="0" applyProtection="0"/>
    <xf numFmtId="0" fontId="49" fillId="29" borderId="0" applyNumberFormat="0" applyBorder="0" applyAlignment="0" applyProtection="0"/>
    <xf numFmtId="166" fontId="50" fillId="0" borderId="0"/>
    <xf numFmtId="0" fontId="3" fillId="30" borderId="46" applyNumberFormat="0" applyFont="0" applyAlignment="0" applyProtection="0"/>
    <xf numFmtId="0" fontId="51" fillId="25" borderId="47" applyNumberFormat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22" fillId="0" borderId="0"/>
    <xf numFmtId="0" fontId="52" fillId="0" borderId="0" applyNumberFormat="0" applyFill="0" applyBorder="0" applyAlignment="0" applyProtection="0"/>
    <xf numFmtId="0" fontId="53" fillId="0" borderId="48" applyNumberFormat="0" applyFill="0" applyAlignment="0" applyProtection="0"/>
    <xf numFmtId="0" fontId="54" fillId="0" borderId="0" applyNumberFormat="0" applyFill="0" applyBorder="0" applyAlignment="0" applyProtection="0"/>
    <xf numFmtId="0" fontId="35" fillId="0" borderId="0"/>
    <xf numFmtId="0" fontId="47" fillId="12" borderId="40" applyNumberFormat="0" applyAlignment="0" applyProtection="0"/>
    <xf numFmtId="164" fontId="55" fillId="0" borderId="0" applyFont="0" applyFill="0" applyBorder="0" applyAlignment="0" applyProtection="0"/>
    <xf numFmtId="43" fontId="55" fillId="0" borderId="0" applyFont="0" applyFill="0" applyBorder="0" applyAlignment="0" applyProtection="0"/>
  </cellStyleXfs>
  <cellXfs count="408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49" fontId="2" fillId="0" borderId="0" xfId="0" applyNumberFormat="1" applyFont="1" applyAlignment="1">
      <alignment vertical="top"/>
    </xf>
    <xf numFmtId="0" fontId="2" fillId="2" borderId="0" xfId="0" applyFont="1" applyFill="1" applyAlignment="1">
      <alignment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7" fillId="0" borderId="0" xfId="0" applyFont="1"/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0" borderId="0" xfId="0" applyFont="1"/>
    <xf numFmtId="2" fontId="2" fillId="0" borderId="0" xfId="0" applyNumberFormat="1" applyFont="1" applyAlignment="1">
      <alignment horizontal="center" vertical="top"/>
    </xf>
    <xf numFmtId="4" fontId="10" fillId="0" borderId="6" xfId="0" applyNumberFormat="1" applyFont="1" applyBorder="1" applyAlignment="1">
      <alignment horizontal="right" vertical="top"/>
    </xf>
    <xf numFmtId="4" fontId="19" fillId="0" borderId="6" xfId="0" applyNumberFormat="1" applyFont="1" applyBorder="1" applyAlignment="1">
      <alignment horizontal="right" vertical="top"/>
    </xf>
    <xf numFmtId="1" fontId="10" fillId="0" borderId="5" xfId="0" applyNumberFormat="1" applyFont="1" applyBorder="1" applyAlignment="1">
      <alignment horizontal="center" vertical="center"/>
    </xf>
    <xf numFmtId="4" fontId="10" fillId="0" borderId="5" xfId="0" applyNumberFormat="1" applyFont="1" applyBorder="1" applyAlignment="1">
      <alignment horizontal="right" vertical="center"/>
    </xf>
    <xf numFmtId="0" fontId="10" fillId="0" borderId="5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65" fontId="10" fillId="0" borderId="17" xfId="0" applyNumberFormat="1" applyFont="1" applyBorder="1" applyAlignment="1">
      <alignment horizontal="center" vertical="center" wrapText="1"/>
    </xf>
    <xf numFmtId="165" fontId="10" fillId="0" borderId="17" xfId="0" applyNumberFormat="1" applyFont="1" applyBorder="1" applyAlignment="1">
      <alignment horizontal="center" vertical="top" wrapText="1"/>
    </xf>
    <xf numFmtId="165" fontId="19" fillId="0" borderId="17" xfId="0" applyNumberFormat="1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center" wrapText="1"/>
    </xf>
    <xf numFmtId="165" fontId="19" fillId="0" borderId="17" xfId="0" applyNumberFormat="1" applyFont="1" applyBorder="1" applyAlignment="1">
      <alignment horizontal="center" vertical="center" wrapText="1"/>
    </xf>
    <xf numFmtId="4" fontId="10" fillId="0" borderId="3" xfId="0" applyNumberFormat="1" applyFont="1" applyBorder="1" applyAlignment="1">
      <alignment horizontal="right" vertical="top"/>
    </xf>
    <xf numFmtId="0" fontId="20" fillId="0" borderId="17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0" fontId="10" fillId="0" borderId="5" xfId="0" applyFont="1" applyBorder="1" applyAlignment="1">
      <alignment horizontal="center" vertical="center" wrapText="1"/>
    </xf>
    <xf numFmtId="1" fontId="10" fillId="0" borderId="5" xfId="0" applyNumberFormat="1" applyFont="1" applyBorder="1" applyAlignment="1">
      <alignment horizontal="center" vertical="center" wrapText="1"/>
    </xf>
    <xf numFmtId="4" fontId="10" fillId="0" borderId="5" xfId="0" applyNumberFormat="1" applyFont="1" applyBorder="1" applyAlignment="1">
      <alignment horizontal="right" vertical="center" wrapText="1"/>
    </xf>
    <xf numFmtId="0" fontId="18" fillId="0" borderId="5" xfId="0" applyFont="1" applyBorder="1" applyAlignment="1">
      <alignment horizontal="center" vertical="center"/>
    </xf>
    <xf numFmtId="1" fontId="18" fillId="0" borderId="5" xfId="0" applyNumberFormat="1" applyFont="1" applyBorder="1" applyAlignment="1">
      <alignment horizontal="center" vertical="center"/>
    </xf>
    <xf numFmtId="4" fontId="18" fillId="0" borderId="5" xfId="0" applyNumberFormat="1" applyFont="1" applyBorder="1" applyAlignment="1">
      <alignment horizontal="right" vertical="center"/>
    </xf>
    <xf numFmtId="0" fontId="21" fillId="0" borderId="17" xfId="0" applyFont="1" applyBorder="1" applyAlignment="1">
      <alignment horizontal="center" vertical="center"/>
    </xf>
    <xf numFmtId="165" fontId="19" fillId="0" borderId="24" xfId="0" applyNumberFormat="1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165" fontId="18" fillId="0" borderId="17" xfId="0" applyNumberFormat="1" applyFon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right" vertical="center"/>
    </xf>
    <xf numFmtId="1" fontId="18" fillId="0" borderId="4" xfId="0" applyNumberFormat="1" applyFont="1" applyBorder="1" applyAlignment="1">
      <alignment horizontal="center" vertical="center"/>
    </xf>
    <xf numFmtId="1" fontId="17" fillId="0" borderId="4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/>
    </xf>
    <xf numFmtId="4" fontId="17" fillId="0" borderId="5" xfId="0" applyNumberFormat="1" applyFont="1" applyBorder="1" applyAlignment="1">
      <alignment horizontal="right" vertical="center"/>
    </xf>
    <xf numFmtId="1" fontId="16" fillId="0" borderId="4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1" fontId="16" fillId="0" borderId="5" xfId="0" applyNumberFormat="1" applyFont="1" applyBorder="1" applyAlignment="1">
      <alignment horizontal="center" vertical="center" wrapText="1"/>
    </xf>
    <xf numFmtId="4" fontId="16" fillId="0" borderId="5" xfId="0" applyNumberFormat="1" applyFont="1" applyBorder="1" applyAlignment="1">
      <alignment horizontal="right" vertical="center" wrapText="1"/>
    </xf>
    <xf numFmtId="1" fontId="10" fillId="0" borderId="4" xfId="0" applyNumberFormat="1" applyFont="1" applyBorder="1" applyAlignment="1">
      <alignment horizontal="center" vertical="center" wrapText="1"/>
    </xf>
    <xf numFmtId="1" fontId="16" fillId="0" borderId="4" xfId="0" applyNumberFormat="1" applyFont="1" applyBorder="1" applyAlignment="1">
      <alignment horizontal="center" vertical="center" shrinkToFit="1"/>
    </xf>
    <xf numFmtId="0" fontId="16" fillId="0" borderId="5" xfId="0" applyFont="1" applyBorder="1" applyAlignment="1">
      <alignment horizontal="center" vertical="center" shrinkToFit="1"/>
    </xf>
    <xf numFmtId="1" fontId="16" fillId="0" borderId="5" xfId="0" applyNumberFormat="1" applyFont="1" applyBorder="1" applyAlignment="1">
      <alignment horizontal="center" vertical="center" shrinkToFit="1"/>
    </xf>
    <xf numFmtId="4" fontId="16" fillId="0" borderId="5" xfId="0" applyNumberFormat="1" applyFont="1" applyBorder="1" applyAlignment="1">
      <alignment horizontal="right" vertical="center" shrinkToFit="1"/>
    </xf>
    <xf numFmtId="1" fontId="11" fillId="0" borderId="4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1" fontId="11" fillId="0" borderId="5" xfId="0" applyNumberFormat="1" applyFont="1" applyBorder="1" applyAlignment="1">
      <alignment horizontal="center" vertical="center" wrapText="1"/>
    </xf>
    <xf numFmtId="4" fontId="11" fillId="0" borderId="5" xfId="0" applyNumberFormat="1" applyFont="1" applyBorder="1" applyAlignment="1">
      <alignment horizontal="right" vertical="center" wrapText="1"/>
    </xf>
    <xf numFmtId="1" fontId="16" fillId="0" borderId="4" xfId="0" applyNumberFormat="1" applyFont="1" applyBorder="1" applyAlignment="1">
      <alignment horizontal="center" vertical="center"/>
    </xf>
    <xf numFmtId="1" fontId="16" fillId="0" borderId="5" xfId="0" applyNumberFormat="1" applyFont="1" applyBorder="1" applyAlignment="1">
      <alignment horizontal="center" vertical="center"/>
    </xf>
    <xf numFmtId="4" fontId="16" fillId="0" borderId="5" xfId="0" applyNumberFormat="1" applyFont="1" applyBorder="1" applyAlignment="1">
      <alignment horizontal="right" vertical="center"/>
    </xf>
    <xf numFmtId="1" fontId="11" fillId="0" borderId="4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" fontId="11" fillId="0" borderId="5" xfId="0" applyNumberFormat="1" applyFont="1" applyBorder="1" applyAlignment="1">
      <alignment horizontal="center" vertical="center"/>
    </xf>
    <xf numFmtId="4" fontId="11" fillId="0" borderId="5" xfId="0" applyNumberFormat="1" applyFont="1" applyBorder="1" applyAlignment="1">
      <alignment horizontal="right" vertical="center"/>
    </xf>
    <xf numFmtId="1" fontId="18" fillId="0" borderId="4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1" fontId="18" fillId="0" borderId="5" xfId="0" applyNumberFormat="1" applyFont="1" applyBorder="1" applyAlignment="1">
      <alignment horizontal="center" vertical="center" wrapText="1"/>
    </xf>
    <xf numFmtId="4" fontId="18" fillId="0" borderId="5" xfId="0" applyNumberFormat="1" applyFont="1" applyBorder="1" applyAlignment="1">
      <alignment horizontal="right" vertical="center" wrapText="1"/>
    </xf>
    <xf numFmtId="0" fontId="10" fillId="0" borderId="11" xfId="0" applyFont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2" fontId="23" fillId="0" borderId="10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1" fontId="10" fillId="0" borderId="31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23" fillId="0" borderId="31" xfId="0" applyNumberFormat="1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168" fontId="10" fillId="0" borderId="0" xfId="4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3" fontId="10" fillId="0" borderId="0" xfId="2" applyFont="1" applyBorder="1" applyAlignment="1">
      <alignment vertical="center"/>
    </xf>
    <xf numFmtId="0" fontId="16" fillId="0" borderId="37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32" fillId="0" borderId="36" xfId="0" applyFont="1" applyBorder="1" applyAlignment="1">
      <alignment horizontal="right" vertical="center" wrapText="1"/>
    </xf>
    <xf numFmtId="43" fontId="10" fillId="0" borderId="5" xfId="2" applyFont="1" applyBorder="1" applyAlignment="1">
      <alignment vertical="center"/>
    </xf>
    <xf numFmtId="43" fontId="10" fillId="0" borderId="6" xfId="2" applyFont="1" applyBorder="1" applyAlignment="1">
      <alignment vertical="center"/>
    </xf>
    <xf numFmtId="43" fontId="23" fillId="0" borderId="5" xfId="2" applyFont="1" applyBorder="1" applyAlignment="1">
      <alignment vertical="center"/>
    </xf>
    <xf numFmtId="43" fontId="16" fillId="0" borderId="6" xfId="2" applyFont="1" applyFill="1" applyBorder="1" applyAlignment="1">
      <alignment vertical="center"/>
    </xf>
    <xf numFmtId="43" fontId="23" fillId="0" borderId="18" xfId="2" applyFont="1" applyBorder="1" applyAlignment="1">
      <alignment vertical="center"/>
    </xf>
    <xf numFmtId="43" fontId="10" fillId="0" borderId="18" xfId="2" applyFont="1" applyBorder="1" applyAlignment="1">
      <alignment vertical="center"/>
    </xf>
    <xf numFmtId="43" fontId="17" fillId="0" borderId="6" xfId="2" applyFont="1" applyBorder="1" applyAlignment="1">
      <alignment vertical="center"/>
    </xf>
    <xf numFmtId="43" fontId="24" fillId="0" borderId="6" xfId="2" applyFont="1" applyBorder="1" applyAlignment="1">
      <alignment vertical="center"/>
    </xf>
    <xf numFmtId="43" fontId="16" fillId="0" borderId="37" xfId="2" applyFont="1" applyBorder="1" applyAlignment="1">
      <alignment horizontal="right" vertical="center" wrapText="1"/>
    </xf>
    <xf numFmtId="43" fontId="19" fillId="0" borderId="6" xfId="2" applyFont="1" applyBorder="1" applyAlignment="1">
      <alignment vertical="center"/>
    </xf>
    <xf numFmtId="43" fontId="10" fillId="0" borderId="6" xfId="2" applyFont="1" applyFill="1" applyBorder="1" applyAlignment="1">
      <alignment vertical="center"/>
    </xf>
    <xf numFmtId="43" fontId="19" fillId="0" borderId="6" xfId="2" applyFont="1" applyFill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43" fontId="16" fillId="0" borderId="2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16" fillId="0" borderId="39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0" fillId="0" borderId="1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right" vertical="center"/>
    </xf>
    <xf numFmtId="0" fontId="11" fillId="0" borderId="11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43" fontId="33" fillId="5" borderId="38" xfId="2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167" fontId="16" fillId="0" borderId="25" xfId="4" applyNumberFormat="1" applyFont="1" applyBorder="1" applyAlignment="1">
      <alignment horizontal="center" vertical="center"/>
    </xf>
    <xf numFmtId="165" fontId="10" fillId="0" borderId="53" xfId="4" applyNumberFormat="1" applyFont="1" applyBorder="1" applyAlignment="1">
      <alignment horizontal="center" vertical="center"/>
    </xf>
    <xf numFmtId="168" fontId="10" fillId="4" borderId="53" xfId="4" applyNumberFormat="1" applyFont="1" applyFill="1" applyBorder="1" applyAlignment="1">
      <alignment horizontal="center" vertical="center"/>
    </xf>
    <xf numFmtId="168" fontId="23" fillId="0" borderId="53" xfId="4" applyNumberFormat="1" applyFont="1" applyBorder="1" applyAlignment="1">
      <alignment horizontal="center" vertical="center"/>
    </xf>
    <xf numFmtId="168" fontId="10" fillId="0" borderId="53" xfId="4" applyNumberFormat="1" applyFont="1" applyBorder="1" applyAlignment="1">
      <alignment horizontal="center" vertical="center"/>
    </xf>
    <xf numFmtId="168" fontId="19" fillId="0" borderId="53" xfId="4" applyNumberFormat="1" applyFont="1" applyBorder="1" applyAlignment="1">
      <alignment horizontal="center" vertical="center"/>
    </xf>
    <xf numFmtId="167" fontId="16" fillId="0" borderId="53" xfId="4" applyNumberFormat="1" applyFont="1" applyBorder="1" applyAlignment="1">
      <alignment horizontal="center" vertical="center"/>
    </xf>
    <xf numFmtId="167" fontId="23" fillId="0" borderId="53" xfId="4" applyNumberFormat="1" applyFont="1" applyBorder="1" applyAlignment="1">
      <alignment horizontal="center" vertical="center"/>
    </xf>
    <xf numFmtId="167" fontId="16" fillId="0" borderId="52" xfId="4" applyNumberFormat="1" applyFont="1" applyBorder="1" applyAlignment="1">
      <alignment horizontal="center" vertical="center" wrapText="1"/>
    </xf>
    <xf numFmtId="0" fontId="56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9" fillId="0" borderId="57" xfId="0" applyFont="1" applyBorder="1" applyAlignment="1">
      <alignment vertical="top"/>
    </xf>
    <xf numFmtId="0" fontId="59" fillId="0" borderId="0" xfId="0" applyFont="1" applyAlignment="1">
      <alignment vertical="top"/>
    </xf>
    <xf numFmtId="2" fontId="59" fillId="0" borderId="0" xfId="0" applyNumberFormat="1" applyFont="1" applyAlignment="1">
      <alignment horizontal="center" vertical="top"/>
    </xf>
    <xf numFmtId="2" fontId="57" fillId="0" borderId="54" xfId="0" applyNumberFormat="1" applyFont="1" applyBorder="1" applyAlignment="1">
      <alignment horizontal="center" vertical="top"/>
    </xf>
    <xf numFmtId="0" fontId="57" fillId="0" borderId="57" xfId="0" applyFont="1" applyBorder="1" applyAlignment="1">
      <alignment vertical="top"/>
    </xf>
    <xf numFmtId="0" fontId="58" fillId="0" borderId="0" xfId="0" applyFont="1" applyAlignment="1">
      <alignment vertical="top"/>
    </xf>
    <xf numFmtId="0" fontId="58" fillId="0" borderId="0" xfId="0" applyFont="1" applyAlignment="1">
      <alignment vertical="center" wrapText="1"/>
    </xf>
    <xf numFmtId="0" fontId="57" fillId="0" borderId="0" xfId="0" applyFont="1" applyAlignment="1">
      <alignment vertical="center" wrapText="1"/>
    </xf>
    <xf numFmtId="0" fontId="58" fillId="0" borderId="57" xfId="0" applyFont="1" applyBorder="1" applyAlignment="1">
      <alignment vertical="top"/>
    </xf>
    <xf numFmtId="0" fontId="58" fillId="0" borderId="55" xfId="0" applyFont="1" applyBorder="1" applyAlignment="1">
      <alignment vertical="top"/>
    </xf>
    <xf numFmtId="0" fontId="59" fillId="0" borderId="56" xfId="0" applyFont="1" applyBorder="1" applyAlignment="1">
      <alignment vertical="top"/>
    </xf>
    <xf numFmtId="0" fontId="58" fillId="0" borderId="56" xfId="0" applyFont="1" applyBorder="1" applyAlignment="1">
      <alignment vertical="top"/>
    </xf>
    <xf numFmtId="0" fontId="58" fillId="0" borderId="5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66" xfId="0" applyFont="1" applyBorder="1" applyAlignment="1">
      <alignment horizontal="right" vertical="center"/>
    </xf>
    <xf numFmtId="0" fontId="11" fillId="0" borderId="31" xfId="0" applyFont="1" applyBorder="1" applyAlignment="1">
      <alignment horizontal="center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0" fillId="0" borderId="31" xfId="4" applyNumberFormat="1" applyFont="1" applyBorder="1" applyAlignment="1">
      <alignment vertical="center" shrinkToFit="1"/>
    </xf>
    <xf numFmtId="0" fontId="16" fillId="0" borderId="11" xfId="0" applyFont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59" fillId="0" borderId="0" xfId="0" applyFont="1" applyAlignment="1">
      <alignment horizontal="center" vertical="top"/>
    </xf>
    <xf numFmtId="0" fontId="16" fillId="0" borderId="4" xfId="0" applyFont="1" applyBorder="1" applyAlignment="1">
      <alignment horizontal="right" vertical="center"/>
    </xf>
    <xf numFmtId="2" fontId="60" fillId="0" borderId="0" xfId="0" applyNumberFormat="1" applyFont="1" applyAlignment="1">
      <alignment horizontal="center" vertical="top"/>
    </xf>
    <xf numFmtId="0" fontId="59" fillId="0" borderId="54" xfId="0" applyFont="1" applyBorder="1" applyAlignment="1">
      <alignment vertical="top"/>
    </xf>
    <xf numFmtId="2" fontId="59" fillId="0" borderId="0" xfId="0" applyNumberFormat="1" applyFont="1" applyAlignment="1">
      <alignment vertical="top"/>
    </xf>
    <xf numFmtId="2" fontId="59" fillId="0" borderId="54" xfId="0" applyNumberFormat="1" applyFont="1" applyBorder="1" applyAlignment="1">
      <alignment vertical="top"/>
    </xf>
    <xf numFmtId="43" fontId="10" fillId="2" borderId="6" xfId="2" applyFont="1" applyFill="1" applyBorder="1" applyAlignment="1">
      <alignment vertical="center"/>
    </xf>
    <xf numFmtId="0" fontId="10" fillId="0" borderId="11" xfId="57" applyNumberFormat="1" applyFont="1" applyBorder="1" applyAlignment="1">
      <alignment horizontal="center" vertical="center"/>
    </xf>
    <xf numFmtId="0" fontId="10" fillId="4" borderId="11" xfId="57" applyNumberFormat="1" applyFont="1" applyFill="1" applyBorder="1" applyAlignment="1">
      <alignment horizontal="center" vertical="center"/>
    </xf>
    <xf numFmtId="0" fontId="10" fillId="4" borderId="10" xfId="57" applyNumberFormat="1" applyFont="1" applyFill="1" applyBorder="1" applyAlignment="1">
      <alignment horizontal="center" vertical="center"/>
    </xf>
    <xf numFmtId="0" fontId="10" fillId="0" borderId="5" xfId="57" applyNumberFormat="1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67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31" xfId="57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top" wrapText="1"/>
    </xf>
    <xf numFmtId="43" fontId="27" fillId="0" borderId="0" xfId="0" applyNumberFormat="1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49" fontId="58" fillId="0" borderId="56" xfId="0" applyNumberFormat="1" applyFont="1" applyBorder="1" applyAlignment="1">
      <alignment horizontal="center" vertical="top"/>
    </xf>
    <xf numFmtId="169" fontId="10" fillId="0" borderId="0" xfId="2" applyNumberFormat="1" applyFont="1" applyBorder="1" applyAlignment="1">
      <alignment horizontal="left" vertical="center" indent="1"/>
    </xf>
    <xf numFmtId="169" fontId="10" fillId="0" borderId="0" xfId="2" applyNumberFormat="1" applyFont="1" applyBorder="1" applyAlignment="1">
      <alignment vertical="center"/>
    </xf>
    <xf numFmtId="0" fontId="0" fillId="0" borderId="5" xfId="0" applyBorder="1" applyAlignment="1">
      <alignment horizontal="center" vertical="top" wrapText="1"/>
    </xf>
    <xf numFmtId="169" fontId="63" fillId="0" borderId="0" xfId="2" applyNumberFormat="1" applyFont="1" applyBorder="1" applyAlignment="1">
      <alignment vertical="center"/>
    </xf>
    <xf numFmtId="170" fontId="63" fillId="0" borderId="0" xfId="2" applyNumberFormat="1" applyFont="1" applyBorder="1" applyAlignment="1">
      <alignment horizontal="left" vertical="center" indent="1"/>
    </xf>
    <xf numFmtId="43" fontId="19" fillId="0" borderId="5" xfId="2" applyFont="1" applyFill="1" applyBorder="1" applyAlignment="1">
      <alignment vertical="center"/>
    </xf>
    <xf numFmtId="43" fontId="10" fillId="0" borderId="5" xfId="2" applyFont="1" applyFill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59" fillId="5" borderId="58" xfId="0" applyFont="1" applyFill="1" applyBorder="1" applyAlignment="1">
      <alignment horizontal="center" vertical="top"/>
    </xf>
    <xf numFmtId="0" fontId="59" fillId="5" borderId="32" xfId="0" applyFont="1" applyFill="1" applyBorder="1" applyAlignment="1">
      <alignment horizontal="center" vertical="top"/>
    </xf>
    <xf numFmtId="0" fontId="59" fillId="5" borderId="55" xfId="0" applyFont="1" applyFill="1" applyBorder="1" applyAlignment="1">
      <alignment horizontal="center" vertical="top"/>
    </xf>
    <xf numFmtId="0" fontId="59" fillId="5" borderId="59" xfId="0" applyFont="1" applyFill="1" applyBorder="1" applyAlignment="1">
      <alignment horizontal="center" vertical="top"/>
    </xf>
    <xf numFmtId="164" fontId="10" fillId="0" borderId="5" xfId="56" applyFont="1" applyBorder="1" applyAlignment="1">
      <alignment vertical="center"/>
    </xf>
    <xf numFmtId="0" fontId="55" fillId="0" borderId="5" xfId="0" applyFont="1" applyBorder="1" applyAlignment="1">
      <alignment horizontal="center" vertical="center"/>
    </xf>
    <xf numFmtId="0" fontId="16" fillId="0" borderId="17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shrinkToFit="1"/>
    </xf>
    <xf numFmtId="0" fontId="16" fillId="0" borderId="10" xfId="0" applyFont="1" applyBorder="1" applyAlignment="1">
      <alignment horizontal="right" vertical="center" shrinkToFit="1"/>
    </xf>
    <xf numFmtId="0" fontId="16" fillId="0" borderId="11" xfId="0" applyFont="1" applyBorder="1" applyAlignment="1">
      <alignment horizontal="right" vertical="center" shrinkToFit="1"/>
    </xf>
    <xf numFmtId="0" fontId="10" fillId="0" borderId="17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left" vertical="center" wrapText="1"/>
    </xf>
    <xf numFmtId="2" fontId="2" fillId="3" borderId="62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2" fontId="2" fillId="3" borderId="63" xfId="0" applyNumberFormat="1" applyFont="1" applyFill="1" applyBorder="1" applyAlignment="1">
      <alignment horizontal="center" vertical="center" wrapText="1"/>
    </xf>
    <xf numFmtId="2" fontId="2" fillId="3" borderId="9" xfId="0" applyNumberFormat="1" applyFont="1" applyFill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15" fontId="58" fillId="0" borderId="0" xfId="0" applyNumberFormat="1" applyFont="1" applyAlignment="1">
      <alignment horizontal="center" vertical="center" wrapText="1"/>
    </xf>
    <xf numFmtId="0" fontId="58" fillId="0" borderId="54" xfId="0" applyFont="1" applyBorder="1" applyAlignment="1">
      <alignment horizontal="center" vertical="center" wrapText="1"/>
    </xf>
    <xf numFmtId="2" fontId="60" fillId="0" borderId="0" xfId="0" applyNumberFormat="1" applyFont="1" applyAlignment="1">
      <alignment horizontal="center" vertical="top"/>
    </xf>
    <xf numFmtId="2" fontId="60" fillId="0" borderId="54" xfId="0" applyNumberFormat="1" applyFont="1" applyBorder="1" applyAlignment="1">
      <alignment horizontal="center" vertical="top"/>
    </xf>
    <xf numFmtId="0" fontId="62" fillId="0" borderId="12" xfId="0" applyFont="1" applyBorder="1" applyAlignment="1">
      <alignment horizontal="center" vertical="top"/>
    </xf>
    <xf numFmtId="0" fontId="62" fillId="0" borderId="13" xfId="0" applyFont="1" applyBorder="1" applyAlignment="1">
      <alignment horizontal="center" vertical="top"/>
    </xf>
    <xf numFmtId="0" fontId="62" fillId="0" borderId="14" xfId="0" applyFont="1" applyBorder="1" applyAlignment="1">
      <alignment horizontal="center" vertical="top"/>
    </xf>
    <xf numFmtId="0" fontId="2" fillId="3" borderId="64" xfId="0" applyFont="1" applyFill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2" fontId="59" fillId="0" borderId="56" xfId="0" applyNumberFormat="1" applyFont="1" applyBorder="1" applyAlignment="1">
      <alignment horizontal="center" vertical="top"/>
    </xf>
    <xf numFmtId="2" fontId="59" fillId="0" borderId="59" xfId="0" applyNumberFormat="1" applyFont="1" applyBorder="1" applyAlignment="1">
      <alignment horizontal="center" vertical="top"/>
    </xf>
    <xf numFmtId="0" fontId="10" fillId="4" borderId="17" xfId="0" applyFont="1" applyFill="1" applyBorder="1" applyAlignment="1">
      <alignment horizontal="left" vertical="center" wrapText="1"/>
    </xf>
    <xf numFmtId="0" fontId="10" fillId="4" borderId="10" xfId="0" applyFont="1" applyFill="1" applyBorder="1" applyAlignment="1">
      <alignment horizontal="left" vertical="center" wrapText="1"/>
    </xf>
    <xf numFmtId="0" fontId="10" fillId="4" borderId="16" xfId="0" applyFont="1" applyFill="1" applyBorder="1" applyAlignment="1">
      <alignment horizontal="left" vertical="center" wrapText="1"/>
    </xf>
    <xf numFmtId="168" fontId="28" fillId="0" borderId="0" xfId="4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6" xfId="0" applyFont="1" applyBorder="1" applyAlignment="1">
      <alignment horizontal="left" vertical="center"/>
    </xf>
    <xf numFmtId="0" fontId="26" fillId="0" borderId="17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16" fillId="0" borderId="12" xfId="0" applyFont="1" applyBorder="1" applyAlignment="1">
      <alignment horizontal="right" vertical="center" wrapText="1"/>
    </xf>
    <xf numFmtId="0" fontId="16" fillId="0" borderId="13" xfId="0" applyFont="1" applyBorder="1" applyAlignment="1">
      <alignment horizontal="right" vertical="center" wrapText="1"/>
    </xf>
    <xf numFmtId="0" fontId="16" fillId="0" borderId="14" xfId="0" applyFont="1" applyBorder="1" applyAlignment="1">
      <alignment horizontal="right" vertical="center" wrapText="1"/>
    </xf>
    <xf numFmtId="168" fontId="30" fillId="0" borderId="0" xfId="4" applyNumberFormat="1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16" fillId="0" borderId="17" xfId="0" applyFont="1" applyBorder="1" applyAlignment="1">
      <alignment horizontal="right" vertical="center"/>
    </xf>
    <xf numFmtId="0" fontId="16" fillId="0" borderId="10" xfId="0" applyFont="1" applyBorder="1" applyAlignment="1">
      <alignment horizontal="right" vertical="center"/>
    </xf>
    <xf numFmtId="0" fontId="16" fillId="0" borderId="16" xfId="0" applyFont="1" applyBorder="1" applyAlignment="1">
      <alignment horizontal="right" vertical="center"/>
    </xf>
    <xf numFmtId="0" fontId="18" fillId="0" borderId="17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left" vertical="center"/>
    </xf>
    <xf numFmtId="0" fontId="11" fillId="0" borderId="10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10" xfId="0" applyFont="1" applyFill="1" applyBorder="1" applyAlignment="1">
      <alignment horizontal="left" vertical="center"/>
    </xf>
    <xf numFmtId="0" fontId="10" fillId="4" borderId="16" xfId="0" applyFont="1" applyFill="1" applyBorder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3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center" indent="3"/>
    </xf>
    <xf numFmtId="0" fontId="18" fillId="0" borderId="10" xfId="0" applyFont="1" applyBorder="1" applyAlignment="1">
      <alignment horizontal="left" vertical="center" indent="3"/>
    </xf>
    <xf numFmtId="0" fontId="18" fillId="0" borderId="16" xfId="0" applyFont="1" applyBorder="1" applyAlignment="1">
      <alignment horizontal="left" vertical="center" indent="3"/>
    </xf>
    <xf numFmtId="0" fontId="20" fillId="4" borderId="17" xfId="0" applyFont="1" applyFill="1" applyBorder="1" applyAlignment="1">
      <alignment horizontal="left" vertical="center"/>
    </xf>
    <xf numFmtId="0" fontId="20" fillId="4" borderId="10" xfId="0" applyFont="1" applyFill="1" applyBorder="1" applyAlignment="1">
      <alignment vertical="center"/>
    </xf>
    <xf numFmtId="0" fontId="20" fillId="4" borderId="16" xfId="0" applyFont="1" applyFill="1" applyBorder="1" applyAlignment="1">
      <alignment vertical="center"/>
    </xf>
    <xf numFmtId="0" fontId="10" fillId="4" borderId="10" xfId="0" applyFont="1" applyFill="1" applyBorder="1" applyAlignment="1">
      <alignment vertical="center"/>
    </xf>
    <xf numFmtId="0" fontId="10" fillId="4" borderId="16" xfId="0" applyFont="1" applyFill="1" applyBorder="1" applyAlignment="1">
      <alignment vertical="center"/>
    </xf>
    <xf numFmtId="0" fontId="10" fillId="4" borderId="17" xfId="0" applyFont="1" applyFill="1" applyBorder="1" applyAlignment="1">
      <alignment vertical="center" wrapText="1"/>
    </xf>
    <xf numFmtId="0" fontId="10" fillId="4" borderId="10" xfId="0" applyFont="1" applyFill="1" applyBorder="1" applyAlignment="1">
      <alignment vertical="center" wrapText="1"/>
    </xf>
    <xf numFmtId="0" fontId="10" fillId="4" borderId="16" xfId="0" applyFont="1" applyFill="1" applyBorder="1" applyAlignment="1">
      <alignment vertical="center" wrapText="1"/>
    </xf>
    <xf numFmtId="0" fontId="10" fillId="4" borderId="17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6" xfId="0" applyFont="1" applyBorder="1" applyAlignment="1">
      <alignment horizontal="left" vertical="center"/>
    </xf>
    <xf numFmtId="0" fontId="0" fillId="0" borderId="17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20" fillId="4" borderId="10" xfId="0" applyFont="1" applyFill="1" applyBorder="1" applyAlignment="1">
      <alignment horizontal="left" vertical="center"/>
    </xf>
    <xf numFmtId="0" fontId="20" fillId="4" borderId="16" xfId="0" applyFont="1" applyFill="1" applyBorder="1" applyAlignment="1">
      <alignment horizontal="left" vertical="center"/>
    </xf>
    <xf numFmtId="0" fontId="59" fillId="0" borderId="58" xfId="0" applyFont="1" applyBorder="1" applyAlignment="1">
      <alignment horizontal="center" vertical="top"/>
    </xf>
    <xf numFmtId="0" fontId="59" fillId="0" borderId="31" xfId="0" applyFont="1" applyBorder="1" applyAlignment="1">
      <alignment horizontal="center" vertical="top"/>
    </xf>
    <xf numFmtId="0" fontId="59" fillId="0" borderId="32" xfId="0" applyFont="1" applyBorder="1" applyAlignment="1">
      <alignment horizontal="center" vertical="top"/>
    </xf>
    <xf numFmtId="0" fontId="59" fillId="0" borderId="57" xfId="0" applyFont="1" applyBorder="1" applyAlignment="1">
      <alignment horizontal="center" vertical="top"/>
    </xf>
    <xf numFmtId="0" fontId="59" fillId="0" borderId="0" xfId="0" applyFont="1" applyAlignment="1">
      <alignment horizontal="center" vertical="top"/>
    </xf>
    <xf numFmtId="0" fontId="59" fillId="0" borderId="54" xfId="0" applyFont="1" applyBorder="1" applyAlignment="1">
      <alignment horizontal="center" vertical="top"/>
    </xf>
    <xf numFmtId="0" fontId="59" fillId="0" borderId="55" xfId="0" applyFont="1" applyBorder="1" applyAlignment="1">
      <alignment horizontal="center" vertical="top"/>
    </xf>
    <xf numFmtId="0" fontId="59" fillId="0" borderId="56" xfId="0" applyFont="1" applyBorder="1" applyAlignment="1">
      <alignment horizontal="center" vertical="top"/>
    </xf>
    <xf numFmtId="0" fontId="59" fillId="0" borderId="59" xfId="0" applyFont="1" applyBorder="1" applyAlignment="1">
      <alignment horizontal="center" vertical="top"/>
    </xf>
    <xf numFmtId="0" fontId="61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2" fillId="3" borderId="60" xfId="0" applyFont="1" applyFill="1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6" fillId="0" borderId="24" xfId="0" applyFont="1" applyBorder="1" applyAlignment="1">
      <alignment horizontal="left" vertical="center"/>
    </xf>
    <xf numFmtId="0" fontId="16" fillId="0" borderId="49" xfId="0" applyFont="1" applyBorder="1" applyAlignment="1">
      <alignment vertical="center"/>
    </xf>
    <xf numFmtId="0" fontId="16" fillId="0" borderId="50" xfId="0" applyFont="1" applyBorder="1" applyAlignment="1">
      <alignment vertical="center"/>
    </xf>
    <xf numFmtId="0" fontId="61" fillId="5" borderId="58" xfId="0" applyFont="1" applyFill="1" applyBorder="1" applyAlignment="1">
      <alignment horizontal="center" vertical="center"/>
    </xf>
    <xf numFmtId="0" fontId="61" fillId="5" borderId="31" xfId="0" applyFont="1" applyFill="1" applyBorder="1" applyAlignment="1">
      <alignment horizontal="center" vertical="center"/>
    </xf>
    <xf numFmtId="0" fontId="61" fillId="5" borderId="32" xfId="0" applyFont="1" applyFill="1" applyBorder="1" applyAlignment="1">
      <alignment horizontal="center" vertical="center"/>
    </xf>
    <xf numFmtId="0" fontId="61" fillId="5" borderId="55" xfId="0" applyFont="1" applyFill="1" applyBorder="1" applyAlignment="1">
      <alignment horizontal="center" vertical="center"/>
    </xf>
    <xf numFmtId="0" fontId="61" fillId="5" borderId="56" xfId="0" applyFont="1" applyFill="1" applyBorder="1" applyAlignment="1">
      <alignment horizontal="center" vertical="center"/>
    </xf>
    <xf numFmtId="0" fontId="61" fillId="5" borderId="59" xfId="0" applyFont="1" applyFill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1" fillId="2" borderId="17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0" fillId="0" borderId="1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right" vertical="center"/>
    </xf>
    <xf numFmtId="0" fontId="17" fillId="0" borderId="10" xfId="0" applyFont="1" applyBorder="1" applyAlignment="1">
      <alignment horizontal="right" vertical="center"/>
    </xf>
    <xf numFmtId="0" fontId="17" fillId="0" borderId="16" xfId="0" applyFont="1" applyBorder="1" applyAlignment="1">
      <alignment horizontal="right" vertical="center"/>
    </xf>
    <xf numFmtId="0" fontId="61" fillId="5" borderId="5" xfId="0" applyFont="1" applyFill="1" applyBorder="1" applyAlignment="1">
      <alignment horizontal="center" vertical="center"/>
    </xf>
    <xf numFmtId="15" fontId="58" fillId="0" borderId="54" xfId="0" applyNumberFormat="1" applyFont="1" applyBorder="1" applyAlignment="1">
      <alignment horizontal="center" vertical="center" wrapText="1"/>
    </xf>
    <xf numFmtId="2" fontId="60" fillId="0" borderId="33" xfId="0" applyNumberFormat="1" applyFont="1" applyBorder="1" applyAlignment="1">
      <alignment horizontal="center" vertical="top"/>
    </xf>
    <xf numFmtId="2" fontId="60" fillId="0" borderId="34" xfId="0" applyNumberFormat="1" applyFont="1" applyBorder="1" applyAlignment="1">
      <alignment horizontal="center" vertical="top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2" fontId="2" fillId="3" borderId="29" xfId="0" applyNumberFormat="1" applyFont="1" applyFill="1" applyBorder="1" applyAlignment="1">
      <alignment horizontal="center" vertical="center" wrapText="1"/>
    </xf>
    <xf numFmtId="2" fontId="2" fillId="3" borderId="30" xfId="0" applyNumberFormat="1" applyFont="1" applyFill="1" applyBorder="1" applyAlignment="1">
      <alignment horizontal="center" vertical="center" wrapText="1"/>
    </xf>
    <xf numFmtId="2" fontId="2" fillId="3" borderId="68" xfId="0" applyNumberFormat="1" applyFont="1" applyFill="1" applyBorder="1" applyAlignment="1">
      <alignment horizontal="center" vertical="center" wrapText="1"/>
    </xf>
    <xf numFmtId="2" fontId="2" fillId="3" borderId="69" xfId="0" applyNumberFormat="1" applyFont="1" applyFill="1" applyBorder="1" applyAlignment="1">
      <alignment horizontal="center" vertical="center" wrapText="1"/>
    </xf>
    <xf numFmtId="49" fontId="58" fillId="0" borderId="56" xfId="0" applyNumberFormat="1" applyFont="1" applyBorder="1" applyAlignment="1">
      <alignment horizontal="center" vertical="top"/>
    </xf>
    <xf numFmtId="49" fontId="58" fillId="0" borderId="0" xfId="0" applyNumberFormat="1" applyFont="1" applyAlignment="1">
      <alignment horizontal="center" vertical="top"/>
    </xf>
    <xf numFmtId="0" fontId="58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7" fillId="0" borderId="15" xfId="0" applyFont="1" applyBorder="1" applyAlignment="1">
      <alignment horizontal="left"/>
    </xf>
    <xf numFmtId="0" fontId="13" fillId="0" borderId="19" xfId="0" applyFont="1" applyBorder="1" applyAlignment="1">
      <alignment horizontal="right" vertical="center"/>
    </xf>
    <xf numFmtId="0" fontId="12" fillId="0" borderId="15" xfId="0" applyFont="1" applyBorder="1" applyAlignment="1">
      <alignment horizontal="right" vertical="center"/>
    </xf>
    <xf numFmtId="0" fontId="12" fillId="0" borderId="20" xfId="0" applyFont="1" applyBorder="1" applyAlignment="1">
      <alignment horizontal="right" vertical="center"/>
    </xf>
    <xf numFmtId="0" fontId="12" fillId="0" borderId="21" xfId="0" applyFont="1" applyBorder="1" applyAlignment="1">
      <alignment horizontal="right" vertical="center"/>
    </xf>
    <xf numFmtId="0" fontId="12" fillId="0" borderId="22" xfId="0" applyFont="1" applyBorder="1" applyAlignment="1">
      <alignment horizontal="right" vertical="center"/>
    </xf>
    <xf numFmtId="0" fontId="12" fillId="0" borderId="23" xfId="0" applyFont="1" applyBorder="1" applyAlignment="1">
      <alignment horizontal="right" vertical="center"/>
    </xf>
    <xf numFmtId="0" fontId="6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16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right" vertical="center" shrinkToFit="1"/>
    </xf>
    <xf numFmtId="0" fontId="2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3" borderId="12" xfId="0" applyFont="1" applyFill="1" applyBorder="1" applyAlignment="1">
      <alignment horizontal="center" vertical="top"/>
    </xf>
    <xf numFmtId="0" fontId="7" fillId="3" borderId="13" xfId="0" applyFont="1" applyFill="1" applyBorder="1" applyAlignment="1">
      <alignment horizontal="center" vertical="top"/>
    </xf>
    <xf numFmtId="0" fontId="7" fillId="3" borderId="14" xfId="0" applyFont="1" applyFill="1" applyBorder="1" applyAlignment="1">
      <alignment horizontal="center" vertical="top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</cellXfs>
  <cellStyles count="58">
    <cellStyle name="20% - Accent1 2" xfId="6" xr:uid="{00000000-0005-0000-0000-000000000000}"/>
    <cellStyle name="20% - Accent2 2" xfId="7" xr:uid="{00000000-0005-0000-0000-000001000000}"/>
    <cellStyle name="20% - Accent3 2" xfId="8" xr:uid="{00000000-0005-0000-0000-000002000000}"/>
    <cellStyle name="20% - Accent4 2" xfId="9" xr:uid="{00000000-0005-0000-0000-000003000000}"/>
    <cellStyle name="20% - Accent5 2" xfId="10" xr:uid="{00000000-0005-0000-0000-000004000000}"/>
    <cellStyle name="20% - Accent6 2" xfId="11" xr:uid="{00000000-0005-0000-0000-000005000000}"/>
    <cellStyle name="40% - Accent1 2" xfId="12" xr:uid="{00000000-0005-0000-0000-000006000000}"/>
    <cellStyle name="40% - Accent2 2" xfId="13" xr:uid="{00000000-0005-0000-0000-000007000000}"/>
    <cellStyle name="40% - Accent3 2" xfId="14" xr:uid="{00000000-0005-0000-0000-000008000000}"/>
    <cellStyle name="40% - Accent4 2" xfId="15" xr:uid="{00000000-0005-0000-0000-000009000000}"/>
    <cellStyle name="40% - Accent5 2" xfId="16" xr:uid="{00000000-0005-0000-0000-00000A000000}"/>
    <cellStyle name="40% - Accent6 2" xfId="17" xr:uid="{00000000-0005-0000-0000-00000B000000}"/>
    <cellStyle name="60% - Accent1 2" xfId="18" xr:uid="{00000000-0005-0000-0000-00000C000000}"/>
    <cellStyle name="60% - Accent2 2" xfId="19" xr:uid="{00000000-0005-0000-0000-00000D000000}"/>
    <cellStyle name="60% - Accent3 2" xfId="20" xr:uid="{00000000-0005-0000-0000-00000E000000}"/>
    <cellStyle name="60% - Accent4 2" xfId="21" xr:uid="{00000000-0005-0000-0000-00000F000000}"/>
    <cellStyle name="60% - Accent5 2" xfId="22" xr:uid="{00000000-0005-0000-0000-000010000000}"/>
    <cellStyle name="60% - Accent6 2" xfId="23" xr:uid="{00000000-0005-0000-0000-000011000000}"/>
    <cellStyle name="Accent1 2" xfId="24" xr:uid="{00000000-0005-0000-0000-000012000000}"/>
    <cellStyle name="Accent2 2" xfId="25" xr:uid="{00000000-0005-0000-0000-000013000000}"/>
    <cellStyle name="Accent3 2" xfId="26" xr:uid="{00000000-0005-0000-0000-000014000000}"/>
    <cellStyle name="Accent4 2" xfId="27" xr:uid="{00000000-0005-0000-0000-000015000000}"/>
    <cellStyle name="Accent5 2" xfId="28" xr:uid="{00000000-0005-0000-0000-000016000000}"/>
    <cellStyle name="Accent6 2" xfId="29" xr:uid="{00000000-0005-0000-0000-000017000000}"/>
    <cellStyle name="Bad 2" xfId="30" xr:uid="{00000000-0005-0000-0000-000018000000}"/>
    <cellStyle name="Calculation 2" xfId="31" xr:uid="{00000000-0005-0000-0000-000019000000}"/>
    <cellStyle name="Check Cell 2" xfId="32" xr:uid="{00000000-0005-0000-0000-00001A000000}"/>
    <cellStyle name="Comma" xfId="57" builtinId="3"/>
    <cellStyle name="Comma 2" xfId="2" xr:uid="{00000000-0005-0000-0000-00001B000000}"/>
    <cellStyle name="Comma 3" xfId="3" xr:uid="{00000000-0005-0000-0000-00001C000000}"/>
    <cellStyle name="Comma 4" xfId="56" xr:uid="{00000000-0005-0000-0000-00001D000000}"/>
    <cellStyle name="Currency 2" xfId="33" xr:uid="{00000000-0005-0000-0000-00001E000000}"/>
    <cellStyle name="Explanatory Text 2" xfId="34" xr:uid="{00000000-0005-0000-0000-00001F000000}"/>
    <cellStyle name="Good 2" xfId="35" xr:uid="{00000000-0005-0000-0000-000020000000}"/>
    <cellStyle name="Grey" xfId="36" xr:uid="{00000000-0005-0000-0000-000021000000}"/>
    <cellStyle name="Heading 1 2" xfId="37" xr:uid="{00000000-0005-0000-0000-000022000000}"/>
    <cellStyle name="Heading 2 2" xfId="38" xr:uid="{00000000-0005-0000-0000-000023000000}"/>
    <cellStyle name="Heading 3 2" xfId="39" xr:uid="{00000000-0005-0000-0000-000024000000}"/>
    <cellStyle name="Heading 4 2" xfId="40" xr:uid="{00000000-0005-0000-0000-000025000000}"/>
    <cellStyle name="Input [yellow]" xfId="42" xr:uid="{00000000-0005-0000-0000-000026000000}"/>
    <cellStyle name="Input 2" xfId="41" xr:uid="{00000000-0005-0000-0000-000027000000}"/>
    <cellStyle name="Input 3" xfId="55" xr:uid="{00000000-0005-0000-0000-000028000000}"/>
    <cellStyle name="Linked Cell 2" xfId="43" xr:uid="{00000000-0005-0000-0000-000029000000}"/>
    <cellStyle name="Neutral 2" xfId="44" xr:uid="{00000000-0005-0000-0000-00002A000000}"/>
    <cellStyle name="Normal" xfId="0" builtinId="0"/>
    <cellStyle name="Normal - Style1" xfId="45" xr:uid="{00000000-0005-0000-0000-00002C000000}"/>
    <cellStyle name="Normal 2" xfId="1" xr:uid="{00000000-0005-0000-0000-00002D000000}"/>
    <cellStyle name="Normal 3" xfId="5" xr:uid="{00000000-0005-0000-0000-00002E000000}"/>
    <cellStyle name="Normal 4" xfId="54" xr:uid="{00000000-0005-0000-0000-00002F000000}"/>
    <cellStyle name="Normal_CDOF-EN-F-07-001 Technical Purchase Requisition Form_ENGG-00520-WAREHOUSE FLOORING REPAIR" xfId="4" xr:uid="{00000000-0005-0000-0000-000030000000}"/>
    <cellStyle name="Note 2" xfId="46" xr:uid="{00000000-0005-0000-0000-000031000000}"/>
    <cellStyle name="Output 2" xfId="47" xr:uid="{00000000-0005-0000-0000-000032000000}"/>
    <cellStyle name="Percent [2]" xfId="48" xr:uid="{00000000-0005-0000-0000-000033000000}"/>
    <cellStyle name="Percent 2" xfId="49" xr:uid="{00000000-0005-0000-0000-000034000000}"/>
    <cellStyle name="Style 1" xfId="50" xr:uid="{00000000-0005-0000-0000-000035000000}"/>
    <cellStyle name="Title 2" xfId="51" xr:uid="{00000000-0005-0000-0000-000036000000}"/>
    <cellStyle name="Total 2" xfId="52" xr:uid="{00000000-0005-0000-0000-000037000000}"/>
    <cellStyle name="Warning Text 2" xfId="53" xr:uid="{00000000-0005-0000-0000-000038000000}"/>
  </cellStyles>
  <dxfs count="0"/>
  <tableStyles count="0" defaultTableStyle="TableStyleMedium9" defaultPivotStyle="PivotStyleLight16"/>
  <colors>
    <mruColors>
      <color rgb="FF000099"/>
      <color rgb="FF0000FF"/>
      <color rgb="FF00FF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13" name="Picture 114" descr="CorpID_Horz_B&amp;W">
          <a:extLst>
            <a:ext uri="{FF2B5EF4-FFF2-40B4-BE49-F238E27FC236}">
              <a16:creationId xmlns:a16="http://schemas.microsoft.com/office/drawing/2014/main" id="{653F56F5-9EDE-4C23-B6DA-D94F5220C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59364" cy="6953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311726</xdr:colOff>
      <xdr:row>0</xdr:row>
      <xdr:rowOff>51954</xdr:rowOff>
    </xdr:from>
    <xdr:to>
      <xdr:col>8</xdr:col>
      <xdr:colOff>1450573</xdr:colOff>
      <xdr:row>3</xdr:row>
      <xdr:rowOff>188408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EAB2BD28-A3D6-4464-880B-B3BC02DD85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4226" y="51954"/>
          <a:ext cx="2991892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C966BB44-8C44-4544-9439-23547A271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0"/>
          <a:ext cx="1693718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0</xdr:row>
      <xdr:rowOff>32107</xdr:rowOff>
    </xdr:from>
    <xdr:to>
      <xdr:col>4</xdr:col>
      <xdr:colOff>0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4AFF6507-6AFA-45F9-805D-2A3771B61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0C70C6B3-5860-406C-A4A5-493B601EC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0"/>
          <a:ext cx="1693718" cy="0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0</xdr:colOff>
      <xdr:row>0</xdr:row>
      <xdr:rowOff>32107</xdr:rowOff>
    </xdr:from>
    <xdr:to>
      <xdr:col>9</xdr:col>
      <xdr:colOff>0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2D5805F3-156C-4BA3-86A3-E34C909438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23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103908</xdr:colOff>
      <xdr:row>0</xdr:row>
      <xdr:rowOff>28576</xdr:rowOff>
    </xdr:from>
    <xdr:to>
      <xdr:col>8</xdr:col>
      <xdr:colOff>1467713</xdr:colOff>
      <xdr:row>4</xdr:row>
      <xdr:rowOff>173181</xdr:rowOff>
    </xdr:to>
    <xdr:pic>
      <xdr:nvPicPr>
        <xdr:cNvPr id="4" name="Picture 3" descr="tbmc logo">
          <a:extLst>
            <a:ext uri="{FF2B5EF4-FFF2-40B4-BE49-F238E27FC236}">
              <a16:creationId xmlns:a16="http://schemas.microsoft.com/office/drawing/2014/main" id="{1AE219F9-138E-4392-BF08-F3479A2A7F1F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156863" y="28576"/>
          <a:ext cx="3216851" cy="90660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107023</xdr:colOff>
      <xdr:row>0</xdr:row>
      <xdr:rowOff>32107</xdr:rowOff>
    </xdr:from>
    <xdr:to>
      <xdr:col>3</xdr:col>
      <xdr:colOff>516</xdr:colOff>
      <xdr:row>3</xdr:row>
      <xdr:rowOff>149511</xdr:rowOff>
    </xdr:to>
    <xdr:pic>
      <xdr:nvPicPr>
        <xdr:cNvPr id="2" name="Picture 114" descr="CorpID_Horz_B&amp;W">
          <a:extLst>
            <a:ext uri="{FF2B5EF4-FFF2-40B4-BE49-F238E27FC236}">
              <a16:creationId xmlns:a16="http://schemas.microsoft.com/office/drawing/2014/main" id="{BF2868F2-FF1D-44DD-8963-D77DEF68A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023" y="32107"/>
          <a:ext cx="1693718" cy="688904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85618</xdr:colOff>
      <xdr:row>0</xdr:row>
      <xdr:rowOff>32107</xdr:rowOff>
    </xdr:from>
    <xdr:to>
      <xdr:col>8</xdr:col>
      <xdr:colOff>1276419</xdr:colOff>
      <xdr:row>3</xdr:row>
      <xdr:rowOff>168561</xdr:rowOff>
    </xdr:to>
    <xdr:pic>
      <xdr:nvPicPr>
        <xdr:cNvPr id="3" name="Picture 1" descr="tbmc-logo002">
          <a:extLst>
            <a:ext uri="{FF2B5EF4-FFF2-40B4-BE49-F238E27FC236}">
              <a16:creationId xmlns:a16="http://schemas.microsoft.com/office/drawing/2014/main" id="{14EDA6BD-FB74-46EA-ABF8-3DF14C82A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-6000" contras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293" y="32107"/>
          <a:ext cx="2991026" cy="7079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3</xdr:col>
      <xdr:colOff>1847850</xdr:colOff>
      <xdr:row>4</xdr:row>
      <xdr:rowOff>161925</xdr:rowOff>
    </xdr:to>
    <xdr:pic>
      <xdr:nvPicPr>
        <xdr:cNvPr id="2" name="Picture 1" descr="tbmc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19050"/>
          <a:ext cx="62007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254"/>
  <sheetViews>
    <sheetView tabSelected="1" view="pageBreakPreview" zoomScale="85" zoomScaleNormal="55" zoomScaleSheetLayoutView="85" workbookViewId="0">
      <pane xSplit="4" ySplit="11" topLeftCell="T216" activePane="bottomRight" state="frozen"/>
      <selection pane="topRight" activeCell="E1" sqref="E1"/>
      <selection pane="bottomLeft" activeCell="A12" sqref="A12"/>
      <selection pane="bottomRight" activeCell="Z247" sqref="Z247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7.140625" style="4" customWidth="1"/>
    <col min="9" max="9" width="22.140625" style="5" customWidth="1"/>
    <col min="10" max="10" width="7.7109375" style="3" bestFit="1" customWidth="1"/>
    <col min="11" max="11" width="6.85546875" style="3" bestFit="1" customWidth="1"/>
    <col min="12" max="12" width="6.140625" style="3" bestFit="1" customWidth="1"/>
    <col min="13" max="13" width="16.42578125" style="4" bestFit="1" customWidth="1"/>
    <col min="14" max="14" width="23.85546875" style="5" customWidth="1"/>
    <col min="15" max="16" width="6.7109375" style="3" customWidth="1"/>
    <col min="17" max="17" width="10.7109375" style="3" customWidth="1"/>
    <col min="18" max="18" width="17.140625" style="4" customWidth="1"/>
    <col min="19" max="19" width="22.140625" style="5" customWidth="1"/>
    <col min="20" max="21" width="6.7109375" style="3" customWidth="1"/>
    <col min="22" max="22" width="10.7109375" style="3" customWidth="1"/>
    <col min="23" max="23" width="17.140625" style="4" customWidth="1"/>
    <col min="24" max="24" width="22.140625" style="5" customWidth="1"/>
    <col min="25" max="201" width="9.140625" style="2"/>
    <col min="202" max="202" width="5.7109375" style="2" customWidth="1"/>
    <col min="203" max="203" width="8.28515625" style="2" customWidth="1"/>
    <col min="204" max="204" width="1.5703125" style="2" bestFit="1" customWidth="1"/>
    <col min="205" max="205" width="50.7109375" style="2" customWidth="1"/>
    <col min="206" max="206" width="6" style="2" bestFit="1" customWidth="1"/>
    <col min="207" max="207" width="7.28515625" style="2" bestFit="1" customWidth="1"/>
    <col min="208" max="208" width="5.7109375" style="2" customWidth="1"/>
    <col min="209" max="209" width="11.42578125" style="2" customWidth="1"/>
    <col min="210" max="210" width="12.7109375" style="2" customWidth="1"/>
    <col min="211" max="457" width="9.140625" style="2"/>
    <col min="458" max="458" width="5.7109375" style="2" customWidth="1"/>
    <col min="459" max="459" width="8.28515625" style="2" customWidth="1"/>
    <col min="460" max="460" width="1.5703125" style="2" bestFit="1" customWidth="1"/>
    <col min="461" max="461" width="50.7109375" style="2" customWidth="1"/>
    <col min="462" max="462" width="6" style="2" bestFit="1" customWidth="1"/>
    <col min="463" max="463" width="7.28515625" style="2" bestFit="1" customWidth="1"/>
    <col min="464" max="464" width="5.7109375" style="2" customWidth="1"/>
    <col min="465" max="465" width="11.42578125" style="2" customWidth="1"/>
    <col min="466" max="466" width="12.7109375" style="2" customWidth="1"/>
    <col min="467" max="713" width="9.140625" style="2"/>
    <col min="714" max="714" width="5.7109375" style="2" customWidth="1"/>
    <col min="715" max="715" width="8.28515625" style="2" customWidth="1"/>
    <col min="716" max="716" width="1.5703125" style="2" bestFit="1" customWidth="1"/>
    <col min="717" max="717" width="50.7109375" style="2" customWidth="1"/>
    <col min="718" max="718" width="6" style="2" bestFit="1" customWidth="1"/>
    <col min="719" max="719" width="7.28515625" style="2" bestFit="1" customWidth="1"/>
    <col min="720" max="720" width="5.7109375" style="2" customWidth="1"/>
    <col min="721" max="721" width="11.42578125" style="2" customWidth="1"/>
    <col min="722" max="722" width="12.7109375" style="2" customWidth="1"/>
    <col min="723" max="969" width="9.140625" style="2"/>
    <col min="970" max="970" width="5.7109375" style="2" customWidth="1"/>
    <col min="971" max="971" width="8.28515625" style="2" customWidth="1"/>
    <col min="972" max="972" width="1.5703125" style="2" bestFit="1" customWidth="1"/>
    <col min="973" max="973" width="50.7109375" style="2" customWidth="1"/>
    <col min="974" max="974" width="6" style="2" bestFit="1" customWidth="1"/>
    <col min="975" max="975" width="7.28515625" style="2" bestFit="1" customWidth="1"/>
    <col min="976" max="976" width="5.7109375" style="2" customWidth="1"/>
    <col min="977" max="977" width="11.42578125" style="2" customWidth="1"/>
    <col min="978" max="978" width="12.7109375" style="2" customWidth="1"/>
    <col min="979" max="1225" width="9.140625" style="2"/>
    <col min="1226" max="1226" width="5.7109375" style="2" customWidth="1"/>
    <col min="1227" max="1227" width="8.28515625" style="2" customWidth="1"/>
    <col min="1228" max="1228" width="1.5703125" style="2" bestFit="1" customWidth="1"/>
    <col min="1229" max="1229" width="50.7109375" style="2" customWidth="1"/>
    <col min="1230" max="1230" width="6" style="2" bestFit="1" customWidth="1"/>
    <col min="1231" max="1231" width="7.28515625" style="2" bestFit="1" customWidth="1"/>
    <col min="1232" max="1232" width="5.7109375" style="2" customWidth="1"/>
    <col min="1233" max="1233" width="11.42578125" style="2" customWidth="1"/>
    <col min="1234" max="1234" width="12.7109375" style="2" customWidth="1"/>
    <col min="1235" max="1481" width="9.140625" style="2"/>
    <col min="1482" max="1482" width="5.7109375" style="2" customWidth="1"/>
    <col min="1483" max="1483" width="8.28515625" style="2" customWidth="1"/>
    <col min="1484" max="1484" width="1.5703125" style="2" bestFit="1" customWidth="1"/>
    <col min="1485" max="1485" width="50.7109375" style="2" customWidth="1"/>
    <col min="1486" max="1486" width="6" style="2" bestFit="1" customWidth="1"/>
    <col min="1487" max="1487" width="7.28515625" style="2" bestFit="1" customWidth="1"/>
    <col min="1488" max="1488" width="5.7109375" style="2" customWidth="1"/>
    <col min="1489" max="1489" width="11.42578125" style="2" customWidth="1"/>
    <col min="1490" max="1490" width="12.7109375" style="2" customWidth="1"/>
    <col min="1491" max="1737" width="9.140625" style="2"/>
    <col min="1738" max="1738" width="5.7109375" style="2" customWidth="1"/>
    <col min="1739" max="1739" width="8.28515625" style="2" customWidth="1"/>
    <col min="1740" max="1740" width="1.5703125" style="2" bestFit="1" customWidth="1"/>
    <col min="1741" max="1741" width="50.7109375" style="2" customWidth="1"/>
    <col min="1742" max="1742" width="6" style="2" bestFit="1" customWidth="1"/>
    <col min="1743" max="1743" width="7.28515625" style="2" bestFit="1" customWidth="1"/>
    <col min="1744" max="1744" width="5.7109375" style="2" customWidth="1"/>
    <col min="1745" max="1745" width="11.42578125" style="2" customWidth="1"/>
    <col min="1746" max="1746" width="12.7109375" style="2" customWidth="1"/>
    <col min="1747" max="1993" width="9.140625" style="2"/>
    <col min="1994" max="1994" width="5.7109375" style="2" customWidth="1"/>
    <col min="1995" max="1995" width="8.28515625" style="2" customWidth="1"/>
    <col min="1996" max="1996" width="1.5703125" style="2" bestFit="1" customWidth="1"/>
    <col min="1997" max="1997" width="50.7109375" style="2" customWidth="1"/>
    <col min="1998" max="1998" width="6" style="2" bestFit="1" customWidth="1"/>
    <col min="1999" max="1999" width="7.28515625" style="2" bestFit="1" customWidth="1"/>
    <col min="2000" max="2000" width="5.7109375" style="2" customWidth="1"/>
    <col min="2001" max="2001" width="11.42578125" style="2" customWidth="1"/>
    <col min="2002" max="2002" width="12.7109375" style="2" customWidth="1"/>
    <col min="2003" max="2249" width="9.140625" style="2"/>
    <col min="2250" max="2250" width="5.7109375" style="2" customWidth="1"/>
    <col min="2251" max="2251" width="8.28515625" style="2" customWidth="1"/>
    <col min="2252" max="2252" width="1.5703125" style="2" bestFit="1" customWidth="1"/>
    <col min="2253" max="2253" width="50.7109375" style="2" customWidth="1"/>
    <col min="2254" max="2254" width="6" style="2" bestFit="1" customWidth="1"/>
    <col min="2255" max="2255" width="7.28515625" style="2" bestFit="1" customWidth="1"/>
    <col min="2256" max="2256" width="5.7109375" style="2" customWidth="1"/>
    <col min="2257" max="2257" width="11.42578125" style="2" customWidth="1"/>
    <col min="2258" max="2258" width="12.7109375" style="2" customWidth="1"/>
    <col min="2259" max="2505" width="9.140625" style="2"/>
    <col min="2506" max="2506" width="5.7109375" style="2" customWidth="1"/>
    <col min="2507" max="2507" width="8.28515625" style="2" customWidth="1"/>
    <col min="2508" max="2508" width="1.5703125" style="2" bestFit="1" customWidth="1"/>
    <col min="2509" max="2509" width="50.7109375" style="2" customWidth="1"/>
    <col min="2510" max="2510" width="6" style="2" bestFit="1" customWidth="1"/>
    <col min="2511" max="2511" width="7.28515625" style="2" bestFit="1" customWidth="1"/>
    <col min="2512" max="2512" width="5.7109375" style="2" customWidth="1"/>
    <col min="2513" max="2513" width="11.42578125" style="2" customWidth="1"/>
    <col min="2514" max="2514" width="12.7109375" style="2" customWidth="1"/>
    <col min="2515" max="2761" width="9.140625" style="2"/>
    <col min="2762" max="2762" width="5.7109375" style="2" customWidth="1"/>
    <col min="2763" max="2763" width="8.28515625" style="2" customWidth="1"/>
    <col min="2764" max="2764" width="1.5703125" style="2" bestFit="1" customWidth="1"/>
    <col min="2765" max="2765" width="50.7109375" style="2" customWidth="1"/>
    <col min="2766" max="2766" width="6" style="2" bestFit="1" customWidth="1"/>
    <col min="2767" max="2767" width="7.28515625" style="2" bestFit="1" customWidth="1"/>
    <col min="2768" max="2768" width="5.7109375" style="2" customWidth="1"/>
    <col min="2769" max="2769" width="11.42578125" style="2" customWidth="1"/>
    <col min="2770" max="2770" width="12.7109375" style="2" customWidth="1"/>
    <col min="2771" max="3017" width="9.140625" style="2"/>
    <col min="3018" max="3018" width="5.7109375" style="2" customWidth="1"/>
    <col min="3019" max="3019" width="8.28515625" style="2" customWidth="1"/>
    <col min="3020" max="3020" width="1.5703125" style="2" bestFit="1" customWidth="1"/>
    <col min="3021" max="3021" width="50.7109375" style="2" customWidth="1"/>
    <col min="3022" max="3022" width="6" style="2" bestFit="1" customWidth="1"/>
    <col min="3023" max="3023" width="7.28515625" style="2" bestFit="1" customWidth="1"/>
    <col min="3024" max="3024" width="5.7109375" style="2" customWidth="1"/>
    <col min="3025" max="3025" width="11.42578125" style="2" customWidth="1"/>
    <col min="3026" max="3026" width="12.7109375" style="2" customWidth="1"/>
    <col min="3027" max="3273" width="9.140625" style="2"/>
    <col min="3274" max="3274" width="5.7109375" style="2" customWidth="1"/>
    <col min="3275" max="3275" width="8.28515625" style="2" customWidth="1"/>
    <col min="3276" max="3276" width="1.5703125" style="2" bestFit="1" customWidth="1"/>
    <col min="3277" max="3277" width="50.7109375" style="2" customWidth="1"/>
    <col min="3278" max="3278" width="6" style="2" bestFit="1" customWidth="1"/>
    <col min="3279" max="3279" width="7.28515625" style="2" bestFit="1" customWidth="1"/>
    <col min="3280" max="3280" width="5.7109375" style="2" customWidth="1"/>
    <col min="3281" max="3281" width="11.42578125" style="2" customWidth="1"/>
    <col min="3282" max="3282" width="12.7109375" style="2" customWidth="1"/>
    <col min="3283" max="3529" width="9.140625" style="2"/>
    <col min="3530" max="3530" width="5.7109375" style="2" customWidth="1"/>
    <col min="3531" max="3531" width="8.28515625" style="2" customWidth="1"/>
    <col min="3532" max="3532" width="1.5703125" style="2" bestFit="1" customWidth="1"/>
    <col min="3533" max="3533" width="50.7109375" style="2" customWidth="1"/>
    <col min="3534" max="3534" width="6" style="2" bestFit="1" customWidth="1"/>
    <col min="3535" max="3535" width="7.28515625" style="2" bestFit="1" customWidth="1"/>
    <col min="3536" max="3536" width="5.7109375" style="2" customWidth="1"/>
    <col min="3537" max="3537" width="11.42578125" style="2" customWidth="1"/>
    <col min="3538" max="3538" width="12.7109375" style="2" customWidth="1"/>
    <col min="3539" max="3785" width="9.140625" style="2"/>
    <col min="3786" max="3786" width="5.7109375" style="2" customWidth="1"/>
    <col min="3787" max="3787" width="8.28515625" style="2" customWidth="1"/>
    <col min="3788" max="3788" width="1.5703125" style="2" bestFit="1" customWidth="1"/>
    <col min="3789" max="3789" width="50.7109375" style="2" customWidth="1"/>
    <col min="3790" max="3790" width="6" style="2" bestFit="1" customWidth="1"/>
    <col min="3791" max="3791" width="7.28515625" style="2" bestFit="1" customWidth="1"/>
    <col min="3792" max="3792" width="5.7109375" style="2" customWidth="1"/>
    <col min="3793" max="3793" width="11.42578125" style="2" customWidth="1"/>
    <col min="3794" max="3794" width="12.7109375" style="2" customWidth="1"/>
    <col min="3795" max="4041" width="9.140625" style="2"/>
    <col min="4042" max="4042" width="5.7109375" style="2" customWidth="1"/>
    <col min="4043" max="4043" width="8.28515625" style="2" customWidth="1"/>
    <col min="4044" max="4044" width="1.5703125" style="2" bestFit="1" customWidth="1"/>
    <col min="4045" max="4045" width="50.7109375" style="2" customWidth="1"/>
    <col min="4046" max="4046" width="6" style="2" bestFit="1" customWidth="1"/>
    <col min="4047" max="4047" width="7.28515625" style="2" bestFit="1" customWidth="1"/>
    <col min="4048" max="4048" width="5.7109375" style="2" customWidth="1"/>
    <col min="4049" max="4049" width="11.42578125" style="2" customWidth="1"/>
    <col min="4050" max="4050" width="12.7109375" style="2" customWidth="1"/>
    <col min="4051" max="4297" width="9.140625" style="2"/>
    <col min="4298" max="4298" width="5.7109375" style="2" customWidth="1"/>
    <col min="4299" max="4299" width="8.28515625" style="2" customWidth="1"/>
    <col min="4300" max="4300" width="1.5703125" style="2" bestFit="1" customWidth="1"/>
    <col min="4301" max="4301" width="50.7109375" style="2" customWidth="1"/>
    <col min="4302" max="4302" width="6" style="2" bestFit="1" customWidth="1"/>
    <col min="4303" max="4303" width="7.28515625" style="2" bestFit="1" customWidth="1"/>
    <col min="4304" max="4304" width="5.7109375" style="2" customWidth="1"/>
    <col min="4305" max="4305" width="11.42578125" style="2" customWidth="1"/>
    <col min="4306" max="4306" width="12.7109375" style="2" customWidth="1"/>
    <col min="4307" max="4553" width="9.140625" style="2"/>
    <col min="4554" max="4554" width="5.7109375" style="2" customWidth="1"/>
    <col min="4555" max="4555" width="8.28515625" style="2" customWidth="1"/>
    <col min="4556" max="4556" width="1.5703125" style="2" bestFit="1" customWidth="1"/>
    <col min="4557" max="4557" width="50.7109375" style="2" customWidth="1"/>
    <col min="4558" max="4558" width="6" style="2" bestFit="1" customWidth="1"/>
    <col min="4559" max="4559" width="7.28515625" style="2" bestFit="1" customWidth="1"/>
    <col min="4560" max="4560" width="5.7109375" style="2" customWidth="1"/>
    <col min="4561" max="4561" width="11.42578125" style="2" customWidth="1"/>
    <col min="4562" max="4562" width="12.7109375" style="2" customWidth="1"/>
    <col min="4563" max="4809" width="9.140625" style="2"/>
    <col min="4810" max="4810" width="5.7109375" style="2" customWidth="1"/>
    <col min="4811" max="4811" width="8.28515625" style="2" customWidth="1"/>
    <col min="4812" max="4812" width="1.5703125" style="2" bestFit="1" customWidth="1"/>
    <col min="4813" max="4813" width="50.7109375" style="2" customWidth="1"/>
    <col min="4814" max="4814" width="6" style="2" bestFit="1" customWidth="1"/>
    <col min="4815" max="4815" width="7.28515625" style="2" bestFit="1" customWidth="1"/>
    <col min="4816" max="4816" width="5.7109375" style="2" customWidth="1"/>
    <col min="4817" max="4817" width="11.42578125" style="2" customWidth="1"/>
    <col min="4818" max="4818" width="12.7109375" style="2" customWidth="1"/>
    <col min="4819" max="5065" width="9.140625" style="2"/>
    <col min="5066" max="5066" width="5.7109375" style="2" customWidth="1"/>
    <col min="5067" max="5067" width="8.28515625" style="2" customWidth="1"/>
    <col min="5068" max="5068" width="1.5703125" style="2" bestFit="1" customWidth="1"/>
    <col min="5069" max="5069" width="50.7109375" style="2" customWidth="1"/>
    <col min="5070" max="5070" width="6" style="2" bestFit="1" customWidth="1"/>
    <col min="5071" max="5071" width="7.28515625" style="2" bestFit="1" customWidth="1"/>
    <col min="5072" max="5072" width="5.7109375" style="2" customWidth="1"/>
    <col min="5073" max="5073" width="11.42578125" style="2" customWidth="1"/>
    <col min="5074" max="5074" width="12.7109375" style="2" customWidth="1"/>
    <col min="5075" max="5321" width="9.140625" style="2"/>
    <col min="5322" max="5322" width="5.7109375" style="2" customWidth="1"/>
    <col min="5323" max="5323" width="8.28515625" style="2" customWidth="1"/>
    <col min="5324" max="5324" width="1.5703125" style="2" bestFit="1" customWidth="1"/>
    <col min="5325" max="5325" width="50.7109375" style="2" customWidth="1"/>
    <col min="5326" max="5326" width="6" style="2" bestFit="1" customWidth="1"/>
    <col min="5327" max="5327" width="7.28515625" style="2" bestFit="1" customWidth="1"/>
    <col min="5328" max="5328" width="5.7109375" style="2" customWidth="1"/>
    <col min="5329" max="5329" width="11.42578125" style="2" customWidth="1"/>
    <col min="5330" max="5330" width="12.7109375" style="2" customWidth="1"/>
    <col min="5331" max="5577" width="9.140625" style="2"/>
    <col min="5578" max="5578" width="5.7109375" style="2" customWidth="1"/>
    <col min="5579" max="5579" width="8.28515625" style="2" customWidth="1"/>
    <col min="5580" max="5580" width="1.5703125" style="2" bestFit="1" customWidth="1"/>
    <col min="5581" max="5581" width="50.7109375" style="2" customWidth="1"/>
    <col min="5582" max="5582" width="6" style="2" bestFit="1" customWidth="1"/>
    <col min="5583" max="5583" width="7.28515625" style="2" bestFit="1" customWidth="1"/>
    <col min="5584" max="5584" width="5.7109375" style="2" customWidth="1"/>
    <col min="5585" max="5585" width="11.42578125" style="2" customWidth="1"/>
    <col min="5586" max="5586" width="12.7109375" style="2" customWidth="1"/>
    <col min="5587" max="5833" width="9.140625" style="2"/>
    <col min="5834" max="5834" width="5.7109375" style="2" customWidth="1"/>
    <col min="5835" max="5835" width="8.28515625" style="2" customWidth="1"/>
    <col min="5836" max="5836" width="1.5703125" style="2" bestFit="1" customWidth="1"/>
    <col min="5837" max="5837" width="50.7109375" style="2" customWidth="1"/>
    <col min="5838" max="5838" width="6" style="2" bestFit="1" customWidth="1"/>
    <col min="5839" max="5839" width="7.28515625" style="2" bestFit="1" customWidth="1"/>
    <col min="5840" max="5840" width="5.7109375" style="2" customWidth="1"/>
    <col min="5841" max="5841" width="11.42578125" style="2" customWidth="1"/>
    <col min="5842" max="5842" width="12.7109375" style="2" customWidth="1"/>
    <col min="5843" max="6089" width="9.140625" style="2"/>
    <col min="6090" max="6090" width="5.7109375" style="2" customWidth="1"/>
    <col min="6091" max="6091" width="8.28515625" style="2" customWidth="1"/>
    <col min="6092" max="6092" width="1.5703125" style="2" bestFit="1" customWidth="1"/>
    <col min="6093" max="6093" width="50.7109375" style="2" customWidth="1"/>
    <col min="6094" max="6094" width="6" style="2" bestFit="1" customWidth="1"/>
    <col min="6095" max="6095" width="7.28515625" style="2" bestFit="1" customWidth="1"/>
    <col min="6096" max="6096" width="5.7109375" style="2" customWidth="1"/>
    <col min="6097" max="6097" width="11.42578125" style="2" customWidth="1"/>
    <col min="6098" max="6098" width="12.7109375" style="2" customWidth="1"/>
    <col min="6099" max="6345" width="9.140625" style="2"/>
    <col min="6346" max="6346" width="5.7109375" style="2" customWidth="1"/>
    <col min="6347" max="6347" width="8.28515625" style="2" customWidth="1"/>
    <col min="6348" max="6348" width="1.5703125" style="2" bestFit="1" customWidth="1"/>
    <col min="6349" max="6349" width="50.7109375" style="2" customWidth="1"/>
    <col min="6350" max="6350" width="6" style="2" bestFit="1" customWidth="1"/>
    <col min="6351" max="6351" width="7.28515625" style="2" bestFit="1" customWidth="1"/>
    <col min="6352" max="6352" width="5.7109375" style="2" customWidth="1"/>
    <col min="6353" max="6353" width="11.42578125" style="2" customWidth="1"/>
    <col min="6354" max="6354" width="12.7109375" style="2" customWidth="1"/>
    <col min="6355" max="6601" width="9.140625" style="2"/>
    <col min="6602" max="6602" width="5.7109375" style="2" customWidth="1"/>
    <col min="6603" max="6603" width="8.28515625" style="2" customWidth="1"/>
    <col min="6604" max="6604" width="1.5703125" style="2" bestFit="1" customWidth="1"/>
    <col min="6605" max="6605" width="50.7109375" style="2" customWidth="1"/>
    <col min="6606" max="6606" width="6" style="2" bestFit="1" customWidth="1"/>
    <col min="6607" max="6607" width="7.28515625" style="2" bestFit="1" customWidth="1"/>
    <col min="6608" max="6608" width="5.7109375" style="2" customWidth="1"/>
    <col min="6609" max="6609" width="11.42578125" style="2" customWidth="1"/>
    <col min="6610" max="6610" width="12.7109375" style="2" customWidth="1"/>
    <col min="6611" max="6857" width="9.140625" style="2"/>
    <col min="6858" max="6858" width="5.7109375" style="2" customWidth="1"/>
    <col min="6859" max="6859" width="8.28515625" style="2" customWidth="1"/>
    <col min="6860" max="6860" width="1.5703125" style="2" bestFit="1" customWidth="1"/>
    <col min="6861" max="6861" width="50.7109375" style="2" customWidth="1"/>
    <col min="6862" max="6862" width="6" style="2" bestFit="1" customWidth="1"/>
    <col min="6863" max="6863" width="7.28515625" style="2" bestFit="1" customWidth="1"/>
    <col min="6864" max="6864" width="5.7109375" style="2" customWidth="1"/>
    <col min="6865" max="6865" width="11.42578125" style="2" customWidth="1"/>
    <col min="6866" max="6866" width="12.7109375" style="2" customWidth="1"/>
    <col min="6867" max="7113" width="9.140625" style="2"/>
    <col min="7114" max="7114" width="5.7109375" style="2" customWidth="1"/>
    <col min="7115" max="7115" width="8.28515625" style="2" customWidth="1"/>
    <col min="7116" max="7116" width="1.5703125" style="2" bestFit="1" customWidth="1"/>
    <col min="7117" max="7117" width="50.7109375" style="2" customWidth="1"/>
    <col min="7118" max="7118" width="6" style="2" bestFit="1" customWidth="1"/>
    <col min="7119" max="7119" width="7.28515625" style="2" bestFit="1" customWidth="1"/>
    <col min="7120" max="7120" width="5.7109375" style="2" customWidth="1"/>
    <col min="7121" max="7121" width="11.42578125" style="2" customWidth="1"/>
    <col min="7122" max="7122" width="12.7109375" style="2" customWidth="1"/>
    <col min="7123" max="7369" width="9.140625" style="2"/>
    <col min="7370" max="7370" width="5.7109375" style="2" customWidth="1"/>
    <col min="7371" max="7371" width="8.28515625" style="2" customWidth="1"/>
    <col min="7372" max="7372" width="1.5703125" style="2" bestFit="1" customWidth="1"/>
    <col min="7373" max="7373" width="50.7109375" style="2" customWidth="1"/>
    <col min="7374" max="7374" width="6" style="2" bestFit="1" customWidth="1"/>
    <col min="7375" max="7375" width="7.28515625" style="2" bestFit="1" customWidth="1"/>
    <col min="7376" max="7376" width="5.7109375" style="2" customWidth="1"/>
    <col min="7377" max="7377" width="11.42578125" style="2" customWidth="1"/>
    <col min="7378" max="7378" width="12.7109375" style="2" customWidth="1"/>
    <col min="7379" max="7625" width="9.140625" style="2"/>
    <col min="7626" max="7626" width="5.7109375" style="2" customWidth="1"/>
    <col min="7627" max="7627" width="8.28515625" style="2" customWidth="1"/>
    <col min="7628" max="7628" width="1.5703125" style="2" bestFit="1" customWidth="1"/>
    <col min="7629" max="7629" width="50.7109375" style="2" customWidth="1"/>
    <col min="7630" max="7630" width="6" style="2" bestFit="1" customWidth="1"/>
    <col min="7631" max="7631" width="7.28515625" style="2" bestFit="1" customWidth="1"/>
    <col min="7632" max="7632" width="5.7109375" style="2" customWidth="1"/>
    <col min="7633" max="7633" width="11.42578125" style="2" customWidth="1"/>
    <col min="7634" max="7634" width="12.7109375" style="2" customWidth="1"/>
    <col min="7635" max="7881" width="9.140625" style="2"/>
    <col min="7882" max="7882" width="5.7109375" style="2" customWidth="1"/>
    <col min="7883" max="7883" width="8.28515625" style="2" customWidth="1"/>
    <col min="7884" max="7884" width="1.5703125" style="2" bestFit="1" customWidth="1"/>
    <col min="7885" max="7885" width="50.7109375" style="2" customWidth="1"/>
    <col min="7886" max="7886" width="6" style="2" bestFit="1" customWidth="1"/>
    <col min="7887" max="7887" width="7.28515625" style="2" bestFit="1" customWidth="1"/>
    <col min="7888" max="7888" width="5.7109375" style="2" customWidth="1"/>
    <col min="7889" max="7889" width="11.42578125" style="2" customWidth="1"/>
    <col min="7890" max="7890" width="12.7109375" style="2" customWidth="1"/>
    <col min="7891" max="8137" width="9.140625" style="2"/>
    <col min="8138" max="8138" width="5.7109375" style="2" customWidth="1"/>
    <col min="8139" max="8139" width="8.28515625" style="2" customWidth="1"/>
    <col min="8140" max="8140" width="1.5703125" style="2" bestFit="1" customWidth="1"/>
    <col min="8141" max="8141" width="50.7109375" style="2" customWidth="1"/>
    <col min="8142" max="8142" width="6" style="2" bestFit="1" customWidth="1"/>
    <col min="8143" max="8143" width="7.28515625" style="2" bestFit="1" customWidth="1"/>
    <col min="8144" max="8144" width="5.7109375" style="2" customWidth="1"/>
    <col min="8145" max="8145" width="11.42578125" style="2" customWidth="1"/>
    <col min="8146" max="8146" width="12.7109375" style="2" customWidth="1"/>
    <col min="8147" max="8393" width="9.140625" style="2"/>
    <col min="8394" max="8394" width="5.7109375" style="2" customWidth="1"/>
    <col min="8395" max="8395" width="8.28515625" style="2" customWidth="1"/>
    <col min="8396" max="8396" width="1.5703125" style="2" bestFit="1" customWidth="1"/>
    <col min="8397" max="8397" width="50.7109375" style="2" customWidth="1"/>
    <col min="8398" max="8398" width="6" style="2" bestFit="1" customWidth="1"/>
    <col min="8399" max="8399" width="7.28515625" style="2" bestFit="1" customWidth="1"/>
    <col min="8400" max="8400" width="5.7109375" style="2" customWidth="1"/>
    <col min="8401" max="8401" width="11.42578125" style="2" customWidth="1"/>
    <col min="8402" max="8402" width="12.7109375" style="2" customWidth="1"/>
    <col min="8403" max="8649" width="9.140625" style="2"/>
    <col min="8650" max="8650" width="5.7109375" style="2" customWidth="1"/>
    <col min="8651" max="8651" width="8.28515625" style="2" customWidth="1"/>
    <col min="8652" max="8652" width="1.5703125" style="2" bestFit="1" customWidth="1"/>
    <col min="8653" max="8653" width="50.7109375" style="2" customWidth="1"/>
    <col min="8654" max="8654" width="6" style="2" bestFit="1" customWidth="1"/>
    <col min="8655" max="8655" width="7.28515625" style="2" bestFit="1" customWidth="1"/>
    <col min="8656" max="8656" width="5.7109375" style="2" customWidth="1"/>
    <col min="8657" max="8657" width="11.42578125" style="2" customWidth="1"/>
    <col min="8658" max="8658" width="12.7109375" style="2" customWidth="1"/>
    <col min="8659" max="8905" width="9.140625" style="2"/>
    <col min="8906" max="8906" width="5.7109375" style="2" customWidth="1"/>
    <col min="8907" max="8907" width="8.28515625" style="2" customWidth="1"/>
    <col min="8908" max="8908" width="1.5703125" style="2" bestFit="1" customWidth="1"/>
    <col min="8909" max="8909" width="50.7109375" style="2" customWidth="1"/>
    <col min="8910" max="8910" width="6" style="2" bestFit="1" customWidth="1"/>
    <col min="8911" max="8911" width="7.28515625" style="2" bestFit="1" customWidth="1"/>
    <col min="8912" max="8912" width="5.7109375" style="2" customWidth="1"/>
    <col min="8913" max="8913" width="11.42578125" style="2" customWidth="1"/>
    <col min="8914" max="8914" width="12.7109375" style="2" customWidth="1"/>
    <col min="8915" max="9161" width="9.140625" style="2"/>
    <col min="9162" max="9162" width="5.7109375" style="2" customWidth="1"/>
    <col min="9163" max="9163" width="8.28515625" style="2" customWidth="1"/>
    <col min="9164" max="9164" width="1.5703125" style="2" bestFit="1" customWidth="1"/>
    <col min="9165" max="9165" width="50.7109375" style="2" customWidth="1"/>
    <col min="9166" max="9166" width="6" style="2" bestFit="1" customWidth="1"/>
    <col min="9167" max="9167" width="7.28515625" style="2" bestFit="1" customWidth="1"/>
    <col min="9168" max="9168" width="5.7109375" style="2" customWidth="1"/>
    <col min="9169" max="9169" width="11.42578125" style="2" customWidth="1"/>
    <col min="9170" max="9170" width="12.7109375" style="2" customWidth="1"/>
    <col min="9171" max="9417" width="9.140625" style="2"/>
    <col min="9418" max="9418" width="5.7109375" style="2" customWidth="1"/>
    <col min="9419" max="9419" width="8.28515625" style="2" customWidth="1"/>
    <col min="9420" max="9420" width="1.5703125" style="2" bestFit="1" customWidth="1"/>
    <col min="9421" max="9421" width="50.7109375" style="2" customWidth="1"/>
    <col min="9422" max="9422" width="6" style="2" bestFit="1" customWidth="1"/>
    <col min="9423" max="9423" width="7.28515625" style="2" bestFit="1" customWidth="1"/>
    <col min="9424" max="9424" width="5.7109375" style="2" customWidth="1"/>
    <col min="9425" max="9425" width="11.42578125" style="2" customWidth="1"/>
    <col min="9426" max="9426" width="12.7109375" style="2" customWidth="1"/>
    <col min="9427" max="9673" width="9.140625" style="2"/>
    <col min="9674" max="9674" width="5.7109375" style="2" customWidth="1"/>
    <col min="9675" max="9675" width="8.28515625" style="2" customWidth="1"/>
    <col min="9676" max="9676" width="1.5703125" style="2" bestFit="1" customWidth="1"/>
    <col min="9677" max="9677" width="50.7109375" style="2" customWidth="1"/>
    <col min="9678" max="9678" width="6" style="2" bestFit="1" customWidth="1"/>
    <col min="9679" max="9679" width="7.28515625" style="2" bestFit="1" customWidth="1"/>
    <col min="9680" max="9680" width="5.7109375" style="2" customWidth="1"/>
    <col min="9681" max="9681" width="11.42578125" style="2" customWidth="1"/>
    <col min="9682" max="9682" width="12.7109375" style="2" customWidth="1"/>
    <col min="9683" max="9929" width="9.140625" style="2"/>
    <col min="9930" max="9930" width="5.7109375" style="2" customWidth="1"/>
    <col min="9931" max="9931" width="8.28515625" style="2" customWidth="1"/>
    <col min="9932" max="9932" width="1.5703125" style="2" bestFit="1" customWidth="1"/>
    <col min="9933" max="9933" width="50.7109375" style="2" customWidth="1"/>
    <col min="9934" max="9934" width="6" style="2" bestFit="1" customWidth="1"/>
    <col min="9935" max="9935" width="7.28515625" style="2" bestFit="1" customWidth="1"/>
    <col min="9936" max="9936" width="5.7109375" style="2" customWidth="1"/>
    <col min="9937" max="9937" width="11.42578125" style="2" customWidth="1"/>
    <col min="9938" max="9938" width="12.7109375" style="2" customWidth="1"/>
    <col min="9939" max="10185" width="9.140625" style="2"/>
    <col min="10186" max="10186" width="5.7109375" style="2" customWidth="1"/>
    <col min="10187" max="10187" width="8.28515625" style="2" customWidth="1"/>
    <col min="10188" max="10188" width="1.5703125" style="2" bestFit="1" customWidth="1"/>
    <col min="10189" max="10189" width="50.7109375" style="2" customWidth="1"/>
    <col min="10190" max="10190" width="6" style="2" bestFit="1" customWidth="1"/>
    <col min="10191" max="10191" width="7.28515625" style="2" bestFit="1" customWidth="1"/>
    <col min="10192" max="10192" width="5.7109375" style="2" customWidth="1"/>
    <col min="10193" max="10193" width="11.42578125" style="2" customWidth="1"/>
    <col min="10194" max="10194" width="12.7109375" style="2" customWidth="1"/>
    <col min="10195" max="10441" width="9.140625" style="2"/>
    <col min="10442" max="10442" width="5.7109375" style="2" customWidth="1"/>
    <col min="10443" max="10443" width="8.28515625" style="2" customWidth="1"/>
    <col min="10444" max="10444" width="1.5703125" style="2" bestFit="1" customWidth="1"/>
    <col min="10445" max="10445" width="50.7109375" style="2" customWidth="1"/>
    <col min="10446" max="10446" width="6" style="2" bestFit="1" customWidth="1"/>
    <col min="10447" max="10447" width="7.28515625" style="2" bestFit="1" customWidth="1"/>
    <col min="10448" max="10448" width="5.7109375" style="2" customWidth="1"/>
    <col min="10449" max="10449" width="11.42578125" style="2" customWidth="1"/>
    <col min="10450" max="10450" width="12.7109375" style="2" customWidth="1"/>
    <col min="10451" max="10697" width="9.140625" style="2"/>
    <col min="10698" max="10698" width="5.7109375" style="2" customWidth="1"/>
    <col min="10699" max="10699" width="8.28515625" style="2" customWidth="1"/>
    <col min="10700" max="10700" width="1.5703125" style="2" bestFit="1" customWidth="1"/>
    <col min="10701" max="10701" width="50.7109375" style="2" customWidth="1"/>
    <col min="10702" max="10702" width="6" style="2" bestFit="1" customWidth="1"/>
    <col min="10703" max="10703" width="7.28515625" style="2" bestFit="1" customWidth="1"/>
    <col min="10704" max="10704" width="5.7109375" style="2" customWidth="1"/>
    <col min="10705" max="10705" width="11.42578125" style="2" customWidth="1"/>
    <col min="10706" max="10706" width="12.7109375" style="2" customWidth="1"/>
    <col min="10707" max="10953" width="9.140625" style="2"/>
    <col min="10954" max="10954" width="5.7109375" style="2" customWidth="1"/>
    <col min="10955" max="10955" width="8.28515625" style="2" customWidth="1"/>
    <col min="10956" max="10956" width="1.5703125" style="2" bestFit="1" customWidth="1"/>
    <col min="10957" max="10957" width="50.7109375" style="2" customWidth="1"/>
    <col min="10958" max="10958" width="6" style="2" bestFit="1" customWidth="1"/>
    <col min="10959" max="10959" width="7.28515625" style="2" bestFit="1" customWidth="1"/>
    <col min="10960" max="10960" width="5.7109375" style="2" customWidth="1"/>
    <col min="10961" max="10961" width="11.42578125" style="2" customWidth="1"/>
    <col min="10962" max="10962" width="12.7109375" style="2" customWidth="1"/>
    <col min="10963" max="11209" width="9.140625" style="2"/>
    <col min="11210" max="11210" width="5.7109375" style="2" customWidth="1"/>
    <col min="11211" max="11211" width="8.28515625" style="2" customWidth="1"/>
    <col min="11212" max="11212" width="1.5703125" style="2" bestFit="1" customWidth="1"/>
    <col min="11213" max="11213" width="50.7109375" style="2" customWidth="1"/>
    <col min="11214" max="11214" width="6" style="2" bestFit="1" customWidth="1"/>
    <col min="11215" max="11215" width="7.28515625" style="2" bestFit="1" customWidth="1"/>
    <col min="11216" max="11216" width="5.7109375" style="2" customWidth="1"/>
    <col min="11217" max="11217" width="11.42578125" style="2" customWidth="1"/>
    <col min="11218" max="11218" width="12.7109375" style="2" customWidth="1"/>
    <col min="11219" max="11465" width="9.140625" style="2"/>
    <col min="11466" max="11466" width="5.7109375" style="2" customWidth="1"/>
    <col min="11467" max="11467" width="8.28515625" style="2" customWidth="1"/>
    <col min="11468" max="11468" width="1.5703125" style="2" bestFit="1" customWidth="1"/>
    <col min="11469" max="11469" width="50.7109375" style="2" customWidth="1"/>
    <col min="11470" max="11470" width="6" style="2" bestFit="1" customWidth="1"/>
    <col min="11471" max="11471" width="7.28515625" style="2" bestFit="1" customWidth="1"/>
    <col min="11472" max="11472" width="5.7109375" style="2" customWidth="1"/>
    <col min="11473" max="11473" width="11.42578125" style="2" customWidth="1"/>
    <col min="11474" max="11474" width="12.7109375" style="2" customWidth="1"/>
    <col min="11475" max="11721" width="9.140625" style="2"/>
    <col min="11722" max="11722" width="5.7109375" style="2" customWidth="1"/>
    <col min="11723" max="11723" width="8.28515625" style="2" customWidth="1"/>
    <col min="11724" max="11724" width="1.5703125" style="2" bestFit="1" customWidth="1"/>
    <col min="11725" max="11725" width="50.7109375" style="2" customWidth="1"/>
    <col min="11726" max="11726" width="6" style="2" bestFit="1" customWidth="1"/>
    <col min="11727" max="11727" width="7.28515625" style="2" bestFit="1" customWidth="1"/>
    <col min="11728" max="11728" width="5.7109375" style="2" customWidth="1"/>
    <col min="11729" max="11729" width="11.42578125" style="2" customWidth="1"/>
    <col min="11730" max="11730" width="12.7109375" style="2" customWidth="1"/>
    <col min="11731" max="11977" width="9.140625" style="2"/>
    <col min="11978" max="11978" width="5.7109375" style="2" customWidth="1"/>
    <col min="11979" max="11979" width="8.28515625" style="2" customWidth="1"/>
    <col min="11980" max="11980" width="1.5703125" style="2" bestFit="1" customWidth="1"/>
    <col min="11981" max="11981" width="50.7109375" style="2" customWidth="1"/>
    <col min="11982" max="11982" width="6" style="2" bestFit="1" customWidth="1"/>
    <col min="11983" max="11983" width="7.28515625" style="2" bestFit="1" customWidth="1"/>
    <col min="11984" max="11984" width="5.7109375" style="2" customWidth="1"/>
    <col min="11985" max="11985" width="11.42578125" style="2" customWidth="1"/>
    <col min="11986" max="11986" width="12.7109375" style="2" customWidth="1"/>
    <col min="11987" max="12233" width="9.140625" style="2"/>
    <col min="12234" max="12234" width="5.7109375" style="2" customWidth="1"/>
    <col min="12235" max="12235" width="8.28515625" style="2" customWidth="1"/>
    <col min="12236" max="12236" width="1.5703125" style="2" bestFit="1" customWidth="1"/>
    <col min="12237" max="12237" width="50.7109375" style="2" customWidth="1"/>
    <col min="12238" max="12238" width="6" style="2" bestFit="1" customWidth="1"/>
    <col min="12239" max="12239" width="7.28515625" style="2" bestFit="1" customWidth="1"/>
    <col min="12240" max="12240" width="5.7109375" style="2" customWidth="1"/>
    <col min="12241" max="12241" width="11.42578125" style="2" customWidth="1"/>
    <col min="12242" max="12242" width="12.7109375" style="2" customWidth="1"/>
    <col min="12243" max="12489" width="9.140625" style="2"/>
    <col min="12490" max="12490" width="5.7109375" style="2" customWidth="1"/>
    <col min="12491" max="12491" width="8.28515625" style="2" customWidth="1"/>
    <col min="12492" max="12492" width="1.5703125" style="2" bestFit="1" customWidth="1"/>
    <col min="12493" max="12493" width="50.7109375" style="2" customWidth="1"/>
    <col min="12494" max="12494" width="6" style="2" bestFit="1" customWidth="1"/>
    <col min="12495" max="12495" width="7.28515625" style="2" bestFit="1" customWidth="1"/>
    <col min="12496" max="12496" width="5.7109375" style="2" customWidth="1"/>
    <col min="12497" max="12497" width="11.42578125" style="2" customWidth="1"/>
    <col min="12498" max="12498" width="12.7109375" style="2" customWidth="1"/>
    <col min="12499" max="12745" width="9.140625" style="2"/>
    <col min="12746" max="12746" width="5.7109375" style="2" customWidth="1"/>
    <col min="12747" max="12747" width="8.28515625" style="2" customWidth="1"/>
    <col min="12748" max="12748" width="1.5703125" style="2" bestFit="1" customWidth="1"/>
    <col min="12749" max="12749" width="50.7109375" style="2" customWidth="1"/>
    <col min="12750" max="12750" width="6" style="2" bestFit="1" customWidth="1"/>
    <col min="12751" max="12751" width="7.28515625" style="2" bestFit="1" customWidth="1"/>
    <col min="12752" max="12752" width="5.7109375" style="2" customWidth="1"/>
    <col min="12753" max="12753" width="11.42578125" style="2" customWidth="1"/>
    <col min="12754" max="12754" width="12.7109375" style="2" customWidth="1"/>
    <col min="12755" max="13001" width="9.140625" style="2"/>
    <col min="13002" max="13002" width="5.7109375" style="2" customWidth="1"/>
    <col min="13003" max="13003" width="8.28515625" style="2" customWidth="1"/>
    <col min="13004" max="13004" width="1.5703125" style="2" bestFit="1" customWidth="1"/>
    <col min="13005" max="13005" width="50.7109375" style="2" customWidth="1"/>
    <col min="13006" max="13006" width="6" style="2" bestFit="1" customWidth="1"/>
    <col min="13007" max="13007" width="7.28515625" style="2" bestFit="1" customWidth="1"/>
    <col min="13008" max="13008" width="5.7109375" style="2" customWidth="1"/>
    <col min="13009" max="13009" width="11.42578125" style="2" customWidth="1"/>
    <col min="13010" max="13010" width="12.7109375" style="2" customWidth="1"/>
    <col min="13011" max="13257" width="9.140625" style="2"/>
    <col min="13258" max="13258" width="5.7109375" style="2" customWidth="1"/>
    <col min="13259" max="13259" width="8.28515625" style="2" customWidth="1"/>
    <col min="13260" max="13260" width="1.5703125" style="2" bestFit="1" customWidth="1"/>
    <col min="13261" max="13261" width="50.7109375" style="2" customWidth="1"/>
    <col min="13262" max="13262" width="6" style="2" bestFit="1" customWidth="1"/>
    <col min="13263" max="13263" width="7.28515625" style="2" bestFit="1" customWidth="1"/>
    <col min="13264" max="13264" width="5.7109375" style="2" customWidth="1"/>
    <col min="13265" max="13265" width="11.42578125" style="2" customWidth="1"/>
    <col min="13266" max="13266" width="12.7109375" style="2" customWidth="1"/>
    <col min="13267" max="13513" width="9.140625" style="2"/>
    <col min="13514" max="13514" width="5.7109375" style="2" customWidth="1"/>
    <col min="13515" max="13515" width="8.28515625" style="2" customWidth="1"/>
    <col min="13516" max="13516" width="1.5703125" style="2" bestFit="1" customWidth="1"/>
    <col min="13517" max="13517" width="50.7109375" style="2" customWidth="1"/>
    <col min="13518" max="13518" width="6" style="2" bestFit="1" customWidth="1"/>
    <col min="13519" max="13519" width="7.28515625" style="2" bestFit="1" customWidth="1"/>
    <col min="13520" max="13520" width="5.7109375" style="2" customWidth="1"/>
    <col min="13521" max="13521" width="11.42578125" style="2" customWidth="1"/>
    <col min="13522" max="13522" width="12.7109375" style="2" customWidth="1"/>
    <col min="13523" max="13769" width="9.140625" style="2"/>
    <col min="13770" max="13770" width="5.7109375" style="2" customWidth="1"/>
    <col min="13771" max="13771" width="8.28515625" style="2" customWidth="1"/>
    <col min="13772" max="13772" width="1.5703125" style="2" bestFit="1" customWidth="1"/>
    <col min="13773" max="13773" width="50.7109375" style="2" customWidth="1"/>
    <col min="13774" max="13774" width="6" style="2" bestFit="1" customWidth="1"/>
    <col min="13775" max="13775" width="7.28515625" style="2" bestFit="1" customWidth="1"/>
    <col min="13776" max="13776" width="5.7109375" style="2" customWidth="1"/>
    <col min="13777" max="13777" width="11.42578125" style="2" customWidth="1"/>
    <col min="13778" max="13778" width="12.7109375" style="2" customWidth="1"/>
    <col min="13779" max="14025" width="9.140625" style="2"/>
    <col min="14026" max="14026" width="5.7109375" style="2" customWidth="1"/>
    <col min="14027" max="14027" width="8.28515625" style="2" customWidth="1"/>
    <col min="14028" max="14028" width="1.5703125" style="2" bestFit="1" customWidth="1"/>
    <col min="14029" max="14029" width="50.7109375" style="2" customWidth="1"/>
    <col min="14030" max="14030" width="6" style="2" bestFit="1" customWidth="1"/>
    <col min="14031" max="14031" width="7.28515625" style="2" bestFit="1" customWidth="1"/>
    <col min="14032" max="14032" width="5.7109375" style="2" customWidth="1"/>
    <col min="14033" max="14033" width="11.42578125" style="2" customWidth="1"/>
    <col min="14034" max="14034" width="12.7109375" style="2" customWidth="1"/>
    <col min="14035" max="14281" width="9.140625" style="2"/>
    <col min="14282" max="14282" width="5.7109375" style="2" customWidth="1"/>
    <col min="14283" max="14283" width="8.28515625" style="2" customWidth="1"/>
    <col min="14284" max="14284" width="1.5703125" style="2" bestFit="1" customWidth="1"/>
    <col min="14285" max="14285" width="50.7109375" style="2" customWidth="1"/>
    <col min="14286" max="14286" width="6" style="2" bestFit="1" customWidth="1"/>
    <col min="14287" max="14287" width="7.28515625" style="2" bestFit="1" customWidth="1"/>
    <col min="14288" max="14288" width="5.7109375" style="2" customWidth="1"/>
    <col min="14289" max="14289" width="11.42578125" style="2" customWidth="1"/>
    <col min="14290" max="14290" width="12.7109375" style="2" customWidth="1"/>
    <col min="14291" max="14537" width="9.140625" style="2"/>
    <col min="14538" max="14538" width="5.7109375" style="2" customWidth="1"/>
    <col min="14539" max="14539" width="8.28515625" style="2" customWidth="1"/>
    <col min="14540" max="14540" width="1.5703125" style="2" bestFit="1" customWidth="1"/>
    <col min="14541" max="14541" width="50.7109375" style="2" customWidth="1"/>
    <col min="14542" max="14542" width="6" style="2" bestFit="1" customWidth="1"/>
    <col min="14543" max="14543" width="7.28515625" style="2" bestFit="1" customWidth="1"/>
    <col min="14544" max="14544" width="5.7109375" style="2" customWidth="1"/>
    <col min="14545" max="14545" width="11.42578125" style="2" customWidth="1"/>
    <col min="14546" max="14546" width="12.7109375" style="2" customWidth="1"/>
    <col min="14547" max="14793" width="9.140625" style="2"/>
    <col min="14794" max="14794" width="5.7109375" style="2" customWidth="1"/>
    <col min="14795" max="14795" width="8.28515625" style="2" customWidth="1"/>
    <col min="14796" max="14796" width="1.5703125" style="2" bestFit="1" customWidth="1"/>
    <col min="14797" max="14797" width="50.7109375" style="2" customWidth="1"/>
    <col min="14798" max="14798" width="6" style="2" bestFit="1" customWidth="1"/>
    <col min="14799" max="14799" width="7.28515625" style="2" bestFit="1" customWidth="1"/>
    <col min="14800" max="14800" width="5.7109375" style="2" customWidth="1"/>
    <col min="14801" max="14801" width="11.42578125" style="2" customWidth="1"/>
    <col min="14802" max="14802" width="12.7109375" style="2" customWidth="1"/>
    <col min="14803" max="15049" width="9.140625" style="2"/>
    <col min="15050" max="15050" width="5.7109375" style="2" customWidth="1"/>
    <col min="15051" max="15051" width="8.28515625" style="2" customWidth="1"/>
    <col min="15052" max="15052" width="1.5703125" style="2" bestFit="1" customWidth="1"/>
    <col min="15053" max="15053" width="50.7109375" style="2" customWidth="1"/>
    <col min="15054" max="15054" width="6" style="2" bestFit="1" customWidth="1"/>
    <col min="15055" max="15055" width="7.28515625" style="2" bestFit="1" customWidth="1"/>
    <col min="15056" max="15056" width="5.7109375" style="2" customWidth="1"/>
    <col min="15057" max="15057" width="11.42578125" style="2" customWidth="1"/>
    <col min="15058" max="15058" width="12.7109375" style="2" customWidth="1"/>
    <col min="15059" max="15305" width="9.140625" style="2"/>
    <col min="15306" max="15306" width="5.7109375" style="2" customWidth="1"/>
    <col min="15307" max="15307" width="8.28515625" style="2" customWidth="1"/>
    <col min="15308" max="15308" width="1.5703125" style="2" bestFit="1" customWidth="1"/>
    <col min="15309" max="15309" width="50.7109375" style="2" customWidth="1"/>
    <col min="15310" max="15310" width="6" style="2" bestFit="1" customWidth="1"/>
    <col min="15311" max="15311" width="7.28515625" style="2" bestFit="1" customWidth="1"/>
    <col min="15312" max="15312" width="5.7109375" style="2" customWidth="1"/>
    <col min="15313" max="15313" width="11.42578125" style="2" customWidth="1"/>
    <col min="15314" max="15314" width="12.7109375" style="2" customWidth="1"/>
    <col min="15315" max="15561" width="9.140625" style="2"/>
    <col min="15562" max="15562" width="5.7109375" style="2" customWidth="1"/>
    <col min="15563" max="15563" width="8.28515625" style="2" customWidth="1"/>
    <col min="15564" max="15564" width="1.5703125" style="2" bestFit="1" customWidth="1"/>
    <col min="15565" max="15565" width="50.7109375" style="2" customWidth="1"/>
    <col min="15566" max="15566" width="6" style="2" bestFit="1" customWidth="1"/>
    <col min="15567" max="15567" width="7.28515625" style="2" bestFit="1" customWidth="1"/>
    <col min="15568" max="15568" width="5.7109375" style="2" customWidth="1"/>
    <col min="15569" max="15569" width="11.42578125" style="2" customWidth="1"/>
    <col min="15570" max="15570" width="12.7109375" style="2" customWidth="1"/>
    <col min="15571" max="15817" width="9.140625" style="2"/>
    <col min="15818" max="15818" width="5.7109375" style="2" customWidth="1"/>
    <col min="15819" max="15819" width="8.28515625" style="2" customWidth="1"/>
    <col min="15820" max="15820" width="1.5703125" style="2" bestFit="1" customWidth="1"/>
    <col min="15821" max="15821" width="50.7109375" style="2" customWidth="1"/>
    <col min="15822" max="15822" width="6" style="2" bestFit="1" customWidth="1"/>
    <col min="15823" max="15823" width="7.28515625" style="2" bestFit="1" customWidth="1"/>
    <col min="15824" max="15824" width="5.7109375" style="2" customWidth="1"/>
    <col min="15825" max="15825" width="11.42578125" style="2" customWidth="1"/>
    <col min="15826" max="15826" width="12.7109375" style="2" customWidth="1"/>
    <col min="15827" max="16073" width="9.140625" style="2"/>
    <col min="16074" max="16074" width="5.7109375" style="2" customWidth="1"/>
    <col min="16075" max="16075" width="8.28515625" style="2" customWidth="1"/>
    <col min="16076" max="16076" width="1.5703125" style="2" bestFit="1" customWidth="1"/>
    <col min="16077" max="16077" width="50.7109375" style="2" customWidth="1"/>
    <col min="16078" max="16078" width="6" style="2" bestFit="1" customWidth="1"/>
    <col min="16079" max="16079" width="7.28515625" style="2" bestFit="1" customWidth="1"/>
    <col min="16080" max="16080" width="5.7109375" style="2" customWidth="1"/>
    <col min="16081" max="16081" width="11.42578125" style="2" customWidth="1"/>
    <col min="16082" max="16082" width="12.7109375" style="2" customWidth="1"/>
    <col min="16083" max="16384" width="9.140625" style="2"/>
  </cols>
  <sheetData>
    <row r="1" spans="1:24">
      <c r="A1" s="307"/>
      <c r="B1" s="308"/>
      <c r="C1" s="309"/>
      <c r="D1" s="316" t="s">
        <v>78</v>
      </c>
      <c r="E1" s="171"/>
      <c r="F1" s="171"/>
      <c r="G1" s="145"/>
      <c r="H1" s="145"/>
      <c r="I1" s="174"/>
      <c r="J1" s="171"/>
      <c r="K1" s="171"/>
      <c r="L1" s="145"/>
      <c r="M1" s="145"/>
      <c r="N1" s="174"/>
      <c r="O1" s="171"/>
      <c r="P1" s="171"/>
      <c r="Q1" s="145"/>
      <c r="R1" s="145"/>
      <c r="S1" s="174"/>
      <c r="T1" s="171"/>
      <c r="U1" s="171"/>
      <c r="V1" s="145"/>
      <c r="W1" s="145"/>
      <c r="X1" s="174"/>
    </row>
    <row r="2" spans="1:24">
      <c r="A2" s="310"/>
      <c r="B2" s="311"/>
      <c r="C2" s="312"/>
      <c r="D2" s="316"/>
      <c r="E2" s="171"/>
      <c r="F2" s="171"/>
      <c r="G2" s="145"/>
      <c r="H2" s="145"/>
      <c r="I2" s="174"/>
      <c r="J2" s="171"/>
      <c r="K2" s="171"/>
      <c r="L2" s="145"/>
      <c r="M2" s="145"/>
      <c r="N2" s="174"/>
      <c r="O2" s="171"/>
      <c r="P2" s="171"/>
      <c r="Q2" s="145"/>
      <c r="R2" s="145"/>
      <c r="S2" s="174"/>
      <c r="T2" s="171"/>
      <c r="U2" s="171"/>
      <c r="V2" s="145"/>
      <c r="W2" s="145"/>
      <c r="X2" s="174"/>
    </row>
    <row r="3" spans="1:24">
      <c r="A3" s="310"/>
      <c r="B3" s="311"/>
      <c r="C3" s="312"/>
      <c r="D3" s="328" t="s">
        <v>79</v>
      </c>
      <c r="E3" s="329"/>
      <c r="F3" s="330"/>
      <c r="G3" s="145"/>
      <c r="H3" s="145"/>
      <c r="I3" s="174"/>
      <c r="J3" s="171"/>
      <c r="K3" s="171"/>
      <c r="L3" s="145"/>
      <c r="M3" s="145"/>
      <c r="N3" s="174"/>
      <c r="O3" s="171"/>
      <c r="P3" s="171"/>
      <c r="Q3" s="145"/>
      <c r="R3" s="145"/>
      <c r="S3" s="174"/>
      <c r="T3" s="171"/>
      <c r="U3" s="171"/>
      <c r="V3" s="145"/>
      <c r="W3" s="145"/>
      <c r="X3" s="174"/>
    </row>
    <row r="4" spans="1:24" ht="15.75" thickBot="1">
      <c r="A4" s="313"/>
      <c r="B4" s="314"/>
      <c r="C4" s="315"/>
      <c r="D4" s="331"/>
      <c r="E4" s="332"/>
      <c r="F4" s="333"/>
      <c r="G4" s="145"/>
      <c r="H4" s="145"/>
      <c r="I4" s="174"/>
      <c r="J4" s="171"/>
      <c r="K4" s="171"/>
      <c r="L4" s="145"/>
      <c r="M4" s="145"/>
      <c r="N4" s="174"/>
      <c r="O4" s="171"/>
      <c r="P4" s="171"/>
      <c r="Q4" s="145"/>
      <c r="R4" s="145"/>
      <c r="S4" s="174"/>
      <c r="T4" s="171"/>
      <c r="U4" s="171"/>
      <c r="V4" s="145"/>
      <c r="W4" s="145"/>
      <c r="X4" s="174"/>
    </row>
    <row r="5" spans="1:24" hidden="1">
      <c r="A5" s="144"/>
      <c r="B5" s="145"/>
      <c r="C5" s="145"/>
      <c r="D5" s="145"/>
      <c r="E5" s="171"/>
      <c r="F5" s="171"/>
      <c r="G5" s="171"/>
      <c r="H5" s="146"/>
      <c r="I5" s="147"/>
      <c r="J5" s="171"/>
      <c r="K5" s="171"/>
      <c r="L5" s="171"/>
      <c r="M5" s="146"/>
      <c r="N5" s="147"/>
      <c r="O5" s="171"/>
      <c r="P5" s="171"/>
      <c r="Q5" s="171"/>
      <c r="R5" s="146"/>
      <c r="S5" s="147"/>
      <c r="T5" s="171"/>
      <c r="U5" s="171"/>
      <c r="V5" s="171"/>
      <c r="W5" s="146"/>
      <c r="X5" s="147"/>
    </row>
    <row r="6" spans="1:24" ht="13.5" hidden="1" customHeight="1">
      <c r="A6" s="148" t="s">
        <v>80</v>
      </c>
      <c r="B6" s="145"/>
      <c r="C6" s="149"/>
      <c r="D6" s="150"/>
      <c r="E6" s="150"/>
      <c r="F6" s="150"/>
      <c r="G6" s="151" t="s">
        <v>81</v>
      </c>
      <c r="H6" s="225">
        <v>45268</v>
      </c>
      <c r="I6" s="226"/>
      <c r="J6" s="150"/>
      <c r="K6" s="150"/>
      <c r="L6" s="151"/>
      <c r="M6" s="225"/>
      <c r="N6" s="226"/>
      <c r="O6" s="150"/>
      <c r="P6" s="150"/>
      <c r="Q6" s="151"/>
      <c r="R6" s="225"/>
      <c r="S6" s="226"/>
      <c r="T6" s="150"/>
      <c r="U6" s="150"/>
      <c r="V6" s="151"/>
      <c r="W6" s="225"/>
      <c r="X6" s="226"/>
    </row>
    <row r="7" spans="1:24" ht="40.5" hidden="1" customHeight="1">
      <c r="A7" s="152"/>
      <c r="B7" s="145"/>
      <c r="C7" s="149"/>
      <c r="D7" s="188" t="s">
        <v>114</v>
      </c>
      <c r="E7" s="146"/>
      <c r="F7" s="146"/>
      <c r="G7" s="171"/>
      <c r="H7" s="238"/>
      <c r="I7" s="239"/>
      <c r="J7" s="146"/>
      <c r="K7" s="146"/>
      <c r="L7" s="171"/>
      <c r="M7" s="175"/>
      <c r="N7" s="176"/>
      <c r="O7" s="146"/>
      <c r="P7" s="146"/>
      <c r="Q7" s="171"/>
      <c r="R7" s="175"/>
      <c r="S7" s="176"/>
      <c r="T7" s="146"/>
      <c r="U7" s="146"/>
      <c r="V7" s="171"/>
      <c r="W7" s="175"/>
      <c r="X7" s="176"/>
    </row>
    <row r="8" spans="1:24" ht="15.75" hidden="1" thickBot="1">
      <c r="A8" s="148" t="s">
        <v>82</v>
      </c>
      <c r="B8" s="145"/>
      <c r="C8" s="149"/>
      <c r="D8" s="189"/>
      <c r="E8" s="173"/>
      <c r="F8" s="173"/>
      <c r="G8" s="171" t="s">
        <v>83</v>
      </c>
      <c r="H8" s="227"/>
      <c r="I8" s="228"/>
      <c r="J8" s="173"/>
      <c r="K8" s="173"/>
      <c r="L8" s="171"/>
      <c r="M8" s="227"/>
      <c r="N8" s="228"/>
      <c r="O8" s="173"/>
      <c r="P8" s="173"/>
      <c r="Q8" s="171"/>
      <c r="R8" s="227"/>
      <c r="S8" s="228"/>
      <c r="T8" s="173"/>
      <c r="U8" s="173"/>
      <c r="V8" s="171"/>
      <c r="W8" s="227"/>
      <c r="X8" s="228"/>
    </row>
    <row r="9" spans="1:24" ht="15.75" customHeight="1" thickBot="1">
      <c r="A9" s="153"/>
      <c r="B9" s="154"/>
      <c r="C9" s="155"/>
      <c r="D9" s="156"/>
      <c r="E9" s="229" t="s">
        <v>247</v>
      </c>
      <c r="F9" s="230"/>
      <c r="G9" s="230"/>
      <c r="H9" s="230"/>
      <c r="I9" s="231"/>
      <c r="J9" s="229" t="s">
        <v>156</v>
      </c>
      <c r="K9" s="230"/>
      <c r="L9" s="230"/>
      <c r="M9" s="230"/>
      <c r="N9" s="231"/>
      <c r="O9" s="229" t="s">
        <v>164</v>
      </c>
      <c r="P9" s="230"/>
      <c r="Q9" s="230"/>
      <c r="R9" s="230"/>
      <c r="S9" s="231"/>
      <c r="T9" s="229" t="s">
        <v>255</v>
      </c>
      <c r="U9" s="230"/>
      <c r="V9" s="230"/>
      <c r="W9" s="230"/>
      <c r="X9" s="231"/>
    </row>
    <row r="10" spans="1:24" ht="15" customHeight="1">
      <c r="A10" s="319" t="s">
        <v>4</v>
      </c>
      <c r="B10" s="321" t="s">
        <v>5</v>
      </c>
      <c r="C10" s="236"/>
      <c r="D10" s="322"/>
      <c r="E10" s="232" t="s">
        <v>8</v>
      </c>
      <c r="F10" s="234" t="s">
        <v>33</v>
      </c>
      <c r="G10" s="236" t="s">
        <v>34</v>
      </c>
      <c r="H10" s="219" t="s">
        <v>6</v>
      </c>
      <c r="I10" s="221" t="s">
        <v>7</v>
      </c>
      <c r="J10" s="232" t="s">
        <v>8</v>
      </c>
      <c r="K10" s="234" t="s">
        <v>33</v>
      </c>
      <c r="L10" s="236" t="s">
        <v>34</v>
      </c>
      <c r="M10" s="219" t="s">
        <v>6</v>
      </c>
      <c r="N10" s="221" t="s">
        <v>7</v>
      </c>
      <c r="O10" s="232" t="s">
        <v>8</v>
      </c>
      <c r="P10" s="234" t="s">
        <v>33</v>
      </c>
      <c r="Q10" s="236" t="s">
        <v>34</v>
      </c>
      <c r="R10" s="219" t="s">
        <v>6</v>
      </c>
      <c r="S10" s="221" t="s">
        <v>7</v>
      </c>
      <c r="T10" s="232" t="s">
        <v>8</v>
      </c>
      <c r="U10" s="234" t="s">
        <v>33</v>
      </c>
      <c r="V10" s="236" t="s">
        <v>34</v>
      </c>
      <c r="W10" s="219" t="s">
        <v>6</v>
      </c>
      <c r="X10" s="221" t="s">
        <v>7</v>
      </c>
    </row>
    <row r="11" spans="1:24" s="8" customFormat="1" ht="15" customHeight="1" thickBot="1">
      <c r="A11" s="320"/>
      <c r="B11" s="323"/>
      <c r="C11" s="237"/>
      <c r="D11" s="324"/>
      <c r="E11" s="233"/>
      <c r="F11" s="235"/>
      <c r="G11" s="237"/>
      <c r="H11" s="220"/>
      <c r="I11" s="222"/>
      <c r="J11" s="233"/>
      <c r="K11" s="235"/>
      <c r="L11" s="237"/>
      <c r="M11" s="220"/>
      <c r="N11" s="222"/>
      <c r="O11" s="233"/>
      <c r="P11" s="235"/>
      <c r="Q11" s="237"/>
      <c r="R11" s="220"/>
      <c r="S11" s="222"/>
      <c r="T11" s="233"/>
      <c r="U11" s="235"/>
      <c r="V11" s="237"/>
      <c r="W11" s="220"/>
      <c r="X11" s="222"/>
    </row>
    <row r="12" spans="1:24" s="8" customFormat="1" ht="15.75" customHeight="1">
      <c r="A12" s="132" t="s">
        <v>18</v>
      </c>
      <c r="B12" s="325" t="s">
        <v>17</v>
      </c>
      <c r="C12" s="326"/>
      <c r="D12" s="327"/>
      <c r="E12" s="119"/>
      <c r="F12" s="115"/>
      <c r="G12" s="115"/>
      <c r="H12" s="116"/>
      <c r="I12" s="117"/>
      <c r="J12" s="119"/>
      <c r="K12" s="115"/>
      <c r="L12" s="115"/>
      <c r="M12" s="116"/>
      <c r="N12" s="117"/>
      <c r="O12" s="119"/>
      <c r="P12" s="115"/>
      <c r="Q12" s="115"/>
      <c r="R12" s="116"/>
      <c r="S12" s="117"/>
      <c r="T12" s="119"/>
      <c r="U12" s="115"/>
      <c r="V12" s="115"/>
      <c r="W12" s="116"/>
      <c r="X12" s="117"/>
    </row>
    <row r="13" spans="1:24" s="8" customFormat="1">
      <c r="A13" s="133">
        <v>1</v>
      </c>
      <c r="B13" s="209" t="s">
        <v>69</v>
      </c>
      <c r="C13" s="317"/>
      <c r="D13" s="318"/>
      <c r="E13" s="120"/>
      <c r="F13" s="27" t="s">
        <v>12</v>
      </c>
      <c r="G13" s="178">
        <v>1</v>
      </c>
      <c r="H13" s="103">
        <v>30000</v>
      </c>
      <c r="I13" s="104">
        <f>H13*G13</f>
        <v>30000</v>
      </c>
      <c r="J13" s="120"/>
      <c r="K13" s="27" t="s">
        <v>12</v>
      </c>
      <c r="L13" s="84"/>
      <c r="M13" s="103"/>
      <c r="N13" s="104">
        <v>350000</v>
      </c>
      <c r="O13" s="120"/>
      <c r="P13" s="27" t="s">
        <v>12</v>
      </c>
      <c r="Q13" s="178">
        <v>1</v>
      </c>
      <c r="R13" s="103">
        <v>10500</v>
      </c>
      <c r="S13" s="104">
        <f>R13*Q13</f>
        <v>10500</v>
      </c>
      <c r="T13" s="120"/>
      <c r="U13" s="27" t="s">
        <v>12</v>
      </c>
      <c r="V13" s="178">
        <v>1</v>
      </c>
      <c r="W13" s="103">
        <v>160600</v>
      </c>
      <c r="X13" s="104">
        <f>W13*V13</f>
        <v>160600</v>
      </c>
    </row>
    <row r="14" spans="1:24" s="8" customFormat="1" ht="15" customHeight="1">
      <c r="A14" s="133"/>
      <c r="B14" s="209" t="s">
        <v>68</v>
      </c>
      <c r="C14" s="210"/>
      <c r="D14" s="211"/>
      <c r="E14" s="120"/>
      <c r="F14" s="27" t="s">
        <v>12</v>
      </c>
      <c r="G14" s="178">
        <v>1</v>
      </c>
      <c r="H14" s="103">
        <v>20000</v>
      </c>
      <c r="I14" s="104">
        <f>H14*G14</f>
        <v>20000</v>
      </c>
      <c r="J14" s="120"/>
      <c r="K14" s="27" t="s">
        <v>12</v>
      </c>
      <c r="L14" s="84"/>
      <c r="M14" s="103"/>
      <c r="N14" s="104">
        <v>190000</v>
      </c>
      <c r="O14" s="120"/>
      <c r="P14" s="27" t="s">
        <v>12</v>
      </c>
      <c r="Q14" s="178">
        <v>1</v>
      </c>
      <c r="R14" s="103">
        <v>10500</v>
      </c>
      <c r="S14" s="104">
        <f>R14*Q14</f>
        <v>10500</v>
      </c>
      <c r="T14" s="120"/>
      <c r="U14" s="27" t="s">
        <v>12</v>
      </c>
      <c r="V14" s="178">
        <v>1</v>
      </c>
      <c r="W14" s="103">
        <v>110000</v>
      </c>
      <c r="X14" s="104">
        <f>W14*V14</f>
        <v>110000</v>
      </c>
    </row>
    <row r="15" spans="1:24" s="8" customFormat="1" ht="15" customHeight="1">
      <c r="A15" s="134">
        <v>2</v>
      </c>
      <c r="B15" s="288" t="s">
        <v>41</v>
      </c>
      <c r="C15" s="289"/>
      <c r="D15" s="290"/>
      <c r="E15" s="121"/>
      <c r="F15" s="27"/>
      <c r="G15" s="179"/>
      <c r="H15" s="103"/>
      <c r="I15" s="104"/>
      <c r="J15" s="121"/>
      <c r="K15" s="27"/>
      <c r="L15" s="85"/>
      <c r="M15" s="103"/>
      <c r="N15" s="104"/>
      <c r="O15" s="121"/>
      <c r="P15" s="27"/>
      <c r="Q15" s="179"/>
      <c r="R15" s="103"/>
      <c r="S15" s="104"/>
      <c r="T15" s="121"/>
      <c r="U15" s="27"/>
      <c r="V15" s="179"/>
      <c r="W15" s="103"/>
      <c r="X15" s="104"/>
    </row>
    <row r="16" spans="1:24" s="8" customFormat="1">
      <c r="A16" s="134"/>
      <c r="B16" s="273" t="s">
        <v>127</v>
      </c>
      <c r="C16" s="291"/>
      <c r="D16" s="292"/>
      <c r="E16" s="121"/>
      <c r="F16" s="27" t="s">
        <v>9</v>
      </c>
      <c r="G16" s="179">
        <v>300</v>
      </c>
      <c r="H16" s="103">
        <v>50</v>
      </c>
      <c r="I16" s="104">
        <f t="shared" ref="I16:I22" si="0">H16*G16</f>
        <v>15000</v>
      </c>
      <c r="J16" s="121"/>
      <c r="K16" s="27" t="s">
        <v>9</v>
      </c>
      <c r="L16" s="85">
        <v>455</v>
      </c>
      <c r="M16" s="103">
        <v>62.5</v>
      </c>
      <c r="N16" s="104">
        <f t="shared" ref="N16:N29" si="1">M16*L16</f>
        <v>28437.5</v>
      </c>
      <c r="O16" s="121"/>
      <c r="P16" s="27" t="s">
        <v>9</v>
      </c>
      <c r="Q16" s="179">
        <v>20</v>
      </c>
      <c r="R16" s="103">
        <v>200</v>
      </c>
      <c r="S16" s="104">
        <f t="shared" ref="S16:S22" si="2">R16*Q16</f>
        <v>4000</v>
      </c>
      <c r="T16" s="121"/>
      <c r="U16" s="27" t="s">
        <v>9</v>
      </c>
      <c r="V16" s="85">
        <v>100</v>
      </c>
      <c r="W16" s="204">
        <v>50</v>
      </c>
      <c r="X16" s="104">
        <f t="shared" ref="X16:X29" si="3">W16*V16</f>
        <v>5000</v>
      </c>
    </row>
    <row r="17" spans="1:24" s="8" customFormat="1">
      <c r="A17" s="134"/>
      <c r="B17" s="129" t="s">
        <v>75</v>
      </c>
      <c r="C17" s="130"/>
      <c r="D17" s="131"/>
      <c r="E17" s="121"/>
      <c r="F17" s="27" t="s">
        <v>16</v>
      </c>
      <c r="G17" s="179">
        <v>30</v>
      </c>
      <c r="H17" s="103">
        <v>150</v>
      </c>
      <c r="I17" s="104">
        <f t="shared" si="0"/>
        <v>4500</v>
      </c>
      <c r="J17" s="121"/>
      <c r="K17" s="27" t="s">
        <v>16</v>
      </c>
      <c r="L17" s="85">
        <v>56</v>
      </c>
      <c r="M17" s="103">
        <v>187</v>
      </c>
      <c r="N17" s="104">
        <f t="shared" si="1"/>
        <v>10472</v>
      </c>
      <c r="O17" s="121"/>
      <c r="P17" s="27" t="s">
        <v>16</v>
      </c>
      <c r="Q17" s="179">
        <v>30</v>
      </c>
      <c r="R17" s="103">
        <v>400</v>
      </c>
      <c r="S17" s="104">
        <f t="shared" si="2"/>
        <v>12000</v>
      </c>
      <c r="T17" s="121"/>
      <c r="U17" s="27" t="s">
        <v>16</v>
      </c>
      <c r="V17" s="85">
        <v>6</v>
      </c>
      <c r="W17" s="204">
        <v>650</v>
      </c>
      <c r="X17" s="104">
        <f t="shared" si="3"/>
        <v>3900</v>
      </c>
    </row>
    <row r="18" spans="1:24" s="8" customFormat="1">
      <c r="A18" s="134"/>
      <c r="B18" s="129" t="s">
        <v>42</v>
      </c>
      <c r="C18" s="130"/>
      <c r="D18" s="131"/>
      <c r="E18" s="121"/>
      <c r="F18" s="27" t="s">
        <v>15</v>
      </c>
      <c r="G18" s="179">
        <v>1</v>
      </c>
      <c r="H18" s="103">
        <v>1500</v>
      </c>
      <c r="I18" s="104">
        <f t="shared" si="0"/>
        <v>1500</v>
      </c>
      <c r="J18" s="121"/>
      <c r="K18" s="27" t="s">
        <v>15</v>
      </c>
      <c r="L18" s="85">
        <v>2</v>
      </c>
      <c r="M18" s="103">
        <v>1500</v>
      </c>
      <c r="N18" s="104">
        <f t="shared" si="1"/>
        <v>3000</v>
      </c>
      <c r="O18" s="121"/>
      <c r="P18" s="27" t="s">
        <v>15</v>
      </c>
      <c r="Q18" s="179">
        <v>1</v>
      </c>
      <c r="R18" s="103">
        <v>1300</v>
      </c>
      <c r="S18" s="104">
        <f t="shared" si="2"/>
        <v>1300</v>
      </c>
      <c r="T18" s="121"/>
      <c r="U18" s="27" t="s">
        <v>15</v>
      </c>
      <c r="V18" s="85">
        <v>2</v>
      </c>
      <c r="W18" s="204">
        <v>2000</v>
      </c>
      <c r="X18" s="104">
        <f t="shared" si="3"/>
        <v>4000</v>
      </c>
    </row>
    <row r="19" spans="1:24" s="8" customFormat="1">
      <c r="A19" s="134"/>
      <c r="B19" s="129" t="s">
        <v>72</v>
      </c>
      <c r="C19" s="130"/>
      <c r="D19" s="131"/>
      <c r="E19" s="121"/>
      <c r="F19" s="27" t="s">
        <v>12</v>
      </c>
      <c r="G19" s="179">
        <v>1</v>
      </c>
      <c r="H19" s="103">
        <v>2000</v>
      </c>
      <c r="I19" s="104">
        <f t="shared" si="0"/>
        <v>2000</v>
      </c>
      <c r="J19" s="121"/>
      <c r="K19" s="27" t="s">
        <v>12</v>
      </c>
      <c r="L19" s="85">
        <v>1</v>
      </c>
      <c r="M19" s="103">
        <v>12500</v>
      </c>
      <c r="N19" s="104">
        <f t="shared" si="1"/>
        <v>12500</v>
      </c>
      <c r="O19" s="121"/>
      <c r="P19" s="27" t="s">
        <v>12</v>
      </c>
      <c r="Q19" s="179">
        <v>1</v>
      </c>
      <c r="R19" s="103">
        <v>3000</v>
      </c>
      <c r="S19" s="104">
        <f t="shared" si="2"/>
        <v>3000</v>
      </c>
      <c r="T19" s="121"/>
      <c r="U19" s="27" t="s">
        <v>12</v>
      </c>
      <c r="V19" s="85">
        <v>1</v>
      </c>
      <c r="W19" s="204">
        <v>10000</v>
      </c>
      <c r="X19" s="104">
        <f t="shared" si="3"/>
        <v>10000</v>
      </c>
    </row>
    <row r="20" spans="1:24" s="8" customFormat="1">
      <c r="A20" s="134"/>
      <c r="B20" s="129" t="s">
        <v>93</v>
      </c>
      <c r="C20" s="130"/>
      <c r="D20" s="131"/>
      <c r="E20" s="121"/>
      <c r="F20" s="27" t="s">
        <v>44</v>
      </c>
      <c r="G20" s="180">
        <v>3</v>
      </c>
      <c r="H20" s="103">
        <v>1500</v>
      </c>
      <c r="I20" s="104">
        <f t="shared" si="0"/>
        <v>4500</v>
      </c>
      <c r="J20" s="121"/>
      <c r="K20" s="27" t="s">
        <v>44</v>
      </c>
      <c r="L20" s="86">
        <v>4</v>
      </c>
      <c r="M20" s="103">
        <v>1250</v>
      </c>
      <c r="N20" s="104">
        <f t="shared" si="1"/>
        <v>5000</v>
      </c>
      <c r="O20" s="121"/>
      <c r="P20" s="27" t="s">
        <v>44</v>
      </c>
      <c r="Q20" s="180">
        <v>3</v>
      </c>
      <c r="R20" s="103">
        <v>2500</v>
      </c>
      <c r="S20" s="104">
        <f t="shared" si="2"/>
        <v>7500</v>
      </c>
      <c r="T20" s="121"/>
      <c r="U20" s="27" t="s">
        <v>44</v>
      </c>
      <c r="V20" s="86">
        <v>4</v>
      </c>
      <c r="W20" s="204">
        <v>4500</v>
      </c>
      <c r="X20" s="104">
        <f t="shared" si="3"/>
        <v>18000</v>
      </c>
    </row>
    <row r="21" spans="1:24" s="8" customFormat="1">
      <c r="A21" s="134"/>
      <c r="B21" s="273" t="s">
        <v>98</v>
      </c>
      <c r="C21" s="274"/>
      <c r="D21" s="275"/>
      <c r="E21" s="121"/>
      <c r="F21" s="27" t="s">
        <v>44</v>
      </c>
      <c r="G21" s="180">
        <v>3</v>
      </c>
      <c r="H21" s="103">
        <v>1500</v>
      </c>
      <c r="I21" s="104">
        <f t="shared" si="0"/>
        <v>4500</v>
      </c>
      <c r="J21" s="121"/>
      <c r="K21" s="27" t="s">
        <v>44</v>
      </c>
      <c r="L21" s="86">
        <v>4</v>
      </c>
      <c r="M21" s="103">
        <v>1250</v>
      </c>
      <c r="N21" s="104">
        <f t="shared" si="1"/>
        <v>5000</v>
      </c>
      <c r="O21" s="121"/>
      <c r="P21" s="27" t="s">
        <v>44</v>
      </c>
      <c r="Q21" s="180">
        <v>3</v>
      </c>
      <c r="R21" s="103">
        <v>1500</v>
      </c>
      <c r="S21" s="104">
        <f t="shared" si="2"/>
        <v>4500</v>
      </c>
      <c r="T21" s="121"/>
      <c r="U21" s="27" t="s">
        <v>44</v>
      </c>
      <c r="V21" s="86">
        <v>4</v>
      </c>
      <c r="W21" s="204">
        <v>6500</v>
      </c>
      <c r="X21" s="104">
        <f t="shared" si="3"/>
        <v>26000</v>
      </c>
    </row>
    <row r="22" spans="1:24" s="8" customFormat="1">
      <c r="A22" s="134"/>
      <c r="B22" s="240" t="s">
        <v>145</v>
      </c>
      <c r="C22" s="274"/>
      <c r="D22" s="275"/>
      <c r="E22" s="121"/>
      <c r="F22" s="27" t="s">
        <v>9</v>
      </c>
      <c r="G22" s="180">
        <v>32</v>
      </c>
      <c r="H22" s="103">
        <v>1300</v>
      </c>
      <c r="I22" s="104">
        <f t="shared" si="0"/>
        <v>41600</v>
      </c>
      <c r="J22" s="121"/>
      <c r="K22" s="27" t="s">
        <v>12</v>
      </c>
      <c r="L22" s="86">
        <v>1</v>
      </c>
      <c r="M22" s="103">
        <v>43750</v>
      </c>
      <c r="N22" s="104">
        <f t="shared" si="1"/>
        <v>43750</v>
      </c>
      <c r="O22" s="121"/>
      <c r="P22" s="27" t="s">
        <v>9</v>
      </c>
      <c r="Q22" s="180">
        <v>57</v>
      </c>
      <c r="R22" s="103">
        <v>500</v>
      </c>
      <c r="S22" s="104">
        <f t="shared" si="2"/>
        <v>28500</v>
      </c>
      <c r="T22" s="121"/>
      <c r="U22" s="27" t="s">
        <v>9</v>
      </c>
      <c r="V22" s="86">
        <v>16</v>
      </c>
      <c r="W22" s="204">
        <v>3500</v>
      </c>
      <c r="X22" s="104">
        <f t="shared" si="3"/>
        <v>56000</v>
      </c>
    </row>
    <row r="23" spans="1:24" s="8" customFormat="1" ht="15" customHeight="1">
      <c r="A23" s="134"/>
      <c r="B23" s="240" t="s">
        <v>165</v>
      </c>
      <c r="C23" s="241"/>
      <c r="D23" s="242"/>
      <c r="E23" s="121"/>
      <c r="F23" s="27" t="s">
        <v>9</v>
      </c>
      <c r="G23" s="180">
        <v>16</v>
      </c>
      <c r="H23" s="103">
        <v>2000</v>
      </c>
      <c r="I23" s="104">
        <f>H23*G23</f>
        <v>32000</v>
      </c>
      <c r="J23" s="121"/>
      <c r="K23" s="27" t="s">
        <v>9</v>
      </c>
      <c r="L23" s="86">
        <v>16</v>
      </c>
      <c r="M23" s="103">
        <v>1562</v>
      </c>
      <c r="N23" s="104">
        <f>M23*L23</f>
        <v>24992</v>
      </c>
      <c r="O23" s="121"/>
      <c r="P23" s="27" t="s">
        <v>9</v>
      </c>
      <c r="Q23" s="180">
        <v>20</v>
      </c>
      <c r="R23" s="103">
        <v>2000</v>
      </c>
      <c r="S23" s="104">
        <f>R23*Q23</f>
        <v>40000</v>
      </c>
      <c r="T23" s="121"/>
      <c r="U23" s="27" t="s">
        <v>9</v>
      </c>
      <c r="V23" s="86">
        <v>16</v>
      </c>
      <c r="W23" s="204">
        <v>2000</v>
      </c>
      <c r="X23" s="104">
        <f>W23*V23</f>
        <v>32000</v>
      </c>
    </row>
    <row r="24" spans="1:24" s="8" customFormat="1" ht="15" customHeight="1">
      <c r="A24" s="134"/>
      <c r="B24" s="240" t="s">
        <v>166</v>
      </c>
      <c r="C24" s="241"/>
      <c r="D24" s="242"/>
      <c r="E24" s="121"/>
      <c r="F24" s="27" t="s">
        <v>44</v>
      </c>
      <c r="G24" s="180">
        <v>10</v>
      </c>
      <c r="H24" s="103">
        <v>2000</v>
      </c>
      <c r="I24" s="104">
        <f>H24*G24</f>
        <v>20000</v>
      </c>
      <c r="J24" s="121"/>
      <c r="K24" s="27" t="s">
        <v>44</v>
      </c>
      <c r="L24" s="86">
        <v>6</v>
      </c>
      <c r="M24" s="103">
        <v>3125</v>
      </c>
      <c r="N24" s="104">
        <f>M24*L24</f>
        <v>18750</v>
      </c>
      <c r="O24" s="121"/>
      <c r="P24" s="27" t="s">
        <v>44</v>
      </c>
      <c r="Q24" s="180">
        <v>10</v>
      </c>
      <c r="R24" s="103">
        <v>2000</v>
      </c>
      <c r="S24" s="104">
        <f>R24*Q24</f>
        <v>20000</v>
      </c>
      <c r="T24" s="121"/>
      <c r="U24" s="27" t="s">
        <v>44</v>
      </c>
      <c r="V24" s="86">
        <v>10</v>
      </c>
      <c r="W24" s="204">
        <v>3900</v>
      </c>
      <c r="X24" s="104">
        <f>W24*V24</f>
        <v>39000</v>
      </c>
    </row>
    <row r="25" spans="1:24" s="8" customFormat="1">
      <c r="A25" s="134"/>
      <c r="B25" s="240" t="s">
        <v>167</v>
      </c>
      <c r="C25" s="274"/>
      <c r="D25" s="275"/>
      <c r="E25" s="121"/>
      <c r="F25" s="27" t="s">
        <v>44</v>
      </c>
      <c r="G25" s="180">
        <v>16</v>
      </c>
      <c r="H25" s="103">
        <v>300</v>
      </c>
      <c r="I25" s="104">
        <f t="shared" ref="I25:I29" si="4">H25*G25</f>
        <v>4800</v>
      </c>
      <c r="J25" s="121"/>
      <c r="K25" s="27" t="s">
        <v>44</v>
      </c>
      <c r="L25" s="86">
        <v>16</v>
      </c>
      <c r="M25" s="103">
        <v>250</v>
      </c>
      <c r="N25" s="104">
        <f t="shared" si="1"/>
        <v>4000</v>
      </c>
      <c r="O25" s="121"/>
      <c r="P25" s="27" t="s">
        <v>44</v>
      </c>
      <c r="Q25" s="180">
        <v>20</v>
      </c>
      <c r="R25" s="103">
        <v>300</v>
      </c>
      <c r="S25" s="104">
        <f t="shared" ref="S25:S29" si="5">R25*Q25</f>
        <v>6000</v>
      </c>
      <c r="T25" s="121"/>
      <c r="U25" s="27" t="s">
        <v>44</v>
      </c>
      <c r="V25" s="86">
        <v>16</v>
      </c>
      <c r="W25" s="204">
        <v>200</v>
      </c>
      <c r="X25" s="104">
        <f t="shared" si="3"/>
        <v>3200</v>
      </c>
    </row>
    <row r="26" spans="1:24" s="8" customFormat="1">
      <c r="A26" s="134"/>
      <c r="B26" s="273" t="s">
        <v>168</v>
      </c>
      <c r="C26" s="274"/>
      <c r="D26" s="275"/>
      <c r="E26" s="121"/>
      <c r="F26" s="27" t="s">
        <v>9</v>
      </c>
      <c r="G26" s="180">
        <v>8</v>
      </c>
      <c r="H26" s="103">
        <v>300</v>
      </c>
      <c r="I26" s="104">
        <f t="shared" si="4"/>
        <v>2400</v>
      </c>
      <c r="J26" s="121"/>
      <c r="K26" s="27" t="s">
        <v>9</v>
      </c>
      <c r="L26" s="86">
        <v>8</v>
      </c>
      <c r="M26" s="103">
        <v>562</v>
      </c>
      <c r="N26" s="104">
        <f t="shared" si="1"/>
        <v>4496</v>
      </c>
      <c r="O26" s="121"/>
      <c r="P26" s="27" t="s">
        <v>9</v>
      </c>
      <c r="Q26" s="180">
        <v>8</v>
      </c>
      <c r="R26" s="103">
        <v>300</v>
      </c>
      <c r="S26" s="104">
        <f t="shared" si="5"/>
        <v>2400</v>
      </c>
      <c r="T26" s="121"/>
      <c r="U26" s="27" t="s">
        <v>9</v>
      </c>
      <c r="V26" s="86">
        <v>8</v>
      </c>
      <c r="W26" s="204">
        <v>1200</v>
      </c>
      <c r="X26" s="104">
        <f t="shared" si="3"/>
        <v>9600</v>
      </c>
    </row>
    <row r="27" spans="1:24" s="8" customFormat="1">
      <c r="A27" s="134"/>
      <c r="B27" s="240" t="s">
        <v>169</v>
      </c>
      <c r="C27" s="274"/>
      <c r="D27" s="275"/>
      <c r="E27" s="121"/>
      <c r="F27" s="27" t="s">
        <v>44</v>
      </c>
      <c r="G27" s="180">
        <v>8</v>
      </c>
      <c r="H27" s="103">
        <v>800</v>
      </c>
      <c r="I27" s="104">
        <f t="shared" si="4"/>
        <v>6400</v>
      </c>
      <c r="J27" s="121"/>
      <c r="K27" s="27" t="s">
        <v>44</v>
      </c>
      <c r="L27" s="86">
        <v>4</v>
      </c>
      <c r="M27" s="103">
        <v>500</v>
      </c>
      <c r="N27" s="104">
        <f t="shared" si="1"/>
        <v>2000</v>
      </c>
      <c r="O27" s="121"/>
      <c r="P27" s="27" t="s">
        <v>44</v>
      </c>
      <c r="Q27" s="180">
        <v>8</v>
      </c>
      <c r="R27" s="103">
        <v>1500</v>
      </c>
      <c r="S27" s="104">
        <f t="shared" si="5"/>
        <v>12000</v>
      </c>
      <c r="T27" s="121"/>
      <c r="U27" s="27" t="s">
        <v>44</v>
      </c>
      <c r="V27" s="86">
        <v>4</v>
      </c>
      <c r="W27" s="204">
        <v>3500</v>
      </c>
      <c r="X27" s="104">
        <f t="shared" si="3"/>
        <v>14000</v>
      </c>
    </row>
    <row r="28" spans="1:24" s="8" customFormat="1">
      <c r="A28" s="134"/>
      <c r="B28" s="240" t="s">
        <v>171</v>
      </c>
      <c r="C28" s="241"/>
      <c r="D28" s="242"/>
      <c r="E28" s="121"/>
      <c r="F28" s="27" t="s">
        <v>44</v>
      </c>
      <c r="G28" s="180">
        <v>20</v>
      </c>
      <c r="H28" s="103">
        <v>100</v>
      </c>
      <c r="I28" s="104">
        <f t="shared" si="4"/>
        <v>2000</v>
      </c>
      <c r="J28" s="121"/>
      <c r="K28" s="27" t="s">
        <v>44</v>
      </c>
      <c r="L28" s="86">
        <v>16</v>
      </c>
      <c r="M28" s="103">
        <v>150</v>
      </c>
      <c r="N28" s="104">
        <f t="shared" ref="N28" si="6">M28*L28</f>
        <v>2400</v>
      </c>
      <c r="O28" s="121"/>
      <c r="P28" s="27" t="s">
        <v>44</v>
      </c>
      <c r="Q28" s="180">
        <v>40</v>
      </c>
      <c r="R28" s="103">
        <v>100</v>
      </c>
      <c r="S28" s="104">
        <f t="shared" si="5"/>
        <v>4000</v>
      </c>
      <c r="T28" s="121"/>
      <c r="U28" s="27" t="s">
        <v>44</v>
      </c>
      <c r="V28" s="86">
        <v>16</v>
      </c>
      <c r="W28" s="204">
        <v>100</v>
      </c>
      <c r="X28" s="104">
        <f t="shared" ref="X28" si="7">W28*V28</f>
        <v>1600</v>
      </c>
    </row>
    <row r="29" spans="1:24" s="8" customFormat="1">
      <c r="A29" s="134"/>
      <c r="B29" s="240" t="s">
        <v>170</v>
      </c>
      <c r="C29" s="241"/>
      <c r="D29" s="242"/>
      <c r="E29" s="121"/>
      <c r="F29" s="27" t="s">
        <v>44</v>
      </c>
      <c r="G29" s="180">
        <v>20</v>
      </c>
      <c r="H29" s="103">
        <v>300</v>
      </c>
      <c r="I29" s="104">
        <f t="shared" si="4"/>
        <v>6000</v>
      </c>
      <c r="J29" s="121"/>
      <c r="K29" s="27" t="s">
        <v>44</v>
      </c>
      <c r="L29" s="86">
        <v>16</v>
      </c>
      <c r="M29" s="103">
        <v>200</v>
      </c>
      <c r="N29" s="104">
        <f t="shared" si="1"/>
        <v>3200</v>
      </c>
      <c r="O29" s="121"/>
      <c r="P29" s="27" t="s">
        <v>44</v>
      </c>
      <c r="Q29" s="180">
        <v>20</v>
      </c>
      <c r="R29" s="103">
        <v>300</v>
      </c>
      <c r="S29" s="104">
        <f t="shared" si="5"/>
        <v>6000</v>
      </c>
      <c r="T29" s="121"/>
      <c r="U29" s="27" t="s">
        <v>44</v>
      </c>
      <c r="V29" s="86">
        <v>32</v>
      </c>
      <c r="W29" s="204">
        <v>250</v>
      </c>
      <c r="X29" s="104">
        <f t="shared" si="3"/>
        <v>8000</v>
      </c>
    </row>
    <row r="30" spans="1:24" s="8" customFormat="1" ht="15" customHeight="1">
      <c r="A30" s="134"/>
      <c r="B30" s="240"/>
      <c r="C30" s="241"/>
      <c r="D30" s="242"/>
      <c r="E30" s="121"/>
      <c r="F30" s="27"/>
      <c r="G30" s="86"/>
      <c r="H30" s="103"/>
      <c r="I30" s="104"/>
      <c r="J30" s="121"/>
      <c r="K30" s="27"/>
      <c r="L30" s="86"/>
      <c r="M30" s="103"/>
      <c r="N30" s="104"/>
      <c r="O30" s="121"/>
      <c r="P30" s="27"/>
      <c r="Q30" s="86"/>
      <c r="R30" s="103"/>
      <c r="S30" s="104"/>
      <c r="T30" s="121"/>
      <c r="U30" s="27"/>
      <c r="V30" s="86"/>
      <c r="W30" s="103"/>
      <c r="X30" s="104"/>
    </row>
    <row r="31" spans="1:24" s="8" customFormat="1">
      <c r="A31" s="134">
        <v>3</v>
      </c>
      <c r="B31" s="288" t="s">
        <v>45</v>
      </c>
      <c r="C31" s="305"/>
      <c r="D31" s="306"/>
      <c r="E31" s="121"/>
      <c r="F31" s="27"/>
      <c r="G31" s="86"/>
      <c r="H31" s="103"/>
      <c r="I31" s="103"/>
      <c r="J31" s="121"/>
      <c r="K31" s="27"/>
      <c r="L31" s="86"/>
      <c r="M31" s="103"/>
      <c r="N31" s="103"/>
      <c r="O31" s="121"/>
      <c r="P31" s="27"/>
      <c r="Q31" s="86"/>
      <c r="R31" s="103"/>
      <c r="S31" s="103"/>
      <c r="T31" s="121"/>
      <c r="U31" s="27"/>
      <c r="V31" s="86"/>
      <c r="W31" s="103"/>
      <c r="X31" s="103"/>
    </row>
    <row r="32" spans="1:24" s="8" customFormat="1">
      <c r="A32" s="134"/>
      <c r="B32" s="296" t="s">
        <v>46</v>
      </c>
      <c r="C32" s="297"/>
      <c r="D32" s="298"/>
      <c r="E32" s="121"/>
      <c r="F32" s="27" t="s">
        <v>39</v>
      </c>
      <c r="G32" s="180">
        <v>3</v>
      </c>
      <c r="H32" s="103">
        <v>2000</v>
      </c>
      <c r="I32" s="104">
        <f t="shared" ref="I32:I46" si="8">H32*G32</f>
        <v>6000</v>
      </c>
      <c r="J32" s="121"/>
      <c r="K32" s="27" t="s">
        <v>39</v>
      </c>
      <c r="L32" s="86">
        <v>4</v>
      </c>
      <c r="M32" s="103">
        <v>5625</v>
      </c>
      <c r="N32" s="104">
        <f t="shared" ref="N32:N48" si="9">M32*L32</f>
        <v>22500</v>
      </c>
      <c r="O32" s="121"/>
      <c r="P32" s="27" t="s">
        <v>39</v>
      </c>
      <c r="Q32" s="180">
        <v>3</v>
      </c>
      <c r="R32" s="103">
        <v>3000</v>
      </c>
      <c r="S32" s="104">
        <f t="shared" ref="S32:S46" si="10">R32*Q32</f>
        <v>9000</v>
      </c>
      <c r="T32" s="121"/>
      <c r="U32" s="27" t="s">
        <v>39</v>
      </c>
      <c r="V32" s="180">
        <v>4</v>
      </c>
      <c r="W32" s="103">
        <v>10000</v>
      </c>
      <c r="X32" s="104">
        <f t="shared" ref="X32:X46" si="11">W32*V32</f>
        <v>40000</v>
      </c>
    </row>
    <row r="33" spans="1:24" s="8" customFormat="1">
      <c r="A33" s="134"/>
      <c r="B33" s="296" t="s">
        <v>76</v>
      </c>
      <c r="C33" s="297"/>
      <c r="D33" s="298"/>
      <c r="E33" s="121"/>
      <c r="F33" s="27" t="s">
        <v>39</v>
      </c>
      <c r="G33" s="180">
        <v>3</v>
      </c>
      <c r="H33" s="103">
        <v>2500</v>
      </c>
      <c r="I33" s="104">
        <f t="shared" si="8"/>
        <v>7500</v>
      </c>
      <c r="J33" s="121"/>
      <c r="K33" s="27" t="s">
        <v>39</v>
      </c>
      <c r="L33" s="86">
        <v>2</v>
      </c>
      <c r="M33" s="103">
        <v>3125</v>
      </c>
      <c r="N33" s="104">
        <f t="shared" si="9"/>
        <v>6250</v>
      </c>
      <c r="O33" s="121"/>
      <c r="P33" s="27" t="s">
        <v>39</v>
      </c>
      <c r="Q33" s="180">
        <v>3</v>
      </c>
      <c r="R33" s="103">
        <v>2000</v>
      </c>
      <c r="S33" s="104">
        <f t="shared" si="10"/>
        <v>6000</v>
      </c>
      <c r="T33" s="121"/>
      <c r="U33" s="27" t="s">
        <v>39</v>
      </c>
      <c r="V33" s="180">
        <v>4</v>
      </c>
      <c r="W33" s="103">
        <v>2000</v>
      </c>
      <c r="X33" s="104">
        <f t="shared" si="11"/>
        <v>8000</v>
      </c>
    </row>
    <row r="34" spans="1:24" s="8" customFormat="1">
      <c r="A34" s="134"/>
      <c r="B34" s="296" t="s">
        <v>77</v>
      </c>
      <c r="C34" s="297"/>
      <c r="D34" s="298"/>
      <c r="E34" s="121"/>
      <c r="F34" s="27" t="s">
        <v>39</v>
      </c>
      <c r="G34" s="180">
        <v>4</v>
      </c>
      <c r="H34" s="103">
        <v>1500</v>
      </c>
      <c r="I34" s="104">
        <f t="shared" si="8"/>
        <v>6000</v>
      </c>
      <c r="J34" s="121"/>
      <c r="K34" s="27" t="s">
        <v>39</v>
      </c>
      <c r="L34" s="86">
        <v>4</v>
      </c>
      <c r="M34" s="103">
        <v>2500</v>
      </c>
      <c r="N34" s="104">
        <f t="shared" si="9"/>
        <v>10000</v>
      </c>
      <c r="O34" s="121"/>
      <c r="P34" s="27" t="s">
        <v>39</v>
      </c>
      <c r="Q34" s="180">
        <v>3</v>
      </c>
      <c r="R34" s="103">
        <v>2000</v>
      </c>
      <c r="S34" s="104">
        <f t="shared" si="10"/>
        <v>6000</v>
      </c>
      <c r="T34" s="121"/>
      <c r="U34" s="27" t="s">
        <v>39</v>
      </c>
      <c r="V34" s="180">
        <v>8</v>
      </c>
      <c r="W34" s="103">
        <v>1000</v>
      </c>
      <c r="X34" s="104">
        <f t="shared" si="11"/>
        <v>8000</v>
      </c>
    </row>
    <row r="35" spans="1:24" s="8" customFormat="1">
      <c r="A35" s="134"/>
      <c r="B35" s="296" t="s">
        <v>108</v>
      </c>
      <c r="C35" s="297"/>
      <c r="D35" s="298"/>
      <c r="E35" s="121"/>
      <c r="F35" s="27" t="s">
        <v>39</v>
      </c>
      <c r="G35" s="180">
        <v>3</v>
      </c>
      <c r="H35" s="103">
        <v>2000</v>
      </c>
      <c r="I35" s="104">
        <f t="shared" si="8"/>
        <v>6000</v>
      </c>
      <c r="J35" s="121"/>
      <c r="K35" s="27" t="s">
        <v>39</v>
      </c>
      <c r="L35" s="86">
        <v>2</v>
      </c>
      <c r="M35" s="103">
        <v>1875</v>
      </c>
      <c r="N35" s="104">
        <f t="shared" si="9"/>
        <v>3750</v>
      </c>
      <c r="O35" s="121"/>
      <c r="P35" s="27" t="s">
        <v>39</v>
      </c>
      <c r="Q35" s="180">
        <v>3</v>
      </c>
      <c r="R35" s="103">
        <v>2000</v>
      </c>
      <c r="S35" s="104">
        <f t="shared" si="10"/>
        <v>6000</v>
      </c>
      <c r="T35" s="121"/>
      <c r="U35" s="27" t="s">
        <v>39</v>
      </c>
      <c r="V35" s="180">
        <v>2</v>
      </c>
      <c r="W35" s="103">
        <v>1000</v>
      </c>
      <c r="X35" s="104">
        <f t="shared" si="11"/>
        <v>2000</v>
      </c>
    </row>
    <row r="36" spans="1:24" s="8" customFormat="1">
      <c r="A36" s="134"/>
      <c r="B36" s="273" t="s">
        <v>117</v>
      </c>
      <c r="C36" s="274"/>
      <c r="D36" s="275"/>
      <c r="E36" s="168"/>
      <c r="F36" s="27" t="s">
        <v>39</v>
      </c>
      <c r="G36" s="180">
        <v>3</v>
      </c>
      <c r="H36" s="103">
        <v>2000</v>
      </c>
      <c r="I36" s="104">
        <f t="shared" si="8"/>
        <v>6000</v>
      </c>
      <c r="J36" s="168"/>
      <c r="K36" s="27" t="s">
        <v>39</v>
      </c>
      <c r="L36" s="86">
        <v>1</v>
      </c>
      <c r="M36" s="103">
        <v>2500</v>
      </c>
      <c r="N36" s="104">
        <f t="shared" si="9"/>
        <v>2500</v>
      </c>
      <c r="O36" s="168"/>
      <c r="P36" s="27" t="s">
        <v>39</v>
      </c>
      <c r="Q36" s="180">
        <v>3</v>
      </c>
      <c r="R36" s="103">
        <v>2000</v>
      </c>
      <c r="S36" s="104">
        <f t="shared" si="10"/>
        <v>6000</v>
      </c>
      <c r="T36" s="168"/>
      <c r="U36" s="27" t="s">
        <v>39</v>
      </c>
      <c r="V36" s="180">
        <v>1</v>
      </c>
      <c r="W36" s="103">
        <v>2000</v>
      </c>
      <c r="X36" s="104">
        <f t="shared" si="11"/>
        <v>2000</v>
      </c>
    </row>
    <row r="37" spans="1:24" s="8" customFormat="1">
      <c r="A37" s="134"/>
      <c r="B37" s="296" t="s">
        <v>85</v>
      </c>
      <c r="C37" s="291"/>
      <c r="D37" s="292"/>
      <c r="E37" s="164"/>
      <c r="F37" s="27" t="s">
        <v>39</v>
      </c>
      <c r="G37" s="180">
        <v>5</v>
      </c>
      <c r="H37" s="103">
        <v>1500</v>
      </c>
      <c r="I37" s="104">
        <f t="shared" si="8"/>
        <v>7500</v>
      </c>
      <c r="J37" s="164"/>
      <c r="K37" s="27" t="s">
        <v>158</v>
      </c>
      <c r="L37" s="86">
        <v>6</v>
      </c>
      <c r="M37" s="103">
        <v>1500</v>
      </c>
      <c r="N37" s="104">
        <f t="shared" si="9"/>
        <v>9000</v>
      </c>
      <c r="O37" s="164"/>
      <c r="P37" s="27" t="s">
        <v>39</v>
      </c>
      <c r="Q37" s="180">
        <v>5</v>
      </c>
      <c r="R37" s="103">
        <v>1500</v>
      </c>
      <c r="S37" s="104">
        <f t="shared" si="10"/>
        <v>7500</v>
      </c>
      <c r="T37" s="164"/>
      <c r="U37" s="27" t="s">
        <v>39</v>
      </c>
      <c r="V37" s="180">
        <v>4</v>
      </c>
      <c r="W37" s="103">
        <v>1200</v>
      </c>
      <c r="X37" s="104">
        <f t="shared" si="11"/>
        <v>4800</v>
      </c>
    </row>
    <row r="38" spans="1:24" s="8" customFormat="1" ht="28.5" customHeight="1">
      <c r="A38" s="134"/>
      <c r="B38" s="293" t="s">
        <v>105</v>
      </c>
      <c r="C38" s="294"/>
      <c r="D38" s="295"/>
      <c r="E38" s="164"/>
      <c r="F38" s="27" t="s">
        <v>12</v>
      </c>
      <c r="G38" s="180">
        <v>1</v>
      </c>
      <c r="H38" s="103">
        <v>2000</v>
      </c>
      <c r="I38" s="104">
        <f t="shared" si="8"/>
        <v>2000</v>
      </c>
      <c r="J38" s="164"/>
      <c r="K38" s="27" t="s">
        <v>12</v>
      </c>
      <c r="L38" s="86">
        <v>2</v>
      </c>
      <c r="M38" s="103">
        <v>1900</v>
      </c>
      <c r="N38" s="104">
        <f t="shared" si="9"/>
        <v>3800</v>
      </c>
      <c r="O38" s="164"/>
      <c r="P38" s="27" t="s">
        <v>12</v>
      </c>
      <c r="Q38" s="180">
        <v>1</v>
      </c>
      <c r="R38" s="103">
        <v>2000</v>
      </c>
      <c r="S38" s="104">
        <f t="shared" si="10"/>
        <v>2000</v>
      </c>
      <c r="T38" s="164"/>
      <c r="U38" s="27" t="s">
        <v>12</v>
      </c>
      <c r="V38" s="180">
        <v>4</v>
      </c>
      <c r="W38" s="103">
        <v>3000</v>
      </c>
      <c r="X38" s="104">
        <f t="shared" si="11"/>
        <v>12000</v>
      </c>
    </row>
    <row r="39" spans="1:24" s="8" customFormat="1">
      <c r="A39" s="134"/>
      <c r="B39" s="126" t="s">
        <v>111</v>
      </c>
      <c r="C39" s="127"/>
      <c r="D39" s="128"/>
      <c r="E39" s="164"/>
      <c r="F39" s="27" t="s">
        <v>39</v>
      </c>
      <c r="G39" s="180">
        <v>1</v>
      </c>
      <c r="H39" s="103">
        <v>2000</v>
      </c>
      <c r="I39" s="104">
        <f t="shared" si="8"/>
        <v>2000</v>
      </c>
      <c r="J39" s="164"/>
      <c r="K39" s="27" t="s">
        <v>39</v>
      </c>
      <c r="L39" s="86">
        <v>1</v>
      </c>
      <c r="M39" s="103">
        <v>6200</v>
      </c>
      <c r="N39" s="104">
        <f t="shared" si="9"/>
        <v>6200</v>
      </c>
      <c r="O39" s="164"/>
      <c r="P39" s="27" t="s">
        <v>39</v>
      </c>
      <c r="Q39" s="180">
        <v>1</v>
      </c>
      <c r="R39" s="103">
        <v>2000</v>
      </c>
      <c r="S39" s="104">
        <f t="shared" si="10"/>
        <v>2000</v>
      </c>
      <c r="T39" s="164"/>
      <c r="U39" s="27" t="s">
        <v>39</v>
      </c>
      <c r="V39" s="180">
        <v>1</v>
      </c>
      <c r="W39" s="103">
        <v>15000</v>
      </c>
      <c r="X39" s="104">
        <f t="shared" si="11"/>
        <v>15000</v>
      </c>
    </row>
    <row r="40" spans="1:24" s="8" customFormat="1">
      <c r="A40" s="134"/>
      <c r="B40" s="273" t="s">
        <v>113</v>
      </c>
      <c r="C40" s="274"/>
      <c r="D40" s="275"/>
      <c r="E40" s="164"/>
      <c r="F40" s="27" t="s">
        <v>12</v>
      </c>
      <c r="G40" s="180">
        <v>1</v>
      </c>
      <c r="H40" s="103">
        <v>20000</v>
      </c>
      <c r="I40" s="104">
        <f t="shared" si="8"/>
        <v>20000</v>
      </c>
      <c r="J40" s="164"/>
      <c r="K40" s="27" t="s">
        <v>12</v>
      </c>
      <c r="L40" s="86">
        <v>2</v>
      </c>
      <c r="M40" s="103">
        <v>3700</v>
      </c>
      <c r="N40" s="104">
        <f t="shared" si="9"/>
        <v>7400</v>
      </c>
      <c r="O40" s="164"/>
      <c r="P40" s="27" t="s">
        <v>12</v>
      </c>
      <c r="Q40" s="180">
        <v>1</v>
      </c>
      <c r="R40" s="103">
        <v>20000</v>
      </c>
      <c r="S40" s="104">
        <f t="shared" si="10"/>
        <v>20000</v>
      </c>
      <c r="T40" s="164"/>
      <c r="U40" s="27" t="s">
        <v>12</v>
      </c>
      <c r="V40" s="180">
        <v>1</v>
      </c>
      <c r="W40" s="103">
        <v>3000</v>
      </c>
      <c r="X40" s="104">
        <f t="shared" si="11"/>
        <v>3000</v>
      </c>
    </row>
    <row r="41" spans="1:24" s="8" customFormat="1">
      <c r="A41" s="134"/>
      <c r="B41" s="209" t="s">
        <v>115</v>
      </c>
      <c r="C41" s="210"/>
      <c r="D41" s="211"/>
      <c r="E41" s="164"/>
      <c r="F41" s="27" t="s">
        <v>12</v>
      </c>
      <c r="G41" s="180">
        <v>1</v>
      </c>
      <c r="H41" s="103">
        <v>50000</v>
      </c>
      <c r="I41" s="104">
        <f t="shared" si="8"/>
        <v>50000</v>
      </c>
      <c r="J41" s="164"/>
      <c r="K41" s="27" t="s">
        <v>12</v>
      </c>
      <c r="L41" s="86">
        <v>1</v>
      </c>
      <c r="M41" s="103">
        <v>25000</v>
      </c>
      <c r="N41" s="104">
        <f t="shared" si="9"/>
        <v>25000</v>
      </c>
      <c r="O41" s="164"/>
      <c r="P41" s="27" t="s">
        <v>12</v>
      </c>
      <c r="Q41" s="180">
        <v>1</v>
      </c>
      <c r="R41" s="103">
        <v>20000</v>
      </c>
      <c r="S41" s="104">
        <f t="shared" si="10"/>
        <v>20000</v>
      </c>
      <c r="T41" s="164"/>
      <c r="U41" s="27" t="s">
        <v>12</v>
      </c>
      <c r="V41" s="180">
        <v>1</v>
      </c>
      <c r="W41" s="103">
        <v>20000</v>
      </c>
      <c r="X41" s="104">
        <f t="shared" si="11"/>
        <v>20000</v>
      </c>
    </row>
    <row r="42" spans="1:24" s="8" customFormat="1">
      <c r="A42" s="134"/>
      <c r="B42" s="209" t="s">
        <v>86</v>
      </c>
      <c r="C42" s="210"/>
      <c r="D42" s="211"/>
      <c r="E42" s="164"/>
      <c r="F42" s="27" t="s">
        <v>12</v>
      </c>
      <c r="G42" s="180">
        <v>1</v>
      </c>
      <c r="H42" s="103">
        <v>30000</v>
      </c>
      <c r="I42" s="104">
        <f t="shared" si="8"/>
        <v>30000</v>
      </c>
      <c r="J42" s="164"/>
      <c r="K42" s="27" t="s">
        <v>12</v>
      </c>
      <c r="L42" s="86">
        <v>1</v>
      </c>
      <c r="M42" s="103">
        <v>75000</v>
      </c>
      <c r="N42" s="104">
        <f t="shared" si="9"/>
        <v>75000</v>
      </c>
      <c r="O42" s="164"/>
      <c r="P42" s="27" t="s">
        <v>12</v>
      </c>
      <c r="Q42" s="180">
        <v>1</v>
      </c>
      <c r="R42" s="103">
        <v>100000</v>
      </c>
      <c r="S42" s="104">
        <f t="shared" si="10"/>
        <v>100000</v>
      </c>
      <c r="T42" s="164"/>
      <c r="U42" s="27" t="s">
        <v>12</v>
      </c>
      <c r="V42" s="180">
        <v>30</v>
      </c>
      <c r="W42" s="103">
        <v>2500</v>
      </c>
      <c r="X42" s="104">
        <f t="shared" si="11"/>
        <v>75000</v>
      </c>
    </row>
    <row r="43" spans="1:24" s="8" customFormat="1">
      <c r="A43" s="134"/>
      <c r="B43" s="160" t="s">
        <v>106</v>
      </c>
      <c r="C43" s="161"/>
      <c r="D43" s="162"/>
      <c r="E43" s="164"/>
      <c r="F43" s="27" t="s">
        <v>12</v>
      </c>
      <c r="G43" s="180">
        <v>1</v>
      </c>
      <c r="H43" s="103">
        <v>10000</v>
      </c>
      <c r="I43" s="104">
        <f t="shared" si="8"/>
        <v>10000</v>
      </c>
      <c r="J43" s="164"/>
      <c r="K43" s="27" t="s">
        <v>12</v>
      </c>
      <c r="L43" s="86">
        <v>1</v>
      </c>
      <c r="M43" s="103">
        <v>18000</v>
      </c>
      <c r="N43" s="104">
        <f t="shared" si="9"/>
        <v>18000</v>
      </c>
      <c r="O43" s="164"/>
      <c r="P43" s="27" t="s">
        <v>12</v>
      </c>
      <c r="Q43" s="180">
        <v>1</v>
      </c>
      <c r="R43" s="103">
        <v>210000</v>
      </c>
      <c r="S43" s="104">
        <f t="shared" si="10"/>
        <v>210000</v>
      </c>
      <c r="T43" s="164"/>
      <c r="U43" s="27" t="s">
        <v>12</v>
      </c>
      <c r="V43" s="180">
        <v>1</v>
      </c>
      <c r="W43" s="103">
        <v>10000</v>
      </c>
      <c r="X43" s="104">
        <f t="shared" si="11"/>
        <v>10000</v>
      </c>
    </row>
    <row r="44" spans="1:24" s="8" customFormat="1">
      <c r="A44" s="134"/>
      <c r="B44" s="209" t="s">
        <v>107</v>
      </c>
      <c r="C44" s="210"/>
      <c r="D44" s="211"/>
      <c r="E44" s="164"/>
      <c r="F44" s="27" t="s">
        <v>12</v>
      </c>
      <c r="G44" s="180">
        <v>1</v>
      </c>
      <c r="H44" s="103">
        <v>10000</v>
      </c>
      <c r="I44" s="104">
        <f t="shared" si="8"/>
        <v>10000</v>
      </c>
      <c r="J44" s="164"/>
      <c r="K44" s="27" t="s">
        <v>12</v>
      </c>
      <c r="L44" s="86">
        <v>1</v>
      </c>
      <c r="M44" s="103">
        <v>10000</v>
      </c>
      <c r="N44" s="104">
        <f t="shared" si="9"/>
        <v>10000</v>
      </c>
      <c r="O44" s="164"/>
      <c r="P44" s="27" t="s">
        <v>12</v>
      </c>
      <c r="Q44" s="180">
        <v>1</v>
      </c>
      <c r="R44" s="103">
        <v>10000</v>
      </c>
      <c r="S44" s="104">
        <f t="shared" si="10"/>
        <v>10000</v>
      </c>
      <c r="T44" s="164"/>
      <c r="U44" s="27" t="s">
        <v>12</v>
      </c>
      <c r="V44" s="180">
        <v>10</v>
      </c>
      <c r="W44" s="103">
        <v>500</v>
      </c>
      <c r="X44" s="104">
        <f t="shared" si="11"/>
        <v>5000</v>
      </c>
    </row>
    <row r="45" spans="1:24" s="8" customFormat="1">
      <c r="A45" s="134"/>
      <c r="B45" s="160" t="s">
        <v>109</v>
      </c>
      <c r="C45" s="161"/>
      <c r="D45" s="162"/>
      <c r="E45" s="164"/>
      <c r="F45" s="27" t="s">
        <v>12</v>
      </c>
      <c r="G45" s="180">
        <v>1</v>
      </c>
      <c r="H45" s="103">
        <v>30000</v>
      </c>
      <c r="I45" s="104">
        <f t="shared" si="8"/>
        <v>30000</v>
      </c>
      <c r="J45" s="164"/>
      <c r="K45" s="27" t="s">
        <v>159</v>
      </c>
      <c r="L45" s="86">
        <v>2</v>
      </c>
      <c r="M45" s="103">
        <v>2500</v>
      </c>
      <c r="N45" s="104">
        <f t="shared" si="9"/>
        <v>5000</v>
      </c>
      <c r="O45" s="164"/>
      <c r="P45" s="27" t="s">
        <v>12</v>
      </c>
      <c r="Q45" s="180">
        <v>1</v>
      </c>
      <c r="R45" s="103">
        <v>150000</v>
      </c>
      <c r="S45" s="104">
        <f t="shared" si="10"/>
        <v>150000</v>
      </c>
      <c r="T45" s="164"/>
      <c r="U45" s="27" t="s">
        <v>12</v>
      </c>
      <c r="V45" s="180">
        <v>4</v>
      </c>
      <c r="W45" s="103">
        <v>3500</v>
      </c>
      <c r="X45" s="104">
        <f t="shared" si="11"/>
        <v>14000</v>
      </c>
    </row>
    <row r="46" spans="1:24" s="8" customFormat="1">
      <c r="A46" s="134"/>
      <c r="B46" s="209" t="s">
        <v>118</v>
      </c>
      <c r="C46" s="210"/>
      <c r="D46" s="211"/>
      <c r="E46" s="164"/>
      <c r="F46" s="27" t="s">
        <v>12</v>
      </c>
      <c r="G46" s="180">
        <v>1</v>
      </c>
      <c r="H46" s="103">
        <v>15000</v>
      </c>
      <c r="I46" s="104">
        <f t="shared" si="8"/>
        <v>15000</v>
      </c>
      <c r="J46" s="164"/>
      <c r="K46" s="27" t="s">
        <v>12</v>
      </c>
      <c r="L46" s="86">
        <v>1</v>
      </c>
      <c r="M46" s="103">
        <v>35000</v>
      </c>
      <c r="N46" s="104">
        <f t="shared" si="9"/>
        <v>35000</v>
      </c>
      <c r="O46" s="164"/>
      <c r="P46" s="27" t="s">
        <v>12</v>
      </c>
      <c r="Q46" s="180"/>
      <c r="R46" s="103"/>
      <c r="S46" s="104">
        <f t="shared" si="10"/>
        <v>0</v>
      </c>
      <c r="T46" s="164"/>
      <c r="U46" s="27" t="s">
        <v>12</v>
      </c>
      <c r="V46" s="180">
        <v>1</v>
      </c>
      <c r="W46" s="103">
        <v>45000</v>
      </c>
      <c r="X46" s="104">
        <f t="shared" si="11"/>
        <v>45000</v>
      </c>
    </row>
    <row r="47" spans="1:24" s="8" customFormat="1">
      <c r="A47" s="134"/>
      <c r="B47" s="209" t="s">
        <v>135</v>
      </c>
      <c r="C47" s="210"/>
      <c r="D47" s="211"/>
      <c r="E47" s="164"/>
      <c r="F47" s="27" t="s">
        <v>12</v>
      </c>
      <c r="G47" s="180">
        <v>1</v>
      </c>
      <c r="H47" s="103">
        <v>15000</v>
      </c>
      <c r="I47" s="104">
        <f>H47*G47</f>
        <v>15000</v>
      </c>
      <c r="J47" s="164"/>
      <c r="K47" s="27" t="s">
        <v>12</v>
      </c>
      <c r="L47" s="86">
        <v>1</v>
      </c>
      <c r="M47" s="103">
        <v>4500</v>
      </c>
      <c r="N47" s="104">
        <f t="shared" si="9"/>
        <v>4500</v>
      </c>
      <c r="O47" s="164"/>
      <c r="P47" s="27" t="s">
        <v>12</v>
      </c>
      <c r="Q47" s="180">
        <v>1</v>
      </c>
      <c r="R47" s="103">
        <v>20000</v>
      </c>
      <c r="S47" s="104">
        <f>R47*Q47</f>
        <v>20000</v>
      </c>
      <c r="T47" s="164"/>
      <c r="U47" s="27" t="s">
        <v>12</v>
      </c>
      <c r="V47" s="180">
        <v>1</v>
      </c>
      <c r="W47" s="103">
        <v>5000</v>
      </c>
      <c r="X47" s="104">
        <f>W47*V47</f>
        <v>5000</v>
      </c>
    </row>
    <row r="48" spans="1:24" s="8" customFormat="1">
      <c r="A48" s="134"/>
      <c r="B48" s="209" t="s">
        <v>134</v>
      </c>
      <c r="C48" s="210"/>
      <c r="D48" s="211"/>
      <c r="E48" s="164"/>
      <c r="F48" s="27" t="s">
        <v>12</v>
      </c>
      <c r="G48" s="180">
        <v>1</v>
      </c>
      <c r="H48" s="103">
        <v>5000</v>
      </c>
      <c r="I48" s="104">
        <f>H48*G48</f>
        <v>5000</v>
      </c>
      <c r="J48" s="164"/>
      <c r="K48" s="27" t="s">
        <v>12</v>
      </c>
      <c r="L48" s="86">
        <v>1</v>
      </c>
      <c r="M48" s="103">
        <v>15000</v>
      </c>
      <c r="N48" s="104">
        <f t="shared" si="9"/>
        <v>15000</v>
      </c>
      <c r="O48" s="164"/>
      <c r="P48" s="27" t="s">
        <v>12</v>
      </c>
      <c r="Q48" s="180">
        <v>1</v>
      </c>
      <c r="R48" s="103">
        <v>5000</v>
      </c>
      <c r="S48" s="104">
        <f>R48*Q48</f>
        <v>5000</v>
      </c>
      <c r="T48" s="164"/>
      <c r="U48" s="27" t="s">
        <v>12</v>
      </c>
      <c r="V48" s="180">
        <v>1</v>
      </c>
      <c r="W48" s="103">
        <v>15000</v>
      </c>
      <c r="X48" s="104">
        <f>W48*V48</f>
        <v>15000</v>
      </c>
    </row>
    <row r="49" spans="1:24" s="8" customFormat="1">
      <c r="A49" s="134"/>
      <c r="B49" s="338"/>
      <c r="C49" s="339"/>
      <c r="D49" s="340"/>
      <c r="E49" s="164"/>
      <c r="F49" s="27"/>
      <c r="G49" s="86"/>
      <c r="H49" s="103"/>
      <c r="I49" s="104"/>
      <c r="J49" s="164"/>
      <c r="K49" s="27"/>
      <c r="L49" s="86"/>
      <c r="M49" s="103"/>
      <c r="N49" s="104"/>
      <c r="O49" s="164"/>
      <c r="P49" s="27"/>
      <c r="Q49" s="86"/>
      <c r="R49" s="103"/>
      <c r="S49" s="104"/>
      <c r="T49" s="164"/>
      <c r="U49" s="27"/>
      <c r="V49" s="86"/>
      <c r="W49" s="103"/>
      <c r="X49" s="104"/>
    </row>
    <row r="50" spans="1:24" s="8" customFormat="1">
      <c r="A50" s="134"/>
      <c r="B50" s="338"/>
      <c r="C50" s="339"/>
      <c r="D50" s="340"/>
      <c r="E50" s="164"/>
      <c r="F50" s="27"/>
      <c r="G50" s="86"/>
      <c r="H50" s="103"/>
      <c r="I50" s="104"/>
      <c r="J50" s="164"/>
      <c r="K50" s="27"/>
      <c r="L50" s="86"/>
      <c r="M50" s="103"/>
      <c r="N50" s="104"/>
      <c r="O50" s="164"/>
      <c r="P50" s="27"/>
      <c r="Q50" s="86"/>
      <c r="R50" s="103"/>
      <c r="S50" s="104"/>
      <c r="T50" s="164"/>
      <c r="U50" s="27"/>
      <c r="V50" s="86"/>
      <c r="W50" s="103"/>
      <c r="X50" s="104"/>
    </row>
    <row r="51" spans="1:24" s="8" customFormat="1">
      <c r="A51" s="135" t="s">
        <v>47</v>
      </c>
      <c r="B51" s="341" t="s">
        <v>48</v>
      </c>
      <c r="C51" s="342"/>
      <c r="D51" s="343"/>
      <c r="E51" s="164"/>
      <c r="F51" s="87"/>
      <c r="G51" s="88"/>
      <c r="H51" s="105"/>
      <c r="I51" s="106">
        <f>SUM(I12:I48)</f>
        <v>425200</v>
      </c>
      <c r="J51" s="164"/>
      <c r="K51" s="87"/>
      <c r="L51" s="88"/>
      <c r="M51" s="105"/>
      <c r="N51" s="106">
        <f>SUM(N13:N50)</f>
        <v>966897.5</v>
      </c>
      <c r="O51" s="164"/>
      <c r="P51" s="87"/>
      <c r="Q51" s="88"/>
      <c r="R51" s="105"/>
      <c r="S51" s="106">
        <f>SUM(S12:S48)</f>
        <v>751700</v>
      </c>
      <c r="T51" s="164"/>
      <c r="U51" s="87"/>
      <c r="V51" s="88"/>
      <c r="W51" s="105"/>
      <c r="X51" s="106">
        <f>SUM(X12:X48)</f>
        <v>784700</v>
      </c>
    </row>
    <row r="52" spans="1:24" s="8" customFormat="1">
      <c r="A52" s="135"/>
      <c r="B52" s="299"/>
      <c r="C52" s="300"/>
      <c r="D52" s="301"/>
      <c r="E52" s="164"/>
      <c r="F52" s="87"/>
      <c r="G52" s="88"/>
      <c r="H52" s="105"/>
      <c r="I52" s="106"/>
      <c r="J52" s="164"/>
      <c r="K52" s="87"/>
      <c r="L52" s="88"/>
      <c r="M52" s="105"/>
      <c r="N52" s="106"/>
      <c r="O52" s="164"/>
      <c r="P52" s="87"/>
      <c r="Q52" s="88"/>
      <c r="R52" s="105"/>
      <c r="S52" s="106"/>
      <c r="T52" s="164"/>
      <c r="U52" s="87"/>
      <c r="V52" s="88"/>
      <c r="W52" s="105"/>
      <c r="X52" s="106"/>
    </row>
    <row r="53" spans="1:24" s="8" customFormat="1">
      <c r="A53" s="137" t="s">
        <v>19</v>
      </c>
      <c r="B53" s="206" t="s">
        <v>181</v>
      </c>
      <c r="C53" s="207"/>
      <c r="D53" s="208"/>
      <c r="E53" s="164"/>
      <c r="F53" s="27"/>
      <c r="G53" s="90"/>
      <c r="H53" s="118"/>
      <c r="I53" s="113"/>
      <c r="J53" s="164"/>
      <c r="K53" s="89" t="s">
        <v>12</v>
      </c>
      <c r="L53" s="25">
        <v>1</v>
      </c>
      <c r="M53" s="41">
        <v>4300000</v>
      </c>
      <c r="N53" s="113">
        <f t="shared" ref="N53" si="12">M53*L53</f>
        <v>4300000</v>
      </c>
      <c r="O53" s="164"/>
      <c r="P53" s="27"/>
      <c r="Q53" s="90"/>
      <c r="R53" s="118"/>
      <c r="S53" s="113"/>
      <c r="T53" s="164"/>
      <c r="U53" s="27"/>
      <c r="V53" s="90"/>
      <c r="W53" s="118"/>
      <c r="X53" s="113"/>
    </row>
    <row r="54" spans="1:24" s="8" customFormat="1">
      <c r="A54" s="136"/>
      <c r="B54" s="302"/>
      <c r="C54" s="303"/>
      <c r="D54" s="304"/>
      <c r="E54" s="164"/>
      <c r="F54" s="27"/>
      <c r="G54" s="90"/>
      <c r="H54" s="118"/>
      <c r="I54" s="113"/>
      <c r="J54" s="164"/>
      <c r="K54" s="27"/>
      <c r="L54" s="90"/>
      <c r="M54" s="118"/>
      <c r="N54" s="113"/>
      <c r="O54" s="164"/>
      <c r="P54" s="27"/>
      <c r="Q54" s="90"/>
      <c r="R54" s="118"/>
      <c r="S54" s="113"/>
      <c r="T54" s="164"/>
      <c r="U54" s="27"/>
      <c r="V54" s="90"/>
      <c r="W54" s="118"/>
      <c r="X54" s="113"/>
    </row>
    <row r="55" spans="1:24" s="8" customFormat="1">
      <c r="A55" s="136"/>
      <c r="B55" s="209" t="s">
        <v>172</v>
      </c>
      <c r="C55" s="210"/>
      <c r="D55" s="211"/>
      <c r="E55" s="164"/>
      <c r="F55" s="27"/>
      <c r="G55" s="27"/>
      <c r="H55" s="41"/>
      <c r="I55" s="113"/>
      <c r="J55" s="164"/>
      <c r="K55" s="27"/>
      <c r="L55" s="27"/>
      <c r="M55" s="41"/>
      <c r="N55" s="113"/>
      <c r="O55" s="164"/>
      <c r="P55" s="27"/>
      <c r="Q55" s="27"/>
      <c r="R55" s="41"/>
      <c r="S55" s="113"/>
      <c r="T55" s="164"/>
      <c r="U55" s="27"/>
      <c r="V55" s="27"/>
      <c r="W55" s="41"/>
      <c r="X55" s="113"/>
    </row>
    <row r="56" spans="1:24" s="8" customFormat="1">
      <c r="A56" s="136"/>
      <c r="B56" s="209" t="s">
        <v>173</v>
      </c>
      <c r="C56" s="210"/>
      <c r="D56" s="211"/>
      <c r="E56" s="164"/>
      <c r="F56" s="27"/>
      <c r="G56" s="181"/>
      <c r="H56" s="41"/>
      <c r="I56" s="113"/>
      <c r="J56" s="164"/>
      <c r="K56" s="27"/>
      <c r="L56" s="27"/>
      <c r="M56" s="41"/>
      <c r="N56" s="113"/>
      <c r="O56" s="164"/>
      <c r="P56" s="27"/>
      <c r="Q56" s="181"/>
      <c r="R56" s="41"/>
      <c r="S56" s="113"/>
      <c r="T56" s="164"/>
      <c r="U56" s="27"/>
      <c r="V56" s="181"/>
      <c r="W56" s="41"/>
      <c r="X56" s="113"/>
    </row>
    <row r="57" spans="1:24" s="8" customFormat="1">
      <c r="A57" s="136"/>
      <c r="B57" s="209" t="s">
        <v>174</v>
      </c>
      <c r="C57" s="210"/>
      <c r="D57" s="211"/>
      <c r="E57" s="164"/>
      <c r="F57" s="27"/>
      <c r="G57" s="181"/>
      <c r="H57" s="41"/>
      <c r="I57" s="113"/>
      <c r="J57" s="164"/>
      <c r="K57" s="27"/>
      <c r="L57" s="27"/>
      <c r="M57" s="41"/>
      <c r="N57" s="113"/>
      <c r="O57" s="164"/>
      <c r="P57" s="27"/>
      <c r="Q57" s="181"/>
      <c r="R57" s="41"/>
      <c r="S57" s="113"/>
      <c r="T57" s="164"/>
      <c r="U57" s="27"/>
      <c r="V57" s="181"/>
      <c r="W57" s="41"/>
      <c r="X57" s="113"/>
    </row>
    <row r="58" spans="1:24" s="8" customFormat="1">
      <c r="A58" s="136"/>
      <c r="B58" s="209" t="s">
        <v>175</v>
      </c>
      <c r="C58" s="210"/>
      <c r="D58" s="211"/>
      <c r="E58" s="164"/>
      <c r="F58" s="27"/>
      <c r="G58" s="180"/>
      <c r="H58" s="41"/>
      <c r="I58" s="113"/>
      <c r="J58" s="164"/>
      <c r="K58" s="27"/>
      <c r="L58" s="86"/>
      <c r="M58" s="41"/>
      <c r="N58" s="113"/>
      <c r="O58" s="164"/>
      <c r="P58" s="27"/>
      <c r="Q58" s="180"/>
      <c r="R58" s="41"/>
      <c r="S58" s="113"/>
      <c r="T58" s="164"/>
      <c r="U58" s="27"/>
      <c r="V58" s="180"/>
      <c r="W58" s="41"/>
      <c r="X58" s="113"/>
    </row>
    <row r="59" spans="1:24" s="8" customFormat="1">
      <c r="A59" s="136"/>
      <c r="B59" s="209" t="s">
        <v>176</v>
      </c>
      <c r="C59" s="210"/>
      <c r="D59" s="211"/>
      <c r="E59" s="164"/>
      <c r="F59" s="27"/>
      <c r="G59" s="27"/>
      <c r="H59" s="41"/>
      <c r="I59" s="113"/>
      <c r="J59" s="164"/>
      <c r="K59" s="27"/>
      <c r="L59" s="27"/>
      <c r="M59" s="41"/>
      <c r="N59" s="113"/>
      <c r="O59" s="164"/>
      <c r="P59" s="27"/>
      <c r="Q59" s="27"/>
      <c r="R59" s="41"/>
      <c r="S59" s="113"/>
      <c r="T59" s="164"/>
      <c r="U59" s="27"/>
      <c r="V59" s="27"/>
      <c r="W59" s="41"/>
      <c r="X59" s="113"/>
    </row>
    <row r="60" spans="1:24" s="8" customFormat="1">
      <c r="A60" s="136"/>
      <c r="B60" s="209" t="s">
        <v>177</v>
      </c>
      <c r="C60" s="210"/>
      <c r="D60" s="211"/>
      <c r="E60" s="164"/>
      <c r="F60" s="27"/>
      <c r="G60" s="27"/>
      <c r="H60" s="41"/>
      <c r="I60" s="113">
        <f t="shared" ref="I60:I61" si="13">H60*G60</f>
        <v>0</v>
      </c>
      <c r="J60" s="164"/>
      <c r="K60" s="27"/>
      <c r="L60" s="27"/>
      <c r="M60" s="41"/>
      <c r="N60" s="113">
        <f t="shared" ref="N60:N61" si="14">M60*L60</f>
        <v>0</v>
      </c>
      <c r="O60" s="164"/>
      <c r="P60" s="27"/>
      <c r="Q60" s="27"/>
      <c r="R60" s="41"/>
      <c r="S60" s="113">
        <f t="shared" ref="S60:S61" si="15">R60*Q60</f>
        <v>0</v>
      </c>
      <c r="T60" s="164"/>
      <c r="U60" s="27"/>
      <c r="V60" s="27"/>
      <c r="W60" s="41"/>
      <c r="X60" s="113">
        <f t="shared" ref="X60:X61" si="16">W60*V60</f>
        <v>0</v>
      </c>
    </row>
    <row r="61" spans="1:24" s="8" customFormat="1">
      <c r="A61" s="136"/>
      <c r="B61" s="209" t="s">
        <v>178</v>
      </c>
      <c r="C61" s="210"/>
      <c r="D61" s="211"/>
      <c r="E61" s="164"/>
      <c r="F61" s="27"/>
      <c r="G61" s="27"/>
      <c r="H61" s="41"/>
      <c r="I61" s="113">
        <f t="shared" si="13"/>
        <v>0</v>
      </c>
      <c r="J61" s="164"/>
      <c r="K61" s="27"/>
      <c r="L61" s="27"/>
      <c r="M61" s="41"/>
      <c r="N61" s="113">
        <f t="shared" si="14"/>
        <v>0</v>
      </c>
      <c r="O61" s="164"/>
      <c r="P61" s="27"/>
      <c r="Q61" s="27"/>
      <c r="R61" s="41"/>
      <c r="S61" s="113">
        <f t="shared" si="15"/>
        <v>0</v>
      </c>
      <c r="T61" s="164"/>
      <c r="U61" s="27"/>
      <c r="V61" s="27"/>
      <c r="W61" s="41"/>
      <c r="X61" s="113">
        <f t="shared" si="16"/>
        <v>0</v>
      </c>
    </row>
    <row r="62" spans="1:24" s="8" customFormat="1">
      <c r="A62" s="136"/>
      <c r="B62" s="209" t="s">
        <v>179</v>
      </c>
      <c r="C62" s="210"/>
      <c r="D62" s="211"/>
      <c r="E62" s="164"/>
      <c r="F62" s="89"/>
      <c r="G62" s="27"/>
      <c r="H62" s="41"/>
      <c r="I62" s="113"/>
      <c r="J62" s="164"/>
      <c r="K62" s="89"/>
      <c r="L62" s="27"/>
      <c r="M62" s="41"/>
      <c r="N62" s="113"/>
      <c r="O62" s="164"/>
      <c r="P62" s="89"/>
      <c r="Q62" s="27"/>
      <c r="R62" s="41"/>
      <c r="S62" s="113"/>
      <c r="T62" s="164"/>
      <c r="U62" s="89"/>
      <c r="V62" s="27"/>
      <c r="W62" s="41"/>
      <c r="X62" s="113"/>
    </row>
    <row r="63" spans="1:24" s="8" customFormat="1">
      <c r="A63" s="136"/>
      <c r="B63" s="216" t="s">
        <v>180</v>
      </c>
      <c r="C63" s="217"/>
      <c r="D63" s="218"/>
      <c r="E63" s="164"/>
      <c r="F63" s="89"/>
      <c r="G63" s="25"/>
      <c r="H63" s="41"/>
      <c r="I63" s="113"/>
      <c r="J63" s="164"/>
      <c r="K63" s="89"/>
      <c r="L63" s="25"/>
      <c r="M63" s="41"/>
      <c r="N63" s="113">
        <f t="shared" ref="N63" si="17">M63*L63</f>
        <v>0</v>
      </c>
      <c r="O63" s="164"/>
      <c r="P63" s="89"/>
      <c r="Q63" s="25"/>
      <c r="R63" s="41"/>
      <c r="S63" s="113"/>
      <c r="T63" s="164"/>
      <c r="U63" s="89"/>
      <c r="V63" s="25"/>
      <c r="W63" s="41"/>
      <c r="X63" s="113"/>
    </row>
    <row r="64" spans="1:24" s="8" customFormat="1">
      <c r="A64" s="136"/>
      <c r="B64" s="212" t="s">
        <v>48</v>
      </c>
      <c r="C64" s="213"/>
      <c r="D64" s="214"/>
      <c r="E64" s="164"/>
      <c r="F64" s="27"/>
      <c r="G64" s="90"/>
      <c r="H64" s="118"/>
      <c r="I64" s="114">
        <f>SUM(I52:I58)</f>
        <v>0</v>
      </c>
      <c r="J64" s="164"/>
      <c r="K64" s="27"/>
      <c r="L64" s="90"/>
      <c r="M64" s="118"/>
      <c r="N64" s="114">
        <f>SUM(N53:N63)</f>
        <v>4300000</v>
      </c>
      <c r="O64" s="164"/>
      <c r="P64" s="27"/>
      <c r="Q64" s="90"/>
      <c r="R64" s="118"/>
      <c r="S64" s="114">
        <f>SUM(S52:S58)</f>
        <v>0</v>
      </c>
      <c r="T64" s="164"/>
      <c r="U64" s="27"/>
      <c r="V64" s="90"/>
      <c r="W64" s="118"/>
      <c r="X64" s="114"/>
    </row>
    <row r="65" spans="1:24" s="8" customFormat="1" ht="15" customHeight="1">
      <c r="A65" s="137" t="s">
        <v>216</v>
      </c>
      <c r="B65" s="206" t="s">
        <v>217</v>
      </c>
      <c r="C65" s="207"/>
      <c r="D65" s="208"/>
      <c r="E65" s="164"/>
      <c r="F65" s="89"/>
      <c r="G65" s="27"/>
      <c r="H65" s="41"/>
      <c r="I65" s="113"/>
      <c r="J65" s="164"/>
      <c r="K65" s="89"/>
      <c r="L65" s="27"/>
      <c r="M65" s="41"/>
      <c r="N65" s="113"/>
      <c r="O65" s="164"/>
      <c r="P65" s="89"/>
      <c r="Q65" s="27"/>
      <c r="R65" s="41"/>
      <c r="S65" s="113"/>
      <c r="T65" s="164"/>
      <c r="U65" s="89"/>
      <c r="V65" s="27"/>
      <c r="W65" s="41"/>
      <c r="X65" s="113"/>
    </row>
    <row r="66" spans="1:24" s="8" customFormat="1">
      <c r="A66" s="136"/>
      <c r="B66" s="216" t="s">
        <v>218</v>
      </c>
      <c r="C66" s="217"/>
      <c r="D66" s="218"/>
      <c r="E66" s="164"/>
      <c r="F66" s="89"/>
      <c r="G66" s="25"/>
      <c r="H66" s="41"/>
      <c r="I66" s="113"/>
      <c r="J66" s="164"/>
      <c r="K66" s="89"/>
      <c r="L66" s="25"/>
      <c r="M66" s="41"/>
      <c r="N66" s="113">
        <f t="shared" ref="N66" si="18">M66*L66</f>
        <v>0</v>
      </c>
      <c r="O66" s="164"/>
      <c r="P66" s="89" t="s">
        <v>223</v>
      </c>
      <c r="Q66" s="25">
        <v>20</v>
      </c>
      <c r="R66" s="41">
        <v>23931</v>
      </c>
      <c r="S66" s="113">
        <f t="shared" ref="S66:S73" si="19">R66*Q66</f>
        <v>478620</v>
      </c>
      <c r="T66" s="164"/>
      <c r="U66" s="89"/>
      <c r="V66" s="25"/>
      <c r="W66" s="41"/>
      <c r="X66" s="113"/>
    </row>
    <row r="67" spans="1:24" s="8" customFormat="1" ht="15" customHeight="1">
      <c r="A67" s="136"/>
      <c r="B67" s="209" t="s">
        <v>207</v>
      </c>
      <c r="C67" s="210"/>
      <c r="D67" s="211"/>
      <c r="E67" s="164"/>
      <c r="F67" s="89"/>
      <c r="G67" s="27"/>
      <c r="H67" s="41"/>
      <c r="I67" s="113"/>
      <c r="J67" s="164"/>
      <c r="K67" s="89"/>
      <c r="L67" s="27"/>
      <c r="M67" s="41"/>
      <c r="N67" s="113"/>
      <c r="O67" s="164"/>
      <c r="P67" s="89" t="s">
        <v>224</v>
      </c>
      <c r="Q67" s="27">
        <v>57</v>
      </c>
      <c r="R67" s="41">
        <v>13506</v>
      </c>
      <c r="S67" s="113">
        <f t="shared" si="19"/>
        <v>769842</v>
      </c>
      <c r="T67" s="164"/>
      <c r="U67" s="89"/>
      <c r="V67" s="27"/>
      <c r="W67" s="41"/>
      <c r="X67" s="113"/>
    </row>
    <row r="68" spans="1:24" s="8" customFormat="1">
      <c r="A68" s="136"/>
      <c r="B68" s="216" t="s">
        <v>219</v>
      </c>
      <c r="C68" s="217"/>
      <c r="D68" s="218"/>
      <c r="E68" s="164"/>
      <c r="F68" s="89"/>
      <c r="G68" s="25"/>
      <c r="H68" s="41"/>
      <c r="I68" s="113"/>
      <c r="J68" s="164"/>
      <c r="K68" s="89"/>
      <c r="L68" s="25"/>
      <c r="M68" s="41"/>
      <c r="N68" s="113">
        <f t="shared" ref="N68:N69" si="20">M68*L68</f>
        <v>0</v>
      </c>
      <c r="O68" s="164"/>
      <c r="P68" s="89" t="s">
        <v>223</v>
      </c>
      <c r="Q68" s="25">
        <v>9</v>
      </c>
      <c r="R68" s="41">
        <v>10140</v>
      </c>
      <c r="S68" s="113">
        <f t="shared" si="19"/>
        <v>91260</v>
      </c>
      <c r="T68" s="164"/>
      <c r="U68" s="89"/>
      <c r="V68" s="25"/>
      <c r="W68" s="41"/>
      <c r="X68" s="113"/>
    </row>
    <row r="69" spans="1:24" s="8" customFormat="1">
      <c r="A69" s="136"/>
      <c r="B69" s="216" t="s">
        <v>208</v>
      </c>
      <c r="C69" s="217"/>
      <c r="D69" s="218"/>
      <c r="E69" s="164"/>
      <c r="F69" s="89"/>
      <c r="G69" s="25"/>
      <c r="H69" s="41"/>
      <c r="I69" s="113"/>
      <c r="J69" s="164"/>
      <c r="K69" s="89"/>
      <c r="L69" s="25"/>
      <c r="M69" s="41"/>
      <c r="N69" s="113">
        <f t="shared" si="20"/>
        <v>0</v>
      </c>
      <c r="O69" s="164"/>
      <c r="P69" s="89" t="s">
        <v>213</v>
      </c>
      <c r="Q69" s="25">
        <v>3</v>
      </c>
      <c r="R69" s="41">
        <v>1465</v>
      </c>
      <c r="S69" s="113">
        <f t="shared" si="19"/>
        <v>4395</v>
      </c>
      <c r="T69" s="164"/>
      <c r="U69" s="89"/>
      <c r="V69" s="25"/>
      <c r="W69" s="41"/>
      <c r="X69" s="113"/>
    </row>
    <row r="70" spans="1:24" s="8" customFormat="1" ht="15" customHeight="1">
      <c r="A70" s="136"/>
      <c r="B70" s="209" t="s">
        <v>214</v>
      </c>
      <c r="C70" s="210"/>
      <c r="D70" s="211"/>
      <c r="E70" s="164"/>
      <c r="F70" s="89"/>
      <c r="G70" s="25"/>
      <c r="H70" s="41"/>
      <c r="I70" s="113"/>
      <c r="J70" s="164"/>
      <c r="K70" s="89"/>
      <c r="L70" s="27"/>
      <c r="M70" s="41"/>
      <c r="N70" s="113"/>
      <c r="O70" s="164"/>
      <c r="P70" s="89" t="s">
        <v>213</v>
      </c>
      <c r="Q70" s="25">
        <v>3</v>
      </c>
      <c r="R70" s="41">
        <v>1465</v>
      </c>
      <c r="S70" s="113">
        <f t="shared" si="19"/>
        <v>4395</v>
      </c>
      <c r="T70" s="164"/>
      <c r="U70" s="89"/>
      <c r="V70" s="25"/>
      <c r="W70" s="41"/>
      <c r="X70" s="113"/>
    </row>
    <row r="71" spans="1:24" s="8" customFormat="1">
      <c r="A71" s="136"/>
      <c r="B71" s="216" t="s">
        <v>209</v>
      </c>
      <c r="C71" s="217"/>
      <c r="D71" s="218"/>
      <c r="E71" s="164"/>
      <c r="F71" s="89"/>
      <c r="G71" s="25"/>
      <c r="H71" s="41"/>
      <c r="I71" s="113"/>
      <c r="J71" s="164"/>
      <c r="K71" s="89"/>
      <c r="L71" s="25"/>
      <c r="M71" s="41"/>
      <c r="N71" s="113">
        <f t="shared" ref="N71:N72" si="21">M71*L71</f>
        <v>0</v>
      </c>
      <c r="O71" s="164"/>
      <c r="P71" s="89" t="s">
        <v>44</v>
      </c>
      <c r="Q71" s="25">
        <v>10</v>
      </c>
      <c r="R71" s="41">
        <v>162</v>
      </c>
      <c r="S71" s="113">
        <f t="shared" si="19"/>
        <v>1620</v>
      </c>
      <c r="T71" s="164"/>
      <c r="U71" s="89"/>
      <c r="V71" s="25"/>
      <c r="W71" s="41"/>
      <c r="X71" s="113"/>
    </row>
    <row r="72" spans="1:24" s="8" customFormat="1">
      <c r="A72" s="136"/>
      <c r="B72" s="216" t="s">
        <v>220</v>
      </c>
      <c r="C72" s="217"/>
      <c r="D72" s="218"/>
      <c r="E72" s="164"/>
      <c r="F72" s="89"/>
      <c r="G72" s="25"/>
      <c r="H72" s="41"/>
      <c r="I72" s="113"/>
      <c r="J72" s="164"/>
      <c r="K72" s="89"/>
      <c r="L72" s="25"/>
      <c r="M72" s="41"/>
      <c r="N72" s="113">
        <f t="shared" si="21"/>
        <v>0</v>
      </c>
      <c r="O72" s="164"/>
      <c r="P72" s="89" t="s">
        <v>223</v>
      </c>
      <c r="Q72" s="25">
        <v>50</v>
      </c>
      <c r="R72" s="41">
        <v>2604</v>
      </c>
      <c r="S72" s="113">
        <f t="shared" si="19"/>
        <v>130200</v>
      </c>
      <c r="T72" s="164"/>
      <c r="U72" s="89"/>
      <c r="V72" s="25"/>
      <c r="W72" s="41"/>
      <c r="X72" s="113"/>
    </row>
    <row r="73" spans="1:24" s="8" customFormat="1" ht="15" customHeight="1">
      <c r="A73" s="136"/>
      <c r="B73" s="209" t="s">
        <v>210</v>
      </c>
      <c r="C73" s="210"/>
      <c r="D73" s="211"/>
      <c r="E73" s="164"/>
      <c r="F73" s="89"/>
      <c r="G73" s="27"/>
      <c r="H73" s="41"/>
      <c r="I73" s="113"/>
      <c r="J73" s="164"/>
      <c r="K73" s="89"/>
      <c r="L73" s="27"/>
      <c r="M73" s="41"/>
      <c r="N73" s="113"/>
      <c r="O73" s="164"/>
      <c r="P73" s="89" t="s">
        <v>12</v>
      </c>
      <c r="Q73" s="27">
        <v>1</v>
      </c>
      <c r="R73" s="41">
        <v>30000</v>
      </c>
      <c r="S73" s="113">
        <f t="shared" si="19"/>
        <v>30000</v>
      </c>
      <c r="T73" s="164"/>
      <c r="U73" s="89"/>
      <c r="V73" s="27"/>
      <c r="W73" s="41"/>
      <c r="X73" s="113"/>
    </row>
    <row r="74" spans="1:24" s="8" customFormat="1">
      <c r="A74" s="136"/>
      <c r="B74" s="216" t="s">
        <v>221</v>
      </c>
      <c r="C74" s="217"/>
      <c r="D74" s="218"/>
      <c r="E74" s="164"/>
      <c r="F74" s="89"/>
      <c r="G74" s="25"/>
      <c r="H74" s="41"/>
      <c r="I74" s="113"/>
      <c r="J74" s="164"/>
      <c r="K74" s="89"/>
      <c r="L74" s="25"/>
      <c r="M74" s="41"/>
      <c r="N74" s="113">
        <f t="shared" ref="N74" si="22">M74*L74</f>
        <v>0</v>
      </c>
      <c r="O74" s="164"/>
      <c r="P74" s="89" t="s">
        <v>225</v>
      </c>
      <c r="Q74" s="25">
        <v>2</v>
      </c>
      <c r="R74" s="41">
        <v>2500</v>
      </c>
      <c r="S74" s="113">
        <f>R74*Q74</f>
        <v>5000</v>
      </c>
      <c r="T74" s="164"/>
      <c r="U74" s="89"/>
      <c r="V74" s="25"/>
      <c r="W74" s="41"/>
      <c r="X74" s="113"/>
    </row>
    <row r="75" spans="1:24" s="8" customFormat="1">
      <c r="A75" s="136"/>
      <c r="B75" s="216" t="s">
        <v>211</v>
      </c>
      <c r="C75" s="217"/>
      <c r="D75" s="218"/>
      <c r="E75" s="164"/>
      <c r="F75" s="89"/>
      <c r="G75" s="25"/>
      <c r="H75" s="41"/>
      <c r="I75" s="113"/>
      <c r="J75" s="164"/>
      <c r="K75" s="89"/>
      <c r="L75" s="25"/>
      <c r="M75" s="41"/>
      <c r="N75" s="113">
        <f t="shared" ref="N75" si="23">M75*L75</f>
        <v>0</v>
      </c>
      <c r="O75" s="164"/>
      <c r="P75" s="89" t="s">
        <v>44</v>
      </c>
      <c r="Q75" s="25">
        <v>16</v>
      </c>
      <c r="R75" s="41">
        <v>200</v>
      </c>
      <c r="S75" s="113">
        <f>R75*Q75</f>
        <v>3200</v>
      </c>
      <c r="T75" s="164"/>
      <c r="U75" s="89"/>
      <c r="V75" s="25"/>
      <c r="W75" s="41"/>
      <c r="X75" s="113"/>
    </row>
    <row r="76" spans="1:24" s="8" customFormat="1" ht="15" customHeight="1">
      <c r="A76" s="136"/>
      <c r="B76" s="209" t="s">
        <v>222</v>
      </c>
      <c r="C76" s="210"/>
      <c r="D76" s="211"/>
      <c r="E76" s="164"/>
      <c r="F76" s="89"/>
      <c r="G76" s="27"/>
      <c r="H76" s="41"/>
      <c r="I76" s="113"/>
      <c r="J76" s="164"/>
      <c r="K76" s="89"/>
      <c r="L76" s="27"/>
      <c r="M76" s="41"/>
      <c r="N76" s="113"/>
      <c r="O76" s="164"/>
      <c r="P76" s="89" t="s">
        <v>224</v>
      </c>
      <c r="Q76" s="27">
        <v>2</v>
      </c>
      <c r="R76" s="41">
        <v>10676</v>
      </c>
      <c r="S76" s="113">
        <f>R76*Q76</f>
        <v>21352</v>
      </c>
      <c r="T76" s="164"/>
      <c r="U76" s="89"/>
      <c r="V76" s="27"/>
      <c r="W76" s="41"/>
      <c r="X76" s="113"/>
    </row>
    <row r="77" spans="1:24" s="8" customFormat="1">
      <c r="A77" s="136"/>
      <c r="B77" s="216" t="s">
        <v>212</v>
      </c>
      <c r="C77" s="217"/>
      <c r="D77" s="218"/>
      <c r="E77" s="164"/>
      <c r="F77" s="89"/>
      <c r="G77" s="25"/>
      <c r="H77" s="41"/>
      <c r="I77" s="113"/>
      <c r="J77" s="164"/>
      <c r="K77" s="89"/>
      <c r="L77" s="25"/>
      <c r="M77" s="41"/>
      <c r="N77" s="113">
        <f t="shared" ref="N77" si="24">M77*L77</f>
        <v>0</v>
      </c>
      <c r="O77" s="164"/>
      <c r="P77" s="89" t="s">
        <v>157</v>
      </c>
      <c r="Q77" s="25">
        <v>3</v>
      </c>
      <c r="R77" s="41">
        <v>4884</v>
      </c>
      <c r="S77" s="113">
        <f>R77*Q77</f>
        <v>14652</v>
      </c>
      <c r="T77" s="164"/>
      <c r="U77" s="89"/>
      <c r="V77" s="25"/>
      <c r="W77" s="41"/>
      <c r="X77" s="113"/>
    </row>
    <row r="78" spans="1:24" s="8" customFormat="1">
      <c r="A78" s="136"/>
      <c r="B78" s="216"/>
      <c r="C78" s="217"/>
      <c r="D78" s="218"/>
      <c r="E78" s="164"/>
      <c r="F78" s="89"/>
      <c r="G78" s="25"/>
      <c r="H78" s="41"/>
      <c r="I78" s="113"/>
      <c r="J78" s="164"/>
      <c r="K78" s="89"/>
      <c r="L78" s="25"/>
      <c r="M78" s="41"/>
      <c r="N78" s="113">
        <f t="shared" ref="N78" si="25">M78*L78</f>
        <v>0</v>
      </c>
      <c r="O78" s="164"/>
      <c r="P78" s="89"/>
      <c r="Q78" s="25"/>
      <c r="R78" s="41"/>
      <c r="S78" s="113"/>
      <c r="T78" s="164"/>
      <c r="U78" s="89"/>
      <c r="V78" s="25"/>
      <c r="W78" s="41"/>
      <c r="X78" s="113"/>
    </row>
    <row r="79" spans="1:24" s="8" customFormat="1">
      <c r="A79" s="136"/>
      <c r="B79" s="212" t="s">
        <v>48</v>
      </c>
      <c r="C79" s="213"/>
      <c r="D79" s="214"/>
      <c r="E79" s="164"/>
      <c r="F79" s="27"/>
      <c r="G79" s="90"/>
      <c r="H79" s="118"/>
      <c r="I79" s="114"/>
      <c r="J79" s="164"/>
      <c r="K79" s="27"/>
      <c r="L79" s="90"/>
      <c r="M79" s="118"/>
      <c r="N79" s="114"/>
      <c r="O79" s="164"/>
      <c r="P79" s="27"/>
      <c r="Q79" s="90"/>
      <c r="R79" s="118"/>
      <c r="S79" s="114">
        <f>SUM(S66:S78)-517824</f>
        <v>1036712</v>
      </c>
      <c r="T79" s="164"/>
      <c r="U79" s="27"/>
      <c r="V79" s="90"/>
      <c r="W79" s="118"/>
      <c r="X79" s="114"/>
    </row>
    <row r="80" spans="1:24" s="8" customFormat="1">
      <c r="A80" s="137"/>
      <c r="B80" s="206"/>
      <c r="C80" s="207"/>
      <c r="D80" s="208"/>
      <c r="E80" s="164"/>
      <c r="F80" s="27"/>
      <c r="G80" s="90"/>
      <c r="H80" s="118"/>
      <c r="I80" s="113"/>
      <c r="J80" s="164"/>
      <c r="K80" s="89"/>
      <c r="L80" s="25"/>
      <c r="M80" s="41"/>
      <c r="N80" s="113"/>
      <c r="O80" s="164"/>
      <c r="P80" s="27"/>
      <c r="Q80" s="90"/>
      <c r="R80" s="118"/>
      <c r="S80" s="113"/>
      <c r="T80" s="164"/>
      <c r="U80" s="27"/>
      <c r="V80" s="90"/>
      <c r="W80" s="118"/>
      <c r="X80" s="113"/>
    </row>
    <row r="81" spans="1:24" s="8" customFormat="1" ht="15" customHeight="1">
      <c r="A81" s="137" t="s">
        <v>256</v>
      </c>
      <c r="B81" s="206" t="s">
        <v>257</v>
      </c>
      <c r="C81" s="207"/>
      <c r="D81" s="208"/>
      <c r="E81" s="164"/>
      <c r="F81" s="27"/>
      <c r="G81" s="90"/>
      <c r="H81" s="118"/>
      <c r="I81" s="113"/>
      <c r="J81" s="164"/>
      <c r="K81" s="89"/>
      <c r="L81" s="25"/>
      <c r="M81" s="41"/>
      <c r="N81" s="113"/>
      <c r="O81" s="164"/>
      <c r="P81" s="27"/>
      <c r="Q81" s="90"/>
      <c r="R81" s="118"/>
      <c r="S81" s="113"/>
      <c r="T81" s="164"/>
      <c r="U81" s="27"/>
      <c r="V81" s="90"/>
      <c r="W81" s="118"/>
      <c r="X81" s="113"/>
    </row>
    <row r="82" spans="1:24" s="8" customFormat="1">
      <c r="A82" s="137"/>
      <c r="B82" s="216" t="s">
        <v>258</v>
      </c>
      <c r="C82" s="217"/>
      <c r="D82" s="218"/>
      <c r="E82" s="164"/>
      <c r="F82" s="27"/>
      <c r="G82" s="90"/>
      <c r="H82" s="118"/>
      <c r="I82" s="113"/>
      <c r="J82" s="164"/>
      <c r="K82" s="89"/>
      <c r="L82" s="25"/>
      <c r="M82" s="41"/>
      <c r="N82" s="113"/>
      <c r="O82" s="164"/>
      <c r="P82" s="27"/>
      <c r="Q82" s="90"/>
      <c r="R82" s="118"/>
      <c r="S82" s="113"/>
      <c r="T82" s="164"/>
      <c r="U82" s="27" t="s">
        <v>282</v>
      </c>
      <c r="V82" s="25">
        <v>4</v>
      </c>
      <c r="W82" s="41">
        <v>18000</v>
      </c>
      <c r="X82" s="113">
        <f>W82*V82</f>
        <v>72000</v>
      </c>
    </row>
    <row r="83" spans="1:24" s="8" customFormat="1">
      <c r="A83" s="137"/>
      <c r="B83" s="216" t="s">
        <v>259</v>
      </c>
      <c r="C83" s="217"/>
      <c r="D83" s="218"/>
      <c r="E83" s="164"/>
      <c r="F83" s="27"/>
      <c r="G83" s="90"/>
      <c r="H83" s="118"/>
      <c r="I83" s="113"/>
      <c r="J83" s="164"/>
      <c r="K83" s="89"/>
      <c r="L83" s="25"/>
      <c r="M83" s="41"/>
      <c r="N83" s="113"/>
      <c r="O83" s="164"/>
      <c r="P83" s="27"/>
      <c r="Q83" s="90"/>
      <c r="R83" s="118"/>
      <c r="S83" s="113"/>
      <c r="T83" s="164"/>
      <c r="U83" s="27" t="s">
        <v>241</v>
      </c>
      <c r="V83" s="25">
        <v>1</v>
      </c>
      <c r="W83" s="41">
        <v>2280</v>
      </c>
      <c r="X83" s="113">
        <f t="shared" ref="X83:X106" si="26">W83*V83</f>
        <v>2280</v>
      </c>
    </row>
    <row r="84" spans="1:24" s="8" customFormat="1">
      <c r="A84" s="137"/>
      <c r="B84" s="216" t="s">
        <v>260</v>
      </c>
      <c r="C84" s="217"/>
      <c r="D84" s="218"/>
      <c r="E84" s="164"/>
      <c r="F84" s="27"/>
      <c r="G84" s="90"/>
      <c r="H84" s="118"/>
      <c r="I84" s="113"/>
      <c r="J84" s="164"/>
      <c r="K84" s="89"/>
      <c r="L84" s="25"/>
      <c r="M84" s="41"/>
      <c r="N84" s="113"/>
      <c r="O84" s="164"/>
      <c r="P84" s="27"/>
      <c r="Q84" s="90"/>
      <c r="R84" s="118"/>
      <c r="S84" s="113"/>
      <c r="T84" s="164"/>
      <c r="U84" s="27" t="s">
        <v>283</v>
      </c>
      <c r="V84" s="25">
        <v>1</v>
      </c>
      <c r="W84" s="41">
        <v>55200</v>
      </c>
      <c r="X84" s="113">
        <f t="shared" si="26"/>
        <v>55200</v>
      </c>
    </row>
    <row r="85" spans="1:24" s="8" customFormat="1">
      <c r="A85" s="137"/>
      <c r="B85" s="216" t="s">
        <v>261</v>
      </c>
      <c r="C85" s="217"/>
      <c r="D85" s="218"/>
      <c r="E85" s="164"/>
      <c r="F85" s="27"/>
      <c r="G85" s="90"/>
      <c r="H85" s="118"/>
      <c r="I85" s="113"/>
      <c r="J85" s="164"/>
      <c r="K85" s="89"/>
      <c r="L85" s="25"/>
      <c r="M85" s="41"/>
      <c r="N85" s="113"/>
      <c r="O85" s="164"/>
      <c r="P85" s="27"/>
      <c r="Q85" s="90"/>
      <c r="R85" s="118"/>
      <c r="S85" s="113"/>
      <c r="T85" s="164"/>
      <c r="U85" s="27" t="s">
        <v>284</v>
      </c>
      <c r="V85" s="25">
        <v>5</v>
      </c>
      <c r="W85" s="41">
        <v>480</v>
      </c>
      <c r="X85" s="113">
        <f t="shared" si="26"/>
        <v>2400</v>
      </c>
    </row>
    <row r="86" spans="1:24" s="8" customFormat="1">
      <c r="A86" s="137"/>
      <c r="B86" s="216" t="s">
        <v>262</v>
      </c>
      <c r="C86" s="217"/>
      <c r="D86" s="218"/>
      <c r="E86" s="164"/>
      <c r="F86" s="27"/>
      <c r="G86" s="90"/>
      <c r="H86" s="118"/>
      <c r="I86" s="113"/>
      <c r="J86" s="164"/>
      <c r="K86" s="89"/>
      <c r="L86" s="25"/>
      <c r="M86" s="41"/>
      <c r="N86" s="113"/>
      <c r="O86" s="164"/>
      <c r="P86" s="27"/>
      <c r="Q86" s="90"/>
      <c r="R86" s="118"/>
      <c r="S86" s="113"/>
      <c r="T86" s="164"/>
      <c r="U86" s="27" t="s">
        <v>241</v>
      </c>
      <c r="V86" s="25">
        <v>1</v>
      </c>
      <c r="W86" s="41">
        <v>1440</v>
      </c>
      <c r="X86" s="113">
        <f t="shared" si="26"/>
        <v>1440</v>
      </c>
    </row>
    <row r="87" spans="1:24" s="8" customFormat="1">
      <c r="A87" s="137"/>
      <c r="B87" s="216" t="s">
        <v>263</v>
      </c>
      <c r="C87" s="217"/>
      <c r="D87" s="218"/>
      <c r="E87" s="164"/>
      <c r="F87" s="27"/>
      <c r="G87" s="90"/>
      <c r="H87" s="118"/>
      <c r="I87" s="113"/>
      <c r="J87" s="164"/>
      <c r="K87" s="89"/>
      <c r="L87" s="25"/>
      <c r="M87" s="41"/>
      <c r="N87" s="113"/>
      <c r="O87" s="164"/>
      <c r="P87" s="27"/>
      <c r="Q87" s="90"/>
      <c r="R87" s="118"/>
      <c r="S87" s="113"/>
      <c r="T87" s="164"/>
      <c r="U87" s="27" t="s">
        <v>44</v>
      </c>
      <c r="V87" s="25">
        <v>6</v>
      </c>
      <c r="W87" s="41">
        <v>2766</v>
      </c>
      <c r="X87" s="113">
        <f t="shared" si="26"/>
        <v>16596</v>
      </c>
    </row>
    <row r="88" spans="1:24" s="8" customFormat="1">
      <c r="A88" s="137"/>
      <c r="B88" s="216" t="s">
        <v>264</v>
      </c>
      <c r="C88" s="217"/>
      <c r="D88" s="218"/>
      <c r="E88" s="164"/>
      <c r="F88" s="27"/>
      <c r="G88" s="90"/>
      <c r="H88" s="118"/>
      <c r="I88" s="113"/>
      <c r="J88" s="164"/>
      <c r="K88" s="89"/>
      <c r="L88" s="25"/>
      <c r="M88" s="41"/>
      <c r="N88" s="113"/>
      <c r="O88" s="164"/>
      <c r="P88" s="27"/>
      <c r="Q88" s="90"/>
      <c r="R88" s="118"/>
      <c r="S88" s="113"/>
      <c r="T88" s="164"/>
      <c r="U88" s="27" t="s">
        <v>241</v>
      </c>
      <c r="V88" s="25">
        <v>1</v>
      </c>
      <c r="W88" s="41">
        <v>27660</v>
      </c>
      <c r="X88" s="113">
        <f t="shared" si="26"/>
        <v>27660</v>
      </c>
    </row>
    <row r="89" spans="1:24" s="8" customFormat="1">
      <c r="A89" s="137"/>
      <c r="B89" s="216" t="s">
        <v>265</v>
      </c>
      <c r="C89" s="217"/>
      <c r="D89" s="218"/>
      <c r="E89" s="164"/>
      <c r="F89" s="27"/>
      <c r="G89" s="90"/>
      <c r="H89" s="118"/>
      <c r="I89" s="113"/>
      <c r="J89" s="164"/>
      <c r="K89" s="89"/>
      <c r="L89" s="25"/>
      <c r="M89" s="41"/>
      <c r="N89" s="113"/>
      <c r="O89" s="164"/>
      <c r="P89" s="27"/>
      <c r="Q89" s="90"/>
      <c r="R89" s="118"/>
      <c r="S89" s="113"/>
      <c r="T89" s="164"/>
      <c r="U89" s="27" t="s">
        <v>44</v>
      </c>
      <c r="V89" s="25">
        <v>2</v>
      </c>
      <c r="W89" s="41">
        <v>4440</v>
      </c>
      <c r="X89" s="113">
        <f t="shared" si="26"/>
        <v>8880</v>
      </c>
    </row>
    <row r="90" spans="1:24" s="8" customFormat="1">
      <c r="A90" s="137"/>
      <c r="B90" s="216" t="s">
        <v>266</v>
      </c>
      <c r="C90" s="217"/>
      <c r="D90" s="218"/>
      <c r="E90" s="164"/>
      <c r="F90" s="27"/>
      <c r="G90" s="90"/>
      <c r="H90" s="118"/>
      <c r="I90" s="113"/>
      <c r="J90" s="164"/>
      <c r="K90" s="89"/>
      <c r="L90" s="25"/>
      <c r="M90" s="41"/>
      <c r="N90" s="113"/>
      <c r="O90" s="164"/>
      <c r="P90" s="27"/>
      <c r="Q90" s="90"/>
      <c r="R90" s="118"/>
      <c r="S90" s="113"/>
      <c r="T90" s="164"/>
      <c r="U90" s="27" t="s">
        <v>285</v>
      </c>
      <c r="V90" s="25">
        <v>1</v>
      </c>
      <c r="W90" s="41">
        <v>5820</v>
      </c>
      <c r="X90" s="113">
        <f t="shared" si="26"/>
        <v>5820</v>
      </c>
    </row>
    <row r="91" spans="1:24" s="8" customFormat="1">
      <c r="A91" s="137"/>
      <c r="B91" s="216" t="s">
        <v>267</v>
      </c>
      <c r="C91" s="217"/>
      <c r="D91" s="218"/>
      <c r="E91" s="164"/>
      <c r="F91" s="27"/>
      <c r="G91" s="90"/>
      <c r="H91" s="118"/>
      <c r="I91" s="113"/>
      <c r="J91" s="164"/>
      <c r="K91" s="89"/>
      <c r="L91" s="25"/>
      <c r="M91" s="41"/>
      <c r="N91" s="113"/>
      <c r="O91" s="164"/>
      <c r="P91" s="27"/>
      <c r="Q91" s="90"/>
      <c r="R91" s="118"/>
      <c r="S91" s="113"/>
      <c r="T91" s="164"/>
      <c r="U91" s="27" t="s">
        <v>157</v>
      </c>
      <c r="V91" s="25">
        <v>2</v>
      </c>
      <c r="W91" s="41">
        <v>1080</v>
      </c>
      <c r="X91" s="113">
        <f t="shared" si="26"/>
        <v>2160</v>
      </c>
    </row>
    <row r="92" spans="1:24" s="8" customFormat="1">
      <c r="A92" s="137"/>
      <c r="B92" s="216" t="s">
        <v>268</v>
      </c>
      <c r="C92" s="217"/>
      <c r="D92" s="218"/>
      <c r="E92" s="164"/>
      <c r="F92" s="27"/>
      <c r="G92" s="90"/>
      <c r="H92" s="118"/>
      <c r="I92" s="113"/>
      <c r="J92" s="164"/>
      <c r="K92" s="89"/>
      <c r="L92" s="25"/>
      <c r="M92" s="41"/>
      <c r="N92" s="113"/>
      <c r="O92" s="164"/>
      <c r="P92" s="27"/>
      <c r="Q92" s="90"/>
      <c r="R92" s="118"/>
      <c r="S92" s="113"/>
      <c r="T92" s="164"/>
      <c r="U92" s="27" t="s">
        <v>241</v>
      </c>
      <c r="V92" s="25">
        <v>1</v>
      </c>
      <c r="W92" s="41">
        <v>18000</v>
      </c>
      <c r="X92" s="113">
        <f t="shared" si="26"/>
        <v>18000</v>
      </c>
    </row>
    <row r="93" spans="1:24" s="8" customFormat="1">
      <c r="A93" s="137"/>
      <c r="B93" s="216" t="s">
        <v>269</v>
      </c>
      <c r="C93" s="217"/>
      <c r="D93" s="218"/>
      <c r="E93" s="164"/>
      <c r="F93" s="27"/>
      <c r="G93" s="90"/>
      <c r="H93" s="118"/>
      <c r="I93" s="113"/>
      <c r="J93" s="164"/>
      <c r="K93" s="89"/>
      <c r="L93" s="25"/>
      <c r="M93" s="41"/>
      <c r="N93" s="113"/>
      <c r="O93" s="164"/>
      <c r="P93" s="27"/>
      <c r="Q93" s="90"/>
      <c r="R93" s="118"/>
      <c r="S93" s="113"/>
      <c r="T93" s="164"/>
      <c r="U93" s="27" t="s">
        <v>44</v>
      </c>
      <c r="V93" s="25">
        <v>3</v>
      </c>
      <c r="W93" s="41">
        <v>1653.6</v>
      </c>
      <c r="X93" s="113">
        <f t="shared" si="26"/>
        <v>4960.7999999999993</v>
      </c>
    </row>
    <row r="94" spans="1:24" s="8" customFormat="1">
      <c r="A94" s="137"/>
      <c r="B94" s="216" t="s">
        <v>270</v>
      </c>
      <c r="C94" s="217"/>
      <c r="D94" s="218"/>
      <c r="E94" s="164"/>
      <c r="F94" s="27"/>
      <c r="G94" s="90"/>
      <c r="H94" s="118"/>
      <c r="I94" s="113"/>
      <c r="J94" s="164"/>
      <c r="K94" s="89"/>
      <c r="L94" s="25"/>
      <c r="M94" s="41"/>
      <c r="N94" s="113"/>
      <c r="O94" s="164"/>
      <c r="P94" s="27"/>
      <c r="Q94" s="90"/>
      <c r="R94" s="118"/>
      <c r="S94" s="113"/>
      <c r="T94" s="164"/>
      <c r="U94" s="27" t="s">
        <v>241</v>
      </c>
      <c r="V94" s="25">
        <v>1</v>
      </c>
      <c r="W94" s="41">
        <v>192</v>
      </c>
      <c r="X94" s="113">
        <f t="shared" si="26"/>
        <v>192</v>
      </c>
    </row>
    <row r="95" spans="1:24" s="8" customFormat="1">
      <c r="A95" s="137"/>
      <c r="B95" s="216" t="s">
        <v>271</v>
      </c>
      <c r="C95" s="217"/>
      <c r="D95" s="218"/>
      <c r="E95" s="164"/>
      <c r="F95" s="27"/>
      <c r="G95" s="90"/>
      <c r="H95" s="118"/>
      <c r="I95" s="113"/>
      <c r="J95" s="164"/>
      <c r="K95" s="89"/>
      <c r="L95" s="25"/>
      <c r="M95" s="41"/>
      <c r="N95" s="113"/>
      <c r="O95" s="164"/>
      <c r="P95" s="27"/>
      <c r="Q95" s="90"/>
      <c r="R95" s="118"/>
      <c r="S95" s="113"/>
      <c r="T95" s="164"/>
      <c r="U95" s="27" t="s">
        <v>241</v>
      </c>
      <c r="V95" s="25">
        <v>1</v>
      </c>
      <c r="W95" s="41">
        <v>1200</v>
      </c>
      <c r="X95" s="113">
        <f t="shared" si="26"/>
        <v>1200</v>
      </c>
    </row>
    <row r="96" spans="1:24" s="8" customFormat="1">
      <c r="A96" s="137"/>
      <c r="B96" s="216" t="s">
        <v>272</v>
      </c>
      <c r="C96" s="217"/>
      <c r="D96" s="218"/>
      <c r="E96" s="164"/>
      <c r="F96" s="27"/>
      <c r="G96" s="90"/>
      <c r="H96" s="118"/>
      <c r="I96" s="113"/>
      <c r="J96" s="164"/>
      <c r="K96" s="89"/>
      <c r="L96" s="25"/>
      <c r="M96" s="41"/>
      <c r="N96" s="113"/>
      <c r="O96" s="164"/>
      <c r="P96" s="27"/>
      <c r="Q96" s="90"/>
      <c r="R96" s="118"/>
      <c r="S96" s="113"/>
      <c r="T96" s="164"/>
      <c r="U96" s="27" t="s">
        <v>241</v>
      </c>
      <c r="V96" s="25">
        <v>1</v>
      </c>
      <c r="W96" s="41">
        <v>276</v>
      </c>
      <c r="X96" s="113">
        <f t="shared" si="26"/>
        <v>276</v>
      </c>
    </row>
    <row r="97" spans="1:24" s="8" customFormat="1">
      <c r="A97" s="137"/>
      <c r="B97" s="216" t="s">
        <v>273</v>
      </c>
      <c r="C97" s="217"/>
      <c r="D97" s="218"/>
      <c r="E97" s="164"/>
      <c r="F97" s="27"/>
      <c r="G97" s="90"/>
      <c r="H97" s="118"/>
      <c r="I97" s="113"/>
      <c r="J97" s="164"/>
      <c r="K97" s="89"/>
      <c r="L97" s="25"/>
      <c r="M97" s="41"/>
      <c r="N97" s="113"/>
      <c r="O97" s="164"/>
      <c r="P97" s="27"/>
      <c r="Q97" s="90"/>
      <c r="R97" s="118"/>
      <c r="S97" s="113"/>
      <c r="T97" s="164"/>
      <c r="U97" s="27" t="s">
        <v>44</v>
      </c>
      <c r="V97" s="25">
        <v>3</v>
      </c>
      <c r="W97" s="41">
        <v>186</v>
      </c>
      <c r="X97" s="113">
        <f t="shared" si="26"/>
        <v>558</v>
      </c>
    </row>
    <row r="98" spans="1:24" s="8" customFormat="1">
      <c r="A98" s="137"/>
      <c r="B98" s="216" t="s">
        <v>274</v>
      </c>
      <c r="C98" s="217"/>
      <c r="D98" s="218"/>
      <c r="E98" s="164"/>
      <c r="F98" s="27"/>
      <c r="G98" s="90"/>
      <c r="H98" s="118"/>
      <c r="I98" s="113"/>
      <c r="J98" s="164"/>
      <c r="K98" s="89"/>
      <c r="L98" s="25"/>
      <c r="M98" s="41"/>
      <c r="N98" s="113"/>
      <c r="O98" s="164"/>
      <c r="P98" s="27"/>
      <c r="Q98" s="90"/>
      <c r="R98" s="118"/>
      <c r="S98" s="113"/>
      <c r="T98" s="164"/>
      <c r="U98" s="27" t="s">
        <v>241</v>
      </c>
      <c r="V98" s="25">
        <v>1</v>
      </c>
      <c r="W98" s="41">
        <v>1200</v>
      </c>
      <c r="X98" s="113">
        <f t="shared" si="26"/>
        <v>1200</v>
      </c>
    </row>
    <row r="99" spans="1:24" s="8" customFormat="1">
      <c r="A99" s="137"/>
      <c r="B99" s="216" t="s">
        <v>275</v>
      </c>
      <c r="C99" s="217"/>
      <c r="D99" s="218"/>
      <c r="E99" s="164"/>
      <c r="F99" s="27"/>
      <c r="G99" s="90"/>
      <c r="H99" s="118"/>
      <c r="I99" s="113"/>
      <c r="J99" s="164"/>
      <c r="K99" s="89"/>
      <c r="L99" s="25"/>
      <c r="M99" s="41"/>
      <c r="N99" s="113"/>
      <c r="O99" s="164"/>
      <c r="P99" s="27"/>
      <c r="Q99" s="90"/>
      <c r="R99" s="118"/>
      <c r="S99" s="113"/>
      <c r="T99" s="164"/>
      <c r="U99" s="27" t="s">
        <v>241</v>
      </c>
      <c r="V99" s="25">
        <v>0.5</v>
      </c>
      <c r="W99" s="41">
        <v>1051.2</v>
      </c>
      <c r="X99" s="113">
        <f t="shared" si="26"/>
        <v>525.6</v>
      </c>
    </row>
    <row r="100" spans="1:24" s="8" customFormat="1">
      <c r="A100" s="137"/>
      <c r="B100" s="216" t="s">
        <v>276</v>
      </c>
      <c r="C100" s="217"/>
      <c r="D100" s="218"/>
      <c r="E100" s="164"/>
      <c r="F100" s="27"/>
      <c r="G100" s="90"/>
      <c r="H100" s="118"/>
      <c r="I100" s="113"/>
      <c r="J100" s="164"/>
      <c r="K100" s="89"/>
      <c r="L100" s="25"/>
      <c r="M100" s="41"/>
      <c r="N100" s="113"/>
      <c r="O100" s="164"/>
      <c r="P100" s="27"/>
      <c r="Q100" s="90"/>
      <c r="R100" s="118"/>
      <c r="S100" s="113"/>
      <c r="T100" s="164"/>
      <c r="U100" s="27" t="s">
        <v>44</v>
      </c>
      <c r="V100" s="25">
        <v>4</v>
      </c>
      <c r="W100" s="41">
        <v>30</v>
      </c>
      <c r="X100" s="113">
        <f t="shared" si="26"/>
        <v>120</v>
      </c>
    </row>
    <row r="101" spans="1:24" s="8" customFormat="1">
      <c r="A101" s="137"/>
      <c r="B101" s="216" t="s">
        <v>277</v>
      </c>
      <c r="C101" s="217"/>
      <c r="D101" s="218"/>
      <c r="E101" s="164"/>
      <c r="F101" s="27"/>
      <c r="G101" s="90"/>
      <c r="H101" s="118"/>
      <c r="I101" s="113"/>
      <c r="J101" s="164"/>
      <c r="K101" s="89"/>
      <c r="L101" s="25"/>
      <c r="M101" s="41"/>
      <c r="N101" s="113"/>
      <c r="O101" s="164"/>
      <c r="P101" s="27"/>
      <c r="Q101" s="90"/>
      <c r="R101" s="118"/>
      <c r="S101" s="113"/>
      <c r="T101" s="164"/>
      <c r="U101" s="27" t="s">
        <v>44</v>
      </c>
      <c r="V101" s="25">
        <v>2</v>
      </c>
      <c r="W101" s="41">
        <v>372</v>
      </c>
      <c r="X101" s="113">
        <f t="shared" si="26"/>
        <v>744</v>
      </c>
    </row>
    <row r="102" spans="1:24" s="8" customFormat="1">
      <c r="A102" s="137"/>
      <c r="B102" s="216" t="s">
        <v>278</v>
      </c>
      <c r="C102" s="217"/>
      <c r="D102" s="218"/>
      <c r="E102" s="164"/>
      <c r="F102" s="27"/>
      <c r="G102" s="90"/>
      <c r="H102" s="118"/>
      <c r="I102" s="113"/>
      <c r="J102" s="164"/>
      <c r="K102" s="89"/>
      <c r="L102" s="25"/>
      <c r="M102" s="41"/>
      <c r="N102" s="113"/>
      <c r="O102" s="164"/>
      <c r="P102" s="27"/>
      <c r="Q102" s="90"/>
      <c r="R102" s="118"/>
      <c r="S102" s="113"/>
      <c r="T102" s="164"/>
      <c r="U102" s="27" t="s">
        <v>284</v>
      </c>
      <c r="V102" s="25">
        <v>3</v>
      </c>
      <c r="W102" s="41">
        <v>2580</v>
      </c>
      <c r="X102" s="113">
        <f t="shared" si="26"/>
        <v>7740</v>
      </c>
    </row>
    <row r="103" spans="1:24" s="8" customFormat="1">
      <c r="A103" s="137"/>
      <c r="B103" s="216" t="s">
        <v>279</v>
      </c>
      <c r="C103" s="217"/>
      <c r="D103" s="218"/>
      <c r="E103" s="164"/>
      <c r="F103" s="27"/>
      <c r="G103" s="90"/>
      <c r="H103" s="118"/>
      <c r="I103" s="113"/>
      <c r="J103" s="164"/>
      <c r="K103" s="89"/>
      <c r="L103" s="25"/>
      <c r="M103" s="41"/>
      <c r="N103" s="113"/>
      <c r="O103" s="164"/>
      <c r="P103" s="27"/>
      <c r="Q103" s="90"/>
      <c r="R103" s="118"/>
      <c r="S103" s="113"/>
      <c r="T103" s="164"/>
      <c r="U103" s="27" t="s">
        <v>44</v>
      </c>
      <c r="V103" s="25">
        <v>5</v>
      </c>
      <c r="W103" s="41">
        <v>348</v>
      </c>
      <c r="X103" s="113">
        <f t="shared" si="26"/>
        <v>1740</v>
      </c>
    </row>
    <row r="104" spans="1:24" s="8" customFormat="1">
      <c r="A104" s="137"/>
      <c r="B104" s="216" t="s">
        <v>280</v>
      </c>
      <c r="C104" s="217"/>
      <c r="D104" s="218"/>
      <c r="E104" s="164"/>
      <c r="F104" s="27"/>
      <c r="G104" s="90"/>
      <c r="H104" s="118"/>
      <c r="I104" s="113"/>
      <c r="J104" s="164"/>
      <c r="K104" s="89"/>
      <c r="L104" s="25"/>
      <c r="M104" s="41"/>
      <c r="N104" s="113"/>
      <c r="O104" s="164"/>
      <c r="P104" s="27"/>
      <c r="Q104" s="90"/>
      <c r="R104" s="118"/>
      <c r="S104" s="113"/>
      <c r="T104" s="164"/>
      <c r="U104" s="27" t="s">
        <v>241</v>
      </c>
      <c r="V104" s="25">
        <v>1</v>
      </c>
      <c r="W104" s="41">
        <v>492</v>
      </c>
      <c r="X104" s="113">
        <f t="shared" si="26"/>
        <v>492</v>
      </c>
    </row>
    <row r="105" spans="1:24" s="8" customFormat="1">
      <c r="A105" s="137"/>
      <c r="B105" s="216" t="s">
        <v>281</v>
      </c>
      <c r="C105" s="217"/>
      <c r="D105" s="218"/>
      <c r="E105" s="164"/>
      <c r="F105" s="27"/>
      <c r="G105" s="90"/>
      <c r="H105" s="118"/>
      <c r="I105" s="113"/>
      <c r="J105" s="164"/>
      <c r="K105" s="89"/>
      <c r="L105" s="25"/>
      <c r="M105" s="41"/>
      <c r="N105" s="113"/>
      <c r="O105" s="164"/>
      <c r="P105" s="27"/>
      <c r="Q105" s="90"/>
      <c r="R105" s="118"/>
      <c r="S105" s="113"/>
      <c r="T105" s="164"/>
      <c r="U105" s="27" t="s">
        <v>44</v>
      </c>
      <c r="V105" s="25">
        <v>5</v>
      </c>
      <c r="W105" s="41">
        <v>168</v>
      </c>
      <c r="X105" s="113">
        <f t="shared" si="26"/>
        <v>840</v>
      </c>
    </row>
    <row r="106" spans="1:24" s="8" customFormat="1">
      <c r="A106" s="137"/>
      <c r="B106" s="216" t="s">
        <v>274</v>
      </c>
      <c r="C106" s="217"/>
      <c r="D106" s="218"/>
      <c r="E106" s="164"/>
      <c r="F106" s="27"/>
      <c r="G106" s="90"/>
      <c r="H106" s="118"/>
      <c r="I106" s="113"/>
      <c r="J106" s="164"/>
      <c r="K106" s="89"/>
      <c r="L106" s="25"/>
      <c r="M106" s="41"/>
      <c r="N106" s="113"/>
      <c r="O106" s="164"/>
      <c r="P106" s="27"/>
      <c r="Q106" s="90"/>
      <c r="R106" s="118"/>
      <c r="S106" s="113"/>
      <c r="T106" s="164"/>
      <c r="U106" s="27" t="s">
        <v>44</v>
      </c>
      <c r="V106" s="25">
        <v>2</v>
      </c>
      <c r="W106" s="41">
        <v>1200</v>
      </c>
      <c r="X106" s="113">
        <f t="shared" si="26"/>
        <v>2400</v>
      </c>
    </row>
    <row r="107" spans="1:24" s="8" customFormat="1">
      <c r="A107" s="137"/>
      <c r="B107" s="206"/>
      <c r="C107" s="207"/>
      <c r="D107" s="208"/>
      <c r="E107" s="164"/>
      <c r="F107" s="27"/>
      <c r="G107" s="90"/>
      <c r="H107" s="118"/>
      <c r="I107" s="113"/>
      <c r="J107" s="164"/>
      <c r="K107" s="89"/>
      <c r="L107" s="25"/>
      <c r="M107" s="41"/>
      <c r="N107" s="113"/>
      <c r="O107" s="164"/>
      <c r="P107" s="27"/>
      <c r="Q107" s="90"/>
      <c r="R107" s="118"/>
      <c r="S107" s="113"/>
      <c r="T107" s="164"/>
      <c r="U107" s="27"/>
      <c r="V107" s="90"/>
      <c r="W107" s="118"/>
      <c r="X107" s="113"/>
    </row>
    <row r="108" spans="1:24" s="8" customFormat="1" hidden="1">
      <c r="A108" s="137" t="s">
        <v>65</v>
      </c>
      <c r="B108" s="206" t="s">
        <v>182</v>
      </c>
      <c r="C108" s="207"/>
      <c r="D108" s="208"/>
      <c r="E108" s="164"/>
      <c r="F108" s="27"/>
      <c r="G108" s="90"/>
      <c r="H108" s="118"/>
      <c r="I108" s="113"/>
      <c r="J108" s="164"/>
      <c r="K108" s="89" t="s">
        <v>12</v>
      </c>
      <c r="L108" s="25">
        <v>1</v>
      </c>
      <c r="M108" s="41">
        <v>2200000</v>
      </c>
      <c r="N108" s="113">
        <f t="shared" ref="N108" si="27">M108*L108</f>
        <v>2200000</v>
      </c>
      <c r="O108" s="164"/>
      <c r="P108" s="27"/>
      <c r="Q108" s="90"/>
      <c r="R108" s="118"/>
      <c r="S108" s="113"/>
      <c r="T108" s="164"/>
      <c r="U108" s="27"/>
      <c r="V108" s="90"/>
      <c r="W108" s="118"/>
      <c r="X108" s="113"/>
    </row>
    <row r="109" spans="1:24" s="8" customFormat="1">
      <c r="A109" s="136"/>
      <c r="B109" s="215" t="s">
        <v>183</v>
      </c>
      <c r="C109" s="210"/>
      <c r="D109" s="211"/>
      <c r="E109" s="164"/>
      <c r="F109" s="27"/>
      <c r="G109" s="27"/>
      <c r="H109" s="41"/>
      <c r="I109" s="113"/>
      <c r="J109" s="164"/>
      <c r="K109" s="27"/>
      <c r="L109" s="27"/>
      <c r="M109" s="41"/>
      <c r="N109" s="113"/>
      <c r="O109" s="164"/>
      <c r="P109" s="27"/>
      <c r="Q109" s="27"/>
      <c r="R109" s="41"/>
      <c r="S109" s="113"/>
      <c r="T109" s="164"/>
      <c r="U109" s="27"/>
      <c r="V109" s="27"/>
      <c r="W109" s="41"/>
      <c r="X109" s="113"/>
    </row>
    <row r="110" spans="1:24" s="8" customFormat="1">
      <c r="A110" s="136"/>
      <c r="B110" s="209"/>
      <c r="C110" s="210"/>
      <c r="D110" s="211"/>
      <c r="E110" s="164"/>
      <c r="F110" s="27"/>
      <c r="G110" s="181"/>
      <c r="H110" s="41"/>
      <c r="I110" s="113"/>
      <c r="J110" s="164"/>
      <c r="K110" s="27"/>
      <c r="L110" s="27"/>
      <c r="M110" s="41"/>
      <c r="N110" s="113"/>
      <c r="O110" s="164"/>
      <c r="P110" s="27"/>
      <c r="Q110" s="181"/>
      <c r="R110" s="41"/>
      <c r="S110" s="113"/>
      <c r="T110" s="164"/>
      <c r="U110" s="27"/>
      <c r="V110" s="181"/>
      <c r="W110" s="41"/>
      <c r="X110" s="113"/>
    </row>
    <row r="111" spans="1:24" s="8" customFormat="1">
      <c r="A111" s="136"/>
      <c r="B111" s="215" t="s">
        <v>184</v>
      </c>
      <c r="C111" s="210"/>
      <c r="D111" s="211"/>
      <c r="E111" s="164"/>
      <c r="F111" s="27"/>
      <c r="G111" s="181"/>
      <c r="H111" s="41"/>
      <c r="I111" s="113"/>
      <c r="J111" s="164"/>
      <c r="K111" s="89"/>
      <c r="L111" s="25"/>
      <c r="M111" s="41"/>
      <c r="N111" s="113"/>
      <c r="O111" s="164"/>
      <c r="P111" s="27"/>
      <c r="Q111" s="181"/>
      <c r="R111" s="41"/>
      <c r="S111" s="113"/>
      <c r="T111" s="164"/>
      <c r="U111" s="27"/>
      <c r="V111" s="181"/>
      <c r="W111" s="41"/>
      <c r="X111" s="113"/>
    </row>
    <row r="112" spans="1:24" s="8" customFormat="1">
      <c r="A112" s="136"/>
      <c r="B112" s="212" t="s">
        <v>48</v>
      </c>
      <c r="C112" s="213"/>
      <c r="D112" s="214"/>
      <c r="E112" s="164"/>
      <c r="F112" s="27"/>
      <c r="G112" s="90"/>
      <c r="H112" s="118"/>
      <c r="I112" s="114"/>
      <c r="J112" s="164"/>
      <c r="K112" s="27"/>
      <c r="L112" s="90"/>
      <c r="M112" s="118"/>
      <c r="N112" s="114">
        <f>SUM(N78:N111)</f>
        <v>2200000</v>
      </c>
      <c r="O112" s="164"/>
      <c r="P112" s="27"/>
      <c r="Q112" s="90"/>
      <c r="R112" s="118"/>
      <c r="S112" s="114"/>
      <c r="T112" s="164"/>
      <c r="U112" s="27"/>
      <c r="V112" s="90"/>
      <c r="W112" s="118"/>
      <c r="X112" s="114"/>
    </row>
    <row r="113" spans="1:24" s="8" customFormat="1">
      <c r="A113" s="137" t="s">
        <v>226</v>
      </c>
      <c r="B113" s="206" t="s">
        <v>215</v>
      </c>
      <c r="C113" s="207"/>
      <c r="D113" s="208"/>
      <c r="E113" s="164"/>
      <c r="F113" s="27"/>
      <c r="G113" s="181"/>
      <c r="H113" s="41"/>
      <c r="I113" s="113"/>
      <c r="J113" s="164"/>
      <c r="K113" s="89"/>
      <c r="L113" s="25"/>
      <c r="M113" s="41"/>
      <c r="N113" s="113"/>
      <c r="O113" s="164"/>
      <c r="P113" s="27"/>
      <c r="Q113" s="181"/>
      <c r="R113" s="41"/>
      <c r="S113" s="113"/>
      <c r="T113" s="164"/>
      <c r="U113" s="27"/>
      <c r="V113" s="181"/>
      <c r="W113" s="41"/>
      <c r="X113" s="113"/>
    </row>
    <row r="114" spans="1:24" s="8" customFormat="1">
      <c r="A114" s="136"/>
      <c r="B114" s="215" t="s">
        <v>227</v>
      </c>
      <c r="C114" s="210"/>
      <c r="D114" s="211"/>
      <c r="E114" s="164"/>
      <c r="F114" s="89" t="s">
        <v>39</v>
      </c>
      <c r="G114" s="25">
        <v>1</v>
      </c>
      <c r="H114" s="41">
        <v>1600000</v>
      </c>
      <c r="I114" s="113">
        <f>H114*G114</f>
        <v>1600000</v>
      </c>
      <c r="J114" s="164"/>
      <c r="K114" s="27"/>
      <c r="L114" s="90"/>
      <c r="M114" s="118"/>
      <c r="N114" s="114"/>
      <c r="O114" s="164"/>
      <c r="P114" s="89" t="s">
        <v>39</v>
      </c>
      <c r="Q114" s="25">
        <v>1</v>
      </c>
      <c r="R114" s="41">
        <v>1716338</v>
      </c>
      <c r="S114" s="113">
        <f>R114*Q114</f>
        <v>1716338</v>
      </c>
      <c r="T114" s="164"/>
      <c r="U114" s="89"/>
      <c r="V114" s="25"/>
      <c r="W114" s="41"/>
      <c r="X114" s="113"/>
    </row>
    <row r="115" spans="1:24" s="8" customFormat="1">
      <c r="A115" s="136"/>
      <c r="B115" s="215" t="s">
        <v>228</v>
      </c>
      <c r="C115" s="210"/>
      <c r="D115" s="211"/>
      <c r="E115" s="164"/>
      <c r="F115" s="27" t="s">
        <v>225</v>
      </c>
      <c r="G115" s="90">
        <v>4</v>
      </c>
      <c r="H115" s="41">
        <v>55000</v>
      </c>
      <c r="I115" s="113">
        <f>H115*G115</f>
        <v>220000</v>
      </c>
      <c r="J115" s="164"/>
      <c r="K115" s="27"/>
      <c r="L115" s="90"/>
      <c r="M115" s="118"/>
      <c r="N115" s="114"/>
      <c r="O115" s="164"/>
      <c r="P115" s="27" t="s">
        <v>225</v>
      </c>
      <c r="Q115" s="90">
        <v>4</v>
      </c>
      <c r="R115" s="41">
        <v>65000</v>
      </c>
      <c r="S115" s="113">
        <f>R115*Q115</f>
        <v>260000</v>
      </c>
      <c r="T115" s="164"/>
      <c r="U115" s="27"/>
      <c r="V115" s="90"/>
      <c r="W115" s="41"/>
      <c r="X115" s="113"/>
    </row>
    <row r="116" spans="1:24" s="8" customFormat="1">
      <c r="A116" s="136"/>
      <c r="B116" s="215" t="s">
        <v>229</v>
      </c>
      <c r="C116" s="210"/>
      <c r="D116" s="211"/>
      <c r="E116" s="164"/>
      <c r="F116" s="27" t="s">
        <v>12</v>
      </c>
      <c r="G116" s="90">
        <v>1</v>
      </c>
      <c r="H116" s="41">
        <v>70000</v>
      </c>
      <c r="I116" s="113">
        <f>H116*G116</f>
        <v>70000</v>
      </c>
      <c r="J116" s="164"/>
      <c r="K116" s="27"/>
      <c r="L116" s="90"/>
      <c r="M116" s="118"/>
      <c r="N116" s="114"/>
      <c r="O116" s="164"/>
      <c r="P116" s="27" t="s">
        <v>12</v>
      </c>
      <c r="Q116" s="90">
        <v>1</v>
      </c>
      <c r="R116" s="41">
        <v>80000</v>
      </c>
      <c r="S116" s="113">
        <f>R116*Q116</f>
        <v>80000</v>
      </c>
      <c r="T116" s="164"/>
      <c r="U116" s="27"/>
      <c r="V116" s="90"/>
      <c r="W116" s="41"/>
      <c r="X116" s="113"/>
    </row>
    <row r="117" spans="1:24" s="8" customFormat="1">
      <c r="A117" s="136"/>
      <c r="B117" s="212" t="s">
        <v>48</v>
      </c>
      <c r="C117" s="213"/>
      <c r="D117" s="214"/>
      <c r="E117" s="164"/>
      <c r="F117" s="27"/>
      <c r="G117" s="90"/>
      <c r="H117" s="41"/>
      <c r="I117" s="114">
        <f>SUM(I114:I116)</f>
        <v>1890000</v>
      </c>
      <c r="J117" s="164"/>
      <c r="K117" s="27"/>
      <c r="L117" s="90"/>
      <c r="M117" s="118"/>
      <c r="N117" s="114"/>
      <c r="O117" s="164"/>
      <c r="P117" s="27"/>
      <c r="Q117" s="90"/>
      <c r="R117" s="41"/>
      <c r="S117" s="114">
        <f>SUM(S114:S116)</f>
        <v>2056338</v>
      </c>
      <c r="T117" s="164"/>
      <c r="U117" s="27"/>
      <c r="V117" s="90"/>
      <c r="W117" s="41"/>
      <c r="X117" s="114"/>
    </row>
    <row r="118" spans="1:24" s="8" customFormat="1">
      <c r="A118" s="137"/>
      <c r="B118" s="206"/>
      <c r="C118" s="207"/>
      <c r="D118" s="208"/>
      <c r="E118" s="164"/>
      <c r="F118" s="27"/>
      <c r="G118" s="90"/>
      <c r="H118" s="118"/>
      <c r="I118" s="113"/>
      <c r="J118" s="164"/>
      <c r="K118" s="41"/>
      <c r="L118" s="25"/>
      <c r="M118" s="41"/>
      <c r="N118" s="113"/>
      <c r="O118" s="164"/>
      <c r="P118" s="27"/>
      <c r="Q118" s="90"/>
      <c r="R118" s="118"/>
      <c r="S118" s="113"/>
      <c r="T118" s="164"/>
      <c r="U118" s="27"/>
      <c r="V118" s="90"/>
      <c r="W118" s="118"/>
      <c r="X118" s="113"/>
    </row>
    <row r="119" spans="1:24" s="8" customFormat="1" ht="16.5" customHeight="1">
      <c r="A119" s="137" t="s">
        <v>286</v>
      </c>
      <c r="B119" s="206" t="s">
        <v>287</v>
      </c>
      <c r="C119" s="207"/>
      <c r="D119" s="208"/>
      <c r="E119" s="164"/>
      <c r="F119" s="27"/>
      <c r="G119" s="181"/>
      <c r="H119" s="41"/>
      <c r="I119" s="113"/>
      <c r="J119" s="164"/>
      <c r="K119" s="89"/>
      <c r="L119" s="25"/>
      <c r="M119" s="41"/>
      <c r="N119" s="113"/>
      <c r="O119" s="164"/>
      <c r="P119" s="27"/>
      <c r="Q119" s="181"/>
      <c r="R119" s="41"/>
      <c r="S119" s="113"/>
      <c r="T119" s="164"/>
      <c r="U119" s="27"/>
      <c r="V119" s="90"/>
      <c r="W119" s="41"/>
      <c r="X119" s="113"/>
    </row>
    <row r="120" spans="1:24" s="8" customFormat="1">
      <c r="A120" s="137"/>
      <c r="B120" s="215" t="s">
        <v>288</v>
      </c>
      <c r="C120" s="210"/>
      <c r="D120" s="211"/>
      <c r="E120" s="164"/>
      <c r="F120" s="27"/>
      <c r="G120" s="90"/>
      <c r="H120" s="118"/>
      <c r="I120" s="113"/>
      <c r="J120" s="164"/>
      <c r="K120" s="41"/>
      <c r="L120" s="25"/>
      <c r="M120" s="41"/>
      <c r="N120" s="113"/>
      <c r="O120" s="164"/>
      <c r="P120" s="27"/>
      <c r="Q120" s="90"/>
      <c r="R120" s="118"/>
      <c r="S120" s="113"/>
      <c r="T120" s="164"/>
      <c r="U120" s="27" t="s">
        <v>44</v>
      </c>
      <c r="V120" s="90">
        <v>2</v>
      </c>
      <c r="W120" s="41">
        <v>10200</v>
      </c>
      <c r="X120" s="113">
        <f>W120*V120</f>
        <v>20400</v>
      </c>
    </row>
    <row r="121" spans="1:24" s="8" customFormat="1">
      <c r="A121" s="137"/>
      <c r="B121" s="215" t="s">
        <v>289</v>
      </c>
      <c r="C121" s="210"/>
      <c r="D121" s="211"/>
      <c r="E121" s="164"/>
      <c r="F121" s="27"/>
      <c r="G121" s="90"/>
      <c r="H121" s="118"/>
      <c r="I121" s="113"/>
      <c r="J121" s="164"/>
      <c r="K121" s="41"/>
      <c r="L121" s="25"/>
      <c r="M121" s="41"/>
      <c r="N121" s="113"/>
      <c r="O121" s="164"/>
      <c r="P121" s="27"/>
      <c r="Q121" s="90"/>
      <c r="R121" s="118"/>
      <c r="S121" s="113"/>
      <c r="T121" s="164"/>
      <c r="U121" s="27" t="s">
        <v>44</v>
      </c>
      <c r="V121" s="90">
        <v>8</v>
      </c>
      <c r="W121" s="41">
        <v>2280</v>
      </c>
      <c r="X121" s="113">
        <f t="shared" ref="X121:X124" si="28">W121*V121</f>
        <v>18240</v>
      </c>
    </row>
    <row r="122" spans="1:24" s="8" customFormat="1">
      <c r="A122" s="137"/>
      <c r="B122" s="215" t="s">
        <v>290</v>
      </c>
      <c r="C122" s="210"/>
      <c r="D122" s="211"/>
      <c r="E122" s="164"/>
      <c r="F122" s="27"/>
      <c r="G122" s="90"/>
      <c r="H122" s="118"/>
      <c r="I122" s="113"/>
      <c r="J122" s="164"/>
      <c r="K122" s="41"/>
      <c r="L122" s="25"/>
      <c r="M122" s="41"/>
      <c r="N122" s="113"/>
      <c r="O122" s="164"/>
      <c r="P122" s="27"/>
      <c r="Q122" s="90"/>
      <c r="R122" s="118"/>
      <c r="S122" s="113"/>
      <c r="T122" s="164"/>
      <c r="U122" s="27" t="s">
        <v>284</v>
      </c>
      <c r="V122" s="90">
        <v>4</v>
      </c>
      <c r="W122" s="41">
        <v>25200</v>
      </c>
      <c r="X122" s="113">
        <f t="shared" si="28"/>
        <v>100800</v>
      </c>
    </row>
    <row r="123" spans="1:24" s="8" customFormat="1">
      <c r="A123" s="137"/>
      <c r="B123" s="215" t="s">
        <v>291</v>
      </c>
      <c r="C123" s="210"/>
      <c r="D123" s="211"/>
      <c r="E123" s="164"/>
      <c r="F123" s="27"/>
      <c r="G123" s="90"/>
      <c r="H123" s="118"/>
      <c r="I123" s="113"/>
      <c r="J123" s="164"/>
      <c r="K123" s="41"/>
      <c r="L123" s="25"/>
      <c r="M123" s="41"/>
      <c r="N123" s="113"/>
      <c r="O123" s="164"/>
      <c r="P123" s="27"/>
      <c r="Q123" s="90"/>
      <c r="R123" s="118"/>
      <c r="S123" s="113"/>
      <c r="T123" s="164"/>
      <c r="U123" s="27" t="s">
        <v>239</v>
      </c>
      <c r="V123" s="90">
        <v>2</v>
      </c>
      <c r="W123" s="41">
        <v>312</v>
      </c>
      <c r="X123" s="113">
        <f t="shared" si="28"/>
        <v>624</v>
      </c>
    </row>
    <row r="124" spans="1:24" s="8" customFormat="1">
      <c r="A124" s="137"/>
      <c r="B124" s="215" t="s">
        <v>292</v>
      </c>
      <c r="C124" s="210"/>
      <c r="D124" s="211"/>
      <c r="E124" s="164"/>
      <c r="F124" s="27"/>
      <c r="G124" s="90"/>
      <c r="H124" s="118"/>
      <c r="I124" s="113"/>
      <c r="J124" s="164"/>
      <c r="K124" s="41"/>
      <c r="L124" s="25"/>
      <c r="M124" s="41"/>
      <c r="N124" s="113"/>
      <c r="O124" s="164"/>
      <c r="P124" s="27"/>
      <c r="Q124" s="90"/>
      <c r="R124" s="118"/>
      <c r="S124" s="113"/>
      <c r="T124" s="164"/>
      <c r="U124" s="27" t="s">
        <v>241</v>
      </c>
      <c r="V124" s="90">
        <v>8</v>
      </c>
      <c r="W124" s="41">
        <v>2520</v>
      </c>
      <c r="X124" s="113">
        <f t="shared" si="28"/>
        <v>20160</v>
      </c>
    </row>
    <row r="125" spans="1:24" s="8" customFormat="1">
      <c r="A125" s="137"/>
      <c r="B125" s="212" t="s">
        <v>48</v>
      </c>
      <c r="C125" s="213"/>
      <c r="D125" s="214"/>
      <c r="E125" s="164"/>
      <c r="F125" s="27"/>
      <c r="G125" s="90"/>
      <c r="H125" s="118"/>
      <c r="I125" s="113"/>
      <c r="J125" s="164"/>
      <c r="K125" s="41"/>
      <c r="L125" s="25"/>
      <c r="M125" s="41"/>
      <c r="N125" s="113"/>
      <c r="O125" s="164"/>
      <c r="P125" s="27"/>
      <c r="Q125" s="90"/>
      <c r="R125" s="118"/>
      <c r="S125" s="113"/>
      <c r="T125" s="164"/>
      <c r="U125" s="27"/>
      <c r="V125" s="90"/>
      <c r="W125" s="41"/>
      <c r="X125" s="114">
        <f>SUM(X82:X124)</f>
        <v>395648.4</v>
      </c>
    </row>
    <row r="126" spans="1:24" s="8" customFormat="1">
      <c r="A126" s="137"/>
      <c r="B126" s="206"/>
      <c r="C126" s="207"/>
      <c r="D126" s="208"/>
      <c r="E126" s="164"/>
      <c r="F126" s="27"/>
      <c r="G126" s="90"/>
      <c r="H126" s="118"/>
      <c r="I126" s="113"/>
      <c r="J126" s="164"/>
      <c r="K126" s="41"/>
      <c r="L126" s="25"/>
      <c r="M126" s="41"/>
      <c r="N126" s="113"/>
      <c r="O126" s="164"/>
      <c r="P126" s="27"/>
      <c r="Q126" s="90"/>
      <c r="R126" s="118"/>
      <c r="S126" s="113"/>
      <c r="T126" s="164"/>
      <c r="U126" s="27"/>
      <c r="V126" s="90"/>
      <c r="W126" s="118"/>
      <c r="X126" s="113"/>
    </row>
    <row r="127" spans="1:24" s="8" customFormat="1">
      <c r="A127" s="137" t="s">
        <v>66</v>
      </c>
      <c r="B127" s="206" t="s">
        <v>185</v>
      </c>
      <c r="C127" s="207"/>
      <c r="D127" s="208"/>
      <c r="E127" s="164"/>
      <c r="F127" s="27"/>
      <c r="G127" s="90"/>
      <c r="H127" s="118"/>
      <c r="I127" s="113"/>
      <c r="J127" s="164"/>
      <c r="K127" s="41" t="s">
        <v>12</v>
      </c>
      <c r="L127" s="25">
        <v>1</v>
      </c>
      <c r="M127" s="41">
        <v>1200000</v>
      </c>
      <c r="N127" s="113">
        <f>M127*L127</f>
        <v>1200000</v>
      </c>
      <c r="O127" s="164"/>
      <c r="P127" s="27"/>
      <c r="Q127" s="90"/>
      <c r="R127" s="118"/>
      <c r="S127" s="113"/>
      <c r="T127" s="164"/>
      <c r="U127" s="27"/>
      <c r="V127" s="90"/>
      <c r="W127" s="118"/>
      <c r="X127" s="113"/>
    </row>
    <row r="128" spans="1:24" s="8" customFormat="1">
      <c r="A128" s="136"/>
      <c r="B128" s="209" t="s">
        <v>186</v>
      </c>
      <c r="C128" s="210"/>
      <c r="D128" s="211"/>
      <c r="E128" s="164"/>
      <c r="F128" s="27"/>
      <c r="G128" s="27"/>
      <c r="H128" s="41"/>
      <c r="I128" s="113"/>
      <c r="J128" s="164"/>
      <c r="K128" s="27"/>
      <c r="L128" s="27"/>
      <c r="M128" s="41"/>
      <c r="N128" s="113"/>
      <c r="O128" s="164"/>
      <c r="P128" s="27"/>
      <c r="Q128" s="27"/>
      <c r="R128" s="41"/>
      <c r="S128" s="113"/>
      <c r="T128" s="164"/>
      <c r="U128" s="27"/>
      <c r="V128" s="27"/>
      <c r="W128" s="41"/>
      <c r="X128" s="113"/>
    </row>
    <row r="129" spans="1:24" s="8" customFormat="1">
      <c r="A129" s="136"/>
      <c r="B129" s="209" t="s">
        <v>187</v>
      </c>
      <c r="C129" s="210"/>
      <c r="D129" s="211"/>
      <c r="E129" s="164"/>
      <c r="F129" s="27"/>
      <c r="G129" s="180"/>
      <c r="H129" s="41"/>
      <c r="I129" s="113"/>
      <c r="J129" s="164"/>
      <c r="K129" s="27"/>
      <c r="L129" s="86"/>
      <c r="M129" s="41"/>
      <c r="N129" s="113"/>
      <c r="O129" s="164"/>
      <c r="P129" s="27"/>
      <c r="Q129" s="180"/>
      <c r="R129" s="41"/>
      <c r="S129" s="113"/>
      <c r="T129" s="164"/>
      <c r="U129" s="27"/>
      <c r="V129" s="180"/>
      <c r="W129" s="41"/>
      <c r="X129" s="113"/>
    </row>
    <row r="130" spans="1:24" s="8" customFormat="1">
      <c r="A130" s="136"/>
      <c r="B130" s="209" t="s">
        <v>188</v>
      </c>
      <c r="C130" s="210"/>
      <c r="D130" s="211"/>
      <c r="E130" s="164"/>
      <c r="F130" s="27"/>
      <c r="G130" s="180"/>
      <c r="H130" s="103"/>
      <c r="I130" s="104"/>
      <c r="J130" s="164"/>
      <c r="K130" s="27"/>
      <c r="L130" s="86"/>
      <c r="M130" s="103"/>
      <c r="N130" s="113"/>
      <c r="O130" s="164"/>
      <c r="P130" s="27"/>
      <c r="Q130" s="180"/>
      <c r="R130" s="103"/>
      <c r="S130" s="104"/>
      <c r="T130" s="164"/>
      <c r="U130" s="27"/>
      <c r="V130" s="180"/>
      <c r="W130" s="103"/>
      <c r="X130" s="104"/>
    </row>
    <row r="131" spans="1:24" s="8" customFormat="1">
      <c r="A131" s="136"/>
      <c r="B131" s="209" t="s">
        <v>189</v>
      </c>
      <c r="C131" s="210"/>
      <c r="D131" s="211"/>
      <c r="E131" s="164"/>
      <c r="F131" s="27"/>
      <c r="G131" s="27"/>
      <c r="H131" s="41"/>
      <c r="I131" s="113"/>
      <c r="J131" s="164"/>
      <c r="K131" s="27"/>
      <c r="L131" s="27"/>
      <c r="M131" s="41"/>
      <c r="N131" s="113">
        <f>M131*L131</f>
        <v>0</v>
      </c>
      <c r="O131" s="164"/>
      <c r="P131" s="27"/>
      <c r="Q131" s="27"/>
      <c r="R131" s="41"/>
      <c r="S131" s="113"/>
      <c r="T131" s="164"/>
      <c r="U131" s="27"/>
      <c r="V131" s="27"/>
      <c r="W131" s="41"/>
      <c r="X131" s="113"/>
    </row>
    <row r="132" spans="1:24" s="8" customFormat="1">
      <c r="A132" s="136"/>
      <c r="B132" s="209" t="s">
        <v>190</v>
      </c>
      <c r="C132" s="210"/>
      <c r="D132" s="211"/>
      <c r="E132" s="164"/>
      <c r="F132" s="27"/>
      <c r="G132" s="27"/>
      <c r="H132" s="41"/>
      <c r="I132" s="113"/>
      <c r="J132" s="164"/>
      <c r="K132" s="27"/>
      <c r="L132" s="27"/>
      <c r="M132" s="41"/>
      <c r="N132" s="113">
        <f>M132*L132</f>
        <v>0</v>
      </c>
      <c r="O132" s="164"/>
      <c r="P132" s="27"/>
      <c r="Q132" s="27"/>
      <c r="R132" s="41"/>
      <c r="S132" s="113"/>
      <c r="T132" s="164"/>
      <c r="U132" s="27"/>
      <c r="V132" s="27"/>
      <c r="W132" s="41"/>
      <c r="X132" s="113"/>
    </row>
    <row r="133" spans="1:24" s="8" customFormat="1">
      <c r="A133" s="136"/>
      <c r="B133" s="212" t="s">
        <v>48</v>
      </c>
      <c r="C133" s="213"/>
      <c r="D133" s="214"/>
      <c r="E133" s="164"/>
      <c r="F133" s="27"/>
      <c r="G133" s="90"/>
      <c r="H133" s="118"/>
      <c r="I133" s="114">
        <f>SUM(I128:I132)</f>
        <v>0</v>
      </c>
      <c r="J133" s="164"/>
      <c r="K133" s="27"/>
      <c r="L133" s="90"/>
      <c r="M133" s="118"/>
      <c r="N133" s="114">
        <f>SUM(N127:N132)</f>
        <v>1200000</v>
      </c>
      <c r="O133" s="164"/>
      <c r="P133" s="27"/>
      <c r="Q133" s="90"/>
      <c r="R133" s="118"/>
      <c r="S133" s="114">
        <f>SUM(S128:S132)</f>
        <v>0</v>
      </c>
      <c r="T133" s="164"/>
      <c r="U133" s="27"/>
      <c r="V133" s="90"/>
      <c r="W133" s="118"/>
      <c r="X133" s="114"/>
    </row>
    <row r="134" spans="1:24" s="8" customFormat="1" ht="15" customHeight="1">
      <c r="A134" s="137" t="s">
        <v>230</v>
      </c>
      <c r="B134" s="206" t="s">
        <v>231</v>
      </c>
      <c r="C134" s="207"/>
      <c r="D134" s="208"/>
      <c r="E134" s="164"/>
      <c r="F134" s="27"/>
      <c r="G134" s="90"/>
      <c r="H134" s="118"/>
      <c r="I134" s="114"/>
      <c r="J134" s="164"/>
      <c r="K134" s="27"/>
      <c r="L134" s="90"/>
      <c r="M134" s="118"/>
      <c r="N134" s="114"/>
      <c r="O134" s="164"/>
      <c r="P134" s="27"/>
      <c r="Q134" s="90"/>
      <c r="R134" s="118"/>
      <c r="S134" s="114"/>
      <c r="T134" s="164"/>
      <c r="U134" s="27"/>
      <c r="V134" s="90"/>
      <c r="W134" s="118"/>
      <c r="X134" s="114"/>
    </row>
    <row r="135" spans="1:24" s="8" customFormat="1" ht="15" customHeight="1">
      <c r="A135" s="136"/>
      <c r="B135" s="209" t="s">
        <v>232</v>
      </c>
      <c r="C135" s="210"/>
      <c r="D135" s="211"/>
      <c r="E135" s="164"/>
      <c r="F135" s="27" t="s">
        <v>12</v>
      </c>
      <c r="G135" s="90">
        <v>1</v>
      </c>
      <c r="H135" s="41">
        <v>300000</v>
      </c>
      <c r="I135" s="113">
        <f>H135*G135</f>
        <v>300000</v>
      </c>
      <c r="J135" s="164"/>
      <c r="K135" s="27"/>
      <c r="L135" s="90"/>
      <c r="M135" s="118"/>
      <c r="N135" s="114"/>
      <c r="O135" s="164"/>
      <c r="P135" s="27" t="s">
        <v>12</v>
      </c>
      <c r="Q135" s="90">
        <v>1</v>
      </c>
      <c r="R135" s="41">
        <v>405190</v>
      </c>
      <c r="S135" s="113">
        <f>R135*Q135</f>
        <v>405190</v>
      </c>
      <c r="T135" s="164"/>
      <c r="U135" s="27"/>
      <c r="V135" s="90"/>
      <c r="W135" s="41"/>
      <c r="X135" s="113"/>
    </row>
    <row r="136" spans="1:24" s="8" customFormat="1" ht="15" customHeight="1">
      <c r="A136" s="136"/>
      <c r="B136" s="209" t="s">
        <v>233</v>
      </c>
      <c r="C136" s="210"/>
      <c r="D136" s="211"/>
      <c r="E136" s="164"/>
      <c r="F136" s="27" t="s">
        <v>12</v>
      </c>
      <c r="G136" s="90">
        <v>1</v>
      </c>
      <c r="H136" s="41">
        <v>40000</v>
      </c>
      <c r="I136" s="113">
        <f>H136*G136</f>
        <v>40000</v>
      </c>
      <c r="J136" s="164"/>
      <c r="K136" s="27"/>
      <c r="L136" s="90"/>
      <c r="M136" s="118"/>
      <c r="N136" s="114"/>
      <c r="O136" s="164"/>
      <c r="P136" s="27" t="s">
        <v>12</v>
      </c>
      <c r="Q136" s="90">
        <v>1</v>
      </c>
      <c r="R136" s="41">
        <v>48840</v>
      </c>
      <c r="S136" s="113">
        <f>R136*Q136</f>
        <v>48840</v>
      </c>
      <c r="T136" s="164"/>
      <c r="U136" s="27"/>
      <c r="V136" s="90"/>
      <c r="W136" s="41"/>
      <c r="X136" s="113"/>
    </row>
    <row r="137" spans="1:24" s="8" customFormat="1" ht="15" customHeight="1">
      <c r="A137" s="136"/>
      <c r="B137" s="209" t="s">
        <v>234</v>
      </c>
      <c r="C137" s="210"/>
      <c r="D137" s="211"/>
      <c r="E137" s="164"/>
      <c r="F137" s="27" t="s">
        <v>12</v>
      </c>
      <c r="G137" s="90">
        <v>1</v>
      </c>
      <c r="H137" s="41">
        <v>200000</v>
      </c>
      <c r="I137" s="113">
        <f>H137*G137</f>
        <v>200000</v>
      </c>
      <c r="J137" s="164"/>
      <c r="K137" s="27"/>
      <c r="L137" s="90"/>
      <c r="M137" s="118"/>
      <c r="N137" s="114"/>
      <c r="O137" s="164"/>
      <c r="P137" s="27" t="s">
        <v>12</v>
      </c>
      <c r="Q137" s="90">
        <v>1</v>
      </c>
      <c r="R137" s="41">
        <v>215000</v>
      </c>
      <c r="S137" s="113">
        <f>R137*Q137</f>
        <v>215000</v>
      </c>
      <c r="T137" s="164"/>
      <c r="U137" s="27"/>
      <c r="V137" s="90"/>
      <c r="W137" s="41"/>
      <c r="X137" s="113"/>
    </row>
    <row r="138" spans="1:24" s="8" customFormat="1" ht="15" customHeight="1">
      <c r="A138" s="136"/>
      <c r="B138" s="209"/>
      <c r="C138" s="210"/>
      <c r="D138" s="211"/>
      <c r="E138" s="164"/>
      <c r="F138" s="27"/>
      <c r="G138" s="90"/>
      <c r="H138" s="118"/>
      <c r="I138" s="114">
        <f>SUM(I135:I137)</f>
        <v>540000</v>
      </c>
      <c r="J138" s="164"/>
      <c r="K138" s="27"/>
      <c r="L138" s="90"/>
      <c r="M138" s="118"/>
      <c r="N138" s="114"/>
      <c r="O138" s="164"/>
      <c r="P138" s="27"/>
      <c r="Q138" s="90"/>
      <c r="R138" s="118"/>
      <c r="S138" s="114">
        <f>SUM(S135:S137)</f>
        <v>669030</v>
      </c>
      <c r="T138" s="164"/>
      <c r="U138" s="27"/>
      <c r="V138" s="90"/>
      <c r="W138" s="118"/>
      <c r="X138" s="114"/>
    </row>
    <row r="139" spans="1:24" s="8" customFormat="1" ht="15" customHeight="1">
      <c r="A139" s="137" t="s">
        <v>293</v>
      </c>
      <c r="B139" s="206" t="s">
        <v>294</v>
      </c>
      <c r="C139" s="207"/>
      <c r="D139" s="208"/>
      <c r="E139" s="164"/>
      <c r="F139" s="27"/>
      <c r="G139" s="90"/>
      <c r="H139" s="118"/>
      <c r="I139" s="114"/>
      <c r="J139" s="164"/>
      <c r="K139" s="27"/>
      <c r="L139" s="90"/>
      <c r="M139" s="118"/>
      <c r="N139" s="114"/>
      <c r="O139" s="164"/>
      <c r="P139" s="27"/>
      <c r="Q139" s="90"/>
      <c r="R139" s="118"/>
      <c r="S139" s="114"/>
      <c r="T139" s="164"/>
      <c r="U139" s="27"/>
      <c r="V139" s="90"/>
      <c r="W139" s="118"/>
      <c r="X139" s="114"/>
    </row>
    <row r="140" spans="1:24" s="8" customFormat="1" ht="15" customHeight="1">
      <c r="A140" s="136"/>
      <c r="B140" s="209" t="s">
        <v>295</v>
      </c>
      <c r="C140" s="210"/>
      <c r="D140" s="211"/>
      <c r="E140" s="164"/>
      <c r="F140" s="27"/>
      <c r="G140" s="90"/>
      <c r="H140" s="118"/>
      <c r="I140" s="114"/>
      <c r="J140" s="164"/>
      <c r="K140" s="27"/>
      <c r="L140" s="90"/>
      <c r="M140" s="118"/>
      <c r="N140" s="114"/>
      <c r="O140" s="164"/>
      <c r="P140" s="27"/>
      <c r="Q140" s="90"/>
      <c r="R140" s="118"/>
      <c r="S140" s="114"/>
      <c r="T140" s="164"/>
      <c r="U140" s="27" t="s">
        <v>241</v>
      </c>
      <c r="V140" s="90">
        <v>1</v>
      </c>
      <c r="W140" s="41">
        <v>48000</v>
      </c>
      <c r="X140" s="113">
        <f>W140*V140</f>
        <v>48000</v>
      </c>
    </row>
    <row r="141" spans="1:24" s="8" customFormat="1" ht="15" customHeight="1">
      <c r="A141" s="136"/>
      <c r="B141" s="209" t="s">
        <v>296</v>
      </c>
      <c r="C141" s="210"/>
      <c r="D141" s="211"/>
      <c r="E141" s="164"/>
      <c r="F141" s="27"/>
      <c r="G141" s="90"/>
      <c r="H141" s="118"/>
      <c r="I141" s="114"/>
      <c r="J141" s="164"/>
      <c r="K141" s="27"/>
      <c r="L141" s="90"/>
      <c r="M141" s="118"/>
      <c r="N141" s="114"/>
      <c r="O141" s="164"/>
      <c r="P141" s="27"/>
      <c r="Q141" s="90"/>
      <c r="R141" s="118"/>
      <c r="S141" s="114"/>
      <c r="T141" s="164"/>
      <c r="U141" s="27" t="s">
        <v>241</v>
      </c>
      <c r="V141" s="90">
        <v>1</v>
      </c>
      <c r="W141" s="41">
        <v>1890</v>
      </c>
      <c r="X141" s="113">
        <f t="shared" ref="X141:X149" si="29">W141*V141</f>
        <v>1890</v>
      </c>
    </row>
    <row r="142" spans="1:24" s="8" customFormat="1" ht="15" customHeight="1">
      <c r="A142" s="136"/>
      <c r="B142" s="209" t="s">
        <v>297</v>
      </c>
      <c r="C142" s="210"/>
      <c r="D142" s="211"/>
      <c r="E142" s="164"/>
      <c r="F142" s="27"/>
      <c r="G142" s="90"/>
      <c r="H142" s="118"/>
      <c r="I142" s="114"/>
      <c r="J142" s="164"/>
      <c r="K142" s="27"/>
      <c r="L142" s="90"/>
      <c r="M142" s="118"/>
      <c r="N142" s="114"/>
      <c r="O142" s="164"/>
      <c r="P142" s="27"/>
      <c r="Q142" s="90"/>
      <c r="R142" s="118"/>
      <c r="S142" s="114"/>
      <c r="T142" s="164"/>
      <c r="U142" s="27" t="s">
        <v>44</v>
      </c>
      <c r="V142" s="90">
        <v>2</v>
      </c>
      <c r="W142" s="41">
        <v>3120</v>
      </c>
      <c r="X142" s="113">
        <f t="shared" si="29"/>
        <v>6240</v>
      </c>
    </row>
    <row r="143" spans="1:24" s="8" customFormat="1" ht="15" customHeight="1">
      <c r="A143" s="136"/>
      <c r="B143" s="209" t="s">
        <v>298</v>
      </c>
      <c r="C143" s="210"/>
      <c r="D143" s="211"/>
      <c r="E143" s="164"/>
      <c r="F143" s="27"/>
      <c r="G143" s="90"/>
      <c r="H143" s="118"/>
      <c r="I143" s="114"/>
      <c r="J143" s="164"/>
      <c r="K143" s="27"/>
      <c r="L143" s="90"/>
      <c r="M143" s="118"/>
      <c r="N143" s="114"/>
      <c r="O143" s="164"/>
      <c r="P143" s="27"/>
      <c r="Q143" s="90"/>
      <c r="R143" s="118"/>
      <c r="S143" s="114"/>
      <c r="T143" s="164"/>
      <c r="U143" s="27" t="s">
        <v>241</v>
      </c>
      <c r="V143" s="90">
        <v>1</v>
      </c>
      <c r="W143" s="41">
        <v>1164</v>
      </c>
      <c r="X143" s="113">
        <f t="shared" si="29"/>
        <v>1164</v>
      </c>
    </row>
    <row r="144" spans="1:24" s="8" customFormat="1">
      <c r="A144" s="136"/>
      <c r="B144" s="209" t="s">
        <v>299</v>
      </c>
      <c r="C144" s="210"/>
      <c r="D144" s="211"/>
      <c r="E144" s="164"/>
      <c r="F144" s="27"/>
      <c r="G144" s="90"/>
      <c r="H144" s="118"/>
      <c r="I144" s="114"/>
      <c r="J144" s="164"/>
      <c r="K144" s="27"/>
      <c r="L144" s="90"/>
      <c r="M144" s="118"/>
      <c r="N144" s="114"/>
      <c r="O144" s="164"/>
      <c r="P144" s="27"/>
      <c r="Q144" s="90"/>
      <c r="R144" s="118"/>
      <c r="S144" s="114"/>
      <c r="T144" s="164"/>
      <c r="U144" s="27" t="s">
        <v>241</v>
      </c>
      <c r="V144" s="90">
        <v>1</v>
      </c>
      <c r="W144" s="41">
        <v>1884</v>
      </c>
      <c r="X144" s="113">
        <f t="shared" si="29"/>
        <v>1884</v>
      </c>
    </row>
    <row r="145" spans="1:24" s="8" customFormat="1">
      <c r="A145" s="136"/>
      <c r="B145" s="209" t="s">
        <v>300</v>
      </c>
      <c r="C145" s="210"/>
      <c r="D145" s="211"/>
      <c r="E145" s="164"/>
      <c r="F145" s="27"/>
      <c r="G145" s="90"/>
      <c r="H145" s="118"/>
      <c r="I145" s="114"/>
      <c r="J145" s="164"/>
      <c r="K145" s="27"/>
      <c r="L145" s="90"/>
      <c r="M145" s="118"/>
      <c r="N145" s="114"/>
      <c r="O145" s="164"/>
      <c r="P145" s="27"/>
      <c r="Q145" s="90"/>
      <c r="R145" s="118"/>
      <c r="S145" s="114"/>
      <c r="T145" s="164"/>
      <c r="U145" s="27" t="s">
        <v>241</v>
      </c>
      <c r="V145" s="90">
        <v>1</v>
      </c>
      <c r="W145" s="41">
        <v>3960</v>
      </c>
      <c r="X145" s="113">
        <f t="shared" si="29"/>
        <v>3960</v>
      </c>
    </row>
    <row r="146" spans="1:24" s="8" customFormat="1">
      <c r="A146" s="136"/>
      <c r="B146" s="209" t="s">
        <v>301</v>
      </c>
      <c r="C146" s="210"/>
      <c r="D146" s="211"/>
      <c r="E146" s="164"/>
      <c r="F146" s="27"/>
      <c r="G146" s="90"/>
      <c r="H146" s="118"/>
      <c r="I146" s="114"/>
      <c r="J146" s="164"/>
      <c r="K146" s="27"/>
      <c r="L146" s="90"/>
      <c r="M146" s="118"/>
      <c r="N146" s="114"/>
      <c r="O146" s="164"/>
      <c r="P146" s="27"/>
      <c r="Q146" s="90"/>
      <c r="R146" s="118"/>
      <c r="S146" s="114"/>
      <c r="T146" s="164"/>
      <c r="U146" s="27" t="s">
        <v>44</v>
      </c>
      <c r="V146" s="90">
        <v>2</v>
      </c>
      <c r="W146" s="41">
        <v>1008</v>
      </c>
      <c r="X146" s="113">
        <f t="shared" si="29"/>
        <v>2016</v>
      </c>
    </row>
    <row r="147" spans="1:24" s="8" customFormat="1">
      <c r="A147" s="136"/>
      <c r="B147" s="209" t="s">
        <v>302</v>
      </c>
      <c r="C147" s="210"/>
      <c r="D147" s="211"/>
      <c r="E147" s="164"/>
      <c r="F147" s="27"/>
      <c r="G147" s="90"/>
      <c r="H147" s="118"/>
      <c r="I147" s="114"/>
      <c r="J147" s="164"/>
      <c r="K147" s="27"/>
      <c r="L147" s="90"/>
      <c r="M147" s="118"/>
      <c r="N147" s="114"/>
      <c r="O147" s="164"/>
      <c r="P147" s="27"/>
      <c r="Q147" s="90"/>
      <c r="R147" s="118"/>
      <c r="S147" s="114"/>
      <c r="T147" s="164"/>
      <c r="U147" s="27" t="s">
        <v>44</v>
      </c>
      <c r="V147" s="90">
        <v>2</v>
      </c>
      <c r="W147" s="41">
        <v>432</v>
      </c>
      <c r="X147" s="113">
        <f t="shared" si="29"/>
        <v>864</v>
      </c>
    </row>
    <row r="148" spans="1:24" s="8" customFormat="1">
      <c r="A148" s="136"/>
      <c r="B148" s="209" t="s">
        <v>303</v>
      </c>
      <c r="C148" s="210"/>
      <c r="D148" s="211"/>
      <c r="E148" s="164"/>
      <c r="F148" s="27"/>
      <c r="G148" s="90"/>
      <c r="H148" s="118"/>
      <c r="I148" s="114"/>
      <c r="J148" s="164"/>
      <c r="K148" s="27"/>
      <c r="L148" s="90"/>
      <c r="M148" s="118"/>
      <c r="N148" s="114"/>
      <c r="O148" s="164"/>
      <c r="P148" s="27"/>
      <c r="Q148" s="90"/>
      <c r="R148" s="118"/>
      <c r="S148" s="114"/>
      <c r="T148" s="164"/>
      <c r="U148" s="27" t="s">
        <v>12</v>
      </c>
      <c r="V148" s="90">
        <v>1</v>
      </c>
      <c r="W148" s="41">
        <v>42000</v>
      </c>
      <c r="X148" s="113">
        <f t="shared" si="29"/>
        <v>42000</v>
      </c>
    </row>
    <row r="149" spans="1:24" s="8" customFormat="1">
      <c r="A149" s="136"/>
      <c r="B149" s="209" t="s">
        <v>304</v>
      </c>
      <c r="C149" s="210"/>
      <c r="D149" s="211"/>
      <c r="E149" s="164"/>
      <c r="F149" s="27"/>
      <c r="G149" s="90"/>
      <c r="H149" s="118"/>
      <c r="I149" s="114"/>
      <c r="J149" s="164"/>
      <c r="K149" s="27"/>
      <c r="L149" s="90"/>
      <c r="M149" s="118"/>
      <c r="N149" s="114"/>
      <c r="O149" s="164"/>
      <c r="P149" s="27"/>
      <c r="Q149" s="90"/>
      <c r="R149" s="118"/>
      <c r="S149" s="114"/>
      <c r="T149" s="164"/>
      <c r="U149" s="27" t="s">
        <v>241</v>
      </c>
      <c r="V149" s="90">
        <v>1</v>
      </c>
      <c r="W149" s="41">
        <v>14688</v>
      </c>
      <c r="X149" s="113">
        <f t="shared" si="29"/>
        <v>14688</v>
      </c>
    </row>
    <row r="150" spans="1:24" s="8" customFormat="1">
      <c r="A150" s="136"/>
      <c r="B150" s="212" t="s">
        <v>48</v>
      </c>
      <c r="C150" s="213"/>
      <c r="D150" s="214"/>
      <c r="E150" s="164"/>
      <c r="F150" s="27"/>
      <c r="G150" s="90"/>
      <c r="H150" s="118"/>
      <c r="I150" s="114"/>
      <c r="J150" s="164"/>
      <c r="K150" s="27"/>
      <c r="L150" s="90"/>
      <c r="M150" s="118"/>
      <c r="N150" s="114"/>
      <c r="O150" s="164"/>
      <c r="P150" s="27"/>
      <c r="Q150" s="90"/>
      <c r="R150" s="118"/>
      <c r="S150" s="114"/>
      <c r="T150" s="164"/>
      <c r="U150" s="27"/>
      <c r="V150" s="90"/>
      <c r="W150" s="41"/>
      <c r="X150" s="114">
        <f>SUM(X139:X147)</f>
        <v>66018</v>
      </c>
    </row>
    <row r="151" spans="1:24" s="8" customFormat="1">
      <c r="A151" s="136"/>
      <c r="B151" s="209"/>
      <c r="C151" s="210"/>
      <c r="D151" s="211"/>
      <c r="E151" s="164"/>
      <c r="F151" s="27"/>
      <c r="G151" s="90"/>
      <c r="H151" s="118"/>
      <c r="I151" s="114"/>
      <c r="J151" s="164"/>
      <c r="K151" s="27"/>
      <c r="L151" s="90"/>
      <c r="M151" s="118"/>
      <c r="N151" s="114"/>
      <c r="O151" s="164"/>
      <c r="P151" s="27"/>
      <c r="Q151" s="90"/>
      <c r="R151" s="118"/>
      <c r="S151" s="114"/>
      <c r="T151" s="164"/>
      <c r="U151" s="27"/>
      <c r="V151" s="90"/>
      <c r="W151" s="118"/>
      <c r="X151" s="114"/>
    </row>
    <row r="152" spans="1:24" s="8" customFormat="1">
      <c r="A152" s="137" t="s">
        <v>103</v>
      </c>
      <c r="B152" s="206" t="s">
        <v>191</v>
      </c>
      <c r="C152" s="207"/>
      <c r="D152" s="208"/>
      <c r="E152" s="164"/>
      <c r="F152" s="27"/>
      <c r="G152" s="90"/>
      <c r="H152" s="118"/>
      <c r="I152" s="113"/>
      <c r="J152" s="164"/>
      <c r="K152" s="41" t="s">
        <v>12</v>
      </c>
      <c r="L152" s="25">
        <v>1</v>
      </c>
      <c r="M152" s="41">
        <v>650000</v>
      </c>
      <c r="N152" s="113">
        <f>M152*L152</f>
        <v>650000</v>
      </c>
      <c r="O152" s="164"/>
      <c r="P152" s="27"/>
      <c r="Q152" s="90"/>
      <c r="R152" s="118"/>
      <c r="S152" s="113"/>
      <c r="T152" s="164"/>
      <c r="U152" s="27"/>
      <c r="V152" s="90"/>
      <c r="W152" s="118"/>
      <c r="X152" s="113"/>
    </row>
    <row r="153" spans="1:24" s="8" customFormat="1">
      <c r="A153" s="136"/>
      <c r="B153" s="209" t="s">
        <v>192</v>
      </c>
      <c r="C153" s="210"/>
      <c r="D153" s="211"/>
      <c r="E153" s="164"/>
      <c r="F153" s="27"/>
      <c r="G153" s="27"/>
      <c r="H153" s="41"/>
      <c r="I153" s="113"/>
      <c r="J153" s="164"/>
      <c r="K153" s="27"/>
      <c r="L153" s="27"/>
      <c r="M153" s="41"/>
      <c r="N153" s="113"/>
      <c r="O153" s="164"/>
      <c r="P153" s="27"/>
      <c r="Q153" s="27"/>
      <c r="R153" s="41"/>
      <c r="S153" s="113"/>
      <c r="T153" s="164"/>
      <c r="U153" s="27"/>
      <c r="V153" s="27"/>
      <c r="W153" s="41"/>
      <c r="X153" s="113"/>
    </row>
    <row r="154" spans="1:24" s="8" customFormat="1">
      <c r="A154" s="136"/>
      <c r="B154" s="209" t="s">
        <v>193</v>
      </c>
      <c r="C154" s="210"/>
      <c r="D154" s="211"/>
      <c r="E154" s="164"/>
      <c r="F154" s="27"/>
      <c r="G154" s="180"/>
      <c r="H154" s="41"/>
      <c r="I154" s="113"/>
      <c r="J154" s="164"/>
      <c r="K154" s="27"/>
      <c r="L154" s="86"/>
      <c r="M154" s="41"/>
      <c r="N154" s="113"/>
      <c r="O154" s="164"/>
      <c r="P154" s="27"/>
      <c r="Q154" s="180"/>
      <c r="R154" s="41"/>
      <c r="S154" s="113"/>
      <c r="T154" s="164"/>
      <c r="U154" s="27"/>
      <c r="V154" s="180"/>
      <c r="W154" s="41"/>
      <c r="X154" s="113"/>
    </row>
    <row r="155" spans="1:24" s="8" customFormat="1">
      <c r="A155" s="136"/>
      <c r="B155" s="209" t="s">
        <v>194</v>
      </c>
      <c r="C155" s="210"/>
      <c r="D155" s="211"/>
      <c r="E155" s="164"/>
      <c r="F155" s="27"/>
      <c r="G155" s="180"/>
      <c r="H155" s="103"/>
      <c r="I155" s="104"/>
      <c r="J155" s="164"/>
      <c r="K155" s="27"/>
      <c r="L155" s="86"/>
      <c r="M155" s="103"/>
      <c r="N155" s="113"/>
      <c r="O155" s="164"/>
      <c r="P155" s="27"/>
      <c r="Q155" s="180"/>
      <c r="R155" s="103"/>
      <c r="S155" s="104"/>
      <c r="T155" s="164"/>
      <c r="U155" s="27"/>
      <c r="V155" s="180"/>
      <c r="W155" s="103"/>
      <c r="X155" s="104"/>
    </row>
    <row r="156" spans="1:24" s="8" customFormat="1">
      <c r="A156" s="136"/>
      <c r="B156" s="209" t="s">
        <v>195</v>
      </c>
      <c r="C156" s="210"/>
      <c r="D156" s="211"/>
      <c r="E156" s="164"/>
      <c r="F156" s="27"/>
      <c r="G156" s="27"/>
      <c r="H156" s="41"/>
      <c r="I156" s="113"/>
      <c r="J156" s="164"/>
      <c r="K156" s="27"/>
      <c r="L156" s="27"/>
      <c r="M156" s="41"/>
      <c r="N156" s="113">
        <f>M156*L156</f>
        <v>0</v>
      </c>
      <c r="O156" s="164"/>
      <c r="P156" s="27"/>
      <c r="Q156" s="27"/>
      <c r="R156" s="41"/>
      <c r="S156" s="113"/>
      <c r="T156" s="164"/>
      <c r="U156" s="27"/>
      <c r="V156" s="27"/>
      <c r="W156" s="41"/>
      <c r="X156" s="113"/>
    </row>
    <row r="157" spans="1:24" s="8" customFormat="1">
      <c r="A157" s="136"/>
      <c r="B157" s="209" t="s">
        <v>196</v>
      </c>
      <c r="C157" s="210"/>
      <c r="D157" s="211"/>
      <c r="E157" s="164"/>
      <c r="F157" s="27"/>
      <c r="G157" s="27"/>
      <c r="H157" s="41"/>
      <c r="I157" s="113"/>
      <c r="J157" s="164"/>
      <c r="K157" s="27"/>
      <c r="L157" s="27"/>
      <c r="M157" s="41"/>
      <c r="N157" s="113">
        <f>M157*L157</f>
        <v>0</v>
      </c>
      <c r="O157" s="164"/>
      <c r="P157" s="27"/>
      <c r="Q157" s="27"/>
      <c r="R157" s="41"/>
      <c r="S157" s="113"/>
      <c r="T157" s="164"/>
      <c r="U157" s="27"/>
      <c r="V157" s="27"/>
      <c r="W157" s="41"/>
      <c r="X157" s="113"/>
    </row>
    <row r="158" spans="1:24" s="8" customFormat="1">
      <c r="A158" s="136"/>
      <c r="B158" s="209" t="s">
        <v>197</v>
      </c>
      <c r="C158" s="210"/>
      <c r="D158" s="211"/>
      <c r="E158" s="164"/>
      <c r="F158" s="27"/>
      <c r="G158" s="27"/>
      <c r="H158" s="41"/>
      <c r="I158" s="113"/>
      <c r="J158" s="164"/>
      <c r="K158" s="27"/>
      <c r="L158" s="27"/>
      <c r="M158" s="41"/>
      <c r="N158" s="113">
        <f>M158*L158</f>
        <v>0</v>
      </c>
      <c r="O158" s="164"/>
      <c r="P158" s="27"/>
      <c r="Q158" s="27"/>
      <c r="R158" s="41"/>
      <c r="S158" s="113"/>
      <c r="T158" s="164"/>
      <c r="U158" s="27"/>
      <c r="V158" s="27"/>
      <c r="W158" s="41"/>
      <c r="X158" s="113"/>
    </row>
    <row r="159" spans="1:24" s="8" customFormat="1">
      <c r="A159" s="136"/>
      <c r="B159" s="209" t="s">
        <v>198</v>
      </c>
      <c r="C159" s="210"/>
      <c r="D159" s="211"/>
      <c r="E159" s="164"/>
      <c r="F159" s="27"/>
      <c r="G159" s="27"/>
      <c r="H159" s="41"/>
      <c r="I159" s="113"/>
      <c r="J159" s="164"/>
      <c r="K159" s="27"/>
      <c r="L159" s="27"/>
      <c r="M159" s="41"/>
      <c r="N159" s="113">
        <f>M159*L159</f>
        <v>0</v>
      </c>
      <c r="O159" s="164"/>
      <c r="P159" s="27"/>
      <c r="Q159" s="27"/>
      <c r="R159" s="41"/>
      <c r="S159" s="113"/>
      <c r="T159" s="164"/>
      <c r="U159" s="27"/>
      <c r="V159" s="27"/>
      <c r="W159" s="41"/>
      <c r="X159" s="113"/>
    </row>
    <row r="160" spans="1:24" s="8" customFormat="1">
      <c r="A160" s="136"/>
      <c r="B160" s="209" t="s">
        <v>199</v>
      </c>
      <c r="C160" s="210"/>
      <c r="D160" s="211"/>
      <c r="E160" s="164"/>
      <c r="F160" s="27"/>
      <c r="G160" s="27"/>
      <c r="H160" s="41"/>
      <c r="I160" s="113"/>
      <c r="J160" s="164"/>
      <c r="K160" s="27"/>
      <c r="L160" s="27"/>
      <c r="M160" s="41"/>
      <c r="N160" s="113"/>
      <c r="O160" s="164"/>
      <c r="P160" s="27"/>
      <c r="Q160" s="27"/>
      <c r="R160" s="41"/>
      <c r="S160" s="113"/>
      <c r="T160" s="164"/>
      <c r="U160" s="27"/>
      <c r="V160" s="27"/>
      <c r="W160" s="41"/>
      <c r="X160" s="113"/>
    </row>
    <row r="161" spans="1:24" s="8" customFormat="1">
      <c r="A161" s="136"/>
      <c r="B161" s="209" t="s">
        <v>200</v>
      </c>
      <c r="C161" s="210"/>
      <c r="D161" s="211"/>
      <c r="E161" s="164"/>
      <c r="F161" s="27"/>
      <c r="G161" s="27"/>
      <c r="H161" s="41"/>
      <c r="I161" s="113"/>
      <c r="J161" s="164"/>
      <c r="K161" s="27"/>
      <c r="L161" s="27"/>
      <c r="M161" s="41"/>
      <c r="N161" s="113"/>
      <c r="O161" s="164"/>
      <c r="P161" s="27"/>
      <c r="Q161" s="27"/>
      <c r="R161" s="41"/>
      <c r="S161" s="113"/>
      <c r="T161" s="164"/>
      <c r="U161" s="27"/>
      <c r="V161" s="27"/>
      <c r="W161" s="41"/>
      <c r="X161" s="113"/>
    </row>
    <row r="162" spans="1:24" s="8" customFormat="1">
      <c r="A162" s="136"/>
      <c r="B162" s="209" t="s">
        <v>201</v>
      </c>
      <c r="C162" s="210"/>
      <c r="D162" s="211"/>
      <c r="E162" s="164"/>
      <c r="F162" s="27"/>
      <c r="G162" s="27"/>
      <c r="H162" s="41"/>
      <c r="I162" s="113"/>
      <c r="J162" s="164"/>
      <c r="K162" s="27"/>
      <c r="L162" s="27"/>
      <c r="M162" s="41"/>
      <c r="N162" s="113"/>
      <c r="O162" s="164"/>
      <c r="P162" s="27"/>
      <c r="Q162" s="27"/>
      <c r="R162" s="41"/>
      <c r="S162" s="113"/>
      <c r="T162" s="164"/>
      <c r="U162" s="27"/>
      <c r="V162" s="27"/>
      <c r="W162" s="41"/>
      <c r="X162" s="113"/>
    </row>
    <row r="163" spans="1:24" s="8" customFormat="1">
      <c r="A163" s="136"/>
      <c r="B163" s="209" t="s">
        <v>202</v>
      </c>
      <c r="C163" s="210"/>
      <c r="D163" s="211"/>
      <c r="E163" s="164"/>
      <c r="F163" s="27"/>
      <c r="G163" s="27"/>
      <c r="H163" s="41"/>
      <c r="I163" s="113"/>
      <c r="J163" s="164"/>
      <c r="K163" s="27"/>
      <c r="L163" s="27"/>
      <c r="M163" s="41"/>
      <c r="N163" s="113">
        <f>M163*L163</f>
        <v>0</v>
      </c>
      <c r="O163" s="164"/>
      <c r="P163" s="27"/>
      <c r="Q163" s="27"/>
      <c r="R163" s="41"/>
      <c r="S163" s="113"/>
      <c r="T163" s="164"/>
      <c r="U163" s="27"/>
      <c r="V163" s="27"/>
      <c r="W163" s="41"/>
      <c r="X163" s="113"/>
    </row>
    <row r="164" spans="1:24" s="8" customFormat="1">
      <c r="A164" s="136"/>
      <c r="B164" s="212" t="s">
        <v>48</v>
      </c>
      <c r="C164" s="213"/>
      <c r="D164" s="214"/>
      <c r="E164" s="164"/>
      <c r="F164" s="27"/>
      <c r="G164" s="90"/>
      <c r="H164" s="118"/>
      <c r="I164" s="114">
        <f>SUM(I153:I163)</f>
        <v>0</v>
      </c>
      <c r="J164" s="164"/>
      <c r="K164" s="27"/>
      <c r="L164" s="90"/>
      <c r="M164" s="118"/>
      <c r="N164" s="114">
        <f>SUM(N152:N163)</f>
        <v>650000</v>
      </c>
      <c r="O164" s="164"/>
      <c r="P164" s="27"/>
      <c r="Q164" s="90"/>
      <c r="R164" s="118"/>
      <c r="S164" s="114">
        <f>SUM(S153:S163)</f>
        <v>0</v>
      </c>
      <c r="T164" s="164"/>
      <c r="U164" s="27"/>
      <c r="V164" s="90"/>
      <c r="W164" s="118"/>
      <c r="X164" s="114">
        <f>SUM(X153:X163)</f>
        <v>0</v>
      </c>
    </row>
    <row r="165" spans="1:24" s="8" customFormat="1" ht="10.5" customHeight="1">
      <c r="A165" s="136"/>
      <c r="B165" s="166"/>
      <c r="C165" s="167"/>
      <c r="D165" s="167"/>
      <c r="E165" s="164"/>
      <c r="F165" s="27"/>
      <c r="G165" s="90"/>
      <c r="H165" s="170"/>
      <c r="I165" s="114"/>
      <c r="J165" s="164"/>
      <c r="K165" s="27"/>
      <c r="L165" s="90"/>
      <c r="M165" s="170"/>
      <c r="N165" s="114"/>
      <c r="O165" s="164"/>
      <c r="P165" s="27"/>
      <c r="Q165" s="90"/>
      <c r="R165" s="170"/>
      <c r="S165" s="114"/>
      <c r="T165" s="164"/>
      <c r="U165" s="27"/>
      <c r="V165" s="90"/>
      <c r="W165" s="170"/>
      <c r="X165" s="114"/>
    </row>
    <row r="166" spans="1:24" s="8" customFormat="1" ht="15" customHeight="1">
      <c r="A166" s="137" t="s">
        <v>305</v>
      </c>
      <c r="B166" s="206" t="s">
        <v>306</v>
      </c>
      <c r="C166" s="207"/>
      <c r="D166" s="208"/>
      <c r="E166" s="164"/>
      <c r="F166" s="87"/>
      <c r="G166" s="92"/>
      <c r="H166" s="107"/>
      <c r="I166" s="104"/>
      <c r="J166" s="164"/>
      <c r="K166" s="87"/>
      <c r="L166" s="92"/>
      <c r="M166" s="107"/>
      <c r="N166" s="104"/>
      <c r="O166" s="164"/>
      <c r="P166" s="87"/>
      <c r="Q166" s="92"/>
      <c r="R166" s="107"/>
      <c r="S166" s="104"/>
      <c r="T166" s="164"/>
      <c r="U166" s="87"/>
      <c r="V166" s="92"/>
      <c r="W166" s="107"/>
      <c r="X166" s="104"/>
    </row>
    <row r="167" spans="1:24" s="8" customFormat="1" ht="15" customHeight="1">
      <c r="A167" s="138"/>
      <c r="B167" s="209" t="s">
        <v>307</v>
      </c>
      <c r="C167" s="210"/>
      <c r="D167" s="211"/>
      <c r="E167" s="164"/>
      <c r="F167" s="87"/>
      <c r="G167" s="92"/>
      <c r="H167" s="107"/>
      <c r="I167" s="104"/>
      <c r="J167" s="164"/>
      <c r="K167" s="87"/>
      <c r="L167" s="92"/>
      <c r="M167" s="107"/>
      <c r="N167" s="104"/>
      <c r="O167" s="164"/>
      <c r="P167" s="87"/>
      <c r="Q167" s="92"/>
      <c r="R167" s="107"/>
      <c r="S167" s="104"/>
      <c r="T167" s="164"/>
      <c r="U167" s="205" t="s">
        <v>282</v>
      </c>
      <c r="V167" s="90">
        <v>1</v>
      </c>
      <c r="W167" s="41">
        <v>30000</v>
      </c>
      <c r="X167" s="104">
        <f>W167*V167</f>
        <v>30000</v>
      </c>
    </row>
    <row r="168" spans="1:24" s="8" customFormat="1" ht="15" customHeight="1">
      <c r="A168" s="138"/>
      <c r="B168" s="209" t="s">
        <v>308</v>
      </c>
      <c r="C168" s="210"/>
      <c r="D168" s="211"/>
      <c r="E168" s="164"/>
      <c r="F168" s="87"/>
      <c r="G168" s="92"/>
      <c r="H168" s="107"/>
      <c r="I168" s="104"/>
      <c r="J168" s="164"/>
      <c r="K168" s="87"/>
      <c r="L168" s="92"/>
      <c r="M168" s="107"/>
      <c r="N168" s="104"/>
      <c r="O168" s="164"/>
      <c r="P168" s="87"/>
      <c r="Q168" s="92"/>
      <c r="R168" s="107"/>
      <c r="S168" s="104"/>
      <c r="T168" s="164"/>
      <c r="U168" s="205" t="s">
        <v>284</v>
      </c>
      <c r="V168" s="90">
        <v>3</v>
      </c>
      <c r="W168" s="41">
        <v>15000</v>
      </c>
      <c r="X168" s="104">
        <f t="shared" ref="X168:X173" si="30">W168*V168</f>
        <v>45000</v>
      </c>
    </row>
    <row r="169" spans="1:24" s="8" customFormat="1" ht="15" customHeight="1">
      <c r="A169" s="138"/>
      <c r="B169" s="209" t="s">
        <v>309</v>
      </c>
      <c r="C169" s="210"/>
      <c r="D169" s="211"/>
      <c r="E169" s="164"/>
      <c r="F169" s="87"/>
      <c r="G169" s="92"/>
      <c r="H169" s="107"/>
      <c r="I169" s="104"/>
      <c r="J169" s="164"/>
      <c r="K169" s="87"/>
      <c r="L169" s="92"/>
      <c r="M169" s="107"/>
      <c r="N169" s="104"/>
      <c r="O169" s="164"/>
      <c r="P169" s="87"/>
      <c r="Q169" s="92"/>
      <c r="R169" s="107"/>
      <c r="S169" s="104"/>
      <c r="T169" s="164"/>
      <c r="U169" s="205" t="s">
        <v>284</v>
      </c>
      <c r="V169" s="90">
        <v>2</v>
      </c>
      <c r="W169" s="41">
        <v>17040</v>
      </c>
      <c r="X169" s="104">
        <f t="shared" si="30"/>
        <v>34080</v>
      </c>
    </row>
    <row r="170" spans="1:24" s="8" customFormat="1" ht="15" customHeight="1">
      <c r="A170" s="138"/>
      <c r="B170" s="209" t="s">
        <v>310</v>
      </c>
      <c r="C170" s="210"/>
      <c r="D170" s="211"/>
      <c r="E170" s="164"/>
      <c r="F170" s="87"/>
      <c r="G170" s="92"/>
      <c r="H170" s="107"/>
      <c r="I170" s="104"/>
      <c r="J170" s="164"/>
      <c r="K170" s="87"/>
      <c r="L170" s="92"/>
      <c r="M170" s="107"/>
      <c r="N170" s="104"/>
      <c r="O170" s="164"/>
      <c r="P170" s="87"/>
      <c r="Q170" s="92"/>
      <c r="R170" s="107"/>
      <c r="S170" s="104"/>
      <c r="T170" s="164"/>
      <c r="U170" s="205" t="s">
        <v>284</v>
      </c>
      <c r="V170" s="90">
        <v>4</v>
      </c>
      <c r="W170" s="41">
        <v>6000</v>
      </c>
      <c r="X170" s="104">
        <f t="shared" si="30"/>
        <v>24000</v>
      </c>
    </row>
    <row r="171" spans="1:24" s="8" customFormat="1" ht="15" customHeight="1">
      <c r="A171" s="138"/>
      <c r="B171" s="209" t="s">
        <v>311</v>
      </c>
      <c r="C171" s="210"/>
      <c r="D171" s="211"/>
      <c r="E171" s="164"/>
      <c r="F171" s="87"/>
      <c r="G171" s="92"/>
      <c r="H171" s="107"/>
      <c r="I171" s="104"/>
      <c r="J171" s="164"/>
      <c r="K171" s="87"/>
      <c r="L171" s="92"/>
      <c r="M171" s="107"/>
      <c r="N171" s="104"/>
      <c r="O171" s="164"/>
      <c r="P171" s="87"/>
      <c r="Q171" s="92"/>
      <c r="R171" s="107"/>
      <c r="S171" s="104"/>
      <c r="T171" s="164"/>
      <c r="U171" s="205" t="s">
        <v>44</v>
      </c>
      <c r="V171" s="90">
        <v>6</v>
      </c>
      <c r="W171" s="41">
        <v>612</v>
      </c>
      <c r="X171" s="104">
        <f t="shared" si="30"/>
        <v>3672</v>
      </c>
    </row>
    <row r="172" spans="1:24" s="8" customFormat="1" ht="15" customHeight="1">
      <c r="A172" s="138"/>
      <c r="B172" s="209" t="s">
        <v>312</v>
      </c>
      <c r="C172" s="210"/>
      <c r="D172" s="211"/>
      <c r="E172" s="164"/>
      <c r="F172" s="87"/>
      <c r="G172" s="92"/>
      <c r="H172" s="107"/>
      <c r="I172" s="104"/>
      <c r="J172" s="164"/>
      <c r="K172" s="87"/>
      <c r="L172" s="92"/>
      <c r="M172" s="107"/>
      <c r="N172" s="104"/>
      <c r="O172" s="164"/>
      <c r="P172" s="87"/>
      <c r="Q172" s="92"/>
      <c r="R172" s="107"/>
      <c r="S172" s="104"/>
      <c r="T172" s="164"/>
      <c r="U172" s="205" t="s">
        <v>241</v>
      </c>
      <c r="V172" s="90">
        <v>1</v>
      </c>
      <c r="W172" s="41">
        <v>1200</v>
      </c>
      <c r="X172" s="104">
        <f t="shared" si="30"/>
        <v>1200</v>
      </c>
    </row>
    <row r="173" spans="1:24" s="8" customFormat="1" ht="15" customHeight="1">
      <c r="A173" s="138"/>
      <c r="B173" s="209" t="s">
        <v>313</v>
      </c>
      <c r="C173" s="210"/>
      <c r="D173" s="211"/>
      <c r="E173" s="164"/>
      <c r="F173" s="87"/>
      <c r="G173" s="92"/>
      <c r="H173" s="107"/>
      <c r="I173" s="104"/>
      <c r="J173" s="164"/>
      <c r="K173" s="87"/>
      <c r="L173" s="92"/>
      <c r="M173" s="107"/>
      <c r="N173" s="104"/>
      <c r="O173" s="164"/>
      <c r="P173" s="87"/>
      <c r="Q173" s="92"/>
      <c r="R173" s="107"/>
      <c r="S173" s="104"/>
      <c r="T173" s="164"/>
      <c r="U173" s="205" t="s">
        <v>241</v>
      </c>
      <c r="V173" s="90">
        <v>1</v>
      </c>
      <c r="W173" s="41">
        <v>2400</v>
      </c>
      <c r="X173" s="104">
        <f t="shared" si="30"/>
        <v>2400</v>
      </c>
    </row>
    <row r="174" spans="1:24" s="8" customFormat="1" ht="15" customHeight="1">
      <c r="A174" s="138"/>
      <c r="B174" s="270"/>
      <c r="C174" s="271"/>
      <c r="D174" s="272"/>
      <c r="E174" s="164"/>
      <c r="F174" s="87"/>
      <c r="G174" s="92"/>
      <c r="H174" s="107"/>
      <c r="I174" s="104"/>
      <c r="J174" s="164"/>
      <c r="K174" s="87"/>
      <c r="L174" s="92"/>
      <c r="M174" s="107"/>
      <c r="N174" s="104"/>
      <c r="O174" s="164"/>
      <c r="P174" s="87"/>
      <c r="Q174" s="92"/>
      <c r="R174" s="107"/>
      <c r="S174" s="104"/>
      <c r="T174" s="164"/>
      <c r="U174" s="87"/>
      <c r="V174" s="92"/>
      <c r="W174" s="107"/>
      <c r="X174" s="104"/>
    </row>
    <row r="175" spans="1:24" s="8" customFormat="1" ht="15" customHeight="1">
      <c r="A175" s="138" t="s">
        <v>73</v>
      </c>
      <c r="B175" s="270" t="s">
        <v>97</v>
      </c>
      <c r="C175" s="271"/>
      <c r="D175" s="272"/>
      <c r="E175" s="164"/>
      <c r="F175" s="87"/>
      <c r="G175" s="92"/>
      <c r="H175" s="107"/>
      <c r="I175" s="104"/>
      <c r="J175" s="164"/>
      <c r="K175" s="87"/>
      <c r="L175" s="92"/>
      <c r="M175" s="107"/>
      <c r="N175" s="104"/>
      <c r="O175" s="164"/>
      <c r="P175" s="87"/>
      <c r="Q175" s="92"/>
      <c r="R175" s="107"/>
      <c r="S175" s="104"/>
      <c r="T175" s="164"/>
      <c r="U175" s="87"/>
      <c r="V175" s="92"/>
      <c r="W175" s="107"/>
      <c r="X175" s="104"/>
    </row>
    <row r="176" spans="1:24" s="8" customFormat="1" ht="15" customHeight="1">
      <c r="A176" s="136">
        <v>1</v>
      </c>
      <c r="B176" s="267" t="s">
        <v>49</v>
      </c>
      <c r="C176" s="268"/>
      <c r="D176" s="269"/>
      <c r="E176" s="172"/>
      <c r="F176" s="182" t="s">
        <v>44</v>
      </c>
      <c r="G176" s="27">
        <v>50</v>
      </c>
      <c r="H176" s="108">
        <v>190</v>
      </c>
      <c r="I176" s="104">
        <f t="shared" ref="I176:I188" si="31">G176*H176</f>
        <v>9500</v>
      </c>
      <c r="J176" s="172"/>
      <c r="K176" s="93" t="s">
        <v>44</v>
      </c>
      <c r="L176" s="94">
        <v>50</v>
      </c>
      <c r="M176" s="108">
        <v>181</v>
      </c>
      <c r="N176" s="104">
        <f t="shared" ref="N176:N188" si="32">L176*M176</f>
        <v>9050</v>
      </c>
      <c r="O176" s="172"/>
      <c r="P176" s="182" t="s">
        <v>44</v>
      </c>
      <c r="Q176" s="27">
        <v>50</v>
      </c>
      <c r="R176" s="108">
        <v>450</v>
      </c>
      <c r="S176" s="104">
        <f t="shared" ref="S176:S188" si="33">Q176*R176</f>
        <v>22500</v>
      </c>
      <c r="T176" s="172"/>
      <c r="U176" s="93" t="s">
        <v>44</v>
      </c>
      <c r="V176" s="27">
        <v>50</v>
      </c>
      <c r="W176" s="108">
        <v>196.79999999999998</v>
      </c>
      <c r="X176" s="104">
        <f>V176*W176</f>
        <v>9840</v>
      </c>
    </row>
    <row r="177" spans="1:24" s="8" customFormat="1" ht="15" customHeight="1">
      <c r="A177" s="136">
        <v>2</v>
      </c>
      <c r="B177" s="267" t="s">
        <v>50</v>
      </c>
      <c r="C177" s="268"/>
      <c r="D177" s="269"/>
      <c r="E177" s="163"/>
      <c r="F177" s="182" t="s">
        <v>44</v>
      </c>
      <c r="G177" s="27">
        <v>200</v>
      </c>
      <c r="H177" s="108">
        <v>90</v>
      </c>
      <c r="I177" s="104">
        <f t="shared" si="31"/>
        <v>18000</v>
      </c>
      <c r="J177" s="163"/>
      <c r="K177" s="93" t="s">
        <v>44</v>
      </c>
      <c r="L177" s="94">
        <v>200</v>
      </c>
      <c r="M177" s="108">
        <v>56</v>
      </c>
      <c r="N177" s="104">
        <f t="shared" si="32"/>
        <v>11200</v>
      </c>
      <c r="O177" s="163"/>
      <c r="P177" s="182" t="s">
        <v>44</v>
      </c>
      <c r="Q177" s="27">
        <v>200</v>
      </c>
      <c r="R177" s="108">
        <v>300</v>
      </c>
      <c r="S177" s="104">
        <f t="shared" si="33"/>
        <v>60000</v>
      </c>
      <c r="T177" s="163"/>
      <c r="U177" s="93" t="s">
        <v>44</v>
      </c>
      <c r="V177" s="27">
        <v>100</v>
      </c>
      <c r="W177" s="108">
        <v>133.19999999999999</v>
      </c>
      <c r="X177" s="104">
        <f t="shared" ref="X177:X188" si="34">V177*W177</f>
        <v>13319.999999999998</v>
      </c>
    </row>
    <row r="178" spans="1:24" s="8" customFormat="1" ht="15" customHeight="1">
      <c r="A178" s="136">
        <v>3</v>
      </c>
      <c r="B178" s="335" t="s">
        <v>51</v>
      </c>
      <c r="C178" s="336"/>
      <c r="D178" s="337"/>
      <c r="E178" s="163"/>
      <c r="F178" s="182" t="s">
        <v>44</v>
      </c>
      <c r="G178" s="27">
        <v>50</v>
      </c>
      <c r="H178" s="108">
        <v>85</v>
      </c>
      <c r="I178" s="104">
        <f t="shared" si="31"/>
        <v>4250</v>
      </c>
      <c r="J178" s="163"/>
      <c r="K178" s="93" t="s">
        <v>44</v>
      </c>
      <c r="L178" s="94">
        <v>15</v>
      </c>
      <c r="M178" s="108">
        <v>56</v>
      </c>
      <c r="N178" s="104">
        <f t="shared" si="32"/>
        <v>840</v>
      </c>
      <c r="O178" s="163"/>
      <c r="P178" s="182" t="s">
        <v>44</v>
      </c>
      <c r="Q178" s="27">
        <v>100</v>
      </c>
      <c r="R178" s="108">
        <v>150</v>
      </c>
      <c r="S178" s="104">
        <f t="shared" si="33"/>
        <v>15000</v>
      </c>
      <c r="T178" s="163"/>
      <c r="U178" s="93" t="s">
        <v>44</v>
      </c>
      <c r="V178" s="27">
        <v>30</v>
      </c>
      <c r="W178" s="108">
        <v>140.4</v>
      </c>
      <c r="X178" s="104">
        <f t="shared" si="34"/>
        <v>4212</v>
      </c>
    </row>
    <row r="179" spans="1:24" s="8" customFormat="1" ht="15" customHeight="1">
      <c r="A179" s="136">
        <v>4</v>
      </c>
      <c r="B179" s="267" t="s">
        <v>74</v>
      </c>
      <c r="C179" s="268"/>
      <c r="D179" s="269"/>
      <c r="E179" s="163"/>
      <c r="F179" s="182" t="s">
        <v>44</v>
      </c>
      <c r="G179" s="27">
        <v>30</v>
      </c>
      <c r="H179" s="108">
        <v>150</v>
      </c>
      <c r="I179" s="104">
        <f t="shared" si="31"/>
        <v>4500</v>
      </c>
      <c r="J179" s="163"/>
      <c r="K179" s="93" t="s">
        <v>44</v>
      </c>
      <c r="L179" s="94">
        <v>16</v>
      </c>
      <c r="M179" s="108">
        <v>125</v>
      </c>
      <c r="N179" s="104">
        <f t="shared" si="32"/>
        <v>2000</v>
      </c>
      <c r="O179" s="163"/>
      <c r="P179" s="182" t="s">
        <v>44</v>
      </c>
      <c r="Q179" s="27">
        <v>100</v>
      </c>
      <c r="R179" s="108">
        <v>80</v>
      </c>
      <c r="S179" s="104">
        <f t="shared" si="33"/>
        <v>8000</v>
      </c>
      <c r="T179" s="163"/>
      <c r="U179" s="93" t="s">
        <v>44</v>
      </c>
      <c r="V179" s="27">
        <v>10</v>
      </c>
      <c r="W179" s="108">
        <v>146.4</v>
      </c>
      <c r="X179" s="104">
        <f t="shared" si="34"/>
        <v>1464</v>
      </c>
    </row>
    <row r="180" spans="1:24" s="8" customFormat="1" ht="15" customHeight="1">
      <c r="A180" s="136">
        <v>5</v>
      </c>
      <c r="B180" s="267" t="s">
        <v>87</v>
      </c>
      <c r="C180" s="268"/>
      <c r="D180" s="269"/>
      <c r="E180" s="163"/>
      <c r="F180" s="183" t="s">
        <v>43</v>
      </c>
      <c r="G180" s="27">
        <v>30</v>
      </c>
      <c r="H180" s="103">
        <v>1500</v>
      </c>
      <c r="I180" s="104">
        <f t="shared" si="31"/>
        <v>45000</v>
      </c>
      <c r="J180" s="163"/>
      <c r="K180" s="42" t="s">
        <v>43</v>
      </c>
      <c r="L180" s="95">
        <v>15</v>
      </c>
      <c r="M180" s="103">
        <v>1500</v>
      </c>
      <c r="N180" s="104">
        <f t="shared" si="32"/>
        <v>22500</v>
      </c>
      <c r="O180" s="163"/>
      <c r="P180" s="183" t="s">
        <v>43</v>
      </c>
      <c r="Q180" s="27">
        <v>30</v>
      </c>
      <c r="R180" s="103">
        <v>700</v>
      </c>
      <c r="S180" s="104">
        <f t="shared" si="33"/>
        <v>21000</v>
      </c>
      <c r="T180" s="163"/>
      <c r="U180" s="42" t="s">
        <v>43</v>
      </c>
      <c r="V180" s="27">
        <v>10</v>
      </c>
      <c r="W180" s="103">
        <v>1032</v>
      </c>
      <c r="X180" s="104">
        <f t="shared" si="34"/>
        <v>10320</v>
      </c>
    </row>
    <row r="181" spans="1:24" s="8" customFormat="1" ht="15" customHeight="1">
      <c r="A181" s="136">
        <v>6</v>
      </c>
      <c r="B181" s="267" t="s">
        <v>88</v>
      </c>
      <c r="C181" s="268"/>
      <c r="D181" s="269"/>
      <c r="E181" s="163"/>
      <c r="F181" s="182" t="s">
        <v>89</v>
      </c>
      <c r="G181" s="27">
        <v>20</v>
      </c>
      <c r="H181" s="108">
        <v>900</v>
      </c>
      <c r="I181" s="104">
        <f t="shared" si="31"/>
        <v>18000</v>
      </c>
      <c r="J181" s="163"/>
      <c r="K181" s="93" t="s">
        <v>89</v>
      </c>
      <c r="L181" s="94">
        <v>4</v>
      </c>
      <c r="M181" s="108">
        <v>812</v>
      </c>
      <c r="N181" s="104">
        <f t="shared" si="32"/>
        <v>3248</v>
      </c>
      <c r="O181" s="163"/>
      <c r="P181" s="182" t="s">
        <v>89</v>
      </c>
      <c r="Q181" s="27">
        <v>20</v>
      </c>
      <c r="R181" s="108">
        <v>2920</v>
      </c>
      <c r="S181" s="104">
        <f t="shared" si="33"/>
        <v>58400</v>
      </c>
      <c r="T181" s="163"/>
      <c r="U181" s="93" t="s">
        <v>89</v>
      </c>
      <c r="V181" s="27">
        <v>2</v>
      </c>
      <c r="W181" s="108">
        <v>2580</v>
      </c>
      <c r="X181" s="104">
        <f t="shared" si="34"/>
        <v>5160</v>
      </c>
    </row>
    <row r="182" spans="1:24" s="8" customFormat="1" ht="15" customHeight="1">
      <c r="A182" s="136">
        <v>7</v>
      </c>
      <c r="B182" s="267" t="s">
        <v>132</v>
      </c>
      <c r="C182" s="268"/>
      <c r="D182" s="269"/>
      <c r="E182" s="163"/>
      <c r="F182" s="183" t="s">
        <v>43</v>
      </c>
      <c r="G182" s="27">
        <v>100</v>
      </c>
      <c r="H182" s="103">
        <v>200</v>
      </c>
      <c r="I182" s="104">
        <f t="shared" si="31"/>
        <v>20000</v>
      </c>
      <c r="J182" s="163"/>
      <c r="K182" s="42" t="s">
        <v>43</v>
      </c>
      <c r="L182" s="95">
        <v>40</v>
      </c>
      <c r="M182" s="103">
        <v>162</v>
      </c>
      <c r="N182" s="104">
        <f t="shared" si="32"/>
        <v>6480</v>
      </c>
      <c r="O182" s="163"/>
      <c r="P182" s="183" t="s">
        <v>43</v>
      </c>
      <c r="Q182" s="27">
        <v>100</v>
      </c>
      <c r="R182" s="103">
        <v>450</v>
      </c>
      <c r="S182" s="104">
        <f t="shared" si="33"/>
        <v>45000</v>
      </c>
      <c r="T182" s="163"/>
      <c r="U182" s="42" t="s">
        <v>43</v>
      </c>
      <c r="V182" s="27">
        <v>5</v>
      </c>
      <c r="W182" s="103">
        <v>156</v>
      </c>
      <c r="X182" s="104">
        <f t="shared" si="34"/>
        <v>780</v>
      </c>
    </row>
    <row r="183" spans="1:24" s="8" customFormat="1" ht="15" customHeight="1">
      <c r="A183" s="136">
        <v>7</v>
      </c>
      <c r="B183" s="267" t="s">
        <v>133</v>
      </c>
      <c r="C183" s="268"/>
      <c r="D183" s="269"/>
      <c r="E183" s="163"/>
      <c r="F183" s="183" t="s">
        <v>43</v>
      </c>
      <c r="G183" s="27">
        <v>50</v>
      </c>
      <c r="H183" s="103">
        <v>200</v>
      </c>
      <c r="I183" s="104">
        <f t="shared" si="31"/>
        <v>10000</v>
      </c>
      <c r="J183" s="163"/>
      <c r="K183" s="42" t="s">
        <v>43</v>
      </c>
      <c r="L183" s="95">
        <v>20</v>
      </c>
      <c r="M183" s="103">
        <v>200</v>
      </c>
      <c r="N183" s="104">
        <f t="shared" si="32"/>
        <v>4000</v>
      </c>
      <c r="O183" s="163"/>
      <c r="P183" s="183" t="s">
        <v>43</v>
      </c>
      <c r="Q183" s="27">
        <v>100</v>
      </c>
      <c r="R183" s="103">
        <v>450</v>
      </c>
      <c r="S183" s="104">
        <f t="shared" si="33"/>
        <v>45000</v>
      </c>
      <c r="T183" s="163"/>
      <c r="U183" s="42" t="s">
        <v>43</v>
      </c>
      <c r="V183" s="27">
        <v>5</v>
      </c>
      <c r="W183" s="103">
        <v>180</v>
      </c>
      <c r="X183" s="104">
        <f t="shared" si="34"/>
        <v>900</v>
      </c>
    </row>
    <row r="184" spans="1:24" s="8" customFormat="1" ht="15" customHeight="1">
      <c r="A184" s="136">
        <v>8</v>
      </c>
      <c r="B184" s="267" t="s">
        <v>84</v>
      </c>
      <c r="C184" s="268"/>
      <c r="D184" s="269"/>
      <c r="E184" s="163"/>
      <c r="F184" s="182" t="s">
        <v>52</v>
      </c>
      <c r="G184" s="27">
        <v>10</v>
      </c>
      <c r="H184" s="108">
        <v>2200</v>
      </c>
      <c r="I184" s="104">
        <f t="shared" si="31"/>
        <v>22000</v>
      </c>
      <c r="J184" s="163"/>
      <c r="K184" s="93" t="s">
        <v>52</v>
      </c>
      <c r="L184" s="96">
        <v>30</v>
      </c>
      <c r="M184" s="108">
        <v>4625</v>
      </c>
      <c r="N184" s="104">
        <f t="shared" si="32"/>
        <v>138750</v>
      </c>
      <c r="O184" s="163"/>
      <c r="P184" s="182" t="s">
        <v>52</v>
      </c>
      <c r="Q184" s="27">
        <v>10</v>
      </c>
      <c r="R184" s="108">
        <v>2100</v>
      </c>
      <c r="S184" s="104">
        <f t="shared" si="33"/>
        <v>21000</v>
      </c>
      <c r="T184" s="163"/>
      <c r="U184" s="93" t="s">
        <v>52</v>
      </c>
      <c r="V184" s="27">
        <v>5</v>
      </c>
      <c r="W184" s="108">
        <v>3480</v>
      </c>
      <c r="X184" s="104">
        <f t="shared" si="34"/>
        <v>17400</v>
      </c>
    </row>
    <row r="185" spans="1:24" s="8" customFormat="1" ht="15" customHeight="1">
      <c r="A185" s="136">
        <v>9</v>
      </c>
      <c r="B185" s="267" t="s">
        <v>99</v>
      </c>
      <c r="C185" s="268"/>
      <c r="D185" s="269"/>
      <c r="E185" s="163"/>
      <c r="F185" s="182" t="s">
        <v>44</v>
      </c>
      <c r="G185" s="77">
        <v>90</v>
      </c>
      <c r="H185" s="108">
        <v>50</v>
      </c>
      <c r="I185" s="104">
        <f t="shared" si="31"/>
        <v>4500</v>
      </c>
      <c r="J185" s="163"/>
      <c r="K185" s="93" t="s">
        <v>44</v>
      </c>
      <c r="L185" s="96">
        <v>30</v>
      </c>
      <c r="M185" s="108">
        <v>12</v>
      </c>
      <c r="N185" s="104">
        <f t="shared" si="32"/>
        <v>360</v>
      </c>
      <c r="O185" s="163"/>
      <c r="P185" s="182" t="s">
        <v>44</v>
      </c>
      <c r="Q185" s="77">
        <v>90</v>
      </c>
      <c r="R185" s="108">
        <v>50</v>
      </c>
      <c r="S185" s="104">
        <f t="shared" si="33"/>
        <v>4500</v>
      </c>
      <c r="T185" s="163"/>
      <c r="U185" s="93" t="s">
        <v>44</v>
      </c>
      <c r="V185" s="77">
        <v>2000</v>
      </c>
      <c r="W185" s="108">
        <v>19.2</v>
      </c>
      <c r="X185" s="104">
        <f t="shared" si="34"/>
        <v>38400</v>
      </c>
    </row>
    <row r="186" spans="1:24" s="8" customFormat="1" ht="15" customHeight="1">
      <c r="A186" s="136">
        <v>10</v>
      </c>
      <c r="B186" s="267" t="s">
        <v>100</v>
      </c>
      <c r="C186" s="268"/>
      <c r="D186" s="269"/>
      <c r="E186" s="163"/>
      <c r="F186" s="182" t="s">
        <v>44</v>
      </c>
      <c r="G186" s="27">
        <v>50</v>
      </c>
      <c r="H186" s="108">
        <v>190</v>
      </c>
      <c r="I186" s="104">
        <f t="shared" si="31"/>
        <v>9500</v>
      </c>
      <c r="J186" s="163"/>
      <c r="K186" s="93" t="s">
        <v>44</v>
      </c>
      <c r="L186" s="96">
        <v>8</v>
      </c>
      <c r="M186" s="108">
        <v>187</v>
      </c>
      <c r="N186" s="104">
        <f t="shared" si="32"/>
        <v>1496</v>
      </c>
      <c r="O186" s="163"/>
      <c r="P186" s="182" t="s">
        <v>44</v>
      </c>
      <c r="Q186" s="27">
        <v>50</v>
      </c>
      <c r="R186" s="108">
        <v>300</v>
      </c>
      <c r="S186" s="104">
        <f t="shared" si="33"/>
        <v>15000</v>
      </c>
      <c r="T186" s="163"/>
      <c r="U186" s="93" t="s">
        <v>44</v>
      </c>
      <c r="V186" s="27">
        <v>15</v>
      </c>
      <c r="W186" s="108">
        <v>102</v>
      </c>
      <c r="X186" s="104">
        <f t="shared" si="34"/>
        <v>1530</v>
      </c>
    </row>
    <row r="187" spans="1:24" s="8" customFormat="1" ht="15" customHeight="1">
      <c r="A187" s="136">
        <v>11</v>
      </c>
      <c r="B187" s="261" t="s">
        <v>235</v>
      </c>
      <c r="C187" s="334"/>
      <c r="D187" s="334"/>
      <c r="E187" s="163"/>
      <c r="F187" s="182" t="s">
        <v>12</v>
      </c>
      <c r="G187" s="27">
        <v>1</v>
      </c>
      <c r="H187" s="108">
        <v>3000</v>
      </c>
      <c r="I187" s="104">
        <f t="shared" si="31"/>
        <v>3000</v>
      </c>
      <c r="J187" s="163"/>
      <c r="K187" s="93" t="s">
        <v>12</v>
      </c>
      <c r="L187" s="96">
        <v>0</v>
      </c>
      <c r="M187" s="108"/>
      <c r="N187" s="104">
        <f t="shared" ref="N187" si="35">L187*M187</f>
        <v>0</v>
      </c>
      <c r="O187" s="163"/>
      <c r="P187" s="182" t="s">
        <v>12</v>
      </c>
      <c r="Q187" s="27">
        <v>1</v>
      </c>
      <c r="R187" s="108">
        <v>10000</v>
      </c>
      <c r="S187" s="104">
        <f t="shared" si="33"/>
        <v>10000</v>
      </c>
      <c r="T187" s="163"/>
      <c r="U187" s="93" t="s">
        <v>12</v>
      </c>
      <c r="V187" s="27">
        <v>2</v>
      </c>
      <c r="W187" s="108">
        <v>3000</v>
      </c>
      <c r="X187" s="104">
        <f t="shared" si="34"/>
        <v>6000</v>
      </c>
    </row>
    <row r="188" spans="1:24" s="8" customFormat="1" ht="15" customHeight="1">
      <c r="A188" s="136">
        <v>12</v>
      </c>
      <c r="B188" s="261" t="s">
        <v>62</v>
      </c>
      <c r="C188" s="334"/>
      <c r="D188" s="334"/>
      <c r="E188" s="163"/>
      <c r="F188" s="182" t="s">
        <v>12</v>
      </c>
      <c r="G188" s="27">
        <v>1</v>
      </c>
      <c r="H188" s="108">
        <v>15000</v>
      </c>
      <c r="I188" s="104">
        <f t="shared" si="31"/>
        <v>15000</v>
      </c>
      <c r="J188" s="163"/>
      <c r="K188" s="93" t="s">
        <v>12</v>
      </c>
      <c r="L188" s="96">
        <v>1</v>
      </c>
      <c r="M188" s="108">
        <v>30000</v>
      </c>
      <c r="N188" s="104">
        <f t="shared" si="32"/>
        <v>30000</v>
      </c>
      <c r="O188" s="163"/>
      <c r="P188" s="182" t="s">
        <v>12</v>
      </c>
      <c r="Q188" s="27">
        <v>1</v>
      </c>
      <c r="R188" s="108">
        <v>50000</v>
      </c>
      <c r="S188" s="104">
        <f t="shared" si="33"/>
        <v>50000</v>
      </c>
      <c r="T188" s="163"/>
      <c r="U188" s="93" t="s">
        <v>12</v>
      </c>
      <c r="V188" s="27">
        <v>1</v>
      </c>
      <c r="W188" s="108">
        <v>10932</v>
      </c>
      <c r="X188" s="104">
        <f t="shared" si="34"/>
        <v>10932</v>
      </c>
    </row>
    <row r="189" spans="1:24" s="8" customFormat="1" ht="15" customHeight="1">
      <c r="A189" s="136">
        <v>13</v>
      </c>
      <c r="B189" s="261"/>
      <c r="C189" s="334"/>
      <c r="D189" s="334"/>
      <c r="E189" s="163"/>
      <c r="F189" s="93"/>
      <c r="G189" s="165"/>
      <c r="H189" s="108"/>
      <c r="I189" s="104"/>
      <c r="J189" s="163"/>
      <c r="K189" s="93"/>
      <c r="L189" s="165"/>
      <c r="M189" s="108"/>
      <c r="N189" s="104"/>
      <c r="O189" s="163"/>
      <c r="P189" s="93"/>
      <c r="Q189" s="165"/>
      <c r="R189" s="108"/>
      <c r="S189" s="104"/>
      <c r="T189" s="163"/>
      <c r="U189" s="93"/>
      <c r="V189" s="165"/>
      <c r="W189" s="108"/>
      <c r="X189" s="104"/>
    </row>
    <row r="190" spans="1:24" s="8" customFormat="1" ht="15" customHeight="1">
      <c r="A190" s="139"/>
      <c r="B190" s="258" t="s">
        <v>48</v>
      </c>
      <c r="C190" s="259"/>
      <c r="D190" s="260"/>
      <c r="E190" s="163"/>
      <c r="F190" s="87"/>
      <c r="G190" s="88"/>
      <c r="H190" s="105"/>
      <c r="I190" s="109">
        <f>SUM(I176:I189)</f>
        <v>183250</v>
      </c>
      <c r="J190" s="163"/>
      <c r="K190" s="87"/>
      <c r="L190" s="88"/>
      <c r="M190" s="105"/>
      <c r="N190" s="109">
        <f>SUM(N176:N189)</f>
        <v>229924</v>
      </c>
      <c r="O190" s="163"/>
      <c r="P190" s="87"/>
      <c r="Q190" s="88"/>
      <c r="R190" s="105"/>
      <c r="S190" s="109">
        <f>SUM(S176:S189)</f>
        <v>375400</v>
      </c>
      <c r="T190" s="163"/>
      <c r="U190" s="87"/>
      <c r="V190" s="88"/>
      <c r="W190" s="105"/>
      <c r="X190" s="109">
        <f>SUM(X176:X189)</f>
        <v>120258</v>
      </c>
    </row>
    <row r="191" spans="1:24" s="8" customFormat="1" ht="15" customHeight="1">
      <c r="A191" s="139"/>
      <c r="B191" s="258"/>
      <c r="C191" s="259"/>
      <c r="D191" s="260"/>
      <c r="E191" s="163"/>
      <c r="F191" s="91"/>
      <c r="G191" s="92"/>
      <c r="H191" s="107"/>
      <c r="I191" s="110"/>
      <c r="J191" s="163"/>
      <c r="K191" s="91"/>
      <c r="L191" s="92"/>
      <c r="M191" s="107"/>
      <c r="N191" s="110"/>
      <c r="O191" s="163"/>
      <c r="P191" s="91"/>
      <c r="Q191" s="92"/>
      <c r="R191" s="107"/>
      <c r="S191" s="110"/>
      <c r="T191" s="163"/>
      <c r="U191" s="91"/>
      <c r="V191" s="92"/>
      <c r="W191" s="107"/>
      <c r="X191" s="110"/>
    </row>
    <row r="192" spans="1:24" s="8" customFormat="1" ht="15" customHeight="1">
      <c r="A192" s="138" t="s">
        <v>116</v>
      </c>
      <c r="B192" s="270" t="s">
        <v>101</v>
      </c>
      <c r="C192" s="271"/>
      <c r="D192" s="272"/>
      <c r="E192" s="163"/>
      <c r="F192" s="93"/>
      <c r="G192" s="92"/>
      <c r="H192" s="107"/>
      <c r="I192" s="104"/>
      <c r="J192" s="163"/>
      <c r="K192" s="93"/>
      <c r="L192" s="92"/>
      <c r="M192" s="107"/>
      <c r="N192" s="104"/>
      <c r="O192" s="163"/>
      <c r="P192" s="93"/>
      <c r="Q192" s="92"/>
      <c r="R192" s="107"/>
      <c r="S192" s="104"/>
      <c r="T192" s="163"/>
      <c r="U192" s="93"/>
      <c r="V192" s="92"/>
      <c r="W192" s="107"/>
      <c r="X192" s="104"/>
    </row>
    <row r="193" spans="1:24" s="8" customFormat="1" ht="15" customHeight="1">
      <c r="A193" s="136"/>
      <c r="B193" s="261" t="s">
        <v>94</v>
      </c>
      <c r="C193" s="262"/>
      <c r="D193" s="263"/>
      <c r="E193" s="184">
        <v>1</v>
      </c>
      <c r="F193" s="93" t="s">
        <v>10</v>
      </c>
      <c r="G193" s="124">
        <v>10</v>
      </c>
      <c r="H193" s="108">
        <v>2000</v>
      </c>
      <c r="I193" s="104">
        <f t="shared" ref="I193:I200" si="36">H193*G193*E193</f>
        <v>20000</v>
      </c>
      <c r="J193" s="124">
        <v>1</v>
      </c>
      <c r="K193" s="93" t="s">
        <v>10</v>
      </c>
      <c r="L193" s="94">
        <v>10</v>
      </c>
      <c r="M193" s="108">
        <v>1875</v>
      </c>
      <c r="N193" s="104">
        <f t="shared" ref="N193:N199" si="37">M193*L193*J193</f>
        <v>18750</v>
      </c>
      <c r="O193" s="184">
        <v>1</v>
      </c>
      <c r="P193" s="93" t="s">
        <v>10</v>
      </c>
      <c r="Q193" s="124">
        <v>10</v>
      </c>
      <c r="R193" s="108">
        <v>2500</v>
      </c>
      <c r="S193" s="104">
        <f t="shared" ref="S193:S200" si="38">R193*Q193*O193</f>
        <v>25000</v>
      </c>
      <c r="T193" s="184">
        <v>1</v>
      </c>
      <c r="U193" s="93" t="s">
        <v>10</v>
      </c>
      <c r="V193" s="124">
        <v>35</v>
      </c>
      <c r="W193" s="108">
        <v>3681.8759999999997</v>
      </c>
      <c r="X193" s="104">
        <f t="shared" ref="X193:X200" si="39">W193*V193*T193</f>
        <v>128865.65999999999</v>
      </c>
    </row>
    <row r="194" spans="1:24" s="8" customFormat="1" ht="15" customHeight="1">
      <c r="A194" s="136"/>
      <c r="B194" s="261" t="s">
        <v>95</v>
      </c>
      <c r="C194" s="262"/>
      <c r="D194" s="263"/>
      <c r="E194" s="184">
        <v>1</v>
      </c>
      <c r="F194" s="42" t="s">
        <v>10</v>
      </c>
      <c r="G194" s="124">
        <v>10</v>
      </c>
      <c r="H194" s="108">
        <v>1600</v>
      </c>
      <c r="I194" s="104">
        <f t="shared" si="36"/>
        <v>16000</v>
      </c>
      <c r="J194" s="124">
        <v>1</v>
      </c>
      <c r="K194" s="42" t="s">
        <v>10</v>
      </c>
      <c r="L194" s="94">
        <v>10</v>
      </c>
      <c r="M194" s="108">
        <v>1375</v>
      </c>
      <c r="N194" s="104">
        <f t="shared" si="37"/>
        <v>13750</v>
      </c>
      <c r="O194" s="184">
        <v>1</v>
      </c>
      <c r="P194" s="42" t="s">
        <v>10</v>
      </c>
      <c r="Q194" s="124">
        <v>10</v>
      </c>
      <c r="R194" s="108">
        <v>1500</v>
      </c>
      <c r="S194" s="104">
        <f t="shared" si="38"/>
        <v>15000</v>
      </c>
      <c r="T194" s="184">
        <v>1</v>
      </c>
      <c r="U194" s="42" t="s">
        <v>10</v>
      </c>
      <c r="V194" s="124">
        <v>35</v>
      </c>
      <c r="W194" s="108">
        <v>2642.6879999999996</v>
      </c>
      <c r="X194" s="104">
        <f t="shared" si="39"/>
        <v>92494.079999999987</v>
      </c>
    </row>
    <row r="195" spans="1:24" s="8" customFormat="1" ht="15" customHeight="1">
      <c r="A195" s="136"/>
      <c r="B195" s="261" t="s">
        <v>120</v>
      </c>
      <c r="C195" s="262"/>
      <c r="D195" s="263"/>
      <c r="E195" s="184">
        <v>1</v>
      </c>
      <c r="F195" s="42" t="s">
        <v>10</v>
      </c>
      <c r="G195" s="124">
        <v>10</v>
      </c>
      <c r="H195" s="108">
        <v>1200</v>
      </c>
      <c r="I195" s="104">
        <f t="shared" si="36"/>
        <v>12000</v>
      </c>
      <c r="J195" s="124">
        <v>1</v>
      </c>
      <c r="K195" s="42" t="s">
        <v>10</v>
      </c>
      <c r="L195" s="94">
        <v>10</v>
      </c>
      <c r="M195" s="108">
        <v>1375</v>
      </c>
      <c r="N195" s="104">
        <f t="shared" ref="N195" si="40">M195*L195*J195</f>
        <v>13750</v>
      </c>
      <c r="O195" s="184">
        <v>1</v>
      </c>
      <c r="P195" s="42" t="s">
        <v>10</v>
      </c>
      <c r="Q195" s="124">
        <v>10</v>
      </c>
      <c r="R195" s="108">
        <v>1000</v>
      </c>
      <c r="S195" s="104">
        <f t="shared" si="38"/>
        <v>10000</v>
      </c>
      <c r="T195" s="184">
        <v>1</v>
      </c>
      <c r="U195" s="42" t="s">
        <v>10</v>
      </c>
      <c r="V195" s="124">
        <v>35</v>
      </c>
      <c r="W195" s="108">
        <v>2358.66</v>
      </c>
      <c r="X195" s="104">
        <f t="shared" ref="X195" si="41">W195*V195*T195</f>
        <v>82553.099999999991</v>
      </c>
    </row>
    <row r="196" spans="1:24" s="8" customFormat="1" ht="15" customHeight="1">
      <c r="A196" s="136"/>
      <c r="B196" s="261" t="s">
        <v>204</v>
      </c>
      <c r="C196" s="262"/>
      <c r="D196" s="263"/>
      <c r="E196" s="184">
        <v>1</v>
      </c>
      <c r="F196" s="42" t="s">
        <v>10</v>
      </c>
      <c r="G196" s="124">
        <v>10</v>
      </c>
      <c r="H196" s="108">
        <v>1200</v>
      </c>
      <c r="I196" s="104">
        <f t="shared" si="36"/>
        <v>12000</v>
      </c>
      <c r="J196" s="124">
        <v>1</v>
      </c>
      <c r="K196" s="42" t="s">
        <v>10</v>
      </c>
      <c r="L196" s="94">
        <v>10</v>
      </c>
      <c r="M196" s="108">
        <v>1500</v>
      </c>
      <c r="N196" s="104">
        <f t="shared" si="37"/>
        <v>15000</v>
      </c>
      <c r="O196" s="184"/>
      <c r="P196" s="42" t="s">
        <v>10</v>
      </c>
      <c r="Q196" s="124"/>
      <c r="R196" s="108"/>
      <c r="S196" s="104">
        <f t="shared" si="38"/>
        <v>0</v>
      </c>
      <c r="T196" s="184"/>
      <c r="U196" s="42" t="s">
        <v>10</v>
      </c>
      <c r="V196" s="124"/>
      <c r="W196" s="108"/>
      <c r="X196" s="104">
        <f t="shared" si="39"/>
        <v>0</v>
      </c>
    </row>
    <row r="197" spans="1:24" s="8" customFormat="1" ht="15" customHeight="1">
      <c r="A197" s="136"/>
      <c r="B197" s="157" t="s">
        <v>63</v>
      </c>
      <c r="C197" s="158"/>
      <c r="D197" s="159"/>
      <c r="E197" s="184">
        <v>4</v>
      </c>
      <c r="F197" s="93" t="s">
        <v>10</v>
      </c>
      <c r="G197" s="124">
        <v>10</v>
      </c>
      <c r="H197" s="108">
        <v>1100</v>
      </c>
      <c r="I197" s="104">
        <f t="shared" si="36"/>
        <v>44000</v>
      </c>
      <c r="J197" s="124">
        <v>2</v>
      </c>
      <c r="K197" s="93" t="s">
        <v>10</v>
      </c>
      <c r="L197" s="94">
        <v>10</v>
      </c>
      <c r="M197" s="108">
        <v>1250</v>
      </c>
      <c r="N197" s="104">
        <f t="shared" si="37"/>
        <v>25000</v>
      </c>
      <c r="O197" s="184">
        <v>4</v>
      </c>
      <c r="P197" s="93" t="s">
        <v>10</v>
      </c>
      <c r="Q197" s="124">
        <v>10</v>
      </c>
      <c r="R197" s="108">
        <v>1200</v>
      </c>
      <c r="S197" s="104">
        <f t="shared" si="38"/>
        <v>48000</v>
      </c>
      <c r="T197" s="184">
        <v>2</v>
      </c>
      <c r="U197" s="93" t="s">
        <v>10</v>
      </c>
      <c r="V197" s="124">
        <v>35</v>
      </c>
      <c r="W197" s="108">
        <v>3125.46</v>
      </c>
      <c r="X197" s="104">
        <f t="shared" si="39"/>
        <v>218782.2</v>
      </c>
    </row>
    <row r="198" spans="1:24" s="8" customFormat="1" ht="15" customHeight="1">
      <c r="A198" s="136"/>
      <c r="B198" s="261" t="s">
        <v>64</v>
      </c>
      <c r="C198" s="262"/>
      <c r="D198" s="263"/>
      <c r="E198" s="184">
        <v>4</v>
      </c>
      <c r="F198" s="93" t="s">
        <v>10</v>
      </c>
      <c r="G198" s="124">
        <v>10</v>
      </c>
      <c r="H198" s="108">
        <v>1000</v>
      </c>
      <c r="I198" s="104">
        <f t="shared" si="36"/>
        <v>40000</v>
      </c>
      <c r="J198" s="124">
        <v>4</v>
      </c>
      <c r="K198" s="93" t="s">
        <v>10</v>
      </c>
      <c r="L198" s="94">
        <v>10</v>
      </c>
      <c r="M198" s="108">
        <v>1187.5</v>
      </c>
      <c r="N198" s="104">
        <f t="shared" si="37"/>
        <v>47500</v>
      </c>
      <c r="O198" s="184">
        <v>4</v>
      </c>
      <c r="P198" s="93" t="s">
        <v>10</v>
      </c>
      <c r="Q198" s="124">
        <v>10</v>
      </c>
      <c r="R198" s="108">
        <v>1200</v>
      </c>
      <c r="S198" s="104">
        <f t="shared" si="38"/>
        <v>48000</v>
      </c>
      <c r="T198" s="184">
        <v>4</v>
      </c>
      <c r="U198" s="93" t="s">
        <v>10</v>
      </c>
      <c r="V198" s="124">
        <v>35</v>
      </c>
      <c r="W198" s="108">
        <v>2896.9199999999996</v>
      </c>
      <c r="X198" s="104">
        <f t="shared" si="39"/>
        <v>405568.79999999993</v>
      </c>
    </row>
    <row r="199" spans="1:24" s="8" customFormat="1" ht="15" customHeight="1">
      <c r="A199" s="136"/>
      <c r="B199" s="261" t="s">
        <v>102</v>
      </c>
      <c r="C199" s="262"/>
      <c r="D199" s="263"/>
      <c r="E199" s="184">
        <v>4</v>
      </c>
      <c r="F199" s="93" t="s">
        <v>10</v>
      </c>
      <c r="G199" s="124">
        <v>10</v>
      </c>
      <c r="H199" s="108">
        <v>900</v>
      </c>
      <c r="I199" s="104">
        <f t="shared" si="36"/>
        <v>36000</v>
      </c>
      <c r="J199" s="124">
        <v>5</v>
      </c>
      <c r="K199" s="93" t="s">
        <v>10</v>
      </c>
      <c r="L199" s="94">
        <v>10</v>
      </c>
      <c r="M199" s="108">
        <v>1062.5</v>
      </c>
      <c r="N199" s="104">
        <f t="shared" si="37"/>
        <v>53125</v>
      </c>
      <c r="O199" s="184">
        <v>4</v>
      </c>
      <c r="P199" s="93" t="s">
        <v>10</v>
      </c>
      <c r="Q199" s="124">
        <v>10</v>
      </c>
      <c r="R199" s="108">
        <v>800</v>
      </c>
      <c r="S199" s="104">
        <f t="shared" si="38"/>
        <v>32000</v>
      </c>
      <c r="T199" s="184">
        <v>6</v>
      </c>
      <c r="U199" s="93" t="s">
        <v>10</v>
      </c>
      <c r="V199" s="124">
        <v>35</v>
      </c>
      <c r="W199" s="108">
        <v>2871.5279999999998</v>
      </c>
      <c r="X199" s="104">
        <f t="shared" si="39"/>
        <v>603020.88</v>
      </c>
    </row>
    <row r="200" spans="1:24" s="8" customFormat="1" ht="15" customHeight="1">
      <c r="A200" s="136"/>
      <c r="B200" s="261" t="s">
        <v>121</v>
      </c>
      <c r="C200" s="262"/>
      <c r="D200" s="263"/>
      <c r="E200" s="186">
        <v>1</v>
      </c>
      <c r="F200" s="93" t="s">
        <v>10</v>
      </c>
      <c r="G200" s="124">
        <v>10</v>
      </c>
      <c r="H200" s="108">
        <v>900</v>
      </c>
      <c r="I200" s="104">
        <f t="shared" si="36"/>
        <v>9000</v>
      </c>
      <c r="J200" s="124"/>
      <c r="K200" s="93"/>
      <c r="L200" s="94"/>
      <c r="M200" s="108"/>
      <c r="N200" s="104"/>
      <c r="O200" s="186">
        <v>1</v>
      </c>
      <c r="P200" s="93" t="s">
        <v>10</v>
      </c>
      <c r="Q200" s="165">
        <v>10</v>
      </c>
      <c r="R200" s="108">
        <v>1000</v>
      </c>
      <c r="S200" s="104">
        <f t="shared" si="38"/>
        <v>10000</v>
      </c>
      <c r="T200" s="186">
        <v>1</v>
      </c>
      <c r="U200" s="93" t="s">
        <v>10</v>
      </c>
      <c r="V200" s="124">
        <v>35</v>
      </c>
      <c r="W200" s="108">
        <v>2492.9760000000001</v>
      </c>
      <c r="X200" s="104">
        <f t="shared" si="39"/>
        <v>87254.16</v>
      </c>
    </row>
    <row r="201" spans="1:24" s="8" customFormat="1" ht="15" customHeight="1">
      <c r="A201" s="136"/>
      <c r="B201" s="258" t="s">
        <v>48</v>
      </c>
      <c r="C201" s="259"/>
      <c r="D201" s="260"/>
      <c r="E201" s="169">
        <f>SUM(E193:E200)</f>
        <v>17</v>
      </c>
      <c r="F201" s="93"/>
      <c r="G201" s="92"/>
      <c r="H201" s="107"/>
      <c r="I201" s="109">
        <f>SUM(I193:I200)</f>
        <v>189000</v>
      </c>
      <c r="J201" s="169">
        <f>SUM(J193:J199)</f>
        <v>15</v>
      </c>
      <c r="K201" s="93"/>
      <c r="L201" s="92"/>
      <c r="M201" s="107"/>
      <c r="N201" s="109">
        <f>SUM(N193:N199)</f>
        <v>186875</v>
      </c>
      <c r="O201" s="169">
        <f>SUM(O193:O200)</f>
        <v>16</v>
      </c>
      <c r="P201" s="93"/>
      <c r="Q201" s="92"/>
      <c r="R201" s="107"/>
      <c r="S201" s="109">
        <f>SUM(S193:S200)</f>
        <v>188000</v>
      </c>
      <c r="T201" s="169">
        <f>SUM(T193:T200)</f>
        <v>16</v>
      </c>
      <c r="U201" s="93"/>
      <c r="V201" s="92"/>
      <c r="W201" s="107"/>
      <c r="X201" s="109">
        <f>SUM(X193:X200)</f>
        <v>1618538.8799999997</v>
      </c>
    </row>
    <row r="202" spans="1:24" s="8" customFormat="1" ht="15" customHeight="1">
      <c r="A202" s="136"/>
      <c r="B202" s="264"/>
      <c r="C202" s="265"/>
      <c r="D202" s="266"/>
      <c r="E202" s="122"/>
      <c r="F202" s="93"/>
      <c r="G202" s="92"/>
      <c r="H202" s="107"/>
      <c r="I202" s="109"/>
      <c r="J202" s="122"/>
      <c r="K202" s="93"/>
      <c r="L202" s="92"/>
      <c r="M202" s="107"/>
      <c r="N202" s="109"/>
      <c r="O202" s="122"/>
      <c r="P202" s="93"/>
      <c r="Q202" s="92"/>
      <c r="R202" s="107"/>
      <c r="S202" s="109"/>
      <c r="T202" s="122"/>
      <c r="U202" s="93"/>
      <c r="V202" s="92"/>
      <c r="W202" s="107"/>
      <c r="X202" s="109"/>
    </row>
    <row r="203" spans="1:24" s="8" customFormat="1" ht="15" customHeight="1">
      <c r="A203" s="138" t="s">
        <v>129</v>
      </c>
      <c r="B203" s="206" t="s">
        <v>104</v>
      </c>
      <c r="C203" s="207"/>
      <c r="D203" s="208"/>
      <c r="E203" s="122"/>
      <c r="F203" s="93"/>
      <c r="G203" s="92"/>
      <c r="H203" s="107"/>
      <c r="I203" s="104"/>
      <c r="J203" s="122"/>
      <c r="K203" s="93"/>
      <c r="L203" s="92"/>
      <c r="M203" s="107"/>
      <c r="N203" s="104"/>
      <c r="O203" s="122"/>
      <c r="P203" s="93"/>
      <c r="Q203" s="92"/>
      <c r="R203" s="107"/>
      <c r="S203" s="104"/>
      <c r="T203" s="122"/>
      <c r="U203" s="93"/>
      <c r="V203" s="92"/>
      <c r="W203" s="107"/>
      <c r="X203" s="104"/>
    </row>
    <row r="204" spans="1:24" s="8" customFormat="1" ht="15" customHeight="1">
      <c r="A204" s="136"/>
      <c r="B204" s="261" t="s">
        <v>94</v>
      </c>
      <c r="C204" s="262"/>
      <c r="D204" s="263"/>
      <c r="E204" s="184">
        <v>1</v>
      </c>
      <c r="F204" s="93" t="s">
        <v>10</v>
      </c>
      <c r="G204" s="185">
        <v>12</v>
      </c>
      <c r="H204" s="108">
        <v>1600</v>
      </c>
      <c r="I204" s="104">
        <f t="shared" ref="I204:I214" si="42">H204*G204*E204</f>
        <v>19200</v>
      </c>
      <c r="J204" s="124">
        <v>1</v>
      </c>
      <c r="K204" s="93" t="s">
        <v>10</v>
      </c>
      <c r="L204" s="90">
        <v>21</v>
      </c>
      <c r="M204" s="108">
        <v>3046.88</v>
      </c>
      <c r="N204" s="104">
        <f t="shared" ref="N204:N214" si="43">M204*L204*J204</f>
        <v>63984.480000000003</v>
      </c>
      <c r="O204" s="184">
        <v>1</v>
      </c>
      <c r="P204" s="93" t="s">
        <v>10</v>
      </c>
      <c r="Q204" s="185">
        <v>20</v>
      </c>
      <c r="R204" s="108">
        <v>2500</v>
      </c>
      <c r="S204" s="104">
        <f t="shared" ref="S204:S213" si="44">R204*Q204*O204</f>
        <v>50000</v>
      </c>
      <c r="T204" s="184">
        <v>1</v>
      </c>
      <c r="U204" s="93" t="s">
        <v>10</v>
      </c>
      <c r="V204" s="185">
        <v>35</v>
      </c>
      <c r="W204" s="108">
        <v>3681.8759999999997</v>
      </c>
      <c r="X204" s="104">
        <f>W204*V204*T204</f>
        <v>128865.65999999999</v>
      </c>
    </row>
    <row r="205" spans="1:24" s="8" customFormat="1" ht="15" customHeight="1">
      <c r="A205" s="136"/>
      <c r="B205" s="261" t="s">
        <v>96</v>
      </c>
      <c r="C205" s="262"/>
      <c r="D205" s="263"/>
      <c r="E205" s="184">
        <v>1</v>
      </c>
      <c r="F205" s="93" t="s">
        <v>10</v>
      </c>
      <c r="G205" s="185">
        <v>12</v>
      </c>
      <c r="H205" s="108">
        <v>1200</v>
      </c>
      <c r="I205" s="104">
        <f t="shared" si="42"/>
        <v>14400</v>
      </c>
      <c r="J205" s="124">
        <v>1</v>
      </c>
      <c r="K205" s="93" t="s">
        <v>10</v>
      </c>
      <c r="L205" s="90">
        <v>21</v>
      </c>
      <c r="M205" s="108">
        <v>2234.38</v>
      </c>
      <c r="N205" s="104">
        <f t="shared" si="43"/>
        <v>46921.98</v>
      </c>
      <c r="O205" s="184">
        <v>1</v>
      </c>
      <c r="P205" s="93" t="s">
        <v>10</v>
      </c>
      <c r="Q205" s="185">
        <v>20</v>
      </c>
      <c r="R205" s="108">
        <v>1300</v>
      </c>
      <c r="S205" s="104">
        <f t="shared" si="44"/>
        <v>26000</v>
      </c>
      <c r="T205" s="184">
        <v>1</v>
      </c>
      <c r="U205" s="93" t="s">
        <v>10</v>
      </c>
      <c r="V205" s="185">
        <v>35</v>
      </c>
      <c r="W205" s="108">
        <v>2642.6879999999996</v>
      </c>
      <c r="X205" s="104">
        <f t="shared" ref="X205:X214" si="45">W205*V205*T205</f>
        <v>92494.079999999987</v>
      </c>
    </row>
    <row r="206" spans="1:24" s="8" customFormat="1" ht="15" customHeight="1">
      <c r="A206" s="136"/>
      <c r="B206" s="261" t="s">
        <v>92</v>
      </c>
      <c r="C206" s="262"/>
      <c r="D206" s="263"/>
      <c r="E206" s="184">
        <v>1</v>
      </c>
      <c r="F206" s="93" t="s">
        <v>10</v>
      </c>
      <c r="G206" s="185">
        <v>12</v>
      </c>
      <c r="H206" s="108">
        <v>1000</v>
      </c>
      <c r="I206" s="104">
        <f t="shared" si="42"/>
        <v>12000</v>
      </c>
      <c r="J206" s="124">
        <v>1</v>
      </c>
      <c r="K206" s="93" t="s">
        <v>10</v>
      </c>
      <c r="L206" s="90">
        <v>21</v>
      </c>
      <c r="M206" s="108">
        <v>2234.38</v>
      </c>
      <c r="N206" s="104">
        <f t="shared" si="43"/>
        <v>46921.98</v>
      </c>
      <c r="O206" s="184">
        <v>1</v>
      </c>
      <c r="P206" s="93" t="s">
        <v>10</v>
      </c>
      <c r="Q206" s="185">
        <v>20</v>
      </c>
      <c r="R206" s="108">
        <v>1000</v>
      </c>
      <c r="S206" s="104">
        <f t="shared" si="44"/>
        <v>20000</v>
      </c>
      <c r="T206" s="184">
        <v>1</v>
      </c>
      <c r="U206" s="93" t="s">
        <v>10</v>
      </c>
      <c r="V206" s="185">
        <v>35</v>
      </c>
      <c r="W206" s="108">
        <v>2358.66</v>
      </c>
      <c r="X206" s="104">
        <f t="shared" si="45"/>
        <v>82553.099999999991</v>
      </c>
    </row>
    <row r="207" spans="1:24" s="8" customFormat="1" ht="15" customHeight="1">
      <c r="A207" s="136"/>
      <c r="B207" s="261" t="s">
        <v>91</v>
      </c>
      <c r="C207" s="262"/>
      <c r="D207" s="263"/>
      <c r="E207" s="184">
        <v>1</v>
      </c>
      <c r="F207" s="93" t="s">
        <v>10</v>
      </c>
      <c r="G207" s="185">
        <v>12</v>
      </c>
      <c r="H207" s="108">
        <v>1500</v>
      </c>
      <c r="I207" s="104">
        <f t="shared" si="42"/>
        <v>18000</v>
      </c>
      <c r="J207" s="124">
        <v>1</v>
      </c>
      <c r="K207" s="93" t="s">
        <v>10</v>
      </c>
      <c r="L207" s="90">
        <v>21</v>
      </c>
      <c r="M207" s="108">
        <v>2437.5</v>
      </c>
      <c r="N207" s="104">
        <f t="shared" si="43"/>
        <v>51187.5</v>
      </c>
      <c r="O207" s="184">
        <v>1</v>
      </c>
      <c r="P207" s="93" t="s">
        <v>10</v>
      </c>
      <c r="Q207" s="185">
        <v>20</v>
      </c>
      <c r="R207" s="108">
        <v>1500</v>
      </c>
      <c r="S207" s="104">
        <f t="shared" si="44"/>
        <v>30000</v>
      </c>
      <c r="T207" s="184">
        <v>1</v>
      </c>
      <c r="U207" s="93" t="s">
        <v>10</v>
      </c>
      <c r="V207" s="185">
        <v>35</v>
      </c>
      <c r="W207" s="108">
        <v>3250</v>
      </c>
      <c r="X207" s="104">
        <f t="shared" si="45"/>
        <v>113750</v>
      </c>
    </row>
    <row r="208" spans="1:24" s="8" customFormat="1" ht="15" customHeight="1">
      <c r="A208" s="136"/>
      <c r="B208" s="261" t="s">
        <v>63</v>
      </c>
      <c r="C208" s="262"/>
      <c r="D208" s="263"/>
      <c r="E208" s="184">
        <v>4</v>
      </c>
      <c r="F208" s="93" t="s">
        <v>10</v>
      </c>
      <c r="G208" s="185">
        <v>12</v>
      </c>
      <c r="H208" s="108">
        <v>1200</v>
      </c>
      <c r="I208" s="104">
        <f t="shared" si="42"/>
        <v>57600</v>
      </c>
      <c r="J208" s="124">
        <v>2</v>
      </c>
      <c r="K208" s="93" t="s">
        <v>10</v>
      </c>
      <c r="L208" s="90">
        <v>21</v>
      </c>
      <c r="M208" s="108">
        <v>2031.25</v>
      </c>
      <c r="N208" s="104">
        <f t="shared" si="43"/>
        <v>85312.5</v>
      </c>
      <c r="O208" s="184">
        <v>4</v>
      </c>
      <c r="P208" s="93" t="s">
        <v>10</v>
      </c>
      <c r="Q208" s="185">
        <v>20</v>
      </c>
      <c r="R208" s="108">
        <v>1200</v>
      </c>
      <c r="S208" s="104">
        <f t="shared" si="44"/>
        <v>96000</v>
      </c>
      <c r="T208" s="184">
        <v>2</v>
      </c>
      <c r="U208" s="93" t="s">
        <v>10</v>
      </c>
      <c r="V208" s="185">
        <v>35</v>
      </c>
      <c r="W208" s="108">
        <v>3125.46</v>
      </c>
      <c r="X208" s="104">
        <v>202784.39999999997</v>
      </c>
    </row>
    <row r="209" spans="1:24" s="8" customFormat="1" ht="15" customHeight="1">
      <c r="A209" s="136"/>
      <c r="B209" s="261" t="s">
        <v>64</v>
      </c>
      <c r="C209" s="262"/>
      <c r="D209" s="263"/>
      <c r="E209" s="184">
        <v>4</v>
      </c>
      <c r="F209" s="93" t="s">
        <v>10</v>
      </c>
      <c r="G209" s="185">
        <v>12</v>
      </c>
      <c r="H209" s="108">
        <v>1100</v>
      </c>
      <c r="I209" s="104">
        <f t="shared" si="42"/>
        <v>52800</v>
      </c>
      <c r="J209" s="124">
        <v>4</v>
      </c>
      <c r="K209" s="93" t="s">
        <v>10</v>
      </c>
      <c r="L209" s="90">
        <v>21</v>
      </c>
      <c r="M209" s="108">
        <v>1929.69</v>
      </c>
      <c r="N209" s="177">
        <f t="shared" si="43"/>
        <v>162093.96</v>
      </c>
      <c r="O209" s="184">
        <v>4</v>
      </c>
      <c r="P209" s="93" t="s">
        <v>10</v>
      </c>
      <c r="Q209" s="185">
        <v>20</v>
      </c>
      <c r="R209" s="108">
        <v>1200</v>
      </c>
      <c r="S209" s="104">
        <f t="shared" si="44"/>
        <v>96000</v>
      </c>
      <c r="T209" s="184">
        <v>4</v>
      </c>
      <c r="U209" s="93" t="s">
        <v>10</v>
      </c>
      <c r="V209" s="185">
        <v>35</v>
      </c>
      <c r="W209" s="108">
        <v>2896.9199999999996</v>
      </c>
      <c r="X209" s="104">
        <v>402013.92</v>
      </c>
    </row>
    <row r="210" spans="1:24" s="8" customFormat="1" ht="15" customHeight="1">
      <c r="A210" s="136"/>
      <c r="B210" s="261" t="s">
        <v>102</v>
      </c>
      <c r="C210" s="262"/>
      <c r="D210" s="263"/>
      <c r="E210" s="184">
        <v>4</v>
      </c>
      <c r="F210" s="93" t="s">
        <v>10</v>
      </c>
      <c r="G210" s="185">
        <v>12</v>
      </c>
      <c r="H210" s="108">
        <v>800</v>
      </c>
      <c r="I210" s="104">
        <f t="shared" si="42"/>
        <v>38400</v>
      </c>
      <c r="J210" s="124">
        <v>5</v>
      </c>
      <c r="K210" s="93" t="s">
        <v>10</v>
      </c>
      <c r="L210" s="90">
        <v>21</v>
      </c>
      <c r="M210" s="108">
        <v>1726.56</v>
      </c>
      <c r="N210" s="177">
        <f t="shared" si="43"/>
        <v>181288.80000000002</v>
      </c>
      <c r="O210" s="184">
        <v>4</v>
      </c>
      <c r="P210" s="93" t="s">
        <v>10</v>
      </c>
      <c r="Q210" s="185">
        <v>20</v>
      </c>
      <c r="R210" s="108">
        <v>800</v>
      </c>
      <c r="S210" s="104">
        <f t="shared" si="44"/>
        <v>64000</v>
      </c>
      <c r="T210" s="184">
        <v>4</v>
      </c>
      <c r="U210" s="93" t="s">
        <v>10</v>
      </c>
      <c r="V210" s="185">
        <v>35</v>
      </c>
      <c r="W210" s="108">
        <v>2871.5279999999998</v>
      </c>
      <c r="X210" s="104">
        <v>349016.64</v>
      </c>
    </row>
    <row r="211" spans="1:24" s="8" customFormat="1" ht="15" customHeight="1">
      <c r="A211" s="136"/>
      <c r="B211" s="261" t="s">
        <v>121</v>
      </c>
      <c r="C211" s="262"/>
      <c r="D211" s="263"/>
      <c r="E211" s="184">
        <v>1</v>
      </c>
      <c r="F211" s="93" t="s">
        <v>10</v>
      </c>
      <c r="G211" s="185">
        <v>12</v>
      </c>
      <c r="H211" s="108">
        <v>1000</v>
      </c>
      <c r="I211" s="104">
        <f t="shared" si="42"/>
        <v>12000</v>
      </c>
      <c r="J211" s="124">
        <v>0</v>
      </c>
      <c r="K211" s="93" t="s">
        <v>10</v>
      </c>
      <c r="L211" s="90"/>
      <c r="M211" s="108"/>
      <c r="N211" s="177">
        <f t="shared" ref="N211" si="46">M211*L211*J211</f>
        <v>0</v>
      </c>
      <c r="O211" s="184">
        <v>1</v>
      </c>
      <c r="P211" s="93" t="s">
        <v>10</v>
      </c>
      <c r="Q211" s="185">
        <v>20</v>
      </c>
      <c r="R211" s="108">
        <v>1000</v>
      </c>
      <c r="S211" s="104">
        <f t="shared" si="44"/>
        <v>20000</v>
      </c>
      <c r="T211" s="184">
        <v>1</v>
      </c>
      <c r="U211" s="93" t="s">
        <v>10</v>
      </c>
      <c r="V211" s="185">
        <v>35</v>
      </c>
      <c r="W211" s="108">
        <v>2492.9760000000001</v>
      </c>
      <c r="X211" s="104">
        <f t="shared" si="45"/>
        <v>87254.16</v>
      </c>
    </row>
    <row r="212" spans="1:24" s="8" customFormat="1" ht="15" customHeight="1">
      <c r="A212" s="136"/>
      <c r="B212" s="261" t="s">
        <v>205</v>
      </c>
      <c r="C212" s="262"/>
      <c r="D212" s="263"/>
      <c r="E212" s="184">
        <v>1</v>
      </c>
      <c r="F212" s="93" t="s">
        <v>10</v>
      </c>
      <c r="G212" s="185">
        <v>12</v>
      </c>
      <c r="H212" s="108">
        <v>1100</v>
      </c>
      <c r="I212" s="104">
        <f t="shared" si="42"/>
        <v>13200</v>
      </c>
      <c r="J212" s="124">
        <v>1</v>
      </c>
      <c r="K212" s="93" t="s">
        <v>10</v>
      </c>
      <c r="L212" s="90">
        <v>21</v>
      </c>
      <c r="M212" s="108">
        <v>1828.12</v>
      </c>
      <c r="N212" s="177">
        <f t="shared" si="43"/>
        <v>38390.519999999997</v>
      </c>
      <c r="O212" s="184">
        <v>1</v>
      </c>
      <c r="P212" s="93" t="s">
        <v>10</v>
      </c>
      <c r="Q212" s="185">
        <v>20</v>
      </c>
      <c r="R212" s="108">
        <v>1100</v>
      </c>
      <c r="S212" s="104">
        <f t="shared" si="44"/>
        <v>22000</v>
      </c>
      <c r="T212" s="184"/>
      <c r="U212" s="93" t="s">
        <v>10</v>
      </c>
      <c r="V212" s="185"/>
      <c r="W212" s="192"/>
      <c r="X212" s="104">
        <f t="shared" si="45"/>
        <v>0</v>
      </c>
    </row>
    <row r="213" spans="1:24" s="8" customFormat="1" ht="15" customHeight="1">
      <c r="A213" s="136"/>
      <c r="B213" s="261" t="s">
        <v>122</v>
      </c>
      <c r="C213" s="262"/>
      <c r="D213" s="263"/>
      <c r="E213" s="184">
        <v>1</v>
      </c>
      <c r="F213" s="93" t="s">
        <v>10</v>
      </c>
      <c r="G213" s="185">
        <v>12</v>
      </c>
      <c r="H213" s="108">
        <v>800</v>
      </c>
      <c r="I213" s="104">
        <f t="shared" si="42"/>
        <v>9600</v>
      </c>
      <c r="J213" s="124"/>
      <c r="K213" s="93" t="s">
        <v>10</v>
      </c>
      <c r="L213" s="90">
        <v>0</v>
      </c>
      <c r="M213" s="108"/>
      <c r="N213" s="177">
        <f t="shared" si="43"/>
        <v>0</v>
      </c>
      <c r="O213" s="184">
        <v>1</v>
      </c>
      <c r="P213" s="93" t="s">
        <v>10</v>
      </c>
      <c r="Q213" s="185">
        <v>20</v>
      </c>
      <c r="R213" s="108">
        <v>800</v>
      </c>
      <c r="S213" s="104">
        <f t="shared" si="44"/>
        <v>16000</v>
      </c>
      <c r="T213" s="184">
        <v>1</v>
      </c>
      <c r="U213" s="93" t="s">
        <v>10</v>
      </c>
      <c r="V213" s="185">
        <v>35</v>
      </c>
      <c r="W213" s="108">
        <v>2800</v>
      </c>
      <c r="X213" s="104">
        <f t="shared" si="45"/>
        <v>98000</v>
      </c>
    </row>
    <row r="214" spans="1:24" s="8" customFormat="1" ht="15" customHeight="1">
      <c r="A214" s="136"/>
      <c r="B214" s="285" t="s">
        <v>112</v>
      </c>
      <c r="C214" s="286"/>
      <c r="D214" s="287"/>
      <c r="E214" s="184">
        <v>1</v>
      </c>
      <c r="F214" s="93" t="s">
        <v>10</v>
      </c>
      <c r="G214" s="185">
        <v>1</v>
      </c>
      <c r="H214" s="108">
        <v>5000</v>
      </c>
      <c r="I214" s="104">
        <f t="shared" si="42"/>
        <v>5000</v>
      </c>
      <c r="J214" s="124"/>
      <c r="K214" s="93" t="s">
        <v>10</v>
      </c>
      <c r="L214" s="90">
        <v>0</v>
      </c>
      <c r="M214" s="108"/>
      <c r="N214" s="177">
        <f t="shared" si="43"/>
        <v>0</v>
      </c>
      <c r="O214" s="184">
        <v>1</v>
      </c>
      <c r="P214" s="93" t="s">
        <v>10</v>
      </c>
      <c r="Q214" s="185">
        <v>1</v>
      </c>
      <c r="R214" s="108">
        <v>10000</v>
      </c>
      <c r="S214" s="104"/>
      <c r="T214" s="184">
        <v>1</v>
      </c>
      <c r="U214" s="93" t="s">
        <v>10</v>
      </c>
      <c r="V214" s="185">
        <v>10</v>
      </c>
      <c r="W214" s="108">
        <v>2900</v>
      </c>
      <c r="X214" s="104">
        <f t="shared" si="45"/>
        <v>29000</v>
      </c>
    </row>
    <row r="215" spans="1:24" s="8" customFormat="1" ht="15" customHeight="1">
      <c r="A215" s="136"/>
      <c r="B215" s="282"/>
      <c r="C215" s="283"/>
      <c r="D215" s="284"/>
      <c r="E215" s="124"/>
      <c r="F215" s="93"/>
      <c r="G215" s="90"/>
      <c r="H215" s="108"/>
      <c r="I215" s="104"/>
      <c r="J215" s="124"/>
      <c r="K215" s="93"/>
      <c r="L215" s="90"/>
      <c r="M215" s="108"/>
      <c r="N215" s="104"/>
      <c r="O215" s="124"/>
      <c r="P215" s="93"/>
      <c r="Q215" s="90"/>
      <c r="R215" s="108"/>
      <c r="S215" s="104"/>
      <c r="T215" s="124"/>
      <c r="U215" s="93"/>
      <c r="V215" s="90"/>
      <c r="W215" s="108"/>
      <c r="X215" s="104"/>
    </row>
    <row r="216" spans="1:24" s="8" customFormat="1" ht="15" customHeight="1">
      <c r="A216" s="136"/>
      <c r="B216" s="258" t="s">
        <v>48</v>
      </c>
      <c r="C216" s="259"/>
      <c r="D216" s="260"/>
      <c r="E216" s="141">
        <f>SUM(E204:E214)</f>
        <v>20</v>
      </c>
      <c r="F216" s="93"/>
      <c r="G216" s="92"/>
      <c r="H216" s="107"/>
      <c r="I216" s="109">
        <f>SUM(I204:I215)</f>
        <v>252200</v>
      </c>
      <c r="J216" s="141">
        <f>SUM(J204:J215)</f>
        <v>16</v>
      </c>
      <c r="K216" s="93"/>
      <c r="L216" s="92"/>
      <c r="M216" s="107"/>
      <c r="N216" s="109">
        <f>SUM(N204:N215)</f>
        <v>676101.72000000009</v>
      </c>
      <c r="O216" s="141">
        <f>SUM(O204:O214)</f>
        <v>20</v>
      </c>
      <c r="P216" s="93"/>
      <c r="Q216" s="92"/>
      <c r="R216" s="107"/>
      <c r="S216" s="109">
        <f>SUM(S204:S215)</f>
        <v>440000</v>
      </c>
      <c r="T216" s="141">
        <f>SUM(T204:T214)</f>
        <v>17</v>
      </c>
      <c r="U216" s="93"/>
      <c r="V216" s="92"/>
      <c r="W216" s="107"/>
      <c r="X216" s="109">
        <f>SUM(X204:X215)</f>
        <v>1585731.9599999997</v>
      </c>
    </row>
    <row r="217" spans="1:24" s="8" customFormat="1" ht="15" customHeight="1">
      <c r="A217" s="138" t="s">
        <v>130</v>
      </c>
      <c r="B217" s="206" t="s">
        <v>236</v>
      </c>
      <c r="C217" s="207"/>
      <c r="D217" s="208"/>
      <c r="E217" s="122"/>
      <c r="F217" s="93"/>
      <c r="G217" s="92"/>
      <c r="H217" s="107"/>
      <c r="I217" s="104"/>
      <c r="J217" s="122"/>
      <c r="K217" s="93"/>
      <c r="L217" s="92"/>
      <c r="M217" s="107"/>
      <c r="N217" s="104"/>
      <c r="O217" s="122"/>
      <c r="P217" s="93"/>
      <c r="Q217" s="92"/>
      <c r="R217" s="107"/>
      <c r="S217" s="104"/>
      <c r="T217" s="122"/>
      <c r="U217" s="93"/>
      <c r="V217" s="92"/>
      <c r="W217" s="107"/>
      <c r="X217" s="104"/>
    </row>
    <row r="218" spans="1:24" s="8" customFormat="1" ht="15" customHeight="1">
      <c r="A218" s="136"/>
      <c r="B218" s="261" t="s">
        <v>94</v>
      </c>
      <c r="C218" s="262"/>
      <c r="D218" s="263"/>
      <c r="E218" s="184"/>
      <c r="F218" s="93" t="s">
        <v>10</v>
      </c>
      <c r="G218" s="185"/>
      <c r="H218" s="108"/>
      <c r="I218" s="104">
        <f>H218*G218*E218</f>
        <v>0</v>
      </c>
      <c r="J218" s="124">
        <v>1</v>
      </c>
      <c r="K218" s="93" t="s">
        <v>10</v>
      </c>
      <c r="L218" s="90">
        <v>4</v>
      </c>
      <c r="M218" s="108">
        <v>1875</v>
      </c>
      <c r="N218" s="104">
        <f>M218*L218*J218</f>
        <v>7500</v>
      </c>
      <c r="O218" s="184"/>
      <c r="P218" s="93" t="s">
        <v>10</v>
      </c>
      <c r="Q218" s="185"/>
      <c r="R218" s="108"/>
      <c r="S218" s="104">
        <f>R218*Q218*O218</f>
        <v>0</v>
      </c>
      <c r="T218" s="184"/>
      <c r="U218" s="93" t="s">
        <v>10</v>
      </c>
      <c r="V218" s="185"/>
      <c r="W218" s="108"/>
      <c r="X218" s="104">
        <f>W218*V218*T218</f>
        <v>0</v>
      </c>
    </row>
    <row r="219" spans="1:24" s="8" customFormat="1" ht="15" customHeight="1">
      <c r="A219" s="136"/>
      <c r="B219" s="261" t="s">
        <v>92</v>
      </c>
      <c r="C219" s="262"/>
      <c r="D219" s="263"/>
      <c r="E219" s="184">
        <v>2</v>
      </c>
      <c r="F219" s="93" t="s">
        <v>10</v>
      </c>
      <c r="G219" s="185">
        <v>3</v>
      </c>
      <c r="H219" s="108">
        <v>1000</v>
      </c>
      <c r="I219" s="104">
        <f>H219*G219*E219</f>
        <v>6000</v>
      </c>
      <c r="J219" s="124">
        <v>1</v>
      </c>
      <c r="K219" s="93" t="s">
        <v>10</v>
      </c>
      <c r="L219" s="90">
        <v>4</v>
      </c>
      <c r="M219" s="108">
        <v>1375</v>
      </c>
      <c r="N219" s="104">
        <f>M219*L219*J219</f>
        <v>5500</v>
      </c>
      <c r="O219" s="184">
        <v>1</v>
      </c>
      <c r="P219" s="93" t="s">
        <v>10</v>
      </c>
      <c r="Q219" s="185">
        <v>3</v>
      </c>
      <c r="R219" s="108">
        <v>1000</v>
      </c>
      <c r="S219" s="104">
        <f>R219*Q219*O219</f>
        <v>3000</v>
      </c>
      <c r="T219" s="184">
        <v>1</v>
      </c>
      <c r="U219" s="93" t="s">
        <v>10</v>
      </c>
      <c r="V219" s="185">
        <v>7</v>
      </c>
      <c r="W219" s="108">
        <v>2358.66</v>
      </c>
      <c r="X219" s="104">
        <f>W219*V219*T219</f>
        <v>16510.62</v>
      </c>
    </row>
    <row r="220" spans="1:24" s="8" customFormat="1" ht="15" customHeight="1">
      <c r="A220" s="136"/>
      <c r="B220" s="261" t="s">
        <v>206</v>
      </c>
      <c r="C220" s="262"/>
      <c r="D220" s="263"/>
      <c r="E220" s="184"/>
      <c r="F220" s="93" t="s">
        <v>10</v>
      </c>
      <c r="G220" s="185"/>
      <c r="H220" s="108"/>
      <c r="I220" s="104">
        <f t="shared" ref="I220:I223" si="47">H220*G220*E220</f>
        <v>0</v>
      </c>
      <c r="J220" s="124">
        <v>1</v>
      </c>
      <c r="K220" s="93" t="s">
        <v>10</v>
      </c>
      <c r="L220" s="90">
        <v>4</v>
      </c>
      <c r="M220" s="108">
        <v>1250</v>
      </c>
      <c r="N220" s="104">
        <f t="shared" ref="N220" si="48">M220*L220*J220</f>
        <v>5000</v>
      </c>
      <c r="O220" s="184"/>
      <c r="P220" s="93" t="s">
        <v>10</v>
      </c>
      <c r="Q220" s="185"/>
      <c r="R220" s="108"/>
      <c r="S220" s="104">
        <f t="shared" ref="S220:S223" si="49">R220*Q220*O220</f>
        <v>0</v>
      </c>
      <c r="T220" s="184"/>
      <c r="U220" s="93" t="s">
        <v>10</v>
      </c>
      <c r="V220" s="185"/>
      <c r="W220" s="108"/>
      <c r="X220" s="104">
        <f t="shared" ref="X220" si="50">W220*V220*T220</f>
        <v>0</v>
      </c>
    </row>
    <row r="221" spans="1:24" s="8" customFormat="1" ht="15" customHeight="1">
      <c r="A221" s="136"/>
      <c r="B221" s="261" t="s">
        <v>64</v>
      </c>
      <c r="C221" s="262"/>
      <c r="D221" s="263"/>
      <c r="E221" s="184">
        <v>2</v>
      </c>
      <c r="F221" s="93" t="s">
        <v>10</v>
      </c>
      <c r="G221" s="185">
        <v>3</v>
      </c>
      <c r="H221" s="108">
        <v>1000</v>
      </c>
      <c r="I221" s="104">
        <f t="shared" si="47"/>
        <v>6000</v>
      </c>
      <c r="J221" s="124">
        <v>1</v>
      </c>
      <c r="K221" s="93" t="s">
        <v>10</v>
      </c>
      <c r="L221" s="90">
        <v>4</v>
      </c>
      <c r="M221" s="108">
        <v>1187.5</v>
      </c>
      <c r="N221" s="104">
        <f t="shared" ref="N221:N223" si="51">M221*L221*J221</f>
        <v>4750</v>
      </c>
      <c r="O221" s="184">
        <v>4</v>
      </c>
      <c r="P221" s="93" t="s">
        <v>10</v>
      </c>
      <c r="Q221" s="185">
        <v>3</v>
      </c>
      <c r="R221" s="108">
        <v>1200</v>
      </c>
      <c r="S221" s="104">
        <f t="shared" si="49"/>
        <v>14400</v>
      </c>
      <c r="T221" s="184">
        <v>1</v>
      </c>
      <c r="U221" s="93" t="s">
        <v>10</v>
      </c>
      <c r="V221" s="185">
        <v>7</v>
      </c>
      <c r="W221" s="108">
        <v>2896.9199999999996</v>
      </c>
      <c r="X221" s="104">
        <f t="shared" ref="X221:X223" si="52">W221*V221*T221</f>
        <v>20278.439999999999</v>
      </c>
    </row>
    <row r="222" spans="1:24" s="8" customFormat="1" ht="15" customHeight="1">
      <c r="A222" s="136"/>
      <c r="B222" s="261" t="s">
        <v>102</v>
      </c>
      <c r="C222" s="262"/>
      <c r="D222" s="263"/>
      <c r="E222" s="184">
        <v>2</v>
      </c>
      <c r="F222" s="93" t="s">
        <v>10</v>
      </c>
      <c r="G222" s="185">
        <v>3</v>
      </c>
      <c r="H222" s="108">
        <v>800</v>
      </c>
      <c r="I222" s="104">
        <f t="shared" si="47"/>
        <v>4800</v>
      </c>
      <c r="J222" s="124">
        <v>2</v>
      </c>
      <c r="K222" s="93" t="s">
        <v>10</v>
      </c>
      <c r="L222" s="90">
        <v>4</v>
      </c>
      <c r="M222" s="108">
        <v>1062.5</v>
      </c>
      <c r="N222" s="104">
        <f t="shared" si="51"/>
        <v>8500</v>
      </c>
      <c r="O222" s="184">
        <v>4</v>
      </c>
      <c r="P222" s="93" t="s">
        <v>10</v>
      </c>
      <c r="Q222" s="185">
        <v>3</v>
      </c>
      <c r="R222" s="108">
        <v>800</v>
      </c>
      <c r="S222" s="104">
        <f t="shared" si="49"/>
        <v>9600</v>
      </c>
      <c r="T222" s="184">
        <v>1</v>
      </c>
      <c r="U222" s="93" t="s">
        <v>10</v>
      </c>
      <c r="V222" s="185">
        <v>7</v>
      </c>
      <c r="W222" s="108">
        <v>2492.9760000000001</v>
      </c>
      <c r="X222" s="104">
        <f t="shared" si="52"/>
        <v>17450.832000000002</v>
      </c>
    </row>
    <row r="223" spans="1:24" s="8" customFormat="1" ht="15" customHeight="1">
      <c r="A223" s="136"/>
      <c r="B223" s="261"/>
      <c r="C223" s="262"/>
      <c r="D223" s="263"/>
      <c r="E223" s="124"/>
      <c r="F223" s="93"/>
      <c r="G223" s="90"/>
      <c r="H223" s="108"/>
      <c r="I223" s="104">
        <f t="shared" si="47"/>
        <v>0</v>
      </c>
      <c r="J223" s="124"/>
      <c r="K223" s="93"/>
      <c r="L223" s="90"/>
      <c r="M223" s="108"/>
      <c r="N223" s="104">
        <f t="shared" si="51"/>
        <v>0</v>
      </c>
      <c r="O223" s="124"/>
      <c r="P223" s="93"/>
      <c r="Q223" s="90"/>
      <c r="R223" s="108"/>
      <c r="S223" s="104">
        <f t="shared" si="49"/>
        <v>0</v>
      </c>
      <c r="T223" s="124"/>
      <c r="U223" s="93"/>
      <c r="V223" s="90"/>
      <c r="W223" s="108"/>
      <c r="X223" s="104">
        <f t="shared" si="52"/>
        <v>0</v>
      </c>
    </row>
    <row r="224" spans="1:24" s="8" customFormat="1" ht="15" customHeight="1">
      <c r="A224" s="136"/>
      <c r="B224" s="258" t="s">
        <v>48</v>
      </c>
      <c r="C224" s="259"/>
      <c r="D224" s="260"/>
      <c r="E224" s="141">
        <f>E218+E219+E221+E222</f>
        <v>6</v>
      </c>
      <c r="F224" s="93"/>
      <c r="G224" s="92"/>
      <c r="H224" s="107"/>
      <c r="I224" s="109">
        <f>SUM(I218:I223)</f>
        <v>16800</v>
      </c>
      <c r="J224" s="141">
        <f>SUM(J218:J223)</f>
        <v>6</v>
      </c>
      <c r="K224" s="93"/>
      <c r="L224" s="92"/>
      <c r="M224" s="107"/>
      <c r="N224" s="109">
        <f>SUM(N218:N223)</f>
        <v>31250</v>
      </c>
      <c r="O224" s="141">
        <f>O218+O219+O221+O222</f>
        <v>9</v>
      </c>
      <c r="P224" s="93"/>
      <c r="Q224" s="92"/>
      <c r="R224" s="107"/>
      <c r="S224" s="109">
        <f>SUM(S218:S223)</f>
        <v>27000</v>
      </c>
      <c r="T224" s="141">
        <f>T218+T219+T221+T222</f>
        <v>3</v>
      </c>
      <c r="U224" s="93"/>
      <c r="V224" s="92"/>
      <c r="W224" s="107"/>
      <c r="X224" s="109">
        <f>SUM(X218:X223)</f>
        <v>54239.892</v>
      </c>
    </row>
    <row r="225" spans="1:24" s="8" customFormat="1" ht="15" customHeight="1">
      <c r="A225" s="136"/>
      <c r="B225" s="264"/>
      <c r="C225" s="265"/>
      <c r="D225" s="266"/>
      <c r="E225" s="141"/>
      <c r="F225" s="93"/>
      <c r="G225" s="92"/>
      <c r="H225" s="107"/>
      <c r="I225" s="109"/>
      <c r="J225" s="141"/>
      <c r="K225" s="93"/>
      <c r="L225" s="92"/>
      <c r="M225" s="107"/>
      <c r="N225" s="109"/>
      <c r="O225" s="141"/>
      <c r="P225" s="93"/>
      <c r="Q225" s="92"/>
      <c r="R225" s="107"/>
      <c r="S225" s="109"/>
      <c r="T225" s="141"/>
      <c r="U225" s="93"/>
      <c r="V225" s="92"/>
      <c r="W225" s="107"/>
      <c r="X225" s="109"/>
    </row>
    <row r="226" spans="1:24" s="8" customFormat="1" ht="15" customHeight="1">
      <c r="A226" s="136"/>
      <c r="B226" s="264"/>
      <c r="C226" s="265"/>
      <c r="D226" s="266"/>
      <c r="E226" s="141"/>
      <c r="F226" s="93"/>
      <c r="G226" s="92"/>
      <c r="H226" s="107"/>
      <c r="I226" s="109"/>
      <c r="J226" s="141"/>
      <c r="K226" s="93"/>
      <c r="L226" s="92"/>
      <c r="M226" s="107"/>
      <c r="N226" s="109"/>
      <c r="O226" s="141"/>
      <c r="P226" s="93"/>
      <c r="Q226" s="92"/>
      <c r="R226" s="107"/>
      <c r="S226" s="109"/>
      <c r="T226" s="141"/>
      <c r="U226" s="93"/>
      <c r="V226" s="92"/>
      <c r="W226" s="107"/>
      <c r="X226" s="109"/>
    </row>
    <row r="227" spans="1:24" s="8" customFormat="1" ht="15" customHeight="1">
      <c r="A227" s="138" t="s">
        <v>153</v>
      </c>
      <c r="B227" s="270" t="s">
        <v>20</v>
      </c>
      <c r="C227" s="271"/>
      <c r="D227" s="272"/>
      <c r="E227" s="123"/>
      <c r="F227" s="93"/>
      <c r="G227" s="92"/>
      <c r="H227" s="107"/>
      <c r="I227" s="110"/>
      <c r="J227" s="123"/>
      <c r="K227" s="93"/>
      <c r="L227" s="92"/>
      <c r="M227" s="107"/>
      <c r="N227" s="110"/>
      <c r="O227" s="123"/>
      <c r="P227" s="93"/>
      <c r="Q227" s="92"/>
      <c r="R227" s="107"/>
      <c r="S227" s="110"/>
      <c r="T227" s="123"/>
      <c r="U227" s="93"/>
      <c r="V227" s="92"/>
      <c r="W227" s="107"/>
      <c r="X227" s="110"/>
    </row>
    <row r="228" spans="1:24" s="8" customFormat="1" ht="15" customHeight="1">
      <c r="A228" s="136"/>
      <c r="B228" s="209" t="s">
        <v>53</v>
      </c>
      <c r="C228" s="210"/>
      <c r="D228" s="211"/>
      <c r="E228" s="123"/>
      <c r="F228" s="93"/>
      <c r="G228" s="92"/>
      <c r="H228" s="107"/>
      <c r="I228" s="109">
        <f>(I232+I233+I234)*0.003</f>
        <v>10360.35</v>
      </c>
      <c r="J228" s="123"/>
      <c r="K228" s="93"/>
      <c r="L228" s="92"/>
      <c r="M228" s="107"/>
      <c r="N228" s="109">
        <f>(N232+N233+N234)*0.003</f>
        <v>31323.144660000002</v>
      </c>
      <c r="O228" s="123"/>
      <c r="P228" s="93"/>
      <c r="Q228" s="92"/>
      <c r="R228" s="107"/>
      <c r="S228" s="109">
        <f>(S232+S233+S234)*0.003</f>
        <v>16503.54</v>
      </c>
      <c r="T228" s="123"/>
      <c r="U228" s="93"/>
      <c r="V228" s="92"/>
      <c r="W228" s="107"/>
      <c r="X228" s="109">
        <f>(X232+X233+X234)*0.003</f>
        <v>13719.885719999998</v>
      </c>
    </row>
    <row r="229" spans="1:24" s="8" customFormat="1" ht="15" customHeight="1">
      <c r="A229" s="138" t="s">
        <v>203</v>
      </c>
      <c r="B229" s="276" t="s">
        <v>67</v>
      </c>
      <c r="C229" s="277"/>
      <c r="D229" s="278"/>
      <c r="E229" s="123"/>
      <c r="F229" s="93"/>
      <c r="G229" s="92"/>
      <c r="H229" s="107"/>
      <c r="I229" s="109">
        <f>(I232+I233+I234)*0.05</f>
        <v>172672.5</v>
      </c>
      <c r="J229" s="123"/>
      <c r="K229" s="93"/>
      <c r="L229" s="92"/>
      <c r="M229" s="107"/>
      <c r="N229" s="109">
        <f>(N232+N233+N234)*0.05</f>
        <v>522052.41100000008</v>
      </c>
      <c r="O229" s="123"/>
      <c r="P229" s="93"/>
      <c r="Q229" s="92"/>
      <c r="R229" s="107"/>
      <c r="S229" s="109">
        <f>(S232+S233+S234)*0.05</f>
        <v>275059</v>
      </c>
      <c r="T229" s="123"/>
      <c r="U229" s="93"/>
      <c r="V229" s="92"/>
      <c r="W229" s="107"/>
      <c r="X229" s="109">
        <f>(X232+X233+X234)*0.05</f>
        <v>228664.76199999999</v>
      </c>
    </row>
    <row r="230" spans="1:24" s="8" customFormat="1" ht="15" customHeight="1">
      <c r="A230" s="136"/>
      <c r="B230" s="279"/>
      <c r="C230" s="280"/>
      <c r="D230" s="281"/>
      <c r="E230" s="123"/>
      <c r="F230" s="93"/>
      <c r="G230" s="92"/>
      <c r="H230" s="107"/>
      <c r="I230" s="104"/>
      <c r="J230" s="123"/>
      <c r="K230" s="93"/>
      <c r="L230" s="92"/>
      <c r="M230" s="107"/>
      <c r="N230" s="104"/>
      <c r="O230" s="123"/>
      <c r="P230" s="93"/>
      <c r="Q230" s="92"/>
      <c r="R230" s="107"/>
      <c r="S230" s="104"/>
      <c r="T230" s="123"/>
      <c r="U230" s="93"/>
      <c r="V230" s="92"/>
      <c r="W230" s="107"/>
      <c r="X230" s="104"/>
    </row>
    <row r="231" spans="1:24" s="8" customFormat="1" ht="15" customHeight="1">
      <c r="A231" s="136"/>
      <c r="B231" s="245" t="s">
        <v>54</v>
      </c>
      <c r="C231" s="246"/>
      <c r="D231" s="247"/>
      <c r="E231" s="123"/>
      <c r="F231" s="93"/>
      <c r="G231" s="92"/>
      <c r="H231" s="107"/>
      <c r="I231" s="104"/>
      <c r="J231" s="123"/>
      <c r="K231" s="93"/>
      <c r="L231" s="92"/>
      <c r="M231" s="107"/>
      <c r="N231" s="104"/>
      <c r="O231" s="123"/>
      <c r="P231" s="93"/>
      <c r="Q231" s="92"/>
      <c r="R231" s="107"/>
      <c r="S231" s="104"/>
      <c r="T231" s="123"/>
      <c r="U231" s="93"/>
      <c r="V231" s="92"/>
      <c r="W231" s="107"/>
      <c r="X231" s="104"/>
    </row>
    <row r="232" spans="1:24" s="8" customFormat="1" ht="15" customHeight="1">
      <c r="A232" s="136"/>
      <c r="B232" s="245" t="s">
        <v>55</v>
      </c>
      <c r="C232" s="246"/>
      <c r="D232" s="247"/>
      <c r="E232" s="123"/>
      <c r="F232" s="93"/>
      <c r="G232" s="92"/>
      <c r="H232" s="107"/>
      <c r="I232" s="112">
        <f>I51</f>
        <v>425200</v>
      </c>
      <c r="J232" s="123"/>
      <c r="K232" s="93"/>
      <c r="L232" s="92"/>
      <c r="M232" s="107"/>
      <c r="N232" s="112">
        <f>N51</f>
        <v>966897.5</v>
      </c>
      <c r="O232" s="123"/>
      <c r="P232" s="93"/>
      <c r="Q232" s="92"/>
      <c r="R232" s="107"/>
      <c r="S232" s="112">
        <f>S51</f>
        <v>751700</v>
      </c>
      <c r="T232" s="123"/>
      <c r="U232" s="93"/>
      <c r="V232" s="92"/>
      <c r="W232" s="107"/>
      <c r="X232" s="112">
        <f>X51</f>
        <v>784700</v>
      </c>
    </row>
    <row r="233" spans="1:24" s="8" customFormat="1" ht="15" customHeight="1">
      <c r="A233" s="136"/>
      <c r="B233" s="245" t="s">
        <v>56</v>
      </c>
      <c r="C233" s="246"/>
      <c r="D233" s="247"/>
      <c r="E233" s="123"/>
      <c r="F233" s="93"/>
      <c r="G233" s="92"/>
      <c r="H233" s="107"/>
      <c r="I233" s="109">
        <f>I190+I79+I138+I117</f>
        <v>2613250</v>
      </c>
      <c r="J233" s="123"/>
      <c r="K233" s="93"/>
      <c r="L233" s="92"/>
      <c r="M233" s="107"/>
      <c r="N233" s="109">
        <f>N190+N112+N133+N164+N64</f>
        <v>8579924</v>
      </c>
      <c r="O233" s="123"/>
      <c r="P233" s="93"/>
      <c r="Q233" s="92"/>
      <c r="R233" s="107"/>
      <c r="S233" s="109">
        <f>S190+S79+S138+S117</f>
        <v>4137480</v>
      </c>
      <c r="T233" s="123"/>
      <c r="U233" s="93"/>
      <c r="V233" s="92"/>
      <c r="W233" s="107"/>
      <c r="X233" s="109">
        <f>X190+X79+X150+X125+X106</f>
        <v>584324.4</v>
      </c>
    </row>
    <row r="234" spans="1:24" s="8" customFormat="1" ht="15" customHeight="1">
      <c r="A234" s="136"/>
      <c r="B234" s="245" t="s">
        <v>38</v>
      </c>
      <c r="C234" s="246"/>
      <c r="D234" s="247"/>
      <c r="E234" s="123"/>
      <c r="F234" s="93"/>
      <c r="G234" s="92"/>
      <c r="H234" s="107"/>
      <c r="I234" s="109">
        <f>I216+I201+I224-43000</f>
        <v>415000</v>
      </c>
      <c r="J234" s="123"/>
      <c r="K234" s="93"/>
      <c r="L234" s="92"/>
      <c r="M234" s="107"/>
      <c r="N234" s="109">
        <f>N216+N201+N224</f>
        <v>894226.72000000009</v>
      </c>
      <c r="O234" s="123"/>
      <c r="P234" s="93"/>
      <c r="Q234" s="92"/>
      <c r="R234" s="107"/>
      <c r="S234" s="109">
        <f>S216+S201+S224-43000</f>
        <v>612000</v>
      </c>
      <c r="T234" s="123"/>
      <c r="U234" s="93"/>
      <c r="V234" s="92"/>
      <c r="W234" s="107"/>
      <c r="X234" s="109">
        <f>X216+X201</f>
        <v>3204270.8399999994</v>
      </c>
    </row>
    <row r="235" spans="1:24" s="8" customFormat="1" ht="15" customHeight="1">
      <c r="A235" s="136"/>
      <c r="B235" s="245" t="s">
        <v>57</v>
      </c>
      <c r="C235" s="246"/>
      <c r="D235" s="247"/>
      <c r="E235" s="123"/>
      <c r="F235" s="93"/>
      <c r="G235" s="92"/>
      <c r="H235" s="107"/>
      <c r="I235" s="109">
        <f>(I232+I233+I234)*0.15</f>
        <v>518017.5</v>
      </c>
      <c r="J235" s="123"/>
      <c r="K235" s="93"/>
      <c r="L235" s="92"/>
      <c r="M235" s="107"/>
      <c r="N235" s="109">
        <f>(N232+N233+N234)*0.05</f>
        <v>522052.41100000008</v>
      </c>
      <c r="O235" s="123"/>
      <c r="P235" s="93"/>
      <c r="Q235" s="92"/>
      <c r="R235" s="107"/>
      <c r="S235" s="109">
        <f>(S232+S233+S234)*0.15</f>
        <v>825177</v>
      </c>
      <c r="T235" s="123"/>
      <c r="U235" s="93"/>
      <c r="V235" s="92"/>
      <c r="W235" s="107"/>
      <c r="X235" s="109">
        <f>(X232+X233+X234)*0.15</f>
        <v>685994.28599999985</v>
      </c>
    </row>
    <row r="236" spans="1:24" s="8" customFormat="1" ht="15" customHeight="1">
      <c r="A236" s="136"/>
      <c r="B236" s="248" t="s">
        <v>58</v>
      </c>
      <c r="C236" s="249"/>
      <c r="D236" s="250"/>
      <c r="E236" s="123"/>
      <c r="F236" s="93"/>
      <c r="G236" s="92"/>
      <c r="H236" s="107"/>
      <c r="I236" s="109">
        <f>SUM(I228:I235)</f>
        <v>4154500.35</v>
      </c>
      <c r="J236" s="123"/>
      <c r="K236" s="93"/>
      <c r="L236" s="92"/>
      <c r="M236" s="107"/>
      <c r="N236" s="109">
        <f>SUM(N228:N235)</f>
        <v>11516476.186660001</v>
      </c>
      <c r="O236" s="123"/>
      <c r="P236" s="93"/>
      <c r="Q236" s="92"/>
      <c r="R236" s="107"/>
      <c r="S236" s="109">
        <f>SUM(S228:S235)</f>
        <v>6617919.54</v>
      </c>
      <c r="T236" s="123"/>
      <c r="U236" s="93"/>
      <c r="V236" s="92"/>
      <c r="W236" s="107"/>
      <c r="X236" s="109">
        <f>SUM(X228:X235)</f>
        <v>5501674.1737200003</v>
      </c>
    </row>
    <row r="237" spans="1:24" s="8" customFormat="1" ht="15" customHeight="1" thickBot="1">
      <c r="A237" s="136"/>
      <c r="B237" s="251" t="s">
        <v>59</v>
      </c>
      <c r="C237" s="223"/>
      <c r="D237" s="252"/>
      <c r="E237" s="223" t="s">
        <v>248</v>
      </c>
      <c r="F237" s="223"/>
      <c r="G237" s="223"/>
      <c r="H237" s="224"/>
      <c r="I237" s="104"/>
      <c r="J237" s="223" t="s">
        <v>238</v>
      </c>
      <c r="K237" s="223"/>
      <c r="L237" s="223"/>
      <c r="M237" s="224"/>
      <c r="N237" s="104"/>
      <c r="O237" s="223" t="s">
        <v>237</v>
      </c>
      <c r="P237" s="223"/>
      <c r="Q237" s="223"/>
      <c r="R237" s="224"/>
      <c r="S237" s="104"/>
      <c r="T237" s="223" t="s">
        <v>237</v>
      </c>
      <c r="U237" s="223"/>
      <c r="V237" s="223"/>
      <c r="W237" s="224"/>
      <c r="X237" s="104"/>
    </row>
    <row r="238" spans="1:24" s="8" customFormat="1" ht="22.5" customHeight="1" thickBot="1">
      <c r="A238" s="140"/>
      <c r="B238" s="253" t="s">
        <v>32</v>
      </c>
      <c r="C238" s="254"/>
      <c r="D238" s="255"/>
      <c r="E238" s="102"/>
      <c r="F238" s="100"/>
      <c r="G238" s="101"/>
      <c r="H238" s="111" t="s">
        <v>60</v>
      </c>
      <c r="I238" s="125">
        <f>I236</f>
        <v>4154500.35</v>
      </c>
      <c r="J238" s="102"/>
      <c r="K238" s="100"/>
      <c r="L238" s="101"/>
      <c r="M238" s="111" t="s">
        <v>60</v>
      </c>
      <c r="N238" s="125">
        <f>N236</f>
        <v>11516476.186660001</v>
      </c>
      <c r="O238" s="102"/>
      <c r="P238" s="100"/>
      <c r="Q238" s="101"/>
      <c r="R238" s="111" t="s">
        <v>60</v>
      </c>
      <c r="S238" s="125">
        <f>S236</f>
        <v>6617919.54</v>
      </c>
      <c r="T238" s="102"/>
      <c r="U238" s="100"/>
      <c r="V238" s="101"/>
      <c r="W238" s="111" t="s">
        <v>60</v>
      </c>
      <c r="X238" s="125">
        <f>X236</f>
        <v>5501674.1737200003</v>
      </c>
    </row>
    <row r="239" spans="1:24">
      <c r="A239" s="97"/>
      <c r="B239" s="98"/>
      <c r="C239" s="98"/>
      <c r="D239" s="98"/>
      <c r="E239" s="98"/>
      <c r="F239" s="98"/>
      <c r="G239" s="98"/>
      <c r="H239" s="98"/>
      <c r="I239" s="99"/>
      <c r="J239" s="98"/>
      <c r="K239" s="98"/>
      <c r="L239" s="98"/>
      <c r="M239" s="98"/>
      <c r="N239" s="99"/>
      <c r="O239" s="98"/>
      <c r="P239" s="98"/>
      <c r="Q239" s="98"/>
      <c r="R239" s="98"/>
      <c r="S239" s="99"/>
      <c r="T239" s="98"/>
      <c r="U239" s="98"/>
      <c r="V239" s="98"/>
      <c r="W239" s="98"/>
      <c r="X239" s="99"/>
    </row>
    <row r="240" spans="1:24">
      <c r="A240" s="256" t="s">
        <v>11</v>
      </c>
      <c r="B240" s="257"/>
      <c r="C240" s="257"/>
      <c r="D240" s="98"/>
      <c r="E240" s="98"/>
      <c r="F240" s="98"/>
      <c r="G240" s="98"/>
      <c r="H240" s="98"/>
      <c r="I240" s="99"/>
      <c r="J240" s="98"/>
      <c r="K240" s="98"/>
      <c r="L240" s="98"/>
      <c r="M240" s="98"/>
      <c r="N240" s="99"/>
      <c r="O240" s="98"/>
      <c r="P240" s="98"/>
      <c r="Q240" s="98"/>
      <c r="R240" s="98"/>
      <c r="S240" s="99"/>
      <c r="T240" s="98"/>
      <c r="U240" s="98"/>
      <c r="V240" s="98"/>
      <c r="W240" s="98"/>
      <c r="X240" s="99"/>
    </row>
    <row r="241" spans="1:24">
      <c r="A241" s="97"/>
      <c r="B241" s="98"/>
      <c r="C241" s="98"/>
      <c r="D241" s="98"/>
      <c r="E241" s="98"/>
      <c r="F241" s="98"/>
      <c r="G241" s="98"/>
      <c r="H241" s="98"/>
      <c r="I241" s="99"/>
      <c r="J241" s="98"/>
      <c r="K241" s="98"/>
      <c r="L241" s="98"/>
      <c r="M241" s="98"/>
      <c r="N241" s="99"/>
      <c r="O241" s="98"/>
      <c r="P241" s="98"/>
      <c r="Q241" s="98"/>
      <c r="R241" s="98"/>
      <c r="S241" s="99"/>
      <c r="T241" s="98"/>
      <c r="U241" s="98"/>
      <c r="V241" s="98"/>
      <c r="W241" s="98"/>
      <c r="X241" s="99"/>
    </row>
    <row r="242" spans="1:24">
      <c r="A242" s="243" t="s">
        <v>40</v>
      </c>
      <c r="B242" s="244"/>
      <c r="C242" s="244"/>
      <c r="D242" s="98"/>
      <c r="E242" s="98"/>
      <c r="F242" s="98"/>
      <c r="G242" s="98"/>
      <c r="H242" s="98"/>
      <c r="I242" s="99"/>
      <c r="J242" s="98"/>
      <c r="K242" s="98"/>
      <c r="L242" s="98"/>
      <c r="M242" s="187"/>
      <c r="N242" s="99"/>
      <c r="O242" s="98"/>
      <c r="P242" s="98"/>
      <c r="Q242" s="98"/>
      <c r="R242" s="98"/>
      <c r="S242" s="99"/>
      <c r="T242" s="98"/>
      <c r="U242" s="98"/>
      <c r="V242" s="98"/>
      <c r="W242" s="98"/>
      <c r="X242" s="99"/>
    </row>
    <row r="243" spans="1:24">
      <c r="A243" s="13" t="s">
        <v>71</v>
      </c>
      <c r="B243" s="15"/>
      <c r="C243" s="15"/>
      <c r="D243" s="142"/>
      <c r="E243" s="9"/>
      <c r="F243" s="9"/>
      <c r="G243" s="9"/>
      <c r="H243" s="10"/>
      <c r="I243" s="11" t="s">
        <v>61</v>
      </c>
      <c r="J243" s="9"/>
      <c r="K243" s="9"/>
      <c r="L243" s="9"/>
      <c r="M243" s="10"/>
      <c r="N243" s="11" t="s">
        <v>61</v>
      </c>
      <c r="O243" s="9"/>
      <c r="P243" s="9"/>
      <c r="Q243" s="9"/>
      <c r="R243" s="10"/>
      <c r="S243" s="11" t="s">
        <v>61</v>
      </c>
      <c r="T243" s="9"/>
      <c r="U243" s="9"/>
      <c r="V243" s="9"/>
      <c r="W243" s="10"/>
      <c r="X243" s="11" t="s">
        <v>61</v>
      </c>
    </row>
    <row r="244" spans="1:24">
      <c r="E244" s="9"/>
      <c r="F244" s="9"/>
      <c r="G244" s="9"/>
      <c r="H244" s="10"/>
      <c r="I244" s="11"/>
      <c r="J244" s="9"/>
      <c r="K244" s="9"/>
      <c r="L244" s="9"/>
      <c r="M244" s="10"/>
      <c r="N244" s="11"/>
      <c r="O244" s="9"/>
      <c r="P244" s="9"/>
      <c r="Q244" s="9"/>
      <c r="R244" s="10"/>
      <c r="S244" s="11"/>
      <c r="T244" s="9"/>
      <c r="U244" s="9"/>
      <c r="V244" s="9"/>
      <c r="W244" s="10"/>
      <c r="X244" s="11"/>
    </row>
    <row r="245" spans="1:24">
      <c r="A245" t="s">
        <v>29</v>
      </c>
      <c r="B245" s="15"/>
      <c r="C245" s="15"/>
      <c r="D245" s="15"/>
      <c r="E245" s="9"/>
      <c r="F245" s="9"/>
      <c r="G245" s="9"/>
      <c r="H245" s="10"/>
      <c r="I245" s="11"/>
      <c r="J245" s="9"/>
      <c r="K245" s="9"/>
      <c r="L245" s="9"/>
      <c r="M245" s="10"/>
      <c r="N245" s="11"/>
      <c r="O245" s="9"/>
      <c r="P245" s="9"/>
      <c r="Q245" s="9"/>
      <c r="R245" s="10"/>
      <c r="S245" s="11"/>
      <c r="T245" s="9"/>
      <c r="U245" s="9"/>
      <c r="V245" s="9"/>
      <c r="W245" s="10"/>
      <c r="X245" s="11"/>
    </row>
    <row r="246" spans="1:24">
      <c r="A246"/>
      <c r="B246"/>
      <c r="C246"/>
      <c r="D246"/>
      <c r="E246" s="9"/>
      <c r="F246" s="9"/>
      <c r="G246" s="9"/>
      <c r="H246" s="10"/>
      <c r="I246" s="11"/>
      <c r="J246" s="9"/>
      <c r="K246" s="9"/>
      <c r="L246" s="9"/>
      <c r="M246" s="10"/>
      <c r="N246" s="11"/>
      <c r="O246" s="9"/>
      <c r="P246" s="9"/>
      <c r="Q246" s="9"/>
      <c r="R246" s="10"/>
      <c r="S246" s="11"/>
      <c r="T246" s="9"/>
      <c r="U246" s="9"/>
      <c r="V246" s="9"/>
      <c r="W246" s="10"/>
      <c r="X246" s="11"/>
    </row>
    <row r="247" spans="1:24">
      <c r="A247" s="21" t="s">
        <v>90</v>
      </c>
      <c r="B247"/>
      <c r="C247"/>
      <c r="D247" s="37"/>
      <c r="E247" s="9"/>
      <c r="F247" s="9"/>
      <c r="G247" s="9"/>
      <c r="H247" s="10"/>
      <c r="I247" s="11"/>
      <c r="J247" s="9"/>
      <c r="K247" s="9"/>
      <c r="L247" s="9"/>
      <c r="M247" s="10"/>
      <c r="N247" s="11"/>
      <c r="O247" s="9"/>
      <c r="P247" s="9"/>
      <c r="Q247" s="9"/>
      <c r="R247" s="10"/>
      <c r="S247" s="11"/>
      <c r="T247" s="9"/>
      <c r="U247" s="9"/>
      <c r="V247" s="9"/>
      <c r="W247" s="10"/>
      <c r="X247" s="11"/>
    </row>
    <row r="248" spans="1:24">
      <c r="A248" t="s">
        <v>70</v>
      </c>
      <c r="B248"/>
      <c r="C248"/>
      <c r="D248" s="143"/>
      <c r="E248" s="9"/>
      <c r="F248" s="9"/>
      <c r="G248" s="9"/>
      <c r="H248" s="10"/>
      <c r="I248" s="11"/>
      <c r="J248" s="9"/>
      <c r="K248" s="9"/>
      <c r="L248" s="9"/>
      <c r="M248" s="10"/>
      <c r="N248" s="11"/>
      <c r="O248" s="9"/>
      <c r="P248" s="9"/>
      <c r="Q248" s="9"/>
      <c r="R248" s="10"/>
      <c r="S248" s="11"/>
      <c r="T248" s="9"/>
      <c r="U248" s="9"/>
      <c r="V248" s="9"/>
      <c r="W248" s="10"/>
      <c r="X248" s="11"/>
    </row>
    <row r="249" spans="1:24">
      <c r="E249" s="9"/>
      <c r="F249" s="9"/>
      <c r="G249" s="9"/>
      <c r="H249" s="10"/>
      <c r="I249" s="11"/>
      <c r="J249" s="9"/>
      <c r="K249" s="9"/>
      <c r="L249" s="9"/>
      <c r="M249" s="10"/>
      <c r="N249" s="11"/>
      <c r="O249" s="9"/>
      <c r="P249" s="9"/>
      <c r="Q249" s="9"/>
      <c r="R249" s="10"/>
      <c r="S249" s="11"/>
      <c r="T249" s="9"/>
      <c r="U249" s="9"/>
      <c r="V249" s="9"/>
      <c r="W249" s="10"/>
      <c r="X249" s="11"/>
    </row>
    <row r="250" spans="1:24">
      <c r="E250" s="2"/>
      <c r="F250" s="2"/>
      <c r="G250" s="2"/>
      <c r="H250" s="3"/>
      <c r="I250" s="3"/>
      <c r="J250" s="2"/>
      <c r="K250" s="2"/>
      <c r="L250" s="2"/>
      <c r="M250" s="3"/>
      <c r="N250" s="3"/>
      <c r="O250" s="2"/>
      <c r="P250" s="2"/>
      <c r="Q250" s="2"/>
      <c r="R250" s="3"/>
      <c r="S250" s="3"/>
      <c r="T250" s="2"/>
      <c r="U250" s="2"/>
      <c r="V250" s="2"/>
      <c r="W250" s="3"/>
      <c r="X250" s="3"/>
    </row>
    <row r="251" spans="1:24">
      <c r="E251" s="2"/>
      <c r="F251" s="2"/>
      <c r="G251" s="2"/>
      <c r="H251" s="3"/>
      <c r="I251" s="3"/>
      <c r="J251" s="2"/>
      <c r="K251" s="2"/>
      <c r="L251" s="2"/>
      <c r="M251" s="3"/>
      <c r="N251" s="3"/>
      <c r="O251" s="2"/>
      <c r="P251" s="2"/>
      <c r="Q251" s="2"/>
      <c r="R251" s="3"/>
      <c r="S251" s="3"/>
      <c r="T251" s="2"/>
      <c r="U251" s="2"/>
      <c r="V251" s="2"/>
      <c r="W251" s="3"/>
      <c r="X251" s="3"/>
    </row>
    <row r="252" spans="1:24">
      <c r="E252" s="2"/>
      <c r="F252" s="2"/>
      <c r="G252" s="2"/>
      <c r="H252" s="3"/>
      <c r="I252" s="3"/>
      <c r="J252" s="2"/>
      <c r="K252" s="2"/>
      <c r="L252" s="2"/>
      <c r="M252" s="3"/>
      <c r="N252" s="3"/>
      <c r="O252" s="2"/>
      <c r="P252" s="2"/>
      <c r="Q252" s="2"/>
      <c r="R252" s="3"/>
      <c r="S252" s="3"/>
      <c r="T252" s="2"/>
      <c r="U252" s="2"/>
      <c r="V252" s="2"/>
      <c r="W252" s="3"/>
      <c r="X252" s="3"/>
    </row>
    <row r="253" spans="1:24">
      <c r="E253" s="2"/>
      <c r="F253" s="2"/>
      <c r="G253" s="2"/>
      <c r="H253" s="3"/>
      <c r="I253" s="3"/>
      <c r="J253" s="2"/>
      <c r="K253" s="2"/>
      <c r="L253" s="2"/>
      <c r="M253" s="3"/>
      <c r="N253" s="3"/>
      <c r="O253" s="2"/>
      <c r="P253" s="2"/>
      <c r="Q253" s="2"/>
      <c r="R253" s="3"/>
      <c r="S253" s="3"/>
      <c r="T253" s="2"/>
      <c r="U253" s="2"/>
      <c r="V253" s="2"/>
      <c r="W253" s="3"/>
      <c r="X253" s="3"/>
    </row>
    <row r="254" spans="1:24">
      <c r="E254" s="2"/>
      <c r="F254" s="2"/>
      <c r="G254" s="2"/>
      <c r="H254" s="3"/>
      <c r="I254" s="3"/>
      <c r="J254" s="2"/>
      <c r="K254" s="2"/>
      <c r="L254" s="2"/>
      <c r="M254" s="3"/>
      <c r="N254" s="3"/>
      <c r="O254" s="2"/>
      <c r="P254" s="2"/>
      <c r="Q254" s="2"/>
      <c r="R254" s="3"/>
      <c r="S254" s="3"/>
      <c r="T254" s="2"/>
      <c r="U254" s="2"/>
      <c r="V254" s="2"/>
      <c r="W254" s="3"/>
      <c r="X254" s="3"/>
    </row>
  </sheetData>
  <mergeCells count="262">
    <mergeCell ref="B69:D69"/>
    <mergeCell ref="B70:D70"/>
    <mergeCell ref="B128:D128"/>
    <mergeCell ref="B129:D129"/>
    <mergeCell ref="B112:D112"/>
    <mergeCell ref="B116:D116"/>
    <mergeCell ref="B114:D114"/>
    <mergeCell ref="B115:D115"/>
    <mergeCell ref="B138:D138"/>
    <mergeCell ref="B136:D136"/>
    <mergeCell ref="B137:D137"/>
    <mergeCell ref="B134:D134"/>
    <mergeCell ref="B135:D135"/>
    <mergeCell ref="B131:D131"/>
    <mergeCell ref="B113:D113"/>
    <mergeCell ref="B125:D125"/>
    <mergeCell ref="B78:D78"/>
    <mergeCell ref="B109:D109"/>
    <mergeCell ref="B23:D23"/>
    <mergeCell ref="B30:D30"/>
    <mergeCell ref="B49:D49"/>
    <mergeCell ref="B50:D50"/>
    <mergeCell ref="B47:D47"/>
    <mergeCell ref="B44:D44"/>
    <mergeCell ref="B27:D27"/>
    <mergeCell ref="B74:D74"/>
    <mergeCell ref="B77:D77"/>
    <mergeCell ref="B59:D59"/>
    <mergeCell ref="B51:D51"/>
    <mergeCell ref="B57:D57"/>
    <mergeCell ref="B61:D61"/>
    <mergeCell ref="B63:D63"/>
    <mergeCell ref="B64:D64"/>
    <mergeCell ref="B65:D65"/>
    <mergeCell ref="B62:D62"/>
    <mergeCell ref="B75:D75"/>
    <mergeCell ref="B58:D58"/>
    <mergeCell ref="B66:D66"/>
    <mergeCell ref="B67:D67"/>
    <mergeCell ref="B68:D68"/>
    <mergeCell ref="B127:D127"/>
    <mergeCell ref="B130:D130"/>
    <mergeCell ref="B117:D117"/>
    <mergeCell ref="B133:D133"/>
    <mergeCell ref="B182:D182"/>
    <mergeCell ref="B196:D196"/>
    <mergeCell ref="B191:D191"/>
    <mergeCell ref="B188:D188"/>
    <mergeCell ref="B163:D163"/>
    <mergeCell ref="B164:D164"/>
    <mergeCell ref="B159:D159"/>
    <mergeCell ref="B157:D157"/>
    <mergeCell ref="B158:D158"/>
    <mergeCell ref="B162:D162"/>
    <mergeCell ref="B160:D160"/>
    <mergeCell ref="B161:D161"/>
    <mergeCell ref="B183:D183"/>
    <mergeCell ref="B184:D184"/>
    <mergeCell ref="B181:D181"/>
    <mergeCell ref="B190:D190"/>
    <mergeCell ref="B152:D152"/>
    <mergeCell ref="B153:D153"/>
    <mergeCell ref="B154:D154"/>
    <mergeCell ref="B155:D155"/>
    <mergeCell ref="B156:D156"/>
    <mergeCell ref="B174:D174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A1:C4"/>
    <mergeCell ref="D1:D2"/>
    <mergeCell ref="B14:D14"/>
    <mergeCell ref="B13:D13"/>
    <mergeCell ref="A10:A11"/>
    <mergeCell ref="B10:D11"/>
    <mergeCell ref="B12:D12"/>
    <mergeCell ref="D3:F4"/>
    <mergeCell ref="B200:D200"/>
    <mergeCell ref="B176:D176"/>
    <mergeCell ref="B179:D179"/>
    <mergeCell ref="B199:D199"/>
    <mergeCell ref="B132:D132"/>
    <mergeCell ref="B198:D198"/>
    <mergeCell ref="B187:D187"/>
    <mergeCell ref="B193:D193"/>
    <mergeCell ref="B189:D189"/>
    <mergeCell ref="B177:D177"/>
    <mergeCell ref="B178:D178"/>
    <mergeCell ref="B185:D185"/>
    <mergeCell ref="B175:D175"/>
    <mergeCell ref="B195:D195"/>
    <mergeCell ref="B71:D71"/>
    <mergeCell ref="B72:D72"/>
    <mergeCell ref="B229:D229"/>
    <mergeCell ref="B230:D230"/>
    <mergeCell ref="B203:D203"/>
    <mergeCell ref="B204:D204"/>
    <mergeCell ref="B206:D206"/>
    <mergeCell ref="B208:D208"/>
    <mergeCell ref="B228:D228"/>
    <mergeCell ref="B205:D205"/>
    <mergeCell ref="B225:D225"/>
    <mergeCell ref="B226:D226"/>
    <mergeCell ref="B215:D215"/>
    <mergeCell ref="B212:D212"/>
    <mergeCell ref="B213:D213"/>
    <mergeCell ref="B214:D214"/>
    <mergeCell ref="B223:D223"/>
    <mergeCell ref="B211:D211"/>
    <mergeCell ref="B220:D220"/>
    <mergeCell ref="B186:D186"/>
    <mergeCell ref="B180:D180"/>
    <mergeCell ref="B192:D192"/>
    <mergeCell ref="B21:D21"/>
    <mergeCell ref="B26:D26"/>
    <mergeCell ref="B227:D227"/>
    <mergeCell ref="B207:D207"/>
    <mergeCell ref="B209:D209"/>
    <mergeCell ref="B210:D210"/>
    <mergeCell ref="B216:D216"/>
    <mergeCell ref="B60:D60"/>
    <mergeCell ref="B108:D108"/>
    <mergeCell ref="B38:D38"/>
    <mergeCell ref="B55:D55"/>
    <mergeCell ref="B53:D53"/>
    <mergeCell ref="B34:D34"/>
    <mergeCell ref="B52:D52"/>
    <mergeCell ref="B56:D56"/>
    <mergeCell ref="B35:D35"/>
    <mergeCell ref="B42:D42"/>
    <mergeCell ref="B37:D37"/>
    <mergeCell ref="B32:D32"/>
    <mergeCell ref="B33:D33"/>
    <mergeCell ref="B48:D48"/>
    <mergeCell ref="A242:C242"/>
    <mergeCell ref="B234:D234"/>
    <mergeCell ref="B235:D235"/>
    <mergeCell ref="B236:D236"/>
    <mergeCell ref="B237:D237"/>
    <mergeCell ref="B238:D238"/>
    <mergeCell ref="B233:D233"/>
    <mergeCell ref="B231:D231"/>
    <mergeCell ref="B232:D232"/>
    <mergeCell ref="A240:C240"/>
    <mergeCell ref="M6:N6"/>
    <mergeCell ref="M8:N8"/>
    <mergeCell ref="J9:N9"/>
    <mergeCell ref="J10:J11"/>
    <mergeCell ref="K10:K11"/>
    <mergeCell ref="L10:L11"/>
    <mergeCell ref="M10:M11"/>
    <mergeCell ref="N10:N11"/>
    <mergeCell ref="R6:S6"/>
    <mergeCell ref="R8:S8"/>
    <mergeCell ref="O9:S9"/>
    <mergeCell ref="O10:O11"/>
    <mergeCell ref="P10:P11"/>
    <mergeCell ref="Q10:Q11"/>
    <mergeCell ref="W6:X6"/>
    <mergeCell ref="W8:X8"/>
    <mergeCell ref="T9:X9"/>
    <mergeCell ref="T10:T11"/>
    <mergeCell ref="U10:U11"/>
    <mergeCell ref="V10:V11"/>
    <mergeCell ref="W10:W11"/>
    <mergeCell ref="X10:X11"/>
    <mergeCell ref="T237:W237"/>
    <mergeCell ref="H6:I6"/>
    <mergeCell ref="H8:I8"/>
    <mergeCell ref="E9:I9"/>
    <mergeCell ref="E10:E11"/>
    <mergeCell ref="F10:F11"/>
    <mergeCell ref="G10:G11"/>
    <mergeCell ref="H10:H11"/>
    <mergeCell ref="I10:I11"/>
    <mergeCell ref="E237:H237"/>
    <mergeCell ref="H7:I7"/>
    <mergeCell ref="S10:S11"/>
    <mergeCell ref="O237:R237"/>
    <mergeCell ref="B80:D80"/>
    <mergeCell ref="B81:D81"/>
    <mergeCell ref="B126:D126"/>
    <mergeCell ref="B99:D99"/>
    <mergeCell ref="B100:D100"/>
    <mergeCell ref="B101:D101"/>
    <mergeCell ref="B102:D102"/>
    <mergeCell ref="B103:D103"/>
    <mergeCell ref="B104:D104"/>
    <mergeCell ref="B105:D105"/>
    <mergeCell ref="J237:M237"/>
    <mergeCell ref="B28:D28"/>
    <mergeCell ref="B224:D224"/>
    <mergeCell ref="B217:D217"/>
    <mergeCell ref="B218:D218"/>
    <mergeCell ref="B219:D219"/>
    <mergeCell ref="B221:D221"/>
    <mergeCell ref="B222:D222"/>
    <mergeCell ref="B110:D110"/>
    <mergeCell ref="B202:D202"/>
    <mergeCell ref="B194:D194"/>
    <mergeCell ref="B201:D201"/>
    <mergeCell ref="B91:D91"/>
    <mergeCell ref="B92:D92"/>
    <mergeCell ref="B93:D93"/>
    <mergeCell ref="B94:D94"/>
    <mergeCell ref="B95:D95"/>
    <mergeCell ref="B96:D96"/>
    <mergeCell ref="B97:D97"/>
    <mergeCell ref="B98:D98"/>
    <mergeCell ref="R10:R11"/>
    <mergeCell ref="B15:D15"/>
    <mergeCell ref="B16:D16"/>
    <mergeCell ref="B54:D54"/>
    <mergeCell ref="B22:D22"/>
    <mergeCell ref="B31:D31"/>
    <mergeCell ref="B25:D25"/>
    <mergeCell ref="B29:D29"/>
    <mergeCell ref="B36:D36"/>
    <mergeCell ref="B46:D46"/>
    <mergeCell ref="B40:D40"/>
    <mergeCell ref="B24:D24"/>
    <mergeCell ref="B41:D41"/>
    <mergeCell ref="B73:D73"/>
    <mergeCell ref="B79:D79"/>
    <mergeCell ref="B76:D76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118:D118"/>
    <mergeCell ref="B119:D119"/>
    <mergeCell ref="B120:D120"/>
    <mergeCell ref="B121:D121"/>
    <mergeCell ref="B122:D122"/>
    <mergeCell ref="B123:D123"/>
    <mergeCell ref="B124:D124"/>
    <mergeCell ref="B106:D106"/>
    <mergeCell ref="B107:D107"/>
    <mergeCell ref="B111:D111"/>
    <mergeCell ref="B139:D139"/>
    <mergeCell ref="B149:D149"/>
    <mergeCell ref="B150:D150"/>
    <mergeCell ref="B151:D151"/>
    <mergeCell ref="B140:D140"/>
    <mergeCell ref="B141:D141"/>
    <mergeCell ref="B142:D142"/>
    <mergeCell ref="B143:D143"/>
    <mergeCell ref="B144:D144"/>
    <mergeCell ref="B145:D145"/>
    <mergeCell ref="B146:D146"/>
    <mergeCell ref="B147:D147"/>
    <mergeCell ref="B148:D148"/>
  </mergeCells>
  <printOptions horizontalCentered="1"/>
  <pageMargins left="0" right="0" top="0" bottom="0" header="0.3" footer="0.3"/>
  <pageSetup paperSize="8"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C3BF-7369-4733-AB33-1AA4E36FEA52}">
  <sheetPr>
    <tabColor rgb="FF00B050"/>
    <pageSetUpPr fitToPage="1"/>
  </sheetPr>
  <dimension ref="A1:N198"/>
  <sheetViews>
    <sheetView view="pageBreakPreview" zoomScale="55" zoomScaleNormal="55" zoomScaleSheetLayoutView="55" workbookViewId="0">
      <pane xSplit="4" ySplit="11" topLeftCell="E12" activePane="bottomRight" state="frozen"/>
      <selection pane="topRight" activeCell="E1" sqref="E1"/>
      <selection pane="bottomLeft" activeCell="A12" sqref="A12"/>
      <selection pane="bottomRight" activeCell="H185" sqref="H185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5" width="7.7109375" style="3" bestFit="1" customWidth="1"/>
    <col min="6" max="6" width="6.85546875" style="3" bestFit="1" customWidth="1"/>
    <col min="7" max="7" width="6.140625" style="3" bestFit="1" customWidth="1"/>
    <col min="8" max="8" width="16.42578125" style="4" bestFit="1" customWidth="1"/>
    <col min="9" max="9" width="23.85546875" style="5" customWidth="1"/>
    <col min="10" max="10" width="5.7109375" style="3" customWidth="1"/>
    <col min="11" max="11" width="7.5703125" style="3" customWidth="1"/>
    <col min="12" max="12" width="10.7109375" style="3" customWidth="1"/>
    <col min="13" max="13" width="17.140625" style="4" customWidth="1"/>
    <col min="14" max="14" width="22.140625" style="5" customWidth="1"/>
    <col min="15" max="191" width="9.140625" style="2"/>
    <col min="192" max="192" width="5.7109375" style="2" customWidth="1"/>
    <col min="193" max="193" width="8.28515625" style="2" customWidth="1"/>
    <col min="194" max="194" width="1.5703125" style="2" bestFit="1" customWidth="1"/>
    <col min="195" max="195" width="50.7109375" style="2" customWidth="1"/>
    <col min="196" max="196" width="6" style="2" bestFit="1" customWidth="1"/>
    <col min="197" max="197" width="7.28515625" style="2" bestFit="1" customWidth="1"/>
    <col min="198" max="198" width="5.7109375" style="2" customWidth="1"/>
    <col min="199" max="199" width="11.42578125" style="2" customWidth="1"/>
    <col min="200" max="200" width="12.7109375" style="2" customWidth="1"/>
    <col min="201" max="447" width="9.140625" style="2"/>
    <col min="448" max="448" width="5.7109375" style="2" customWidth="1"/>
    <col min="449" max="449" width="8.28515625" style="2" customWidth="1"/>
    <col min="450" max="450" width="1.5703125" style="2" bestFit="1" customWidth="1"/>
    <col min="451" max="451" width="50.7109375" style="2" customWidth="1"/>
    <col min="452" max="452" width="6" style="2" bestFit="1" customWidth="1"/>
    <col min="453" max="453" width="7.28515625" style="2" bestFit="1" customWidth="1"/>
    <col min="454" max="454" width="5.7109375" style="2" customWidth="1"/>
    <col min="455" max="455" width="11.42578125" style="2" customWidth="1"/>
    <col min="456" max="456" width="12.7109375" style="2" customWidth="1"/>
    <col min="457" max="703" width="9.140625" style="2"/>
    <col min="704" max="704" width="5.7109375" style="2" customWidth="1"/>
    <col min="705" max="705" width="8.28515625" style="2" customWidth="1"/>
    <col min="706" max="706" width="1.5703125" style="2" bestFit="1" customWidth="1"/>
    <col min="707" max="707" width="50.7109375" style="2" customWidth="1"/>
    <col min="708" max="708" width="6" style="2" bestFit="1" customWidth="1"/>
    <col min="709" max="709" width="7.28515625" style="2" bestFit="1" customWidth="1"/>
    <col min="710" max="710" width="5.7109375" style="2" customWidth="1"/>
    <col min="711" max="711" width="11.42578125" style="2" customWidth="1"/>
    <col min="712" max="712" width="12.7109375" style="2" customWidth="1"/>
    <col min="713" max="959" width="9.140625" style="2"/>
    <col min="960" max="960" width="5.7109375" style="2" customWidth="1"/>
    <col min="961" max="961" width="8.28515625" style="2" customWidth="1"/>
    <col min="962" max="962" width="1.5703125" style="2" bestFit="1" customWidth="1"/>
    <col min="963" max="963" width="50.7109375" style="2" customWidth="1"/>
    <col min="964" max="964" width="6" style="2" bestFit="1" customWidth="1"/>
    <col min="965" max="965" width="7.28515625" style="2" bestFit="1" customWidth="1"/>
    <col min="966" max="966" width="5.7109375" style="2" customWidth="1"/>
    <col min="967" max="967" width="11.42578125" style="2" customWidth="1"/>
    <col min="968" max="968" width="12.7109375" style="2" customWidth="1"/>
    <col min="969" max="1215" width="9.140625" style="2"/>
    <col min="1216" max="1216" width="5.7109375" style="2" customWidth="1"/>
    <col min="1217" max="1217" width="8.28515625" style="2" customWidth="1"/>
    <col min="1218" max="1218" width="1.5703125" style="2" bestFit="1" customWidth="1"/>
    <col min="1219" max="1219" width="50.7109375" style="2" customWidth="1"/>
    <col min="1220" max="1220" width="6" style="2" bestFit="1" customWidth="1"/>
    <col min="1221" max="1221" width="7.28515625" style="2" bestFit="1" customWidth="1"/>
    <col min="1222" max="1222" width="5.7109375" style="2" customWidth="1"/>
    <col min="1223" max="1223" width="11.42578125" style="2" customWidth="1"/>
    <col min="1224" max="1224" width="12.7109375" style="2" customWidth="1"/>
    <col min="1225" max="1471" width="9.140625" style="2"/>
    <col min="1472" max="1472" width="5.7109375" style="2" customWidth="1"/>
    <col min="1473" max="1473" width="8.28515625" style="2" customWidth="1"/>
    <col min="1474" max="1474" width="1.5703125" style="2" bestFit="1" customWidth="1"/>
    <col min="1475" max="1475" width="50.7109375" style="2" customWidth="1"/>
    <col min="1476" max="1476" width="6" style="2" bestFit="1" customWidth="1"/>
    <col min="1477" max="1477" width="7.28515625" style="2" bestFit="1" customWidth="1"/>
    <col min="1478" max="1478" width="5.7109375" style="2" customWidth="1"/>
    <col min="1479" max="1479" width="11.42578125" style="2" customWidth="1"/>
    <col min="1480" max="1480" width="12.7109375" style="2" customWidth="1"/>
    <col min="1481" max="1727" width="9.140625" style="2"/>
    <col min="1728" max="1728" width="5.7109375" style="2" customWidth="1"/>
    <col min="1729" max="1729" width="8.28515625" style="2" customWidth="1"/>
    <col min="1730" max="1730" width="1.5703125" style="2" bestFit="1" customWidth="1"/>
    <col min="1731" max="1731" width="50.7109375" style="2" customWidth="1"/>
    <col min="1732" max="1732" width="6" style="2" bestFit="1" customWidth="1"/>
    <col min="1733" max="1733" width="7.28515625" style="2" bestFit="1" customWidth="1"/>
    <col min="1734" max="1734" width="5.7109375" style="2" customWidth="1"/>
    <col min="1735" max="1735" width="11.42578125" style="2" customWidth="1"/>
    <col min="1736" max="1736" width="12.7109375" style="2" customWidth="1"/>
    <col min="1737" max="1983" width="9.140625" style="2"/>
    <col min="1984" max="1984" width="5.7109375" style="2" customWidth="1"/>
    <col min="1985" max="1985" width="8.28515625" style="2" customWidth="1"/>
    <col min="1986" max="1986" width="1.5703125" style="2" bestFit="1" customWidth="1"/>
    <col min="1987" max="1987" width="50.7109375" style="2" customWidth="1"/>
    <col min="1988" max="1988" width="6" style="2" bestFit="1" customWidth="1"/>
    <col min="1989" max="1989" width="7.28515625" style="2" bestFit="1" customWidth="1"/>
    <col min="1990" max="1990" width="5.7109375" style="2" customWidth="1"/>
    <col min="1991" max="1991" width="11.42578125" style="2" customWidth="1"/>
    <col min="1992" max="1992" width="12.7109375" style="2" customWidth="1"/>
    <col min="1993" max="2239" width="9.140625" style="2"/>
    <col min="2240" max="2240" width="5.7109375" style="2" customWidth="1"/>
    <col min="2241" max="2241" width="8.28515625" style="2" customWidth="1"/>
    <col min="2242" max="2242" width="1.5703125" style="2" bestFit="1" customWidth="1"/>
    <col min="2243" max="2243" width="50.7109375" style="2" customWidth="1"/>
    <col min="2244" max="2244" width="6" style="2" bestFit="1" customWidth="1"/>
    <col min="2245" max="2245" width="7.28515625" style="2" bestFit="1" customWidth="1"/>
    <col min="2246" max="2246" width="5.7109375" style="2" customWidth="1"/>
    <col min="2247" max="2247" width="11.42578125" style="2" customWidth="1"/>
    <col min="2248" max="2248" width="12.7109375" style="2" customWidth="1"/>
    <col min="2249" max="2495" width="9.140625" style="2"/>
    <col min="2496" max="2496" width="5.7109375" style="2" customWidth="1"/>
    <col min="2497" max="2497" width="8.28515625" style="2" customWidth="1"/>
    <col min="2498" max="2498" width="1.5703125" style="2" bestFit="1" customWidth="1"/>
    <col min="2499" max="2499" width="50.7109375" style="2" customWidth="1"/>
    <col min="2500" max="2500" width="6" style="2" bestFit="1" customWidth="1"/>
    <col min="2501" max="2501" width="7.28515625" style="2" bestFit="1" customWidth="1"/>
    <col min="2502" max="2502" width="5.7109375" style="2" customWidth="1"/>
    <col min="2503" max="2503" width="11.42578125" style="2" customWidth="1"/>
    <col min="2504" max="2504" width="12.7109375" style="2" customWidth="1"/>
    <col min="2505" max="2751" width="9.140625" style="2"/>
    <col min="2752" max="2752" width="5.7109375" style="2" customWidth="1"/>
    <col min="2753" max="2753" width="8.28515625" style="2" customWidth="1"/>
    <col min="2754" max="2754" width="1.5703125" style="2" bestFit="1" customWidth="1"/>
    <col min="2755" max="2755" width="50.7109375" style="2" customWidth="1"/>
    <col min="2756" max="2756" width="6" style="2" bestFit="1" customWidth="1"/>
    <col min="2757" max="2757" width="7.28515625" style="2" bestFit="1" customWidth="1"/>
    <col min="2758" max="2758" width="5.7109375" style="2" customWidth="1"/>
    <col min="2759" max="2759" width="11.42578125" style="2" customWidth="1"/>
    <col min="2760" max="2760" width="12.7109375" style="2" customWidth="1"/>
    <col min="2761" max="3007" width="9.140625" style="2"/>
    <col min="3008" max="3008" width="5.7109375" style="2" customWidth="1"/>
    <col min="3009" max="3009" width="8.28515625" style="2" customWidth="1"/>
    <col min="3010" max="3010" width="1.5703125" style="2" bestFit="1" customWidth="1"/>
    <col min="3011" max="3011" width="50.7109375" style="2" customWidth="1"/>
    <col min="3012" max="3012" width="6" style="2" bestFit="1" customWidth="1"/>
    <col min="3013" max="3013" width="7.28515625" style="2" bestFit="1" customWidth="1"/>
    <col min="3014" max="3014" width="5.7109375" style="2" customWidth="1"/>
    <col min="3015" max="3015" width="11.42578125" style="2" customWidth="1"/>
    <col min="3016" max="3016" width="12.7109375" style="2" customWidth="1"/>
    <col min="3017" max="3263" width="9.140625" style="2"/>
    <col min="3264" max="3264" width="5.7109375" style="2" customWidth="1"/>
    <col min="3265" max="3265" width="8.28515625" style="2" customWidth="1"/>
    <col min="3266" max="3266" width="1.5703125" style="2" bestFit="1" customWidth="1"/>
    <col min="3267" max="3267" width="50.7109375" style="2" customWidth="1"/>
    <col min="3268" max="3268" width="6" style="2" bestFit="1" customWidth="1"/>
    <col min="3269" max="3269" width="7.28515625" style="2" bestFit="1" customWidth="1"/>
    <col min="3270" max="3270" width="5.7109375" style="2" customWidth="1"/>
    <col min="3271" max="3271" width="11.42578125" style="2" customWidth="1"/>
    <col min="3272" max="3272" width="12.7109375" style="2" customWidth="1"/>
    <col min="3273" max="3519" width="9.140625" style="2"/>
    <col min="3520" max="3520" width="5.7109375" style="2" customWidth="1"/>
    <col min="3521" max="3521" width="8.28515625" style="2" customWidth="1"/>
    <col min="3522" max="3522" width="1.5703125" style="2" bestFit="1" customWidth="1"/>
    <col min="3523" max="3523" width="50.7109375" style="2" customWidth="1"/>
    <col min="3524" max="3524" width="6" style="2" bestFit="1" customWidth="1"/>
    <col min="3525" max="3525" width="7.28515625" style="2" bestFit="1" customWidth="1"/>
    <col min="3526" max="3526" width="5.7109375" style="2" customWidth="1"/>
    <col min="3527" max="3527" width="11.42578125" style="2" customWidth="1"/>
    <col min="3528" max="3528" width="12.7109375" style="2" customWidth="1"/>
    <col min="3529" max="3775" width="9.140625" style="2"/>
    <col min="3776" max="3776" width="5.7109375" style="2" customWidth="1"/>
    <col min="3777" max="3777" width="8.28515625" style="2" customWidth="1"/>
    <col min="3778" max="3778" width="1.5703125" style="2" bestFit="1" customWidth="1"/>
    <col min="3779" max="3779" width="50.7109375" style="2" customWidth="1"/>
    <col min="3780" max="3780" width="6" style="2" bestFit="1" customWidth="1"/>
    <col min="3781" max="3781" width="7.28515625" style="2" bestFit="1" customWidth="1"/>
    <col min="3782" max="3782" width="5.7109375" style="2" customWidth="1"/>
    <col min="3783" max="3783" width="11.42578125" style="2" customWidth="1"/>
    <col min="3784" max="3784" width="12.7109375" style="2" customWidth="1"/>
    <col min="3785" max="4031" width="9.140625" style="2"/>
    <col min="4032" max="4032" width="5.7109375" style="2" customWidth="1"/>
    <col min="4033" max="4033" width="8.28515625" style="2" customWidth="1"/>
    <col min="4034" max="4034" width="1.5703125" style="2" bestFit="1" customWidth="1"/>
    <col min="4035" max="4035" width="50.7109375" style="2" customWidth="1"/>
    <col min="4036" max="4036" width="6" style="2" bestFit="1" customWidth="1"/>
    <col min="4037" max="4037" width="7.28515625" style="2" bestFit="1" customWidth="1"/>
    <col min="4038" max="4038" width="5.7109375" style="2" customWidth="1"/>
    <col min="4039" max="4039" width="11.42578125" style="2" customWidth="1"/>
    <col min="4040" max="4040" width="12.7109375" style="2" customWidth="1"/>
    <col min="4041" max="4287" width="9.140625" style="2"/>
    <col min="4288" max="4288" width="5.7109375" style="2" customWidth="1"/>
    <col min="4289" max="4289" width="8.28515625" style="2" customWidth="1"/>
    <col min="4290" max="4290" width="1.5703125" style="2" bestFit="1" customWidth="1"/>
    <col min="4291" max="4291" width="50.7109375" style="2" customWidth="1"/>
    <col min="4292" max="4292" width="6" style="2" bestFit="1" customWidth="1"/>
    <col min="4293" max="4293" width="7.28515625" style="2" bestFit="1" customWidth="1"/>
    <col min="4294" max="4294" width="5.7109375" style="2" customWidth="1"/>
    <col min="4295" max="4295" width="11.42578125" style="2" customWidth="1"/>
    <col min="4296" max="4296" width="12.7109375" style="2" customWidth="1"/>
    <col min="4297" max="4543" width="9.140625" style="2"/>
    <col min="4544" max="4544" width="5.7109375" style="2" customWidth="1"/>
    <col min="4545" max="4545" width="8.28515625" style="2" customWidth="1"/>
    <col min="4546" max="4546" width="1.5703125" style="2" bestFit="1" customWidth="1"/>
    <col min="4547" max="4547" width="50.7109375" style="2" customWidth="1"/>
    <col min="4548" max="4548" width="6" style="2" bestFit="1" customWidth="1"/>
    <col min="4549" max="4549" width="7.28515625" style="2" bestFit="1" customWidth="1"/>
    <col min="4550" max="4550" width="5.7109375" style="2" customWidth="1"/>
    <col min="4551" max="4551" width="11.42578125" style="2" customWidth="1"/>
    <col min="4552" max="4552" width="12.7109375" style="2" customWidth="1"/>
    <col min="4553" max="4799" width="9.140625" style="2"/>
    <col min="4800" max="4800" width="5.7109375" style="2" customWidth="1"/>
    <col min="4801" max="4801" width="8.28515625" style="2" customWidth="1"/>
    <col min="4802" max="4802" width="1.5703125" style="2" bestFit="1" customWidth="1"/>
    <col min="4803" max="4803" width="50.7109375" style="2" customWidth="1"/>
    <col min="4804" max="4804" width="6" style="2" bestFit="1" customWidth="1"/>
    <col min="4805" max="4805" width="7.28515625" style="2" bestFit="1" customWidth="1"/>
    <col min="4806" max="4806" width="5.7109375" style="2" customWidth="1"/>
    <col min="4807" max="4807" width="11.42578125" style="2" customWidth="1"/>
    <col min="4808" max="4808" width="12.7109375" style="2" customWidth="1"/>
    <col min="4809" max="5055" width="9.140625" style="2"/>
    <col min="5056" max="5056" width="5.7109375" style="2" customWidth="1"/>
    <col min="5057" max="5057" width="8.28515625" style="2" customWidth="1"/>
    <col min="5058" max="5058" width="1.5703125" style="2" bestFit="1" customWidth="1"/>
    <col min="5059" max="5059" width="50.7109375" style="2" customWidth="1"/>
    <col min="5060" max="5060" width="6" style="2" bestFit="1" customWidth="1"/>
    <col min="5061" max="5061" width="7.28515625" style="2" bestFit="1" customWidth="1"/>
    <col min="5062" max="5062" width="5.7109375" style="2" customWidth="1"/>
    <col min="5063" max="5063" width="11.42578125" style="2" customWidth="1"/>
    <col min="5064" max="5064" width="12.7109375" style="2" customWidth="1"/>
    <col min="5065" max="5311" width="9.140625" style="2"/>
    <col min="5312" max="5312" width="5.7109375" style="2" customWidth="1"/>
    <col min="5313" max="5313" width="8.28515625" style="2" customWidth="1"/>
    <col min="5314" max="5314" width="1.5703125" style="2" bestFit="1" customWidth="1"/>
    <col min="5315" max="5315" width="50.7109375" style="2" customWidth="1"/>
    <col min="5316" max="5316" width="6" style="2" bestFit="1" customWidth="1"/>
    <col min="5317" max="5317" width="7.28515625" style="2" bestFit="1" customWidth="1"/>
    <col min="5318" max="5318" width="5.7109375" style="2" customWidth="1"/>
    <col min="5319" max="5319" width="11.42578125" style="2" customWidth="1"/>
    <col min="5320" max="5320" width="12.7109375" style="2" customWidth="1"/>
    <col min="5321" max="5567" width="9.140625" style="2"/>
    <col min="5568" max="5568" width="5.7109375" style="2" customWidth="1"/>
    <col min="5569" max="5569" width="8.28515625" style="2" customWidth="1"/>
    <col min="5570" max="5570" width="1.5703125" style="2" bestFit="1" customWidth="1"/>
    <col min="5571" max="5571" width="50.7109375" style="2" customWidth="1"/>
    <col min="5572" max="5572" width="6" style="2" bestFit="1" customWidth="1"/>
    <col min="5573" max="5573" width="7.28515625" style="2" bestFit="1" customWidth="1"/>
    <col min="5574" max="5574" width="5.7109375" style="2" customWidth="1"/>
    <col min="5575" max="5575" width="11.42578125" style="2" customWidth="1"/>
    <col min="5576" max="5576" width="12.7109375" style="2" customWidth="1"/>
    <col min="5577" max="5823" width="9.140625" style="2"/>
    <col min="5824" max="5824" width="5.7109375" style="2" customWidth="1"/>
    <col min="5825" max="5825" width="8.28515625" style="2" customWidth="1"/>
    <col min="5826" max="5826" width="1.5703125" style="2" bestFit="1" customWidth="1"/>
    <col min="5827" max="5827" width="50.7109375" style="2" customWidth="1"/>
    <col min="5828" max="5828" width="6" style="2" bestFit="1" customWidth="1"/>
    <col min="5829" max="5829" width="7.28515625" style="2" bestFit="1" customWidth="1"/>
    <col min="5830" max="5830" width="5.7109375" style="2" customWidth="1"/>
    <col min="5831" max="5831" width="11.42578125" style="2" customWidth="1"/>
    <col min="5832" max="5832" width="12.7109375" style="2" customWidth="1"/>
    <col min="5833" max="6079" width="9.140625" style="2"/>
    <col min="6080" max="6080" width="5.7109375" style="2" customWidth="1"/>
    <col min="6081" max="6081" width="8.28515625" style="2" customWidth="1"/>
    <col min="6082" max="6082" width="1.5703125" style="2" bestFit="1" customWidth="1"/>
    <col min="6083" max="6083" width="50.7109375" style="2" customWidth="1"/>
    <col min="6084" max="6084" width="6" style="2" bestFit="1" customWidth="1"/>
    <col min="6085" max="6085" width="7.28515625" style="2" bestFit="1" customWidth="1"/>
    <col min="6086" max="6086" width="5.7109375" style="2" customWidth="1"/>
    <col min="6087" max="6087" width="11.42578125" style="2" customWidth="1"/>
    <col min="6088" max="6088" width="12.7109375" style="2" customWidth="1"/>
    <col min="6089" max="6335" width="9.140625" style="2"/>
    <col min="6336" max="6336" width="5.7109375" style="2" customWidth="1"/>
    <col min="6337" max="6337" width="8.28515625" style="2" customWidth="1"/>
    <col min="6338" max="6338" width="1.5703125" style="2" bestFit="1" customWidth="1"/>
    <col min="6339" max="6339" width="50.7109375" style="2" customWidth="1"/>
    <col min="6340" max="6340" width="6" style="2" bestFit="1" customWidth="1"/>
    <col min="6341" max="6341" width="7.28515625" style="2" bestFit="1" customWidth="1"/>
    <col min="6342" max="6342" width="5.7109375" style="2" customWidth="1"/>
    <col min="6343" max="6343" width="11.42578125" style="2" customWidth="1"/>
    <col min="6344" max="6344" width="12.7109375" style="2" customWidth="1"/>
    <col min="6345" max="6591" width="9.140625" style="2"/>
    <col min="6592" max="6592" width="5.7109375" style="2" customWidth="1"/>
    <col min="6593" max="6593" width="8.28515625" style="2" customWidth="1"/>
    <col min="6594" max="6594" width="1.5703125" style="2" bestFit="1" customWidth="1"/>
    <col min="6595" max="6595" width="50.7109375" style="2" customWidth="1"/>
    <col min="6596" max="6596" width="6" style="2" bestFit="1" customWidth="1"/>
    <col min="6597" max="6597" width="7.28515625" style="2" bestFit="1" customWidth="1"/>
    <col min="6598" max="6598" width="5.7109375" style="2" customWidth="1"/>
    <col min="6599" max="6599" width="11.42578125" style="2" customWidth="1"/>
    <col min="6600" max="6600" width="12.7109375" style="2" customWidth="1"/>
    <col min="6601" max="6847" width="9.140625" style="2"/>
    <col min="6848" max="6848" width="5.7109375" style="2" customWidth="1"/>
    <col min="6849" max="6849" width="8.28515625" style="2" customWidth="1"/>
    <col min="6850" max="6850" width="1.5703125" style="2" bestFit="1" customWidth="1"/>
    <col min="6851" max="6851" width="50.7109375" style="2" customWidth="1"/>
    <col min="6852" max="6852" width="6" style="2" bestFit="1" customWidth="1"/>
    <col min="6853" max="6853" width="7.28515625" style="2" bestFit="1" customWidth="1"/>
    <col min="6854" max="6854" width="5.7109375" style="2" customWidth="1"/>
    <col min="6855" max="6855" width="11.42578125" style="2" customWidth="1"/>
    <col min="6856" max="6856" width="12.7109375" style="2" customWidth="1"/>
    <col min="6857" max="7103" width="9.140625" style="2"/>
    <col min="7104" max="7104" width="5.7109375" style="2" customWidth="1"/>
    <col min="7105" max="7105" width="8.28515625" style="2" customWidth="1"/>
    <col min="7106" max="7106" width="1.5703125" style="2" bestFit="1" customWidth="1"/>
    <col min="7107" max="7107" width="50.7109375" style="2" customWidth="1"/>
    <col min="7108" max="7108" width="6" style="2" bestFit="1" customWidth="1"/>
    <col min="7109" max="7109" width="7.28515625" style="2" bestFit="1" customWidth="1"/>
    <col min="7110" max="7110" width="5.7109375" style="2" customWidth="1"/>
    <col min="7111" max="7111" width="11.42578125" style="2" customWidth="1"/>
    <col min="7112" max="7112" width="12.7109375" style="2" customWidth="1"/>
    <col min="7113" max="7359" width="9.140625" style="2"/>
    <col min="7360" max="7360" width="5.7109375" style="2" customWidth="1"/>
    <col min="7361" max="7361" width="8.28515625" style="2" customWidth="1"/>
    <col min="7362" max="7362" width="1.5703125" style="2" bestFit="1" customWidth="1"/>
    <col min="7363" max="7363" width="50.7109375" style="2" customWidth="1"/>
    <col min="7364" max="7364" width="6" style="2" bestFit="1" customWidth="1"/>
    <col min="7365" max="7365" width="7.28515625" style="2" bestFit="1" customWidth="1"/>
    <col min="7366" max="7366" width="5.7109375" style="2" customWidth="1"/>
    <col min="7367" max="7367" width="11.42578125" style="2" customWidth="1"/>
    <col min="7368" max="7368" width="12.7109375" style="2" customWidth="1"/>
    <col min="7369" max="7615" width="9.140625" style="2"/>
    <col min="7616" max="7616" width="5.7109375" style="2" customWidth="1"/>
    <col min="7617" max="7617" width="8.28515625" style="2" customWidth="1"/>
    <col min="7618" max="7618" width="1.5703125" style="2" bestFit="1" customWidth="1"/>
    <col min="7619" max="7619" width="50.7109375" style="2" customWidth="1"/>
    <col min="7620" max="7620" width="6" style="2" bestFit="1" customWidth="1"/>
    <col min="7621" max="7621" width="7.28515625" style="2" bestFit="1" customWidth="1"/>
    <col min="7622" max="7622" width="5.7109375" style="2" customWidth="1"/>
    <col min="7623" max="7623" width="11.42578125" style="2" customWidth="1"/>
    <col min="7624" max="7624" width="12.7109375" style="2" customWidth="1"/>
    <col min="7625" max="7871" width="9.140625" style="2"/>
    <col min="7872" max="7872" width="5.7109375" style="2" customWidth="1"/>
    <col min="7873" max="7873" width="8.28515625" style="2" customWidth="1"/>
    <col min="7874" max="7874" width="1.5703125" style="2" bestFit="1" customWidth="1"/>
    <col min="7875" max="7875" width="50.7109375" style="2" customWidth="1"/>
    <col min="7876" max="7876" width="6" style="2" bestFit="1" customWidth="1"/>
    <col min="7877" max="7877" width="7.28515625" style="2" bestFit="1" customWidth="1"/>
    <col min="7878" max="7878" width="5.7109375" style="2" customWidth="1"/>
    <col min="7879" max="7879" width="11.42578125" style="2" customWidth="1"/>
    <col min="7880" max="7880" width="12.7109375" style="2" customWidth="1"/>
    <col min="7881" max="8127" width="9.140625" style="2"/>
    <col min="8128" max="8128" width="5.7109375" style="2" customWidth="1"/>
    <col min="8129" max="8129" width="8.28515625" style="2" customWidth="1"/>
    <col min="8130" max="8130" width="1.5703125" style="2" bestFit="1" customWidth="1"/>
    <col min="8131" max="8131" width="50.7109375" style="2" customWidth="1"/>
    <col min="8132" max="8132" width="6" style="2" bestFit="1" customWidth="1"/>
    <col min="8133" max="8133" width="7.28515625" style="2" bestFit="1" customWidth="1"/>
    <col min="8134" max="8134" width="5.7109375" style="2" customWidth="1"/>
    <col min="8135" max="8135" width="11.42578125" style="2" customWidth="1"/>
    <col min="8136" max="8136" width="12.7109375" style="2" customWidth="1"/>
    <col min="8137" max="8383" width="9.140625" style="2"/>
    <col min="8384" max="8384" width="5.7109375" style="2" customWidth="1"/>
    <col min="8385" max="8385" width="8.28515625" style="2" customWidth="1"/>
    <col min="8386" max="8386" width="1.5703125" style="2" bestFit="1" customWidth="1"/>
    <col min="8387" max="8387" width="50.7109375" style="2" customWidth="1"/>
    <col min="8388" max="8388" width="6" style="2" bestFit="1" customWidth="1"/>
    <col min="8389" max="8389" width="7.28515625" style="2" bestFit="1" customWidth="1"/>
    <col min="8390" max="8390" width="5.7109375" style="2" customWidth="1"/>
    <col min="8391" max="8391" width="11.42578125" style="2" customWidth="1"/>
    <col min="8392" max="8392" width="12.7109375" style="2" customWidth="1"/>
    <col min="8393" max="8639" width="9.140625" style="2"/>
    <col min="8640" max="8640" width="5.7109375" style="2" customWidth="1"/>
    <col min="8641" max="8641" width="8.28515625" style="2" customWidth="1"/>
    <col min="8642" max="8642" width="1.5703125" style="2" bestFit="1" customWidth="1"/>
    <col min="8643" max="8643" width="50.7109375" style="2" customWidth="1"/>
    <col min="8644" max="8644" width="6" style="2" bestFit="1" customWidth="1"/>
    <col min="8645" max="8645" width="7.28515625" style="2" bestFit="1" customWidth="1"/>
    <col min="8646" max="8646" width="5.7109375" style="2" customWidth="1"/>
    <col min="8647" max="8647" width="11.42578125" style="2" customWidth="1"/>
    <col min="8648" max="8648" width="12.7109375" style="2" customWidth="1"/>
    <col min="8649" max="8895" width="9.140625" style="2"/>
    <col min="8896" max="8896" width="5.7109375" style="2" customWidth="1"/>
    <col min="8897" max="8897" width="8.28515625" style="2" customWidth="1"/>
    <col min="8898" max="8898" width="1.5703125" style="2" bestFit="1" customWidth="1"/>
    <col min="8899" max="8899" width="50.7109375" style="2" customWidth="1"/>
    <col min="8900" max="8900" width="6" style="2" bestFit="1" customWidth="1"/>
    <col min="8901" max="8901" width="7.28515625" style="2" bestFit="1" customWidth="1"/>
    <col min="8902" max="8902" width="5.7109375" style="2" customWidth="1"/>
    <col min="8903" max="8903" width="11.42578125" style="2" customWidth="1"/>
    <col min="8904" max="8904" width="12.7109375" style="2" customWidth="1"/>
    <col min="8905" max="9151" width="9.140625" style="2"/>
    <col min="9152" max="9152" width="5.7109375" style="2" customWidth="1"/>
    <col min="9153" max="9153" width="8.28515625" style="2" customWidth="1"/>
    <col min="9154" max="9154" width="1.5703125" style="2" bestFit="1" customWidth="1"/>
    <col min="9155" max="9155" width="50.7109375" style="2" customWidth="1"/>
    <col min="9156" max="9156" width="6" style="2" bestFit="1" customWidth="1"/>
    <col min="9157" max="9157" width="7.28515625" style="2" bestFit="1" customWidth="1"/>
    <col min="9158" max="9158" width="5.7109375" style="2" customWidth="1"/>
    <col min="9159" max="9159" width="11.42578125" style="2" customWidth="1"/>
    <col min="9160" max="9160" width="12.7109375" style="2" customWidth="1"/>
    <col min="9161" max="9407" width="9.140625" style="2"/>
    <col min="9408" max="9408" width="5.7109375" style="2" customWidth="1"/>
    <col min="9409" max="9409" width="8.28515625" style="2" customWidth="1"/>
    <col min="9410" max="9410" width="1.5703125" style="2" bestFit="1" customWidth="1"/>
    <col min="9411" max="9411" width="50.7109375" style="2" customWidth="1"/>
    <col min="9412" max="9412" width="6" style="2" bestFit="1" customWidth="1"/>
    <col min="9413" max="9413" width="7.28515625" style="2" bestFit="1" customWidth="1"/>
    <col min="9414" max="9414" width="5.7109375" style="2" customWidth="1"/>
    <col min="9415" max="9415" width="11.42578125" style="2" customWidth="1"/>
    <col min="9416" max="9416" width="12.7109375" style="2" customWidth="1"/>
    <col min="9417" max="9663" width="9.140625" style="2"/>
    <col min="9664" max="9664" width="5.7109375" style="2" customWidth="1"/>
    <col min="9665" max="9665" width="8.28515625" style="2" customWidth="1"/>
    <col min="9666" max="9666" width="1.5703125" style="2" bestFit="1" customWidth="1"/>
    <col min="9667" max="9667" width="50.7109375" style="2" customWidth="1"/>
    <col min="9668" max="9668" width="6" style="2" bestFit="1" customWidth="1"/>
    <col min="9669" max="9669" width="7.28515625" style="2" bestFit="1" customWidth="1"/>
    <col min="9670" max="9670" width="5.7109375" style="2" customWidth="1"/>
    <col min="9671" max="9671" width="11.42578125" style="2" customWidth="1"/>
    <col min="9672" max="9672" width="12.7109375" style="2" customWidth="1"/>
    <col min="9673" max="9919" width="9.140625" style="2"/>
    <col min="9920" max="9920" width="5.7109375" style="2" customWidth="1"/>
    <col min="9921" max="9921" width="8.28515625" style="2" customWidth="1"/>
    <col min="9922" max="9922" width="1.5703125" style="2" bestFit="1" customWidth="1"/>
    <col min="9923" max="9923" width="50.7109375" style="2" customWidth="1"/>
    <col min="9924" max="9924" width="6" style="2" bestFit="1" customWidth="1"/>
    <col min="9925" max="9925" width="7.28515625" style="2" bestFit="1" customWidth="1"/>
    <col min="9926" max="9926" width="5.7109375" style="2" customWidth="1"/>
    <col min="9927" max="9927" width="11.42578125" style="2" customWidth="1"/>
    <col min="9928" max="9928" width="12.7109375" style="2" customWidth="1"/>
    <col min="9929" max="10175" width="9.140625" style="2"/>
    <col min="10176" max="10176" width="5.7109375" style="2" customWidth="1"/>
    <col min="10177" max="10177" width="8.28515625" style="2" customWidth="1"/>
    <col min="10178" max="10178" width="1.5703125" style="2" bestFit="1" customWidth="1"/>
    <col min="10179" max="10179" width="50.7109375" style="2" customWidth="1"/>
    <col min="10180" max="10180" width="6" style="2" bestFit="1" customWidth="1"/>
    <col min="10181" max="10181" width="7.28515625" style="2" bestFit="1" customWidth="1"/>
    <col min="10182" max="10182" width="5.7109375" style="2" customWidth="1"/>
    <col min="10183" max="10183" width="11.42578125" style="2" customWidth="1"/>
    <col min="10184" max="10184" width="12.7109375" style="2" customWidth="1"/>
    <col min="10185" max="10431" width="9.140625" style="2"/>
    <col min="10432" max="10432" width="5.7109375" style="2" customWidth="1"/>
    <col min="10433" max="10433" width="8.28515625" style="2" customWidth="1"/>
    <col min="10434" max="10434" width="1.5703125" style="2" bestFit="1" customWidth="1"/>
    <col min="10435" max="10435" width="50.7109375" style="2" customWidth="1"/>
    <col min="10436" max="10436" width="6" style="2" bestFit="1" customWidth="1"/>
    <col min="10437" max="10437" width="7.28515625" style="2" bestFit="1" customWidth="1"/>
    <col min="10438" max="10438" width="5.7109375" style="2" customWidth="1"/>
    <col min="10439" max="10439" width="11.42578125" style="2" customWidth="1"/>
    <col min="10440" max="10440" width="12.7109375" style="2" customWidth="1"/>
    <col min="10441" max="10687" width="9.140625" style="2"/>
    <col min="10688" max="10688" width="5.7109375" style="2" customWidth="1"/>
    <col min="10689" max="10689" width="8.28515625" style="2" customWidth="1"/>
    <col min="10690" max="10690" width="1.5703125" style="2" bestFit="1" customWidth="1"/>
    <col min="10691" max="10691" width="50.7109375" style="2" customWidth="1"/>
    <col min="10692" max="10692" width="6" style="2" bestFit="1" customWidth="1"/>
    <col min="10693" max="10693" width="7.28515625" style="2" bestFit="1" customWidth="1"/>
    <col min="10694" max="10694" width="5.7109375" style="2" customWidth="1"/>
    <col min="10695" max="10695" width="11.42578125" style="2" customWidth="1"/>
    <col min="10696" max="10696" width="12.7109375" style="2" customWidth="1"/>
    <col min="10697" max="10943" width="9.140625" style="2"/>
    <col min="10944" max="10944" width="5.7109375" style="2" customWidth="1"/>
    <col min="10945" max="10945" width="8.28515625" style="2" customWidth="1"/>
    <col min="10946" max="10946" width="1.5703125" style="2" bestFit="1" customWidth="1"/>
    <col min="10947" max="10947" width="50.7109375" style="2" customWidth="1"/>
    <col min="10948" max="10948" width="6" style="2" bestFit="1" customWidth="1"/>
    <col min="10949" max="10949" width="7.28515625" style="2" bestFit="1" customWidth="1"/>
    <col min="10950" max="10950" width="5.7109375" style="2" customWidth="1"/>
    <col min="10951" max="10951" width="11.42578125" style="2" customWidth="1"/>
    <col min="10952" max="10952" width="12.7109375" style="2" customWidth="1"/>
    <col min="10953" max="11199" width="9.140625" style="2"/>
    <col min="11200" max="11200" width="5.7109375" style="2" customWidth="1"/>
    <col min="11201" max="11201" width="8.28515625" style="2" customWidth="1"/>
    <col min="11202" max="11202" width="1.5703125" style="2" bestFit="1" customWidth="1"/>
    <col min="11203" max="11203" width="50.7109375" style="2" customWidth="1"/>
    <col min="11204" max="11204" width="6" style="2" bestFit="1" customWidth="1"/>
    <col min="11205" max="11205" width="7.28515625" style="2" bestFit="1" customWidth="1"/>
    <col min="11206" max="11206" width="5.7109375" style="2" customWidth="1"/>
    <col min="11207" max="11207" width="11.42578125" style="2" customWidth="1"/>
    <col min="11208" max="11208" width="12.7109375" style="2" customWidth="1"/>
    <col min="11209" max="11455" width="9.140625" style="2"/>
    <col min="11456" max="11456" width="5.7109375" style="2" customWidth="1"/>
    <col min="11457" max="11457" width="8.28515625" style="2" customWidth="1"/>
    <col min="11458" max="11458" width="1.5703125" style="2" bestFit="1" customWidth="1"/>
    <col min="11459" max="11459" width="50.7109375" style="2" customWidth="1"/>
    <col min="11460" max="11460" width="6" style="2" bestFit="1" customWidth="1"/>
    <col min="11461" max="11461" width="7.28515625" style="2" bestFit="1" customWidth="1"/>
    <col min="11462" max="11462" width="5.7109375" style="2" customWidth="1"/>
    <col min="11463" max="11463" width="11.42578125" style="2" customWidth="1"/>
    <col min="11464" max="11464" width="12.7109375" style="2" customWidth="1"/>
    <col min="11465" max="11711" width="9.140625" style="2"/>
    <col min="11712" max="11712" width="5.7109375" style="2" customWidth="1"/>
    <col min="11713" max="11713" width="8.28515625" style="2" customWidth="1"/>
    <col min="11714" max="11714" width="1.5703125" style="2" bestFit="1" customWidth="1"/>
    <col min="11715" max="11715" width="50.7109375" style="2" customWidth="1"/>
    <col min="11716" max="11716" width="6" style="2" bestFit="1" customWidth="1"/>
    <col min="11717" max="11717" width="7.28515625" style="2" bestFit="1" customWidth="1"/>
    <col min="11718" max="11718" width="5.7109375" style="2" customWidth="1"/>
    <col min="11719" max="11719" width="11.42578125" style="2" customWidth="1"/>
    <col min="11720" max="11720" width="12.7109375" style="2" customWidth="1"/>
    <col min="11721" max="11967" width="9.140625" style="2"/>
    <col min="11968" max="11968" width="5.7109375" style="2" customWidth="1"/>
    <col min="11969" max="11969" width="8.28515625" style="2" customWidth="1"/>
    <col min="11970" max="11970" width="1.5703125" style="2" bestFit="1" customWidth="1"/>
    <col min="11971" max="11971" width="50.7109375" style="2" customWidth="1"/>
    <col min="11972" max="11972" width="6" style="2" bestFit="1" customWidth="1"/>
    <col min="11973" max="11973" width="7.28515625" style="2" bestFit="1" customWidth="1"/>
    <col min="11974" max="11974" width="5.7109375" style="2" customWidth="1"/>
    <col min="11975" max="11975" width="11.42578125" style="2" customWidth="1"/>
    <col min="11976" max="11976" width="12.7109375" style="2" customWidth="1"/>
    <col min="11977" max="12223" width="9.140625" style="2"/>
    <col min="12224" max="12224" width="5.7109375" style="2" customWidth="1"/>
    <col min="12225" max="12225" width="8.28515625" style="2" customWidth="1"/>
    <col min="12226" max="12226" width="1.5703125" style="2" bestFit="1" customWidth="1"/>
    <col min="12227" max="12227" width="50.7109375" style="2" customWidth="1"/>
    <col min="12228" max="12228" width="6" style="2" bestFit="1" customWidth="1"/>
    <col min="12229" max="12229" width="7.28515625" style="2" bestFit="1" customWidth="1"/>
    <col min="12230" max="12230" width="5.7109375" style="2" customWidth="1"/>
    <col min="12231" max="12231" width="11.42578125" style="2" customWidth="1"/>
    <col min="12232" max="12232" width="12.7109375" style="2" customWidth="1"/>
    <col min="12233" max="12479" width="9.140625" style="2"/>
    <col min="12480" max="12480" width="5.7109375" style="2" customWidth="1"/>
    <col min="12481" max="12481" width="8.28515625" style="2" customWidth="1"/>
    <col min="12482" max="12482" width="1.5703125" style="2" bestFit="1" customWidth="1"/>
    <col min="12483" max="12483" width="50.7109375" style="2" customWidth="1"/>
    <col min="12484" max="12484" width="6" style="2" bestFit="1" customWidth="1"/>
    <col min="12485" max="12485" width="7.28515625" style="2" bestFit="1" customWidth="1"/>
    <col min="12486" max="12486" width="5.7109375" style="2" customWidth="1"/>
    <col min="12487" max="12487" width="11.42578125" style="2" customWidth="1"/>
    <col min="12488" max="12488" width="12.7109375" style="2" customWidth="1"/>
    <col min="12489" max="12735" width="9.140625" style="2"/>
    <col min="12736" max="12736" width="5.7109375" style="2" customWidth="1"/>
    <col min="12737" max="12737" width="8.28515625" style="2" customWidth="1"/>
    <col min="12738" max="12738" width="1.5703125" style="2" bestFit="1" customWidth="1"/>
    <col min="12739" max="12739" width="50.7109375" style="2" customWidth="1"/>
    <col min="12740" max="12740" width="6" style="2" bestFit="1" customWidth="1"/>
    <col min="12741" max="12741" width="7.28515625" style="2" bestFit="1" customWidth="1"/>
    <col min="12742" max="12742" width="5.7109375" style="2" customWidth="1"/>
    <col min="12743" max="12743" width="11.42578125" style="2" customWidth="1"/>
    <col min="12744" max="12744" width="12.7109375" style="2" customWidth="1"/>
    <col min="12745" max="12991" width="9.140625" style="2"/>
    <col min="12992" max="12992" width="5.7109375" style="2" customWidth="1"/>
    <col min="12993" max="12993" width="8.28515625" style="2" customWidth="1"/>
    <col min="12994" max="12994" width="1.5703125" style="2" bestFit="1" customWidth="1"/>
    <col min="12995" max="12995" width="50.7109375" style="2" customWidth="1"/>
    <col min="12996" max="12996" width="6" style="2" bestFit="1" customWidth="1"/>
    <col min="12997" max="12997" width="7.28515625" style="2" bestFit="1" customWidth="1"/>
    <col min="12998" max="12998" width="5.7109375" style="2" customWidth="1"/>
    <col min="12999" max="12999" width="11.42578125" style="2" customWidth="1"/>
    <col min="13000" max="13000" width="12.7109375" style="2" customWidth="1"/>
    <col min="13001" max="13247" width="9.140625" style="2"/>
    <col min="13248" max="13248" width="5.7109375" style="2" customWidth="1"/>
    <col min="13249" max="13249" width="8.28515625" style="2" customWidth="1"/>
    <col min="13250" max="13250" width="1.5703125" style="2" bestFit="1" customWidth="1"/>
    <col min="13251" max="13251" width="50.7109375" style="2" customWidth="1"/>
    <col min="13252" max="13252" width="6" style="2" bestFit="1" customWidth="1"/>
    <col min="13253" max="13253" width="7.28515625" style="2" bestFit="1" customWidth="1"/>
    <col min="13254" max="13254" width="5.7109375" style="2" customWidth="1"/>
    <col min="13255" max="13255" width="11.42578125" style="2" customWidth="1"/>
    <col min="13256" max="13256" width="12.7109375" style="2" customWidth="1"/>
    <col min="13257" max="13503" width="9.140625" style="2"/>
    <col min="13504" max="13504" width="5.7109375" style="2" customWidth="1"/>
    <col min="13505" max="13505" width="8.28515625" style="2" customWidth="1"/>
    <col min="13506" max="13506" width="1.5703125" style="2" bestFit="1" customWidth="1"/>
    <col min="13507" max="13507" width="50.7109375" style="2" customWidth="1"/>
    <col min="13508" max="13508" width="6" style="2" bestFit="1" customWidth="1"/>
    <col min="13509" max="13509" width="7.28515625" style="2" bestFit="1" customWidth="1"/>
    <col min="13510" max="13510" width="5.7109375" style="2" customWidth="1"/>
    <col min="13511" max="13511" width="11.42578125" style="2" customWidth="1"/>
    <col min="13512" max="13512" width="12.7109375" style="2" customWidth="1"/>
    <col min="13513" max="13759" width="9.140625" style="2"/>
    <col min="13760" max="13760" width="5.7109375" style="2" customWidth="1"/>
    <col min="13761" max="13761" width="8.28515625" style="2" customWidth="1"/>
    <col min="13762" max="13762" width="1.5703125" style="2" bestFit="1" customWidth="1"/>
    <col min="13763" max="13763" width="50.7109375" style="2" customWidth="1"/>
    <col min="13764" max="13764" width="6" style="2" bestFit="1" customWidth="1"/>
    <col min="13765" max="13765" width="7.28515625" style="2" bestFit="1" customWidth="1"/>
    <col min="13766" max="13766" width="5.7109375" style="2" customWidth="1"/>
    <col min="13767" max="13767" width="11.42578125" style="2" customWidth="1"/>
    <col min="13768" max="13768" width="12.7109375" style="2" customWidth="1"/>
    <col min="13769" max="14015" width="9.140625" style="2"/>
    <col min="14016" max="14016" width="5.7109375" style="2" customWidth="1"/>
    <col min="14017" max="14017" width="8.28515625" style="2" customWidth="1"/>
    <col min="14018" max="14018" width="1.5703125" style="2" bestFit="1" customWidth="1"/>
    <col min="14019" max="14019" width="50.7109375" style="2" customWidth="1"/>
    <col min="14020" max="14020" width="6" style="2" bestFit="1" customWidth="1"/>
    <col min="14021" max="14021" width="7.28515625" style="2" bestFit="1" customWidth="1"/>
    <col min="14022" max="14022" width="5.7109375" style="2" customWidth="1"/>
    <col min="14023" max="14023" width="11.42578125" style="2" customWidth="1"/>
    <col min="14024" max="14024" width="12.7109375" style="2" customWidth="1"/>
    <col min="14025" max="14271" width="9.140625" style="2"/>
    <col min="14272" max="14272" width="5.7109375" style="2" customWidth="1"/>
    <col min="14273" max="14273" width="8.28515625" style="2" customWidth="1"/>
    <col min="14274" max="14274" width="1.5703125" style="2" bestFit="1" customWidth="1"/>
    <col min="14275" max="14275" width="50.7109375" style="2" customWidth="1"/>
    <col min="14276" max="14276" width="6" style="2" bestFit="1" customWidth="1"/>
    <col min="14277" max="14277" width="7.28515625" style="2" bestFit="1" customWidth="1"/>
    <col min="14278" max="14278" width="5.7109375" style="2" customWidth="1"/>
    <col min="14279" max="14279" width="11.42578125" style="2" customWidth="1"/>
    <col min="14280" max="14280" width="12.7109375" style="2" customWidth="1"/>
    <col min="14281" max="14527" width="9.140625" style="2"/>
    <col min="14528" max="14528" width="5.7109375" style="2" customWidth="1"/>
    <col min="14529" max="14529" width="8.28515625" style="2" customWidth="1"/>
    <col min="14530" max="14530" width="1.5703125" style="2" bestFit="1" customWidth="1"/>
    <col min="14531" max="14531" width="50.7109375" style="2" customWidth="1"/>
    <col min="14532" max="14532" width="6" style="2" bestFit="1" customWidth="1"/>
    <col min="14533" max="14533" width="7.28515625" style="2" bestFit="1" customWidth="1"/>
    <col min="14534" max="14534" width="5.7109375" style="2" customWidth="1"/>
    <col min="14535" max="14535" width="11.42578125" style="2" customWidth="1"/>
    <col min="14536" max="14536" width="12.7109375" style="2" customWidth="1"/>
    <col min="14537" max="14783" width="9.140625" style="2"/>
    <col min="14784" max="14784" width="5.7109375" style="2" customWidth="1"/>
    <col min="14785" max="14785" width="8.28515625" style="2" customWidth="1"/>
    <col min="14786" max="14786" width="1.5703125" style="2" bestFit="1" customWidth="1"/>
    <col min="14787" max="14787" width="50.7109375" style="2" customWidth="1"/>
    <col min="14788" max="14788" width="6" style="2" bestFit="1" customWidth="1"/>
    <col min="14789" max="14789" width="7.28515625" style="2" bestFit="1" customWidth="1"/>
    <col min="14790" max="14790" width="5.7109375" style="2" customWidth="1"/>
    <col min="14791" max="14791" width="11.42578125" style="2" customWidth="1"/>
    <col min="14792" max="14792" width="12.7109375" style="2" customWidth="1"/>
    <col min="14793" max="15039" width="9.140625" style="2"/>
    <col min="15040" max="15040" width="5.7109375" style="2" customWidth="1"/>
    <col min="15041" max="15041" width="8.28515625" style="2" customWidth="1"/>
    <col min="15042" max="15042" width="1.5703125" style="2" bestFit="1" customWidth="1"/>
    <col min="15043" max="15043" width="50.7109375" style="2" customWidth="1"/>
    <col min="15044" max="15044" width="6" style="2" bestFit="1" customWidth="1"/>
    <col min="15045" max="15045" width="7.28515625" style="2" bestFit="1" customWidth="1"/>
    <col min="15046" max="15046" width="5.7109375" style="2" customWidth="1"/>
    <col min="15047" max="15047" width="11.42578125" style="2" customWidth="1"/>
    <col min="15048" max="15048" width="12.7109375" style="2" customWidth="1"/>
    <col min="15049" max="15295" width="9.140625" style="2"/>
    <col min="15296" max="15296" width="5.7109375" style="2" customWidth="1"/>
    <col min="15297" max="15297" width="8.28515625" style="2" customWidth="1"/>
    <col min="15298" max="15298" width="1.5703125" style="2" bestFit="1" customWidth="1"/>
    <col min="15299" max="15299" width="50.7109375" style="2" customWidth="1"/>
    <col min="15300" max="15300" width="6" style="2" bestFit="1" customWidth="1"/>
    <col min="15301" max="15301" width="7.28515625" style="2" bestFit="1" customWidth="1"/>
    <col min="15302" max="15302" width="5.7109375" style="2" customWidth="1"/>
    <col min="15303" max="15303" width="11.42578125" style="2" customWidth="1"/>
    <col min="15304" max="15304" width="12.7109375" style="2" customWidth="1"/>
    <col min="15305" max="15551" width="9.140625" style="2"/>
    <col min="15552" max="15552" width="5.7109375" style="2" customWidth="1"/>
    <col min="15553" max="15553" width="8.28515625" style="2" customWidth="1"/>
    <col min="15554" max="15554" width="1.5703125" style="2" bestFit="1" customWidth="1"/>
    <col min="15555" max="15555" width="50.7109375" style="2" customWidth="1"/>
    <col min="15556" max="15556" width="6" style="2" bestFit="1" customWidth="1"/>
    <col min="15557" max="15557" width="7.28515625" style="2" bestFit="1" customWidth="1"/>
    <col min="15558" max="15558" width="5.7109375" style="2" customWidth="1"/>
    <col min="15559" max="15559" width="11.42578125" style="2" customWidth="1"/>
    <col min="15560" max="15560" width="12.7109375" style="2" customWidth="1"/>
    <col min="15561" max="15807" width="9.140625" style="2"/>
    <col min="15808" max="15808" width="5.7109375" style="2" customWidth="1"/>
    <col min="15809" max="15809" width="8.28515625" style="2" customWidth="1"/>
    <col min="15810" max="15810" width="1.5703125" style="2" bestFit="1" customWidth="1"/>
    <col min="15811" max="15811" width="50.7109375" style="2" customWidth="1"/>
    <col min="15812" max="15812" width="6" style="2" bestFit="1" customWidth="1"/>
    <col min="15813" max="15813" width="7.28515625" style="2" bestFit="1" customWidth="1"/>
    <col min="15814" max="15814" width="5.7109375" style="2" customWidth="1"/>
    <col min="15815" max="15815" width="11.42578125" style="2" customWidth="1"/>
    <col min="15816" max="15816" width="12.7109375" style="2" customWidth="1"/>
    <col min="15817" max="16063" width="9.140625" style="2"/>
    <col min="16064" max="16064" width="5.7109375" style="2" customWidth="1"/>
    <col min="16065" max="16065" width="8.28515625" style="2" customWidth="1"/>
    <col min="16066" max="16066" width="1.5703125" style="2" bestFit="1" customWidth="1"/>
    <col min="16067" max="16067" width="50.7109375" style="2" customWidth="1"/>
    <col min="16068" max="16068" width="6" style="2" bestFit="1" customWidth="1"/>
    <col min="16069" max="16069" width="7.28515625" style="2" bestFit="1" customWidth="1"/>
    <col min="16070" max="16070" width="5.7109375" style="2" customWidth="1"/>
    <col min="16071" max="16071" width="11.42578125" style="2" customWidth="1"/>
    <col min="16072" max="16072" width="12.7109375" style="2" customWidth="1"/>
    <col min="16073" max="16384" width="9.140625" style="2"/>
  </cols>
  <sheetData>
    <row r="1" spans="1:14" ht="15" hidden="1" customHeight="1" thickBot="1">
      <c r="A1" s="307"/>
      <c r="B1" s="308"/>
      <c r="C1" s="309"/>
      <c r="D1" s="316" t="s">
        <v>78</v>
      </c>
      <c r="E1" s="171"/>
      <c r="F1" s="171"/>
      <c r="G1" s="145"/>
      <c r="H1" s="145"/>
      <c r="I1" s="174"/>
      <c r="J1" s="171"/>
      <c r="K1" s="171"/>
      <c r="L1" s="145"/>
      <c r="M1" s="145"/>
      <c r="N1" s="174"/>
    </row>
    <row r="2" spans="1:14" ht="15.75" hidden="1" thickBot="1">
      <c r="A2" s="310"/>
      <c r="B2" s="311"/>
      <c r="C2" s="312"/>
      <c r="D2" s="316"/>
      <c r="E2" s="171"/>
      <c r="F2" s="171"/>
      <c r="G2" s="145"/>
      <c r="H2" s="145"/>
      <c r="I2" s="174"/>
      <c r="J2" s="171"/>
      <c r="K2" s="171"/>
      <c r="L2" s="145"/>
      <c r="M2" s="145"/>
      <c r="N2" s="174"/>
    </row>
    <row r="3" spans="1:14" ht="15.75" hidden="1" thickBot="1">
      <c r="A3" s="310"/>
      <c r="B3" s="311"/>
      <c r="C3" s="312"/>
      <c r="D3" s="344" t="s">
        <v>79</v>
      </c>
      <c r="E3" s="171"/>
      <c r="F3" s="171"/>
      <c r="G3" s="145"/>
      <c r="H3" s="145"/>
      <c r="I3" s="174"/>
      <c r="J3" s="171"/>
      <c r="K3" s="171"/>
      <c r="L3" s="145"/>
      <c r="M3" s="145"/>
      <c r="N3" s="174"/>
    </row>
    <row r="4" spans="1:14" ht="13.5" hidden="1" customHeight="1" thickBot="1">
      <c r="A4" s="313"/>
      <c r="B4" s="314"/>
      <c r="C4" s="315"/>
      <c r="D4" s="344"/>
      <c r="E4" s="171"/>
      <c r="F4" s="171"/>
      <c r="G4" s="145"/>
      <c r="H4" s="145"/>
      <c r="I4" s="174"/>
      <c r="J4" s="171"/>
      <c r="K4" s="171"/>
      <c r="L4" s="145"/>
      <c r="M4" s="145"/>
      <c r="N4" s="174"/>
    </row>
    <row r="5" spans="1:14" ht="10.5" hidden="1" customHeight="1" thickBot="1">
      <c r="A5" s="144"/>
      <c r="B5" s="145"/>
      <c r="C5" s="145"/>
      <c r="D5" s="145"/>
      <c r="E5" s="171"/>
      <c r="F5" s="171"/>
      <c r="G5" s="171"/>
      <c r="H5" s="146"/>
      <c r="I5" s="147"/>
      <c r="J5" s="171"/>
      <c r="K5" s="171"/>
      <c r="L5" s="171"/>
      <c r="M5" s="146"/>
      <c r="N5" s="147"/>
    </row>
    <row r="6" spans="1:14" ht="17.25" hidden="1" customHeight="1" thickBot="1">
      <c r="A6" s="148" t="s">
        <v>80</v>
      </c>
      <c r="B6" s="145"/>
      <c r="C6" s="149"/>
      <c r="D6" s="150"/>
      <c r="E6" s="150"/>
      <c r="F6" s="150"/>
      <c r="G6" s="151"/>
      <c r="H6" s="225"/>
      <c r="I6" s="226"/>
      <c r="J6" s="150"/>
      <c r="K6" s="150"/>
      <c r="L6" s="151"/>
      <c r="M6" s="225"/>
      <c r="N6" s="226"/>
    </row>
    <row r="7" spans="1:14" ht="50.25" hidden="1" customHeight="1" thickBot="1">
      <c r="A7" s="152"/>
      <c r="B7" s="145"/>
      <c r="C7" s="149"/>
      <c r="D7" s="188" t="s">
        <v>114</v>
      </c>
      <c r="E7" s="146"/>
      <c r="F7" s="146"/>
      <c r="G7" s="171"/>
      <c r="H7" s="175"/>
      <c r="I7" s="176"/>
      <c r="J7" s="146"/>
      <c r="K7" s="146"/>
      <c r="L7" s="171"/>
      <c r="M7" s="175"/>
      <c r="N7" s="176"/>
    </row>
    <row r="8" spans="1:14" ht="17.25" hidden="1" customHeight="1" thickBot="1">
      <c r="A8" s="148" t="s">
        <v>82</v>
      </c>
      <c r="B8" s="145"/>
      <c r="C8" s="149"/>
      <c r="D8" s="189"/>
      <c r="E8" s="173"/>
      <c r="F8" s="173"/>
      <c r="G8" s="171"/>
      <c r="H8" s="227"/>
      <c r="I8" s="228"/>
      <c r="J8" s="173"/>
      <c r="K8" s="173"/>
      <c r="L8" s="171"/>
      <c r="M8" s="227"/>
      <c r="N8" s="228"/>
    </row>
    <row r="9" spans="1:14" ht="15.75" customHeight="1" thickBot="1">
      <c r="A9" s="153"/>
      <c r="B9" s="154"/>
      <c r="C9" s="155"/>
      <c r="D9" s="156"/>
      <c r="E9" s="229" t="s">
        <v>156</v>
      </c>
      <c r="F9" s="230"/>
      <c r="G9" s="230"/>
      <c r="H9" s="230"/>
      <c r="I9" s="231"/>
      <c r="J9" s="229" t="s">
        <v>164</v>
      </c>
      <c r="K9" s="230"/>
      <c r="L9" s="230"/>
      <c r="M9" s="230"/>
      <c r="N9" s="231"/>
    </row>
    <row r="10" spans="1:14" ht="15" customHeight="1">
      <c r="A10" s="319" t="s">
        <v>4</v>
      </c>
      <c r="B10" s="321" t="s">
        <v>5</v>
      </c>
      <c r="C10" s="236"/>
      <c r="D10" s="322"/>
      <c r="E10" s="232" t="s">
        <v>8</v>
      </c>
      <c r="F10" s="234" t="s">
        <v>33</v>
      </c>
      <c r="G10" s="236" t="s">
        <v>34</v>
      </c>
      <c r="H10" s="219" t="s">
        <v>6</v>
      </c>
      <c r="I10" s="221" t="s">
        <v>7</v>
      </c>
      <c r="J10" s="232" t="s">
        <v>8</v>
      </c>
      <c r="K10" s="234" t="s">
        <v>33</v>
      </c>
      <c r="L10" s="236" t="s">
        <v>34</v>
      </c>
      <c r="M10" s="219" t="s">
        <v>6</v>
      </c>
      <c r="N10" s="221" t="s">
        <v>7</v>
      </c>
    </row>
    <row r="11" spans="1:14" s="8" customFormat="1" ht="15" customHeight="1" thickBot="1">
      <c r="A11" s="320"/>
      <c r="B11" s="323"/>
      <c r="C11" s="237"/>
      <c r="D11" s="324"/>
      <c r="E11" s="233"/>
      <c r="F11" s="235"/>
      <c r="G11" s="237"/>
      <c r="H11" s="220"/>
      <c r="I11" s="222"/>
      <c r="J11" s="233"/>
      <c r="K11" s="235"/>
      <c r="L11" s="237"/>
      <c r="M11" s="220"/>
      <c r="N11" s="222"/>
    </row>
    <row r="12" spans="1:14" s="8" customFormat="1" ht="15.75" customHeight="1">
      <c r="A12" s="132" t="s">
        <v>18</v>
      </c>
      <c r="B12" s="325" t="s">
        <v>17</v>
      </c>
      <c r="C12" s="326"/>
      <c r="D12" s="327"/>
      <c r="E12" s="119"/>
      <c r="F12" s="115"/>
      <c r="G12" s="115"/>
      <c r="H12" s="116"/>
      <c r="I12" s="117"/>
      <c r="J12" s="119"/>
      <c r="K12" s="115"/>
      <c r="L12" s="115"/>
      <c r="M12" s="116"/>
      <c r="N12" s="117"/>
    </row>
    <row r="13" spans="1:14" s="8" customFormat="1">
      <c r="A13" s="133">
        <v>1</v>
      </c>
      <c r="B13" s="209" t="s">
        <v>69</v>
      </c>
      <c r="C13" s="317"/>
      <c r="D13" s="318"/>
      <c r="E13" s="120"/>
      <c r="F13" s="27" t="s">
        <v>12</v>
      </c>
      <c r="G13" s="84"/>
      <c r="H13" s="103"/>
      <c r="I13" s="104">
        <v>350000</v>
      </c>
      <c r="J13" s="120"/>
      <c r="K13" s="27" t="s">
        <v>12</v>
      </c>
      <c r="L13" s="178">
        <v>1</v>
      </c>
      <c r="M13" s="103">
        <v>10560</v>
      </c>
      <c r="N13" s="104">
        <f>M13*L13</f>
        <v>10560</v>
      </c>
    </row>
    <row r="14" spans="1:14" s="8" customFormat="1" ht="15" customHeight="1">
      <c r="A14" s="133"/>
      <c r="B14" s="209" t="s">
        <v>68</v>
      </c>
      <c r="C14" s="210"/>
      <c r="D14" s="211"/>
      <c r="E14" s="120"/>
      <c r="F14" s="27" t="s">
        <v>12</v>
      </c>
      <c r="G14" s="84"/>
      <c r="H14" s="103"/>
      <c r="I14" s="104">
        <v>190000</v>
      </c>
      <c r="J14" s="120"/>
      <c r="K14" s="27" t="s">
        <v>12</v>
      </c>
      <c r="L14" s="178">
        <v>1</v>
      </c>
      <c r="M14" s="103">
        <v>10560</v>
      </c>
      <c r="N14" s="104">
        <f>M14*L14</f>
        <v>10560</v>
      </c>
    </row>
    <row r="15" spans="1:14" s="8" customFormat="1" ht="15" customHeight="1">
      <c r="A15" s="134">
        <v>2</v>
      </c>
      <c r="B15" s="288" t="s">
        <v>41</v>
      </c>
      <c r="C15" s="289"/>
      <c r="D15" s="290"/>
      <c r="E15" s="121"/>
      <c r="F15" s="27"/>
      <c r="G15" s="85"/>
      <c r="H15" s="103"/>
      <c r="I15" s="104"/>
      <c r="J15" s="121"/>
      <c r="K15" s="27"/>
      <c r="L15" s="179"/>
      <c r="M15" s="103"/>
      <c r="N15" s="104"/>
    </row>
    <row r="16" spans="1:14" s="8" customFormat="1">
      <c r="A16" s="134"/>
      <c r="B16" s="273" t="s">
        <v>127</v>
      </c>
      <c r="C16" s="291"/>
      <c r="D16" s="292"/>
      <c r="E16" s="121"/>
      <c r="F16" s="27" t="s">
        <v>9</v>
      </c>
      <c r="G16" s="85">
        <v>455</v>
      </c>
      <c r="H16" s="103">
        <v>62.5</v>
      </c>
      <c r="I16" s="104">
        <f t="shared" ref="I16:I29" si="0">H16*G16</f>
        <v>28437.5</v>
      </c>
      <c r="J16" s="121"/>
      <c r="K16" s="27" t="s">
        <v>9</v>
      </c>
      <c r="L16" s="179">
        <v>20</v>
      </c>
      <c r="M16" s="103">
        <v>200</v>
      </c>
      <c r="N16" s="104">
        <f t="shared" ref="N16:N29" si="1">M16*L16</f>
        <v>4000</v>
      </c>
    </row>
    <row r="17" spans="1:14" s="8" customFormat="1">
      <c r="A17" s="134"/>
      <c r="B17" s="129" t="s">
        <v>75</v>
      </c>
      <c r="C17" s="130"/>
      <c r="D17" s="131"/>
      <c r="E17" s="121"/>
      <c r="F17" s="27" t="s">
        <v>16</v>
      </c>
      <c r="G17" s="85">
        <v>56</v>
      </c>
      <c r="H17" s="103">
        <v>187</v>
      </c>
      <c r="I17" s="104">
        <f t="shared" si="0"/>
        <v>10472</v>
      </c>
      <c r="J17" s="121"/>
      <c r="K17" s="27" t="s">
        <v>16</v>
      </c>
      <c r="L17" s="179">
        <v>30</v>
      </c>
      <c r="M17" s="103">
        <v>400</v>
      </c>
      <c r="N17" s="104">
        <f t="shared" si="1"/>
        <v>12000</v>
      </c>
    </row>
    <row r="18" spans="1:14" s="8" customFormat="1">
      <c r="A18" s="134"/>
      <c r="B18" s="129" t="s">
        <v>42</v>
      </c>
      <c r="C18" s="130"/>
      <c r="D18" s="131"/>
      <c r="E18" s="121"/>
      <c r="F18" s="27" t="s">
        <v>15</v>
      </c>
      <c r="G18" s="85">
        <v>2</v>
      </c>
      <c r="H18" s="103">
        <v>1500</v>
      </c>
      <c r="I18" s="104">
        <f t="shared" si="0"/>
        <v>3000</v>
      </c>
      <c r="J18" s="121"/>
      <c r="K18" s="27" t="s">
        <v>15</v>
      </c>
      <c r="L18" s="179">
        <v>1</v>
      </c>
      <c r="M18" s="103">
        <v>1300</v>
      </c>
      <c r="N18" s="104">
        <f t="shared" si="1"/>
        <v>1300</v>
      </c>
    </row>
    <row r="19" spans="1:14" s="8" customFormat="1">
      <c r="A19" s="134"/>
      <c r="B19" s="129" t="s">
        <v>72</v>
      </c>
      <c r="C19" s="130"/>
      <c r="D19" s="131"/>
      <c r="E19" s="121"/>
      <c r="F19" s="27" t="s">
        <v>12</v>
      </c>
      <c r="G19" s="85">
        <v>1</v>
      </c>
      <c r="H19" s="103">
        <v>12500</v>
      </c>
      <c r="I19" s="104">
        <f t="shared" si="0"/>
        <v>12500</v>
      </c>
      <c r="J19" s="121"/>
      <c r="K19" s="27" t="s">
        <v>12</v>
      </c>
      <c r="L19" s="179">
        <v>1</v>
      </c>
      <c r="M19" s="103">
        <v>3000</v>
      </c>
      <c r="N19" s="104">
        <f t="shared" si="1"/>
        <v>3000</v>
      </c>
    </row>
    <row r="20" spans="1:14" s="8" customFormat="1">
      <c r="A20" s="134"/>
      <c r="B20" s="129" t="s">
        <v>93</v>
      </c>
      <c r="C20" s="130"/>
      <c r="D20" s="131"/>
      <c r="E20" s="121"/>
      <c r="F20" s="27" t="s">
        <v>44</v>
      </c>
      <c r="G20" s="86">
        <v>4</v>
      </c>
      <c r="H20" s="103">
        <v>1250</v>
      </c>
      <c r="I20" s="104">
        <f t="shared" si="0"/>
        <v>5000</v>
      </c>
      <c r="J20" s="121"/>
      <c r="K20" s="27" t="s">
        <v>44</v>
      </c>
      <c r="L20" s="180">
        <v>3</v>
      </c>
      <c r="M20" s="103">
        <v>2500</v>
      </c>
      <c r="N20" s="104">
        <f t="shared" si="1"/>
        <v>7500</v>
      </c>
    </row>
    <row r="21" spans="1:14" s="8" customFormat="1">
      <c r="A21" s="134"/>
      <c r="B21" s="273" t="s">
        <v>98</v>
      </c>
      <c r="C21" s="274"/>
      <c r="D21" s="275"/>
      <c r="E21" s="121"/>
      <c r="F21" s="27" t="s">
        <v>44</v>
      </c>
      <c r="G21" s="86">
        <v>4</v>
      </c>
      <c r="H21" s="103">
        <v>1250</v>
      </c>
      <c r="I21" s="104">
        <f t="shared" si="0"/>
        <v>5000</v>
      </c>
      <c r="J21" s="121"/>
      <c r="K21" s="27" t="s">
        <v>44</v>
      </c>
      <c r="L21" s="180">
        <v>3</v>
      </c>
      <c r="M21" s="103">
        <v>1500</v>
      </c>
      <c r="N21" s="104">
        <f t="shared" si="1"/>
        <v>4500</v>
      </c>
    </row>
    <row r="22" spans="1:14" s="8" customFormat="1">
      <c r="A22" s="134"/>
      <c r="B22" s="240" t="s">
        <v>145</v>
      </c>
      <c r="C22" s="274"/>
      <c r="D22" s="275"/>
      <c r="E22" s="121"/>
      <c r="F22" s="27" t="s">
        <v>12</v>
      </c>
      <c r="G22" s="86">
        <v>1</v>
      </c>
      <c r="H22" s="103"/>
      <c r="I22" s="104">
        <f t="shared" si="0"/>
        <v>0</v>
      </c>
      <c r="J22" s="121"/>
      <c r="K22" s="27" t="s">
        <v>9</v>
      </c>
      <c r="L22" s="180">
        <v>57</v>
      </c>
      <c r="M22" s="103">
        <v>500</v>
      </c>
      <c r="N22" s="104">
        <f t="shared" si="1"/>
        <v>28500</v>
      </c>
    </row>
    <row r="23" spans="1:14" s="8" customFormat="1" ht="15" customHeight="1">
      <c r="A23" s="134"/>
      <c r="B23" s="240" t="s">
        <v>165</v>
      </c>
      <c r="C23" s="241"/>
      <c r="D23" s="242"/>
      <c r="E23" s="121"/>
      <c r="F23" s="27" t="s">
        <v>9</v>
      </c>
      <c r="G23" s="86">
        <v>16</v>
      </c>
      <c r="H23" s="103">
        <v>1562</v>
      </c>
      <c r="I23" s="104">
        <f>H23*G23</f>
        <v>24992</v>
      </c>
      <c r="J23" s="121"/>
      <c r="K23" s="27" t="s">
        <v>9</v>
      </c>
      <c r="L23" s="180">
        <v>20</v>
      </c>
      <c r="M23" s="103">
        <v>2000</v>
      </c>
      <c r="N23" s="104">
        <f>M23*L23</f>
        <v>40000</v>
      </c>
    </row>
    <row r="24" spans="1:14" s="8" customFormat="1" ht="15" customHeight="1">
      <c r="A24" s="134"/>
      <c r="B24" s="240" t="s">
        <v>166</v>
      </c>
      <c r="C24" s="241"/>
      <c r="D24" s="242"/>
      <c r="E24" s="121"/>
      <c r="F24" s="27" t="s">
        <v>44</v>
      </c>
      <c r="G24" s="86">
        <v>6</v>
      </c>
      <c r="H24" s="103">
        <v>3125</v>
      </c>
      <c r="I24" s="104">
        <f>H24*G24</f>
        <v>18750</v>
      </c>
      <c r="J24" s="121"/>
      <c r="K24" s="27" t="s">
        <v>44</v>
      </c>
      <c r="L24" s="180">
        <v>10</v>
      </c>
      <c r="M24" s="103">
        <v>2000</v>
      </c>
      <c r="N24" s="104">
        <f>M24*L24</f>
        <v>20000</v>
      </c>
    </row>
    <row r="25" spans="1:14" s="8" customFormat="1">
      <c r="A25" s="134"/>
      <c r="B25" s="240" t="s">
        <v>167</v>
      </c>
      <c r="C25" s="274"/>
      <c r="D25" s="275"/>
      <c r="E25" s="121"/>
      <c r="F25" s="27" t="s">
        <v>44</v>
      </c>
      <c r="G25" s="86">
        <v>16</v>
      </c>
      <c r="H25" s="103">
        <v>250</v>
      </c>
      <c r="I25" s="104">
        <f t="shared" si="0"/>
        <v>4000</v>
      </c>
      <c r="J25" s="121"/>
      <c r="K25" s="27" t="s">
        <v>44</v>
      </c>
      <c r="L25" s="180">
        <v>20</v>
      </c>
      <c r="M25" s="103">
        <v>300</v>
      </c>
      <c r="N25" s="104">
        <f t="shared" si="1"/>
        <v>6000</v>
      </c>
    </row>
    <row r="26" spans="1:14" s="8" customFormat="1">
      <c r="A26" s="134"/>
      <c r="B26" s="273" t="s">
        <v>168</v>
      </c>
      <c r="C26" s="274"/>
      <c r="D26" s="275"/>
      <c r="E26" s="121"/>
      <c r="F26" s="27" t="s">
        <v>9</v>
      </c>
      <c r="G26" s="86">
        <v>8</v>
      </c>
      <c r="H26" s="103">
        <v>562</v>
      </c>
      <c r="I26" s="104">
        <f t="shared" si="0"/>
        <v>4496</v>
      </c>
      <c r="J26" s="121"/>
      <c r="K26" s="27" t="s">
        <v>9</v>
      </c>
      <c r="L26" s="180">
        <v>8</v>
      </c>
      <c r="M26" s="103">
        <v>300</v>
      </c>
      <c r="N26" s="104">
        <f t="shared" si="1"/>
        <v>2400</v>
      </c>
    </row>
    <row r="27" spans="1:14" s="8" customFormat="1">
      <c r="A27" s="134"/>
      <c r="B27" s="240" t="s">
        <v>169</v>
      </c>
      <c r="C27" s="274"/>
      <c r="D27" s="275"/>
      <c r="E27" s="121"/>
      <c r="F27" s="27" t="s">
        <v>44</v>
      </c>
      <c r="G27" s="86">
        <v>4</v>
      </c>
      <c r="H27" s="103">
        <v>500</v>
      </c>
      <c r="I27" s="104">
        <f t="shared" si="0"/>
        <v>2000</v>
      </c>
      <c r="J27" s="121"/>
      <c r="K27" s="27" t="s">
        <v>44</v>
      </c>
      <c r="L27" s="180">
        <v>8</v>
      </c>
      <c r="M27" s="103">
        <v>1500</v>
      </c>
      <c r="N27" s="104">
        <f t="shared" si="1"/>
        <v>12000</v>
      </c>
    </row>
    <row r="28" spans="1:14" s="8" customFormat="1">
      <c r="A28" s="134"/>
      <c r="B28" s="240" t="s">
        <v>171</v>
      </c>
      <c r="C28" s="241"/>
      <c r="D28" s="242"/>
      <c r="E28" s="121"/>
      <c r="F28" s="27" t="s">
        <v>44</v>
      </c>
      <c r="G28" s="86">
        <v>16</v>
      </c>
      <c r="H28" s="103">
        <v>150</v>
      </c>
      <c r="I28" s="104">
        <f t="shared" si="0"/>
        <v>2400</v>
      </c>
      <c r="J28" s="121"/>
      <c r="K28" s="27" t="s">
        <v>44</v>
      </c>
      <c r="L28" s="180">
        <v>40</v>
      </c>
      <c r="M28" s="103">
        <v>100</v>
      </c>
      <c r="N28" s="104">
        <f t="shared" si="1"/>
        <v>4000</v>
      </c>
    </row>
    <row r="29" spans="1:14" s="8" customFormat="1">
      <c r="A29" s="134"/>
      <c r="B29" s="240" t="s">
        <v>170</v>
      </c>
      <c r="C29" s="241"/>
      <c r="D29" s="242"/>
      <c r="E29" s="121"/>
      <c r="F29" s="27" t="s">
        <v>44</v>
      </c>
      <c r="G29" s="86">
        <v>16</v>
      </c>
      <c r="H29" s="103">
        <v>200</v>
      </c>
      <c r="I29" s="104">
        <f t="shared" si="0"/>
        <v>3200</v>
      </c>
      <c r="J29" s="121"/>
      <c r="K29" s="27" t="s">
        <v>44</v>
      </c>
      <c r="L29" s="180">
        <v>20</v>
      </c>
      <c r="M29" s="103">
        <v>300</v>
      </c>
      <c r="N29" s="104">
        <f t="shared" si="1"/>
        <v>6000</v>
      </c>
    </row>
    <row r="30" spans="1:14" s="8" customFormat="1" ht="15" customHeight="1">
      <c r="A30" s="134"/>
      <c r="B30" s="240"/>
      <c r="C30" s="241"/>
      <c r="D30" s="242"/>
      <c r="E30" s="121"/>
      <c r="F30" s="27"/>
      <c r="G30" s="86"/>
      <c r="H30" s="103"/>
      <c r="I30" s="104"/>
      <c r="J30" s="121"/>
      <c r="K30" s="27"/>
      <c r="L30" s="86"/>
      <c r="M30" s="103"/>
      <c r="N30" s="104"/>
    </row>
    <row r="31" spans="1:14" s="8" customFormat="1">
      <c r="A31" s="134">
        <v>3</v>
      </c>
      <c r="B31" s="288" t="s">
        <v>45</v>
      </c>
      <c r="C31" s="305"/>
      <c r="D31" s="306"/>
      <c r="E31" s="121"/>
      <c r="F31" s="27"/>
      <c r="G31" s="86"/>
      <c r="H31" s="103"/>
      <c r="I31" s="103"/>
      <c r="J31" s="121"/>
      <c r="K31" s="27"/>
      <c r="L31" s="86"/>
      <c r="M31" s="103"/>
      <c r="N31" s="103"/>
    </row>
    <row r="32" spans="1:14" s="8" customFormat="1">
      <c r="A32" s="134"/>
      <c r="B32" s="296" t="s">
        <v>46</v>
      </c>
      <c r="C32" s="297"/>
      <c r="D32" s="298"/>
      <c r="E32" s="121"/>
      <c r="F32" s="27" t="s">
        <v>39</v>
      </c>
      <c r="G32" s="86">
        <v>4</v>
      </c>
      <c r="H32" s="103">
        <v>5625</v>
      </c>
      <c r="I32" s="104">
        <f t="shared" ref="I32:I48" si="2">H32*G32</f>
        <v>22500</v>
      </c>
      <c r="J32" s="121"/>
      <c r="K32" s="27" t="s">
        <v>39</v>
      </c>
      <c r="L32" s="180">
        <v>3</v>
      </c>
      <c r="M32" s="103">
        <v>3000</v>
      </c>
      <c r="N32" s="104">
        <f t="shared" ref="N32:N46" si="3">M32*L32</f>
        <v>9000</v>
      </c>
    </row>
    <row r="33" spans="1:14" s="8" customFormat="1">
      <c r="A33" s="134"/>
      <c r="B33" s="296" t="s">
        <v>76</v>
      </c>
      <c r="C33" s="297"/>
      <c r="D33" s="298"/>
      <c r="E33" s="121"/>
      <c r="F33" s="27" t="s">
        <v>39</v>
      </c>
      <c r="G33" s="86">
        <v>2</v>
      </c>
      <c r="H33" s="103">
        <v>3125</v>
      </c>
      <c r="I33" s="104">
        <f t="shared" si="2"/>
        <v>6250</v>
      </c>
      <c r="J33" s="121"/>
      <c r="K33" s="27" t="s">
        <v>39</v>
      </c>
      <c r="L33" s="180">
        <v>3</v>
      </c>
      <c r="M33" s="103">
        <v>2000</v>
      </c>
      <c r="N33" s="104">
        <f t="shared" si="3"/>
        <v>6000</v>
      </c>
    </row>
    <row r="34" spans="1:14" s="8" customFormat="1">
      <c r="A34" s="134"/>
      <c r="B34" s="296" t="s">
        <v>77</v>
      </c>
      <c r="C34" s="297"/>
      <c r="D34" s="298"/>
      <c r="E34" s="121"/>
      <c r="F34" s="27" t="s">
        <v>39</v>
      </c>
      <c r="G34" s="86">
        <v>4</v>
      </c>
      <c r="H34" s="103">
        <v>2500</v>
      </c>
      <c r="I34" s="104">
        <f t="shared" si="2"/>
        <v>10000</v>
      </c>
      <c r="J34" s="121"/>
      <c r="K34" s="27" t="s">
        <v>39</v>
      </c>
      <c r="L34" s="180">
        <v>3</v>
      </c>
      <c r="M34" s="103">
        <v>2000</v>
      </c>
      <c r="N34" s="104">
        <f t="shared" si="3"/>
        <v>6000</v>
      </c>
    </row>
    <row r="35" spans="1:14" s="8" customFormat="1">
      <c r="A35" s="134"/>
      <c r="B35" s="296" t="s">
        <v>108</v>
      </c>
      <c r="C35" s="297"/>
      <c r="D35" s="298"/>
      <c r="E35" s="121"/>
      <c r="F35" s="27" t="s">
        <v>39</v>
      </c>
      <c r="G35" s="86">
        <v>2</v>
      </c>
      <c r="H35" s="103">
        <v>1875</v>
      </c>
      <c r="I35" s="104">
        <f t="shared" si="2"/>
        <v>3750</v>
      </c>
      <c r="J35" s="121"/>
      <c r="K35" s="27" t="s">
        <v>39</v>
      </c>
      <c r="L35" s="180">
        <v>3</v>
      </c>
      <c r="M35" s="103">
        <v>2000</v>
      </c>
      <c r="N35" s="104">
        <f t="shared" si="3"/>
        <v>6000</v>
      </c>
    </row>
    <row r="36" spans="1:14" s="8" customFormat="1">
      <c r="A36" s="134"/>
      <c r="B36" s="273" t="s">
        <v>117</v>
      </c>
      <c r="C36" s="274"/>
      <c r="D36" s="275"/>
      <c r="E36" s="168"/>
      <c r="F36" s="27" t="s">
        <v>39</v>
      </c>
      <c r="G36" s="86">
        <v>1</v>
      </c>
      <c r="H36" s="103">
        <v>2500</v>
      </c>
      <c r="I36" s="104">
        <f t="shared" si="2"/>
        <v>2500</v>
      </c>
      <c r="J36" s="168"/>
      <c r="K36" s="27" t="s">
        <v>39</v>
      </c>
      <c r="L36" s="180">
        <v>3</v>
      </c>
      <c r="M36" s="103">
        <v>2000</v>
      </c>
      <c r="N36" s="104">
        <f t="shared" si="3"/>
        <v>6000</v>
      </c>
    </row>
    <row r="37" spans="1:14" s="8" customFormat="1">
      <c r="A37" s="134"/>
      <c r="B37" s="296" t="s">
        <v>85</v>
      </c>
      <c r="C37" s="291"/>
      <c r="D37" s="292"/>
      <c r="E37" s="164"/>
      <c r="F37" s="27" t="s">
        <v>158</v>
      </c>
      <c r="G37" s="86">
        <v>6</v>
      </c>
      <c r="H37" s="103">
        <v>1500</v>
      </c>
      <c r="I37" s="104">
        <f t="shared" si="2"/>
        <v>9000</v>
      </c>
      <c r="J37" s="164"/>
      <c r="K37" s="27" t="s">
        <v>39</v>
      </c>
      <c r="L37" s="180">
        <v>5</v>
      </c>
      <c r="M37" s="103">
        <v>1500</v>
      </c>
      <c r="N37" s="104">
        <f t="shared" si="3"/>
        <v>7500</v>
      </c>
    </row>
    <row r="38" spans="1:14" s="8" customFormat="1" ht="28.5" customHeight="1">
      <c r="A38" s="134"/>
      <c r="B38" s="293" t="s">
        <v>105</v>
      </c>
      <c r="C38" s="294"/>
      <c r="D38" s="295"/>
      <c r="E38" s="164"/>
      <c r="F38" s="27" t="s">
        <v>12</v>
      </c>
      <c r="G38" s="86">
        <v>2</v>
      </c>
      <c r="H38" s="103">
        <v>1900</v>
      </c>
      <c r="I38" s="104">
        <f t="shared" si="2"/>
        <v>3800</v>
      </c>
      <c r="J38" s="164"/>
      <c r="K38" s="27" t="s">
        <v>12</v>
      </c>
      <c r="L38" s="180">
        <v>1</v>
      </c>
      <c r="M38" s="103">
        <v>1500</v>
      </c>
      <c r="N38" s="104">
        <f t="shared" si="3"/>
        <v>1500</v>
      </c>
    </row>
    <row r="39" spans="1:14" s="8" customFormat="1">
      <c r="A39" s="134"/>
      <c r="B39" s="126" t="s">
        <v>111</v>
      </c>
      <c r="C39" s="127"/>
      <c r="D39" s="128"/>
      <c r="E39" s="164"/>
      <c r="F39" s="27" t="s">
        <v>39</v>
      </c>
      <c r="G39" s="86">
        <v>1</v>
      </c>
      <c r="H39" s="103">
        <v>6200</v>
      </c>
      <c r="I39" s="104">
        <f t="shared" si="2"/>
        <v>6200</v>
      </c>
      <c r="J39" s="164"/>
      <c r="K39" s="27" t="s">
        <v>39</v>
      </c>
      <c r="L39" s="180">
        <v>2</v>
      </c>
      <c r="M39" s="103">
        <v>2000</v>
      </c>
      <c r="N39" s="104">
        <f t="shared" si="3"/>
        <v>4000</v>
      </c>
    </row>
    <row r="40" spans="1:14" s="8" customFormat="1">
      <c r="A40" s="134"/>
      <c r="B40" s="273" t="s">
        <v>113</v>
      </c>
      <c r="C40" s="274"/>
      <c r="D40" s="275"/>
      <c r="E40" s="164"/>
      <c r="F40" s="27" t="s">
        <v>12</v>
      </c>
      <c r="G40" s="86">
        <v>2</v>
      </c>
      <c r="H40" s="103">
        <v>3700</v>
      </c>
      <c r="I40" s="104">
        <f t="shared" si="2"/>
        <v>7400</v>
      </c>
      <c r="J40" s="164"/>
      <c r="K40" s="27" t="s">
        <v>12</v>
      </c>
      <c r="L40" s="180">
        <v>1</v>
      </c>
      <c r="M40" s="103">
        <v>20000</v>
      </c>
      <c r="N40" s="104">
        <f t="shared" si="3"/>
        <v>20000</v>
      </c>
    </row>
    <row r="41" spans="1:14" s="8" customFormat="1">
      <c r="A41" s="134"/>
      <c r="B41" s="209" t="s">
        <v>115</v>
      </c>
      <c r="C41" s="210"/>
      <c r="D41" s="211"/>
      <c r="E41" s="164"/>
      <c r="F41" s="27" t="s">
        <v>12</v>
      </c>
      <c r="G41" s="86">
        <v>1</v>
      </c>
      <c r="H41" s="103">
        <v>150000</v>
      </c>
      <c r="I41" s="104">
        <f t="shared" si="2"/>
        <v>150000</v>
      </c>
      <c r="J41" s="164"/>
      <c r="K41" s="27" t="s">
        <v>12</v>
      </c>
      <c r="L41" s="180">
        <v>1</v>
      </c>
      <c r="M41" s="103">
        <v>20000</v>
      </c>
      <c r="N41" s="104">
        <f t="shared" si="3"/>
        <v>20000</v>
      </c>
    </row>
    <row r="42" spans="1:14" s="8" customFormat="1">
      <c r="A42" s="134"/>
      <c r="B42" s="209" t="s">
        <v>86</v>
      </c>
      <c r="C42" s="210"/>
      <c r="D42" s="211"/>
      <c r="E42" s="164"/>
      <c r="F42" s="27" t="s">
        <v>12</v>
      </c>
      <c r="G42" s="86">
        <v>1</v>
      </c>
      <c r="H42" s="103">
        <v>250000</v>
      </c>
      <c r="I42" s="104">
        <f t="shared" si="2"/>
        <v>250000</v>
      </c>
      <c r="J42" s="164"/>
      <c r="K42" s="27" t="s">
        <v>12</v>
      </c>
      <c r="L42" s="180">
        <v>1</v>
      </c>
      <c r="M42" s="103">
        <v>80000</v>
      </c>
      <c r="N42" s="104">
        <f t="shared" si="3"/>
        <v>80000</v>
      </c>
    </row>
    <row r="43" spans="1:14" s="8" customFormat="1">
      <c r="A43" s="134"/>
      <c r="B43" s="160" t="s">
        <v>106</v>
      </c>
      <c r="C43" s="161"/>
      <c r="D43" s="162"/>
      <c r="E43" s="164"/>
      <c r="F43" s="27" t="s">
        <v>12</v>
      </c>
      <c r="G43" s="86">
        <v>1</v>
      </c>
      <c r="H43" s="103">
        <v>85000</v>
      </c>
      <c r="I43" s="104">
        <f t="shared" si="2"/>
        <v>85000</v>
      </c>
      <c r="J43" s="164"/>
      <c r="K43" s="27" t="s">
        <v>12</v>
      </c>
      <c r="L43" s="180">
        <v>1</v>
      </c>
      <c r="M43" s="103">
        <v>100000</v>
      </c>
      <c r="N43" s="104">
        <f t="shared" si="3"/>
        <v>100000</v>
      </c>
    </row>
    <row r="44" spans="1:14" s="8" customFormat="1">
      <c r="A44" s="134"/>
      <c r="B44" s="209" t="s">
        <v>107</v>
      </c>
      <c r="C44" s="210"/>
      <c r="D44" s="211"/>
      <c r="E44" s="164"/>
      <c r="F44" s="27" t="s">
        <v>12</v>
      </c>
      <c r="G44" s="86">
        <v>1</v>
      </c>
      <c r="H44" s="103"/>
      <c r="I44" s="104">
        <f t="shared" si="2"/>
        <v>0</v>
      </c>
      <c r="J44" s="164"/>
      <c r="K44" s="27" t="s">
        <v>12</v>
      </c>
      <c r="L44" s="180">
        <v>1</v>
      </c>
      <c r="M44" s="103">
        <v>10000</v>
      </c>
      <c r="N44" s="104">
        <f t="shared" si="3"/>
        <v>10000</v>
      </c>
    </row>
    <row r="45" spans="1:14" s="8" customFormat="1">
      <c r="A45" s="134"/>
      <c r="B45" s="160" t="s">
        <v>109</v>
      </c>
      <c r="C45" s="161"/>
      <c r="D45" s="162"/>
      <c r="E45" s="164"/>
      <c r="F45" s="27" t="s">
        <v>159</v>
      </c>
      <c r="G45" s="86">
        <v>2</v>
      </c>
      <c r="H45" s="103">
        <v>2500</v>
      </c>
      <c r="I45" s="104">
        <f t="shared" si="2"/>
        <v>5000</v>
      </c>
      <c r="J45" s="164"/>
      <c r="K45" s="27" t="s">
        <v>12</v>
      </c>
      <c r="L45" s="180">
        <v>1</v>
      </c>
      <c r="M45" s="103">
        <v>90000</v>
      </c>
      <c r="N45" s="104">
        <f t="shared" si="3"/>
        <v>90000</v>
      </c>
    </row>
    <row r="46" spans="1:14" s="8" customFormat="1">
      <c r="A46" s="134"/>
      <c r="B46" s="209" t="s">
        <v>118</v>
      </c>
      <c r="C46" s="210"/>
      <c r="D46" s="211"/>
      <c r="E46" s="164"/>
      <c r="F46" s="27" t="s">
        <v>12</v>
      </c>
      <c r="G46" s="86">
        <v>1</v>
      </c>
      <c r="H46" s="103"/>
      <c r="I46" s="104">
        <f t="shared" si="2"/>
        <v>0</v>
      </c>
      <c r="J46" s="164"/>
      <c r="K46" s="27" t="s">
        <v>12</v>
      </c>
      <c r="L46" s="180"/>
      <c r="M46" s="103"/>
      <c r="N46" s="104">
        <f t="shared" si="3"/>
        <v>0</v>
      </c>
    </row>
    <row r="47" spans="1:14" s="8" customFormat="1">
      <c r="A47" s="134"/>
      <c r="B47" s="209" t="s">
        <v>135</v>
      </c>
      <c r="C47" s="210"/>
      <c r="D47" s="211"/>
      <c r="E47" s="164"/>
      <c r="F47" s="27" t="s">
        <v>12</v>
      </c>
      <c r="G47" s="86">
        <v>1</v>
      </c>
      <c r="H47" s="103"/>
      <c r="I47" s="104">
        <f t="shared" si="2"/>
        <v>0</v>
      </c>
      <c r="J47" s="164"/>
      <c r="K47" s="27" t="s">
        <v>12</v>
      </c>
      <c r="L47" s="180">
        <v>1</v>
      </c>
      <c r="M47" s="103">
        <v>15000</v>
      </c>
      <c r="N47" s="104">
        <f>M47*L47</f>
        <v>15000</v>
      </c>
    </row>
    <row r="48" spans="1:14" s="8" customFormat="1">
      <c r="A48" s="134"/>
      <c r="B48" s="209" t="s">
        <v>134</v>
      </c>
      <c r="C48" s="210"/>
      <c r="D48" s="211"/>
      <c r="E48" s="164"/>
      <c r="F48" s="27" t="s">
        <v>12</v>
      </c>
      <c r="G48" s="86">
        <v>1</v>
      </c>
      <c r="H48" s="103"/>
      <c r="I48" s="104">
        <f t="shared" si="2"/>
        <v>0</v>
      </c>
      <c r="J48" s="164"/>
      <c r="K48" s="27" t="s">
        <v>12</v>
      </c>
      <c r="L48" s="180">
        <v>1</v>
      </c>
      <c r="M48" s="103">
        <v>5000</v>
      </c>
      <c r="N48" s="104">
        <f>M48*L48</f>
        <v>5000</v>
      </c>
    </row>
    <row r="49" spans="1:14" s="8" customFormat="1">
      <c r="A49" s="134"/>
      <c r="B49" s="338"/>
      <c r="C49" s="339"/>
      <c r="D49" s="340"/>
      <c r="E49" s="164"/>
      <c r="F49" s="27"/>
      <c r="G49" s="86"/>
      <c r="H49" s="103"/>
      <c r="I49" s="104"/>
      <c r="J49" s="164"/>
      <c r="K49" s="27"/>
      <c r="L49" s="86"/>
      <c r="M49" s="103"/>
      <c r="N49" s="104"/>
    </row>
    <row r="50" spans="1:14" s="8" customFormat="1">
      <c r="A50" s="134"/>
      <c r="B50" s="338"/>
      <c r="C50" s="339"/>
      <c r="D50" s="340"/>
      <c r="E50" s="164"/>
      <c r="F50" s="27"/>
      <c r="G50" s="86"/>
      <c r="H50" s="103"/>
      <c r="I50" s="104"/>
      <c r="J50" s="164"/>
      <c r="K50" s="27"/>
      <c r="L50" s="86"/>
      <c r="M50" s="103"/>
      <c r="N50" s="104"/>
    </row>
    <row r="51" spans="1:14" s="8" customFormat="1">
      <c r="A51" s="135" t="s">
        <v>47</v>
      </c>
      <c r="B51" s="341" t="s">
        <v>48</v>
      </c>
      <c r="C51" s="342"/>
      <c r="D51" s="343"/>
      <c r="E51" s="164"/>
      <c r="F51" s="87"/>
      <c r="G51" s="88"/>
      <c r="H51" s="105"/>
      <c r="I51" s="106">
        <f>SUM(I13:I50)-7400</f>
        <v>1218247.5</v>
      </c>
      <c r="J51" s="164"/>
      <c r="K51" s="87"/>
      <c r="L51" s="88"/>
      <c r="M51" s="105"/>
      <c r="N51" s="106">
        <f>SUM(N12:N48)</f>
        <v>558320</v>
      </c>
    </row>
    <row r="52" spans="1:14" s="8" customFormat="1">
      <c r="A52" s="135"/>
      <c r="B52" s="299"/>
      <c r="C52" s="300"/>
      <c r="D52" s="301"/>
      <c r="E52" s="164"/>
      <c r="F52" s="87"/>
      <c r="G52" s="88"/>
      <c r="H52" s="105"/>
      <c r="I52" s="106"/>
      <c r="J52" s="164"/>
      <c r="K52" s="87"/>
      <c r="L52" s="88"/>
      <c r="M52" s="105"/>
      <c r="N52" s="106"/>
    </row>
    <row r="53" spans="1:14" s="8" customFormat="1">
      <c r="A53" s="137" t="s">
        <v>19</v>
      </c>
      <c r="B53" s="206" t="s">
        <v>181</v>
      </c>
      <c r="C53" s="207"/>
      <c r="D53" s="208"/>
      <c r="E53" s="164"/>
      <c r="F53" s="89" t="s">
        <v>12</v>
      </c>
      <c r="G53" s="25">
        <v>1</v>
      </c>
      <c r="H53" s="41">
        <v>3500000</v>
      </c>
      <c r="I53" s="113">
        <f t="shared" ref="I53" si="4">H53*G53</f>
        <v>3500000</v>
      </c>
      <c r="J53" s="164"/>
      <c r="K53" s="27"/>
      <c r="L53" s="90"/>
      <c r="M53" s="118"/>
      <c r="N53" s="113"/>
    </row>
    <row r="54" spans="1:14" s="8" customFormat="1">
      <c r="A54" s="136"/>
      <c r="B54" s="302"/>
      <c r="C54" s="303"/>
      <c r="D54" s="304"/>
      <c r="E54" s="164"/>
      <c r="F54" s="27"/>
      <c r="G54" s="90"/>
      <c r="H54" s="118"/>
      <c r="I54" s="113"/>
      <c r="J54" s="164"/>
      <c r="K54" s="27"/>
      <c r="L54" s="90"/>
      <c r="M54" s="118"/>
      <c r="N54" s="113"/>
    </row>
    <row r="55" spans="1:14" s="8" customFormat="1">
      <c r="A55" s="136"/>
      <c r="B55" s="209" t="s">
        <v>172</v>
      </c>
      <c r="C55" s="210"/>
      <c r="D55" s="211"/>
      <c r="E55" s="164"/>
      <c r="F55" s="27"/>
      <c r="G55" s="27"/>
      <c r="H55" s="41"/>
      <c r="I55" s="113"/>
      <c r="J55" s="164"/>
      <c r="K55" s="27"/>
      <c r="L55" s="27"/>
      <c r="M55" s="41"/>
      <c r="N55" s="113"/>
    </row>
    <row r="56" spans="1:14" s="8" customFormat="1">
      <c r="A56" s="136"/>
      <c r="B56" s="209" t="s">
        <v>173</v>
      </c>
      <c r="C56" s="210"/>
      <c r="D56" s="211"/>
      <c r="E56" s="164"/>
      <c r="F56" s="27"/>
      <c r="G56" s="27"/>
      <c r="H56" s="41"/>
      <c r="I56" s="113"/>
      <c r="J56" s="164"/>
      <c r="K56" s="27"/>
      <c r="L56" s="181"/>
      <c r="M56" s="41"/>
      <c r="N56" s="113"/>
    </row>
    <row r="57" spans="1:14" s="8" customFormat="1">
      <c r="A57" s="136"/>
      <c r="B57" s="209" t="s">
        <v>174</v>
      </c>
      <c r="C57" s="210"/>
      <c r="D57" s="211"/>
      <c r="E57" s="164"/>
      <c r="F57" s="27"/>
      <c r="G57" s="27"/>
      <c r="H57" s="41"/>
      <c r="I57" s="113"/>
      <c r="J57" s="164"/>
      <c r="K57" s="27"/>
      <c r="L57" s="181"/>
      <c r="M57" s="41"/>
      <c r="N57" s="113"/>
    </row>
    <row r="58" spans="1:14" s="8" customFormat="1">
      <c r="A58" s="136"/>
      <c r="B58" s="209" t="s">
        <v>175</v>
      </c>
      <c r="C58" s="210"/>
      <c r="D58" s="211"/>
      <c r="E58" s="164"/>
      <c r="F58" s="27"/>
      <c r="G58" s="86"/>
      <c r="H58" s="41"/>
      <c r="I58" s="113"/>
      <c r="J58" s="164"/>
      <c r="K58" s="27"/>
      <c r="L58" s="180"/>
      <c r="M58" s="41"/>
      <c r="N58" s="113"/>
    </row>
    <row r="59" spans="1:14" s="8" customFormat="1">
      <c r="A59" s="136"/>
      <c r="B59" s="209" t="s">
        <v>176</v>
      </c>
      <c r="C59" s="210"/>
      <c r="D59" s="211"/>
      <c r="E59" s="164"/>
      <c r="F59" s="27"/>
      <c r="G59" s="27"/>
      <c r="H59" s="41"/>
      <c r="I59" s="113"/>
      <c r="J59" s="164"/>
      <c r="K59" s="27"/>
      <c r="L59" s="27"/>
      <c r="M59" s="41"/>
      <c r="N59" s="113"/>
    </row>
    <row r="60" spans="1:14" s="8" customFormat="1">
      <c r="A60" s="136"/>
      <c r="B60" s="209" t="s">
        <v>177</v>
      </c>
      <c r="C60" s="210"/>
      <c r="D60" s="211"/>
      <c r="E60" s="164"/>
      <c r="F60" s="27"/>
      <c r="G60" s="27"/>
      <c r="H60" s="41"/>
      <c r="I60" s="113">
        <f t="shared" ref="I60:I61" si="5">H60*G60</f>
        <v>0</v>
      </c>
      <c r="J60" s="164"/>
      <c r="K60" s="27"/>
      <c r="L60" s="27"/>
      <c r="M60" s="41"/>
      <c r="N60" s="113">
        <f t="shared" ref="N60:N61" si="6">M60*L60</f>
        <v>0</v>
      </c>
    </row>
    <row r="61" spans="1:14" s="8" customFormat="1">
      <c r="A61" s="136"/>
      <c r="B61" s="209" t="s">
        <v>178</v>
      </c>
      <c r="C61" s="210"/>
      <c r="D61" s="211"/>
      <c r="E61" s="164"/>
      <c r="F61" s="27"/>
      <c r="G61" s="27"/>
      <c r="H61" s="41"/>
      <c r="I61" s="113">
        <f t="shared" si="5"/>
        <v>0</v>
      </c>
      <c r="J61" s="164"/>
      <c r="K61" s="27"/>
      <c r="L61" s="27"/>
      <c r="M61" s="41"/>
      <c r="N61" s="113">
        <f t="shared" si="6"/>
        <v>0</v>
      </c>
    </row>
    <row r="62" spans="1:14" s="8" customFormat="1">
      <c r="A62" s="136"/>
      <c r="B62" s="209" t="s">
        <v>179</v>
      </c>
      <c r="C62" s="210"/>
      <c r="D62" s="211"/>
      <c r="E62" s="164"/>
      <c r="F62" s="89"/>
      <c r="G62" s="27"/>
      <c r="H62" s="41"/>
      <c r="I62" s="113"/>
      <c r="J62" s="164"/>
      <c r="K62" s="89"/>
      <c r="L62" s="27"/>
      <c r="M62" s="41"/>
      <c r="N62" s="113"/>
    </row>
    <row r="63" spans="1:14" s="8" customFormat="1">
      <c r="A63" s="136"/>
      <c r="B63" s="216" t="s">
        <v>180</v>
      </c>
      <c r="C63" s="217"/>
      <c r="D63" s="218"/>
      <c r="E63" s="164"/>
      <c r="F63" s="89"/>
      <c r="G63" s="25"/>
      <c r="H63" s="41"/>
      <c r="I63" s="113">
        <f t="shared" ref="I63" si="7">H63*G63</f>
        <v>0</v>
      </c>
      <c r="J63" s="164"/>
      <c r="K63" s="89"/>
      <c r="L63" s="25"/>
      <c r="M63" s="41"/>
      <c r="N63" s="113"/>
    </row>
    <row r="64" spans="1:14" s="8" customFormat="1">
      <c r="A64" s="136"/>
      <c r="B64" s="212" t="s">
        <v>48</v>
      </c>
      <c r="C64" s="213"/>
      <c r="D64" s="214"/>
      <c r="E64" s="164"/>
      <c r="F64" s="27"/>
      <c r="G64" s="90"/>
      <c r="H64" s="118"/>
      <c r="I64" s="114">
        <f>SUM(I53:I63)</f>
        <v>3500000</v>
      </c>
      <c r="J64" s="164"/>
      <c r="K64" s="27"/>
      <c r="L64" s="90"/>
      <c r="M64" s="118"/>
      <c r="N64" s="114">
        <f>SUM(N52:N58)</f>
        <v>0</v>
      </c>
    </row>
    <row r="65" spans="1:14" s="8" customFormat="1" ht="15" customHeight="1">
      <c r="A65" s="137" t="s">
        <v>216</v>
      </c>
      <c r="B65" s="206" t="s">
        <v>217</v>
      </c>
      <c r="C65" s="207"/>
      <c r="D65" s="208"/>
      <c r="E65" s="164"/>
      <c r="F65" s="89"/>
      <c r="G65" s="27"/>
      <c r="H65" s="41"/>
      <c r="I65" s="113"/>
      <c r="J65" s="164"/>
      <c r="K65" s="89"/>
      <c r="L65" s="27"/>
      <c r="M65" s="41"/>
      <c r="N65" s="113"/>
    </row>
    <row r="66" spans="1:14" s="8" customFormat="1">
      <c r="A66" s="136"/>
      <c r="B66" s="216" t="s">
        <v>218</v>
      </c>
      <c r="C66" s="217"/>
      <c r="D66" s="218"/>
      <c r="E66" s="164"/>
      <c r="F66" s="89"/>
      <c r="G66" s="25"/>
      <c r="H66" s="41"/>
      <c r="I66" s="113">
        <f t="shared" ref="I66" si="8">H66*G66</f>
        <v>0</v>
      </c>
      <c r="J66" s="164"/>
      <c r="K66" s="89"/>
      <c r="L66" s="25"/>
      <c r="M66" s="41"/>
      <c r="N66" s="113"/>
    </row>
    <row r="67" spans="1:14" s="8" customFormat="1" ht="15" customHeight="1">
      <c r="A67" s="136"/>
      <c r="B67" s="209" t="s">
        <v>207</v>
      </c>
      <c r="C67" s="210"/>
      <c r="D67" s="211"/>
      <c r="E67" s="164"/>
      <c r="F67" s="89"/>
      <c r="G67" s="27"/>
      <c r="H67" s="41"/>
      <c r="I67" s="113"/>
      <c r="J67" s="164"/>
      <c r="K67" s="89"/>
      <c r="L67" s="27"/>
      <c r="M67" s="41"/>
      <c r="N67" s="113"/>
    </row>
    <row r="68" spans="1:14" s="8" customFormat="1">
      <c r="A68" s="136"/>
      <c r="B68" s="216" t="s">
        <v>219</v>
      </c>
      <c r="C68" s="217"/>
      <c r="D68" s="218"/>
      <c r="E68" s="164"/>
      <c r="F68" s="89"/>
      <c r="G68" s="25"/>
      <c r="H68" s="41"/>
      <c r="I68" s="113">
        <f t="shared" ref="I68:I69" si="9">H68*G68</f>
        <v>0</v>
      </c>
      <c r="J68" s="164"/>
      <c r="K68" s="89"/>
      <c r="L68" s="25"/>
      <c r="M68" s="41"/>
      <c r="N68" s="113"/>
    </row>
    <row r="69" spans="1:14" s="8" customFormat="1">
      <c r="A69" s="136"/>
      <c r="B69" s="216" t="s">
        <v>208</v>
      </c>
      <c r="C69" s="217"/>
      <c r="D69" s="218"/>
      <c r="E69" s="164"/>
      <c r="F69" s="89"/>
      <c r="G69" s="25"/>
      <c r="H69" s="41"/>
      <c r="I69" s="113">
        <f t="shared" si="9"/>
        <v>0</v>
      </c>
      <c r="J69" s="164"/>
      <c r="K69" s="89"/>
      <c r="L69" s="25"/>
      <c r="M69" s="41"/>
      <c r="N69" s="113"/>
    </row>
    <row r="70" spans="1:14" s="8" customFormat="1" ht="15" customHeight="1">
      <c r="A70" s="136"/>
      <c r="B70" s="209" t="s">
        <v>214</v>
      </c>
      <c r="C70" s="210"/>
      <c r="D70" s="211"/>
      <c r="E70" s="164"/>
      <c r="F70" s="89"/>
      <c r="G70" s="27"/>
      <c r="H70" s="41"/>
      <c r="I70" s="113"/>
      <c r="J70" s="164"/>
      <c r="K70" s="89"/>
      <c r="L70" s="25"/>
      <c r="M70" s="41"/>
      <c r="N70" s="113"/>
    </row>
    <row r="71" spans="1:14" s="8" customFormat="1">
      <c r="A71" s="136"/>
      <c r="B71" s="216" t="s">
        <v>209</v>
      </c>
      <c r="C71" s="217"/>
      <c r="D71" s="218"/>
      <c r="E71" s="164"/>
      <c r="F71" s="89"/>
      <c r="G71" s="25"/>
      <c r="H71" s="41"/>
      <c r="I71" s="113">
        <f t="shared" ref="I71:I72" si="10">H71*G71</f>
        <v>0</v>
      </c>
      <c r="J71" s="164"/>
      <c r="K71" s="89"/>
      <c r="L71" s="27"/>
      <c r="M71" s="41"/>
      <c r="N71" s="113"/>
    </row>
    <row r="72" spans="1:14" s="8" customFormat="1">
      <c r="A72" s="136"/>
      <c r="B72" s="216" t="s">
        <v>220</v>
      </c>
      <c r="C72" s="217"/>
      <c r="D72" s="218"/>
      <c r="E72" s="164"/>
      <c r="F72" s="89"/>
      <c r="G72" s="25"/>
      <c r="H72" s="41"/>
      <c r="I72" s="113">
        <f t="shared" si="10"/>
        <v>0</v>
      </c>
      <c r="J72" s="164"/>
      <c r="K72" s="89"/>
      <c r="L72" s="25"/>
      <c r="M72" s="41"/>
      <c r="N72" s="113"/>
    </row>
    <row r="73" spans="1:14" s="8" customFormat="1" ht="15" customHeight="1">
      <c r="A73" s="136"/>
      <c r="B73" s="209" t="s">
        <v>210</v>
      </c>
      <c r="C73" s="210"/>
      <c r="D73" s="211"/>
      <c r="E73" s="164"/>
      <c r="F73" s="89"/>
      <c r="G73" s="27"/>
      <c r="H73" s="41"/>
      <c r="I73" s="113"/>
      <c r="J73" s="164"/>
      <c r="K73" s="89"/>
      <c r="L73" s="25"/>
      <c r="M73" s="41"/>
      <c r="N73" s="113"/>
    </row>
    <row r="74" spans="1:14" s="8" customFormat="1">
      <c r="A74" s="136"/>
      <c r="B74" s="216" t="s">
        <v>221</v>
      </c>
      <c r="C74" s="217"/>
      <c r="D74" s="218"/>
      <c r="E74" s="164"/>
      <c r="F74" s="89"/>
      <c r="G74" s="25"/>
      <c r="H74" s="41"/>
      <c r="I74" s="113">
        <f t="shared" ref="I74:I75" si="11">H74*G74</f>
        <v>0</v>
      </c>
      <c r="J74" s="164"/>
      <c r="K74" s="89"/>
      <c r="L74" s="27"/>
      <c r="M74" s="41"/>
      <c r="N74" s="113"/>
    </row>
    <row r="75" spans="1:14" s="8" customFormat="1">
      <c r="A75" s="136"/>
      <c r="B75" s="216" t="s">
        <v>211</v>
      </c>
      <c r="C75" s="217"/>
      <c r="D75" s="218"/>
      <c r="E75" s="164"/>
      <c r="F75" s="89"/>
      <c r="G75" s="25"/>
      <c r="H75" s="41"/>
      <c r="I75" s="113">
        <f t="shared" si="11"/>
        <v>0</v>
      </c>
      <c r="J75" s="164"/>
      <c r="K75" s="89"/>
      <c r="L75" s="25"/>
      <c r="M75" s="41"/>
      <c r="N75" s="113"/>
    </row>
    <row r="76" spans="1:14" s="8" customFormat="1" ht="15" customHeight="1">
      <c r="A76" s="136"/>
      <c r="B76" s="209" t="s">
        <v>222</v>
      </c>
      <c r="C76" s="210"/>
      <c r="D76" s="211"/>
      <c r="E76" s="164"/>
      <c r="F76" s="89"/>
      <c r="G76" s="27"/>
      <c r="H76" s="41"/>
      <c r="I76" s="113"/>
      <c r="J76" s="164"/>
      <c r="K76" s="89"/>
      <c r="L76" s="25"/>
      <c r="M76" s="41"/>
      <c r="N76" s="113"/>
    </row>
    <row r="77" spans="1:14" s="8" customFormat="1">
      <c r="A77" s="136"/>
      <c r="B77" s="216" t="s">
        <v>212</v>
      </c>
      <c r="C77" s="217"/>
      <c r="D77" s="218"/>
      <c r="E77" s="164"/>
      <c r="F77" s="89"/>
      <c r="G77" s="25"/>
      <c r="H77" s="41"/>
      <c r="I77" s="113">
        <f t="shared" ref="I77:I78" si="12">H77*G77</f>
        <v>0</v>
      </c>
      <c r="J77" s="164"/>
      <c r="K77" s="27"/>
      <c r="L77" s="90"/>
      <c r="M77" s="118"/>
      <c r="N77" s="114">
        <f>SUM(N66:N76)</f>
        <v>0</v>
      </c>
    </row>
    <row r="78" spans="1:14" s="8" customFormat="1">
      <c r="A78" s="136"/>
      <c r="B78" s="216"/>
      <c r="C78" s="217"/>
      <c r="D78" s="218"/>
      <c r="E78" s="164"/>
      <c r="F78" s="89"/>
      <c r="G78" s="25"/>
      <c r="H78" s="41"/>
      <c r="I78" s="113">
        <f t="shared" si="12"/>
        <v>0</v>
      </c>
      <c r="J78" s="164"/>
      <c r="K78" s="27"/>
      <c r="L78" s="90"/>
      <c r="M78" s="118"/>
      <c r="N78" s="113"/>
    </row>
    <row r="79" spans="1:14" s="8" customFormat="1">
      <c r="A79" s="136"/>
      <c r="B79" s="212" t="s">
        <v>48</v>
      </c>
      <c r="C79" s="213"/>
      <c r="D79" s="214"/>
      <c r="E79" s="164"/>
      <c r="F79" s="27"/>
      <c r="G79" s="90"/>
      <c r="H79" s="118"/>
      <c r="I79" s="114"/>
      <c r="J79" s="164"/>
      <c r="K79" s="27"/>
      <c r="L79" s="27"/>
      <c r="M79" s="41"/>
      <c r="N79" s="113"/>
    </row>
    <row r="80" spans="1:14" s="8" customFormat="1">
      <c r="A80" s="137" t="s">
        <v>65</v>
      </c>
      <c r="B80" s="206" t="s">
        <v>182</v>
      </c>
      <c r="C80" s="207"/>
      <c r="D80" s="208"/>
      <c r="E80" s="164"/>
      <c r="F80" s="89" t="s">
        <v>12</v>
      </c>
      <c r="G80" s="25">
        <v>1</v>
      </c>
      <c r="H80" s="41">
        <v>1800000</v>
      </c>
      <c r="I80" s="113">
        <f t="shared" ref="I80" si="13">H80*G80</f>
        <v>1800000</v>
      </c>
      <c r="J80" s="164"/>
      <c r="K80" s="27"/>
      <c r="L80" s="181"/>
      <c r="M80" s="41"/>
      <c r="N80" s="113"/>
    </row>
    <row r="81" spans="1:14" s="8" customFormat="1">
      <c r="A81" s="136"/>
      <c r="B81" s="215" t="s">
        <v>183</v>
      </c>
      <c r="C81" s="210"/>
      <c r="D81" s="211"/>
      <c r="E81" s="164"/>
      <c r="F81" s="27"/>
      <c r="G81" s="27"/>
      <c r="H81" s="41"/>
      <c r="I81" s="113"/>
      <c r="J81" s="164"/>
      <c r="K81" s="27"/>
      <c r="L81" s="181"/>
      <c r="M81" s="41"/>
      <c r="N81" s="113"/>
    </row>
    <row r="82" spans="1:14" s="8" customFormat="1">
      <c r="A82" s="136"/>
      <c r="B82" s="209"/>
      <c r="C82" s="210"/>
      <c r="D82" s="211"/>
      <c r="E82" s="164"/>
      <c r="F82" s="27"/>
      <c r="G82" s="27"/>
      <c r="H82" s="41"/>
      <c r="I82" s="113"/>
      <c r="J82" s="164"/>
      <c r="K82" s="27"/>
      <c r="L82" s="90"/>
      <c r="M82" s="118"/>
      <c r="N82" s="114"/>
    </row>
    <row r="83" spans="1:14" s="8" customFormat="1">
      <c r="A83" s="136"/>
      <c r="B83" s="215" t="s">
        <v>184</v>
      </c>
      <c r="C83" s="210"/>
      <c r="D83" s="211"/>
      <c r="E83" s="164"/>
      <c r="F83" s="89"/>
      <c r="G83" s="25"/>
      <c r="H83" s="41"/>
      <c r="I83" s="113"/>
      <c r="J83" s="164"/>
      <c r="K83" s="27"/>
      <c r="L83" s="181"/>
      <c r="M83" s="41"/>
      <c r="N83" s="113"/>
    </row>
    <row r="84" spans="1:14" s="8" customFormat="1">
      <c r="A84" s="136"/>
      <c r="B84" s="212" t="s">
        <v>48</v>
      </c>
      <c r="C84" s="213"/>
      <c r="D84" s="214"/>
      <c r="E84" s="164"/>
      <c r="F84" s="27"/>
      <c r="G84" s="90"/>
      <c r="H84" s="118"/>
      <c r="I84" s="114">
        <f>SUM(I78:I83)</f>
        <v>1800000</v>
      </c>
      <c r="J84" s="164"/>
      <c r="K84" s="89" t="s">
        <v>39</v>
      </c>
      <c r="L84" s="25">
        <v>1</v>
      </c>
      <c r="M84" s="41">
        <v>1716338</v>
      </c>
      <c r="N84" s="113">
        <f>M84*L84</f>
        <v>1716338</v>
      </c>
    </row>
    <row r="85" spans="1:14" s="8" customFormat="1" ht="16.5" customHeight="1">
      <c r="A85" s="137" t="s">
        <v>226</v>
      </c>
      <c r="B85" s="206" t="s">
        <v>215</v>
      </c>
      <c r="C85" s="207"/>
      <c r="D85" s="208"/>
      <c r="E85" s="164"/>
      <c r="F85" s="89"/>
      <c r="G85" s="25"/>
      <c r="H85" s="41"/>
      <c r="I85" s="113"/>
      <c r="J85" s="164"/>
      <c r="K85" s="27" t="s">
        <v>225</v>
      </c>
      <c r="L85" s="90">
        <v>4</v>
      </c>
      <c r="M85" s="41">
        <v>65000</v>
      </c>
      <c r="N85" s="113">
        <f>M85*L85</f>
        <v>260000</v>
      </c>
    </row>
    <row r="86" spans="1:14" s="8" customFormat="1" ht="16.5" customHeight="1">
      <c r="A86" s="136"/>
      <c r="B86" s="215" t="s">
        <v>227</v>
      </c>
      <c r="C86" s="210"/>
      <c r="D86" s="211"/>
      <c r="E86" s="164"/>
      <c r="F86" s="27"/>
      <c r="G86" s="90"/>
      <c r="H86" s="118"/>
      <c r="I86" s="114"/>
      <c r="J86" s="164"/>
      <c r="K86" s="27" t="s">
        <v>12</v>
      </c>
      <c r="L86" s="90">
        <v>1</v>
      </c>
      <c r="M86" s="41">
        <v>80000</v>
      </c>
      <c r="N86" s="113">
        <f>M86*L86</f>
        <v>80000</v>
      </c>
    </row>
    <row r="87" spans="1:14" s="8" customFormat="1" ht="16.5" customHeight="1">
      <c r="A87" s="136"/>
      <c r="B87" s="215" t="s">
        <v>228</v>
      </c>
      <c r="C87" s="210"/>
      <c r="D87" s="211"/>
      <c r="E87" s="164"/>
      <c r="F87" s="27"/>
      <c r="G87" s="90"/>
      <c r="H87" s="118"/>
      <c r="I87" s="114"/>
      <c r="J87" s="164"/>
      <c r="K87" s="27"/>
      <c r="L87" s="90"/>
      <c r="M87" s="41"/>
      <c r="N87" s="114">
        <f>SUM(N84:N86)</f>
        <v>2056338</v>
      </c>
    </row>
    <row r="88" spans="1:14" s="8" customFormat="1" ht="16.5" customHeight="1">
      <c r="A88" s="136"/>
      <c r="B88" s="215" t="s">
        <v>229</v>
      </c>
      <c r="C88" s="210"/>
      <c r="D88" s="211"/>
      <c r="E88" s="164"/>
      <c r="F88" s="27"/>
      <c r="G88" s="90"/>
      <c r="H88" s="118"/>
      <c r="I88" s="114"/>
      <c r="J88" s="164"/>
      <c r="K88" s="27"/>
      <c r="L88" s="90"/>
      <c r="M88" s="118"/>
      <c r="N88" s="113"/>
    </row>
    <row r="89" spans="1:14" s="8" customFormat="1">
      <c r="A89" s="136"/>
      <c r="B89" s="212" t="s">
        <v>48</v>
      </c>
      <c r="C89" s="213"/>
      <c r="D89" s="214"/>
      <c r="E89" s="164"/>
      <c r="F89" s="27"/>
      <c r="G89" s="90"/>
      <c r="H89" s="118"/>
      <c r="I89" s="114"/>
      <c r="J89" s="164"/>
      <c r="K89" s="27"/>
      <c r="L89" s="27"/>
      <c r="M89" s="41"/>
      <c r="N89" s="113"/>
    </row>
    <row r="90" spans="1:14" s="8" customFormat="1">
      <c r="A90" s="137" t="s">
        <v>66</v>
      </c>
      <c r="B90" s="206" t="s">
        <v>185</v>
      </c>
      <c r="C90" s="207"/>
      <c r="D90" s="208"/>
      <c r="E90" s="164"/>
      <c r="F90" s="41" t="s">
        <v>12</v>
      </c>
      <c r="G90" s="25">
        <v>1</v>
      </c>
      <c r="H90" s="41">
        <v>950000</v>
      </c>
      <c r="I90" s="113">
        <f>H90*G90</f>
        <v>950000</v>
      </c>
      <c r="J90" s="164"/>
      <c r="K90" s="27"/>
      <c r="L90" s="180"/>
      <c r="M90" s="41"/>
      <c r="N90" s="113"/>
    </row>
    <row r="91" spans="1:14" s="8" customFormat="1">
      <c r="A91" s="136"/>
      <c r="B91" s="209" t="s">
        <v>186</v>
      </c>
      <c r="C91" s="210"/>
      <c r="D91" s="211"/>
      <c r="E91" s="164"/>
      <c r="F91" s="27"/>
      <c r="G91" s="27"/>
      <c r="H91" s="41"/>
      <c r="I91" s="113"/>
      <c r="J91" s="164"/>
      <c r="K91" s="27"/>
      <c r="L91" s="180"/>
      <c r="M91" s="103"/>
      <c r="N91" s="104"/>
    </row>
    <row r="92" spans="1:14" s="8" customFormat="1">
      <c r="A92" s="136"/>
      <c r="B92" s="209" t="s">
        <v>187</v>
      </c>
      <c r="C92" s="210"/>
      <c r="D92" s="211"/>
      <c r="E92" s="164"/>
      <c r="F92" s="27"/>
      <c r="G92" s="86"/>
      <c r="H92" s="41"/>
      <c r="I92" s="113"/>
      <c r="J92" s="164"/>
      <c r="K92" s="27"/>
      <c r="L92" s="27"/>
      <c r="M92" s="41"/>
      <c r="N92" s="113"/>
    </row>
    <row r="93" spans="1:14" s="8" customFormat="1">
      <c r="A93" s="136"/>
      <c r="B93" s="209" t="s">
        <v>188</v>
      </c>
      <c r="C93" s="210"/>
      <c r="D93" s="211"/>
      <c r="E93" s="164"/>
      <c r="F93" s="27"/>
      <c r="G93" s="86"/>
      <c r="H93" s="103"/>
      <c r="I93" s="113"/>
      <c r="J93" s="164"/>
      <c r="K93" s="27"/>
      <c r="L93" s="27"/>
      <c r="M93" s="41"/>
      <c r="N93" s="113"/>
    </row>
    <row r="94" spans="1:14" s="8" customFormat="1">
      <c r="A94" s="136"/>
      <c r="B94" s="209" t="s">
        <v>189</v>
      </c>
      <c r="C94" s="210"/>
      <c r="D94" s="211"/>
      <c r="E94" s="164"/>
      <c r="F94" s="27"/>
      <c r="G94" s="27"/>
      <c r="H94" s="41"/>
      <c r="I94" s="113">
        <f>H94*G94</f>
        <v>0</v>
      </c>
      <c r="J94" s="164"/>
      <c r="K94" s="27"/>
      <c r="L94" s="90"/>
      <c r="M94" s="118"/>
      <c r="N94" s="114">
        <f>SUM(N89:N93)</f>
        <v>0</v>
      </c>
    </row>
    <row r="95" spans="1:14" s="8" customFormat="1">
      <c r="A95" s="136"/>
      <c r="B95" s="209" t="s">
        <v>190</v>
      </c>
      <c r="C95" s="210"/>
      <c r="D95" s="211"/>
      <c r="E95" s="164"/>
      <c r="F95" s="27"/>
      <c r="G95" s="27"/>
      <c r="H95" s="41"/>
      <c r="I95" s="113">
        <f>H95*G95</f>
        <v>0</v>
      </c>
      <c r="J95" s="164"/>
      <c r="K95" s="27"/>
      <c r="L95" s="90"/>
      <c r="M95" s="118"/>
      <c r="N95" s="114"/>
    </row>
    <row r="96" spans="1:14" s="8" customFormat="1">
      <c r="A96" s="136"/>
      <c r="B96" s="212" t="s">
        <v>48</v>
      </c>
      <c r="C96" s="213"/>
      <c r="D96" s="214"/>
      <c r="E96" s="164"/>
      <c r="F96" s="27"/>
      <c r="G96" s="90"/>
      <c r="H96" s="118"/>
      <c r="I96" s="114">
        <f>SUM(I90:I95)</f>
        <v>950000</v>
      </c>
      <c r="J96" s="164"/>
      <c r="K96" s="27" t="s">
        <v>12</v>
      </c>
      <c r="L96" s="90">
        <v>1</v>
      </c>
      <c r="M96" s="41">
        <v>195840</v>
      </c>
      <c r="N96" s="113">
        <f>M96*L96</f>
        <v>195840</v>
      </c>
    </row>
    <row r="97" spans="1:14" s="8" customFormat="1" ht="15" customHeight="1">
      <c r="A97" s="137" t="s">
        <v>230</v>
      </c>
      <c r="B97" s="206" t="s">
        <v>231</v>
      </c>
      <c r="C97" s="207"/>
      <c r="D97" s="208"/>
      <c r="E97" s="164"/>
      <c r="F97" s="27"/>
      <c r="G97" s="90"/>
      <c r="H97" s="118"/>
      <c r="I97" s="114"/>
      <c r="J97" s="164"/>
      <c r="K97" s="27" t="s">
        <v>12</v>
      </c>
      <c r="L97" s="90">
        <v>1</v>
      </c>
      <c r="M97" s="41">
        <v>28840</v>
      </c>
      <c r="N97" s="113">
        <f>M97*L97</f>
        <v>28840</v>
      </c>
    </row>
    <row r="98" spans="1:14" s="8" customFormat="1" ht="15" customHeight="1">
      <c r="A98" s="136"/>
      <c r="B98" s="209" t="s">
        <v>232</v>
      </c>
      <c r="C98" s="210"/>
      <c r="D98" s="211"/>
      <c r="E98" s="164"/>
      <c r="F98" s="27"/>
      <c r="G98" s="90"/>
      <c r="H98" s="118"/>
      <c r="I98" s="114"/>
      <c r="J98" s="164"/>
      <c r="K98" s="27" t="s">
        <v>12</v>
      </c>
      <c r="L98" s="90">
        <v>1</v>
      </c>
      <c r="M98" s="41">
        <v>165000</v>
      </c>
      <c r="N98" s="113">
        <f>M98*L98</f>
        <v>165000</v>
      </c>
    </row>
    <row r="99" spans="1:14" s="8" customFormat="1" ht="15" customHeight="1">
      <c r="A99" s="136"/>
      <c r="B99" s="209" t="s">
        <v>233</v>
      </c>
      <c r="C99" s="210"/>
      <c r="D99" s="211"/>
      <c r="E99" s="164"/>
      <c r="F99" s="27"/>
      <c r="G99" s="90"/>
      <c r="H99" s="118"/>
      <c r="I99" s="114"/>
      <c r="J99" s="164"/>
      <c r="K99" s="27" t="s">
        <v>12</v>
      </c>
      <c r="L99" s="90">
        <v>1</v>
      </c>
      <c r="M99" s="41">
        <v>30000</v>
      </c>
      <c r="N99" s="113">
        <f>M99*L99</f>
        <v>30000</v>
      </c>
    </row>
    <row r="100" spans="1:14" s="8" customFormat="1" ht="15" customHeight="1">
      <c r="A100" s="136"/>
      <c r="B100" s="209" t="s">
        <v>234</v>
      </c>
      <c r="C100" s="210"/>
      <c r="D100" s="211"/>
      <c r="E100" s="164"/>
      <c r="F100" s="27"/>
      <c r="G100" s="90"/>
      <c r="H100" s="118"/>
      <c r="I100" s="114"/>
      <c r="J100" s="164"/>
      <c r="K100" s="27" t="s">
        <v>239</v>
      </c>
      <c r="L100" s="90">
        <v>3</v>
      </c>
      <c r="M100" s="41">
        <v>23931</v>
      </c>
      <c r="N100" s="113">
        <f>M100*L100</f>
        <v>71793</v>
      </c>
    </row>
    <row r="101" spans="1:14" s="8" customFormat="1" ht="15" customHeight="1">
      <c r="A101" s="136"/>
      <c r="B101" s="209"/>
      <c r="C101" s="210"/>
      <c r="D101" s="211"/>
      <c r="E101" s="164"/>
      <c r="F101" s="27"/>
      <c r="G101" s="90"/>
      <c r="H101" s="118"/>
      <c r="I101" s="114"/>
      <c r="J101" s="164"/>
      <c r="K101" s="27"/>
      <c r="L101" s="90"/>
      <c r="M101" s="118"/>
      <c r="N101" s="114">
        <f>SUM(N96:N100)</f>
        <v>491473</v>
      </c>
    </row>
    <row r="102" spans="1:14" s="8" customFormat="1" ht="15" customHeight="1">
      <c r="A102" s="136"/>
      <c r="B102" s="209"/>
      <c r="C102" s="210"/>
      <c r="D102" s="211"/>
      <c r="E102" s="164"/>
      <c r="F102" s="27"/>
      <c r="G102" s="90"/>
      <c r="H102" s="118"/>
      <c r="I102" s="114"/>
      <c r="J102" s="164"/>
      <c r="K102" s="27"/>
      <c r="L102" s="90"/>
      <c r="M102" s="118"/>
      <c r="N102" s="114"/>
    </row>
    <row r="103" spans="1:14" s="8" customFormat="1" ht="15" customHeight="1">
      <c r="A103" s="136"/>
      <c r="B103" s="209"/>
      <c r="C103" s="210"/>
      <c r="D103" s="211"/>
      <c r="E103" s="164"/>
      <c r="F103" s="27"/>
      <c r="G103" s="90"/>
      <c r="H103" s="118"/>
      <c r="I103" s="114"/>
      <c r="J103" s="164"/>
      <c r="K103" s="27"/>
      <c r="L103" s="90"/>
      <c r="M103" s="118"/>
      <c r="N103" s="114"/>
    </row>
    <row r="104" spans="1:14" s="8" customFormat="1" ht="15" customHeight="1">
      <c r="A104" s="136"/>
      <c r="B104" s="209"/>
      <c r="C104" s="210"/>
      <c r="D104" s="211"/>
      <c r="E104" s="164"/>
      <c r="F104" s="27"/>
      <c r="G104" s="90"/>
      <c r="H104" s="118"/>
      <c r="I104" s="114"/>
      <c r="J104" s="164"/>
      <c r="K104" s="27"/>
      <c r="L104" s="90"/>
      <c r="M104" s="118"/>
      <c r="N104" s="114"/>
    </row>
    <row r="105" spans="1:14" s="8" customFormat="1" ht="33" hidden="1" customHeight="1">
      <c r="A105" s="137" t="s">
        <v>103</v>
      </c>
      <c r="B105" s="206" t="s">
        <v>191</v>
      </c>
      <c r="C105" s="207"/>
      <c r="D105" s="208"/>
      <c r="E105" s="164"/>
      <c r="F105" s="41" t="s">
        <v>12</v>
      </c>
      <c r="G105" s="25">
        <v>1</v>
      </c>
      <c r="H105" s="41">
        <v>650000</v>
      </c>
      <c r="I105" s="113">
        <f>H105*G105</f>
        <v>650000</v>
      </c>
      <c r="J105" s="164"/>
      <c r="K105" s="27"/>
      <c r="L105" s="90"/>
      <c r="M105" s="118"/>
      <c r="N105" s="113"/>
    </row>
    <row r="106" spans="1:14" s="8" customFormat="1" ht="15" hidden="1" customHeight="1">
      <c r="A106" s="136"/>
      <c r="B106" s="209" t="s">
        <v>192</v>
      </c>
      <c r="C106" s="210"/>
      <c r="D106" s="211"/>
      <c r="E106" s="164"/>
      <c r="F106" s="27"/>
      <c r="G106" s="27"/>
      <c r="H106" s="41"/>
      <c r="I106" s="113"/>
      <c r="J106" s="164"/>
      <c r="K106" s="27"/>
      <c r="L106" s="27"/>
      <c r="M106" s="41"/>
      <c r="N106" s="113"/>
    </row>
    <row r="107" spans="1:14" s="8" customFormat="1" ht="15" hidden="1" customHeight="1">
      <c r="A107" s="136"/>
      <c r="B107" s="209" t="s">
        <v>193</v>
      </c>
      <c r="C107" s="210"/>
      <c r="D107" s="211"/>
      <c r="E107" s="164"/>
      <c r="F107" s="27"/>
      <c r="G107" s="86"/>
      <c r="H107" s="41"/>
      <c r="I107" s="113"/>
      <c r="J107" s="164"/>
      <c r="K107" s="27"/>
      <c r="L107" s="180"/>
      <c r="M107" s="41"/>
      <c r="N107" s="113"/>
    </row>
    <row r="108" spans="1:14" s="8" customFormat="1" hidden="1">
      <c r="A108" s="136"/>
      <c r="B108" s="209" t="s">
        <v>194</v>
      </c>
      <c r="C108" s="210"/>
      <c r="D108" s="211"/>
      <c r="E108" s="164"/>
      <c r="F108" s="27"/>
      <c r="G108" s="86"/>
      <c r="H108" s="103"/>
      <c r="I108" s="113"/>
      <c r="J108" s="164"/>
      <c r="K108" s="27"/>
      <c r="L108" s="180"/>
      <c r="M108" s="103"/>
      <c r="N108" s="104"/>
    </row>
    <row r="109" spans="1:14" s="8" customFormat="1" ht="15" hidden="1" customHeight="1">
      <c r="A109" s="136"/>
      <c r="B109" s="209" t="s">
        <v>195</v>
      </c>
      <c r="C109" s="210"/>
      <c r="D109" s="211"/>
      <c r="E109" s="164"/>
      <c r="F109" s="27"/>
      <c r="G109" s="27"/>
      <c r="H109" s="41"/>
      <c r="I109" s="113">
        <f>H109*G109</f>
        <v>0</v>
      </c>
      <c r="J109" s="164"/>
      <c r="K109" s="27"/>
      <c r="L109" s="27"/>
      <c r="M109" s="41"/>
      <c r="N109" s="113"/>
    </row>
    <row r="110" spans="1:14" s="8" customFormat="1" ht="15" hidden="1" customHeight="1">
      <c r="A110" s="136"/>
      <c r="B110" s="209" t="s">
        <v>196</v>
      </c>
      <c r="C110" s="210"/>
      <c r="D110" s="211"/>
      <c r="E110" s="164"/>
      <c r="F110" s="27"/>
      <c r="G110" s="27"/>
      <c r="H110" s="41"/>
      <c r="I110" s="113">
        <f>H110*G110</f>
        <v>0</v>
      </c>
      <c r="J110" s="164"/>
      <c r="K110" s="27"/>
      <c r="L110" s="27"/>
      <c r="M110" s="41"/>
      <c r="N110" s="113"/>
    </row>
    <row r="111" spans="1:14" s="8" customFormat="1" ht="15" hidden="1" customHeight="1">
      <c r="A111" s="136"/>
      <c r="B111" s="209" t="s">
        <v>197</v>
      </c>
      <c r="C111" s="210"/>
      <c r="D111" s="211"/>
      <c r="E111" s="164"/>
      <c r="F111" s="27"/>
      <c r="G111" s="27"/>
      <c r="H111" s="41"/>
      <c r="I111" s="113">
        <f>H111*G111</f>
        <v>0</v>
      </c>
      <c r="J111" s="164"/>
      <c r="K111" s="27"/>
      <c r="L111" s="27"/>
      <c r="M111" s="41"/>
      <c r="N111" s="113"/>
    </row>
    <row r="112" spans="1:14" s="8" customFormat="1" ht="15" hidden="1" customHeight="1">
      <c r="A112" s="136"/>
      <c r="B112" s="209" t="s">
        <v>198</v>
      </c>
      <c r="C112" s="210"/>
      <c r="D112" s="211"/>
      <c r="E112" s="164"/>
      <c r="F112" s="27"/>
      <c r="G112" s="27"/>
      <c r="H112" s="41"/>
      <c r="I112" s="113">
        <f>H112*G112</f>
        <v>0</v>
      </c>
      <c r="J112" s="164"/>
      <c r="K112" s="27"/>
      <c r="L112" s="27"/>
      <c r="M112" s="41"/>
      <c r="N112" s="113"/>
    </row>
    <row r="113" spans="1:14" s="8" customFormat="1" ht="15" hidden="1" customHeight="1">
      <c r="A113" s="136"/>
      <c r="B113" s="209" t="s">
        <v>199</v>
      </c>
      <c r="C113" s="210"/>
      <c r="D113" s="211"/>
      <c r="E113" s="164"/>
      <c r="F113" s="27"/>
      <c r="G113" s="27"/>
      <c r="H113" s="41"/>
      <c r="I113" s="113"/>
      <c r="J113" s="164"/>
      <c r="K113" s="27"/>
      <c r="L113" s="27"/>
      <c r="M113" s="41"/>
      <c r="N113" s="113"/>
    </row>
    <row r="114" spans="1:14" s="8" customFormat="1" ht="15" hidden="1" customHeight="1">
      <c r="A114" s="136"/>
      <c r="B114" s="209" t="s">
        <v>200</v>
      </c>
      <c r="C114" s="210"/>
      <c r="D114" s="211"/>
      <c r="E114" s="164"/>
      <c r="F114" s="27"/>
      <c r="G114" s="27"/>
      <c r="H114" s="41"/>
      <c r="I114" s="113"/>
      <c r="J114" s="164"/>
      <c r="K114" s="27"/>
      <c r="L114" s="27"/>
      <c r="M114" s="41"/>
      <c r="N114" s="113"/>
    </row>
    <row r="115" spans="1:14" s="8" customFormat="1" ht="15" hidden="1" customHeight="1">
      <c r="A115" s="136"/>
      <c r="B115" s="209" t="s">
        <v>201</v>
      </c>
      <c r="C115" s="210"/>
      <c r="D115" s="211"/>
      <c r="E115" s="164"/>
      <c r="F115" s="27"/>
      <c r="G115" s="27"/>
      <c r="H115" s="41"/>
      <c r="I115" s="113"/>
      <c r="J115" s="164"/>
      <c r="K115" s="27"/>
      <c r="L115" s="27"/>
      <c r="M115" s="41"/>
      <c r="N115" s="113"/>
    </row>
    <row r="116" spans="1:14" s="8" customFormat="1" ht="15" hidden="1" customHeight="1">
      <c r="A116" s="136"/>
      <c r="B116" s="209" t="s">
        <v>202</v>
      </c>
      <c r="C116" s="210"/>
      <c r="D116" s="211"/>
      <c r="E116" s="164"/>
      <c r="F116" s="27"/>
      <c r="G116" s="27"/>
      <c r="H116" s="41"/>
      <c r="I116" s="113">
        <f>H116*G116</f>
        <v>0</v>
      </c>
      <c r="J116" s="164"/>
      <c r="K116" s="27"/>
      <c r="L116" s="27"/>
      <c r="M116" s="41"/>
      <c r="N116" s="113"/>
    </row>
    <row r="117" spans="1:14" s="8" customFormat="1" ht="15" hidden="1" customHeight="1">
      <c r="A117" s="136"/>
      <c r="B117" s="212" t="s">
        <v>48</v>
      </c>
      <c r="C117" s="213"/>
      <c r="D117" s="214"/>
      <c r="E117" s="164"/>
      <c r="F117" s="27"/>
      <c r="G117" s="90"/>
      <c r="H117" s="118"/>
      <c r="I117" s="114">
        <f>SUM(I105:I116)</f>
        <v>650000</v>
      </c>
      <c r="J117" s="164"/>
      <c r="K117" s="27"/>
      <c r="L117" s="90"/>
      <c r="M117" s="118"/>
      <c r="N117" s="114">
        <f>SUM(N106:N116)</f>
        <v>0</v>
      </c>
    </row>
    <row r="118" spans="1:14" s="8" customFormat="1" ht="10.5" customHeight="1">
      <c r="A118" s="136"/>
      <c r="B118" s="166"/>
      <c r="C118" s="167"/>
      <c r="D118" s="167"/>
      <c r="E118" s="164"/>
      <c r="F118" s="27"/>
      <c r="G118" s="90"/>
      <c r="H118" s="170"/>
      <c r="I118" s="114"/>
      <c r="J118" s="164"/>
      <c r="K118" s="27"/>
      <c r="L118" s="90"/>
      <c r="M118" s="170"/>
      <c r="N118" s="114"/>
    </row>
    <row r="119" spans="1:14" s="8" customFormat="1" ht="15" customHeight="1">
      <c r="A119" s="138" t="s">
        <v>73</v>
      </c>
      <c r="B119" s="270" t="s">
        <v>97</v>
      </c>
      <c r="C119" s="271"/>
      <c r="D119" s="272"/>
      <c r="E119" s="164"/>
      <c r="F119" s="87"/>
      <c r="G119" s="92"/>
      <c r="H119" s="107"/>
      <c r="I119" s="104"/>
      <c r="J119" s="164"/>
      <c r="K119" s="87"/>
      <c r="L119" s="92"/>
      <c r="M119" s="107"/>
      <c r="N119" s="104"/>
    </row>
    <row r="120" spans="1:14" s="8" customFormat="1" ht="15" customHeight="1">
      <c r="A120" s="136">
        <v>1</v>
      </c>
      <c r="B120" s="267" t="s">
        <v>49</v>
      </c>
      <c r="C120" s="268"/>
      <c r="D120" s="269"/>
      <c r="E120" s="172"/>
      <c r="F120" s="93" t="s">
        <v>44</v>
      </c>
      <c r="G120" s="94">
        <v>50</v>
      </c>
      <c r="H120" s="108">
        <v>181</v>
      </c>
      <c r="I120" s="104">
        <f t="shared" ref="I120:I132" si="14">G120*H120</f>
        <v>9050</v>
      </c>
      <c r="J120" s="172"/>
      <c r="K120" s="182" t="s">
        <v>44</v>
      </c>
      <c r="L120" s="27">
        <v>50</v>
      </c>
      <c r="M120" s="108">
        <v>450</v>
      </c>
      <c r="N120" s="104">
        <f t="shared" ref="N120:N132" si="15">L120*M120</f>
        <v>22500</v>
      </c>
    </row>
    <row r="121" spans="1:14" s="8" customFormat="1" ht="15" customHeight="1">
      <c r="A121" s="136">
        <v>2</v>
      </c>
      <c r="B121" s="267" t="s">
        <v>50</v>
      </c>
      <c r="C121" s="268"/>
      <c r="D121" s="269"/>
      <c r="E121" s="163"/>
      <c r="F121" s="93" t="s">
        <v>44</v>
      </c>
      <c r="G121" s="94">
        <v>200</v>
      </c>
      <c r="H121" s="108">
        <v>56</v>
      </c>
      <c r="I121" s="104">
        <f t="shared" si="14"/>
        <v>11200</v>
      </c>
      <c r="J121" s="163"/>
      <c r="K121" s="182" t="s">
        <v>44</v>
      </c>
      <c r="L121" s="27">
        <v>200</v>
      </c>
      <c r="M121" s="108">
        <v>300</v>
      </c>
      <c r="N121" s="104">
        <f t="shared" si="15"/>
        <v>60000</v>
      </c>
    </row>
    <row r="122" spans="1:14" s="8" customFormat="1" ht="15" customHeight="1">
      <c r="A122" s="136">
        <v>3</v>
      </c>
      <c r="B122" s="335" t="s">
        <v>51</v>
      </c>
      <c r="C122" s="336"/>
      <c r="D122" s="337"/>
      <c r="E122" s="163"/>
      <c r="F122" s="93" t="s">
        <v>44</v>
      </c>
      <c r="G122" s="94">
        <v>15</v>
      </c>
      <c r="H122" s="108">
        <v>56</v>
      </c>
      <c r="I122" s="104">
        <f t="shared" si="14"/>
        <v>840</v>
      </c>
      <c r="J122" s="163"/>
      <c r="K122" s="182" t="s">
        <v>44</v>
      </c>
      <c r="L122" s="27">
        <v>100</v>
      </c>
      <c r="M122" s="108">
        <v>150</v>
      </c>
      <c r="N122" s="104">
        <f t="shared" si="15"/>
        <v>15000</v>
      </c>
    </row>
    <row r="123" spans="1:14" s="8" customFormat="1" ht="15" customHeight="1">
      <c r="A123" s="136">
        <v>4</v>
      </c>
      <c r="B123" s="267" t="s">
        <v>74</v>
      </c>
      <c r="C123" s="268"/>
      <c r="D123" s="269"/>
      <c r="E123" s="163"/>
      <c r="F123" s="93" t="s">
        <v>44</v>
      </c>
      <c r="G123" s="94">
        <v>16</v>
      </c>
      <c r="H123" s="108">
        <v>125</v>
      </c>
      <c r="I123" s="104">
        <f t="shared" si="14"/>
        <v>2000</v>
      </c>
      <c r="J123" s="163"/>
      <c r="K123" s="182" t="s">
        <v>44</v>
      </c>
      <c r="L123" s="27">
        <v>100</v>
      </c>
      <c r="M123" s="108">
        <v>80</v>
      </c>
      <c r="N123" s="104">
        <f t="shared" si="15"/>
        <v>8000</v>
      </c>
    </row>
    <row r="124" spans="1:14" s="8" customFormat="1" ht="15" customHeight="1">
      <c r="A124" s="136">
        <v>5</v>
      </c>
      <c r="B124" s="267" t="s">
        <v>87</v>
      </c>
      <c r="C124" s="268"/>
      <c r="D124" s="269"/>
      <c r="E124" s="163"/>
      <c r="F124" s="42" t="s">
        <v>43</v>
      </c>
      <c r="G124" s="95">
        <v>15</v>
      </c>
      <c r="H124" s="103">
        <v>1500</v>
      </c>
      <c r="I124" s="104">
        <f t="shared" si="14"/>
        <v>22500</v>
      </c>
      <c r="J124" s="163"/>
      <c r="K124" s="183" t="s">
        <v>43</v>
      </c>
      <c r="L124" s="27">
        <v>30</v>
      </c>
      <c r="M124" s="103">
        <v>700</v>
      </c>
      <c r="N124" s="104">
        <f t="shared" si="15"/>
        <v>21000</v>
      </c>
    </row>
    <row r="125" spans="1:14" s="8" customFormat="1" ht="15" customHeight="1">
      <c r="A125" s="136">
        <v>6</v>
      </c>
      <c r="B125" s="267" t="s">
        <v>88</v>
      </c>
      <c r="C125" s="268"/>
      <c r="D125" s="269"/>
      <c r="E125" s="163"/>
      <c r="F125" s="93" t="s">
        <v>89</v>
      </c>
      <c r="G125" s="94">
        <v>4</v>
      </c>
      <c r="H125" s="108">
        <v>812</v>
      </c>
      <c r="I125" s="104">
        <f t="shared" si="14"/>
        <v>3248</v>
      </c>
      <c r="J125" s="163"/>
      <c r="K125" s="182" t="s">
        <v>89</v>
      </c>
      <c r="L125" s="27">
        <v>20</v>
      </c>
      <c r="M125" s="108">
        <v>2920</v>
      </c>
      <c r="N125" s="104">
        <f t="shared" si="15"/>
        <v>58400</v>
      </c>
    </row>
    <row r="126" spans="1:14" s="8" customFormat="1" ht="15" customHeight="1">
      <c r="A126" s="136">
        <v>7</v>
      </c>
      <c r="B126" s="267" t="s">
        <v>132</v>
      </c>
      <c r="C126" s="268"/>
      <c r="D126" s="269"/>
      <c r="E126" s="163"/>
      <c r="F126" s="42" t="s">
        <v>43</v>
      </c>
      <c r="G126" s="95">
        <v>40</v>
      </c>
      <c r="H126" s="103">
        <v>162</v>
      </c>
      <c r="I126" s="104">
        <f t="shared" si="14"/>
        <v>6480</v>
      </c>
      <c r="J126" s="163"/>
      <c r="K126" s="183" t="s">
        <v>43</v>
      </c>
      <c r="L126" s="27">
        <v>100</v>
      </c>
      <c r="M126" s="103">
        <v>450</v>
      </c>
      <c r="N126" s="104">
        <f t="shared" si="15"/>
        <v>45000</v>
      </c>
    </row>
    <row r="127" spans="1:14" s="8" customFormat="1" ht="15" customHeight="1">
      <c r="A127" s="136">
        <v>7</v>
      </c>
      <c r="B127" s="267" t="s">
        <v>133</v>
      </c>
      <c r="C127" s="268"/>
      <c r="D127" s="269"/>
      <c r="E127" s="163"/>
      <c r="F127" s="42" t="s">
        <v>43</v>
      </c>
      <c r="G127" s="95">
        <v>20</v>
      </c>
      <c r="H127" s="103">
        <v>200</v>
      </c>
      <c r="I127" s="104">
        <f t="shared" si="14"/>
        <v>4000</v>
      </c>
      <c r="J127" s="163"/>
      <c r="K127" s="183" t="s">
        <v>43</v>
      </c>
      <c r="L127" s="27">
        <v>100</v>
      </c>
      <c r="M127" s="103">
        <v>450</v>
      </c>
      <c r="N127" s="104">
        <f t="shared" si="15"/>
        <v>45000</v>
      </c>
    </row>
    <row r="128" spans="1:14" s="8" customFormat="1" ht="15" customHeight="1">
      <c r="A128" s="136">
        <v>8</v>
      </c>
      <c r="B128" s="267" t="s">
        <v>84</v>
      </c>
      <c r="C128" s="268"/>
      <c r="D128" s="269"/>
      <c r="E128" s="163"/>
      <c r="F128" s="93" t="s">
        <v>52</v>
      </c>
      <c r="G128" s="96">
        <v>30</v>
      </c>
      <c r="H128" s="108">
        <v>4625</v>
      </c>
      <c r="I128" s="104">
        <f t="shared" si="14"/>
        <v>138750</v>
      </c>
      <c r="J128" s="163"/>
      <c r="K128" s="182" t="s">
        <v>52</v>
      </c>
      <c r="L128" s="27">
        <v>10</v>
      </c>
      <c r="M128" s="108">
        <v>2100</v>
      </c>
      <c r="N128" s="104">
        <f t="shared" si="15"/>
        <v>21000</v>
      </c>
    </row>
    <row r="129" spans="1:14" s="8" customFormat="1" ht="15" customHeight="1">
      <c r="A129" s="136">
        <v>9</v>
      </c>
      <c r="B129" s="267" t="s">
        <v>99</v>
      </c>
      <c r="C129" s="268"/>
      <c r="D129" s="269"/>
      <c r="E129" s="163"/>
      <c r="F129" s="93" t="s">
        <v>44</v>
      </c>
      <c r="G129" s="96">
        <v>30</v>
      </c>
      <c r="H129" s="108">
        <v>12</v>
      </c>
      <c r="I129" s="104">
        <f t="shared" si="14"/>
        <v>360</v>
      </c>
      <c r="J129" s="163"/>
      <c r="K129" s="182" t="s">
        <v>44</v>
      </c>
      <c r="L129" s="77">
        <v>90</v>
      </c>
      <c r="M129" s="108">
        <v>50</v>
      </c>
      <c r="N129" s="104">
        <f t="shared" si="15"/>
        <v>4500</v>
      </c>
    </row>
    <row r="130" spans="1:14" s="8" customFormat="1" ht="15" customHeight="1">
      <c r="A130" s="136">
        <v>10</v>
      </c>
      <c r="B130" s="267" t="s">
        <v>100</v>
      </c>
      <c r="C130" s="268"/>
      <c r="D130" s="269"/>
      <c r="E130" s="163"/>
      <c r="F130" s="93" t="s">
        <v>44</v>
      </c>
      <c r="G130" s="96">
        <v>8</v>
      </c>
      <c r="H130" s="108">
        <v>187</v>
      </c>
      <c r="I130" s="104">
        <f t="shared" si="14"/>
        <v>1496</v>
      </c>
      <c r="J130" s="163"/>
      <c r="K130" s="182" t="s">
        <v>44</v>
      </c>
      <c r="L130" s="27">
        <v>50</v>
      </c>
      <c r="M130" s="108">
        <v>300</v>
      </c>
      <c r="N130" s="104">
        <f t="shared" si="15"/>
        <v>15000</v>
      </c>
    </row>
    <row r="131" spans="1:14" s="8" customFormat="1" ht="15" customHeight="1">
      <c r="A131" s="136">
        <v>11</v>
      </c>
      <c r="B131" s="261" t="s">
        <v>235</v>
      </c>
      <c r="C131" s="334"/>
      <c r="D131" s="334"/>
      <c r="E131" s="163"/>
      <c r="F131" s="93" t="s">
        <v>12</v>
      </c>
      <c r="G131" s="96">
        <v>0</v>
      </c>
      <c r="H131" s="108"/>
      <c r="I131" s="104">
        <f t="shared" si="14"/>
        <v>0</v>
      </c>
      <c r="J131" s="163"/>
      <c r="K131" s="182" t="s">
        <v>12</v>
      </c>
      <c r="L131" s="27">
        <v>1</v>
      </c>
      <c r="M131" s="108">
        <v>10000</v>
      </c>
      <c r="N131" s="104">
        <f t="shared" si="15"/>
        <v>10000</v>
      </c>
    </row>
    <row r="132" spans="1:14" s="8" customFormat="1" ht="15" customHeight="1">
      <c r="A132" s="136">
        <v>12</v>
      </c>
      <c r="B132" s="261" t="s">
        <v>62</v>
      </c>
      <c r="C132" s="334"/>
      <c r="D132" s="334"/>
      <c r="E132" s="163"/>
      <c r="F132" s="93" t="s">
        <v>12</v>
      </c>
      <c r="G132" s="96">
        <v>1</v>
      </c>
      <c r="H132" s="108">
        <v>30000</v>
      </c>
      <c r="I132" s="104">
        <f t="shared" si="14"/>
        <v>30000</v>
      </c>
      <c r="J132" s="163"/>
      <c r="K132" s="182" t="s">
        <v>12</v>
      </c>
      <c r="L132" s="27">
        <v>1</v>
      </c>
      <c r="M132" s="108">
        <v>20000</v>
      </c>
      <c r="N132" s="104">
        <f t="shared" si="15"/>
        <v>20000</v>
      </c>
    </row>
    <row r="133" spans="1:14" s="8" customFormat="1" ht="15" customHeight="1">
      <c r="A133" s="136">
        <v>13</v>
      </c>
      <c r="B133" s="261"/>
      <c r="C133" s="334"/>
      <c r="D133" s="334"/>
      <c r="E133" s="163"/>
      <c r="F133" s="93"/>
      <c r="G133" s="165"/>
      <c r="H133" s="108"/>
      <c r="I133" s="104"/>
      <c r="J133" s="163"/>
      <c r="K133" s="93"/>
      <c r="L133" s="165"/>
      <c r="M133" s="108"/>
      <c r="N133" s="104"/>
    </row>
    <row r="134" spans="1:14" s="8" customFormat="1" ht="15" customHeight="1">
      <c r="A134" s="139"/>
      <c r="B134" s="258" t="s">
        <v>48</v>
      </c>
      <c r="C134" s="259"/>
      <c r="D134" s="260"/>
      <c r="E134" s="163"/>
      <c r="F134" s="87"/>
      <c r="G134" s="88"/>
      <c r="H134" s="105"/>
      <c r="I134" s="109">
        <f>SUM(I120:I133)</f>
        <v>229924</v>
      </c>
      <c r="J134" s="163"/>
      <c r="K134" s="87"/>
      <c r="L134" s="88"/>
      <c r="M134" s="105"/>
      <c r="N134" s="109">
        <f>SUM(N120:N133)</f>
        <v>345400</v>
      </c>
    </row>
    <row r="135" spans="1:14" s="8" customFormat="1" ht="15" customHeight="1">
      <c r="A135" s="139"/>
      <c r="B135" s="258"/>
      <c r="C135" s="259"/>
      <c r="D135" s="260"/>
      <c r="E135" s="163"/>
      <c r="F135" s="91"/>
      <c r="G135" s="92"/>
      <c r="H135" s="107"/>
      <c r="I135" s="110"/>
      <c r="J135" s="163"/>
      <c r="K135" s="91"/>
      <c r="L135" s="92"/>
      <c r="M135" s="107"/>
      <c r="N135" s="110"/>
    </row>
    <row r="136" spans="1:14" s="8" customFormat="1" ht="15" customHeight="1">
      <c r="A136" s="138" t="s">
        <v>116</v>
      </c>
      <c r="B136" s="270" t="s">
        <v>101</v>
      </c>
      <c r="C136" s="271"/>
      <c r="D136" s="272"/>
      <c r="E136" s="163"/>
      <c r="F136" s="93"/>
      <c r="G136" s="92"/>
      <c r="H136" s="107"/>
      <c r="I136" s="104"/>
      <c r="J136" s="163"/>
      <c r="K136" s="93"/>
      <c r="L136" s="92"/>
      <c r="M136" s="107"/>
      <c r="N136" s="104"/>
    </row>
    <row r="137" spans="1:14" s="8" customFormat="1" ht="15" customHeight="1">
      <c r="A137" s="136"/>
      <c r="B137" s="261" t="s">
        <v>94</v>
      </c>
      <c r="C137" s="262"/>
      <c r="D137" s="263"/>
      <c r="E137" s="124">
        <v>1</v>
      </c>
      <c r="F137" s="93" t="s">
        <v>10</v>
      </c>
      <c r="G137" s="94">
        <v>10</v>
      </c>
      <c r="H137" s="108">
        <v>1875</v>
      </c>
      <c r="I137" s="104">
        <f t="shared" ref="I137:I143" si="16">H137*G137*E137</f>
        <v>18750</v>
      </c>
      <c r="J137" s="184">
        <v>1</v>
      </c>
      <c r="K137" s="93" t="s">
        <v>10</v>
      </c>
      <c r="L137" s="124">
        <v>5</v>
      </c>
      <c r="M137" s="108">
        <v>2500</v>
      </c>
      <c r="N137" s="104">
        <f t="shared" ref="N137:N144" si="17">M137*L137*J137</f>
        <v>12500</v>
      </c>
    </row>
    <row r="138" spans="1:14" s="8" customFormat="1" ht="15" customHeight="1">
      <c r="A138" s="136"/>
      <c r="B138" s="261" t="s">
        <v>95</v>
      </c>
      <c r="C138" s="262"/>
      <c r="D138" s="263"/>
      <c r="E138" s="124">
        <v>1</v>
      </c>
      <c r="F138" s="42" t="s">
        <v>10</v>
      </c>
      <c r="G138" s="94">
        <v>10</v>
      </c>
      <c r="H138" s="108">
        <v>1375</v>
      </c>
      <c r="I138" s="104">
        <f t="shared" si="16"/>
        <v>13750</v>
      </c>
      <c r="J138" s="184">
        <v>1</v>
      </c>
      <c r="K138" s="42" t="s">
        <v>10</v>
      </c>
      <c r="L138" s="124">
        <v>5</v>
      </c>
      <c r="M138" s="108">
        <v>1500</v>
      </c>
      <c r="N138" s="104">
        <f t="shared" si="17"/>
        <v>7500</v>
      </c>
    </row>
    <row r="139" spans="1:14" s="8" customFormat="1" ht="15" customHeight="1">
      <c r="A139" s="136"/>
      <c r="B139" s="261" t="s">
        <v>120</v>
      </c>
      <c r="C139" s="262"/>
      <c r="D139" s="263"/>
      <c r="E139" s="124">
        <v>1</v>
      </c>
      <c r="F139" s="42" t="s">
        <v>10</v>
      </c>
      <c r="G139" s="94">
        <v>10</v>
      </c>
      <c r="H139" s="108">
        <v>1375</v>
      </c>
      <c r="I139" s="104">
        <f t="shared" si="16"/>
        <v>13750</v>
      </c>
      <c r="J139" s="184">
        <v>1</v>
      </c>
      <c r="K139" s="42" t="s">
        <v>10</v>
      </c>
      <c r="L139" s="124">
        <v>5</v>
      </c>
      <c r="M139" s="108">
        <v>1000</v>
      </c>
      <c r="N139" s="104">
        <f t="shared" si="17"/>
        <v>5000</v>
      </c>
    </row>
    <row r="140" spans="1:14" s="8" customFormat="1" ht="15" customHeight="1">
      <c r="A140" s="136"/>
      <c r="B140" s="261" t="s">
        <v>204</v>
      </c>
      <c r="C140" s="262"/>
      <c r="D140" s="263"/>
      <c r="E140" s="124">
        <v>1</v>
      </c>
      <c r="F140" s="42" t="s">
        <v>10</v>
      </c>
      <c r="G140" s="94">
        <v>10</v>
      </c>
      <c r="H140" s="108">
        <v>1500</v>
      </c>
      <c r="I140" s="104">
        <f t="shared" si="16"/>
        <v>15000</v>
      </c>
      <c r="J140" s="184"/>
      <c r="K140" s="42" t="s">
        <v>10</v>
      </c>
      <c r="L140" s="124"/>
      <c r="M140" s="108"/>
      <c r="N140" s="104">
        <f t="shared" si="17"/>
        <v>0</v>
      </c>
    </row>
    <row r="141" spans="1:14" s="8" customFormat="1" ht="15" customHeight="1">
      <c r="A141" s="136"/>
      <c r="B141" s="157" t="s">
        <v>63</v>
      </c>
      <c r="C141" s="158"/>
      <c r="D141" s="159"/>
      <c r="E141" s="124">
        <v>2</v>
      </c>
      <c r="F141" s="93" t="s">
        <v>10</v>
      </c>
      <c r="G141" s="94">
        <v>10</v>
      </c>
      <c r="H141" s="108">
        <v>1250</v>
      </c>
      <c r="I141" s="104">
        <f t="shared" si="16"/>
        <v>25000</v>
      </c>
      <c r="J141" s="184">
        <v>4</v>
      </c>
      <c r="K141" s="93" t="s">
        <v>10</v>
      </c>
      <c r="L141" s="124">
        <v>5</v>
      </c>
      <c r="M141" s="108">
        <v>1200</v>
      </c>
      <c r="N141" s="104">
        <f t="shared" si="17"/>
        <v>24000</v>
      </c>
    </row>
    <row r="142" spans="1:14" s="8" customFormat="1" ht="15" customHeight="1">
      <c r="A142" s="136"/>
      <c r="B142" s="261" t="s">
        <v>64</v>
      </c>
      <c r="C142" s="262"/>
      <c r="D142" s="263"/>
      <c r="E142" s="124">
        <v>4</v>
      </c>
      <c r="F142" s="93" t="s">
        <v>10</v>
      </c>
      <c r="G142" s="94">
        <v>10</v>
      </c>
      <c r="H142" s="108">
        <v>1187.5</v>
      </c>
      <c r="I142" s="104">
        <f t="shared" si="16"/>
        <v>47500</v>
      </c>
      <c r="J142" s="184">
        <v>4</v>
      </c>
      <c r="K142" s="93" t="s">
        <v>10</v>
      </c>
      <c r="L142" s="124">
        <v>5</v>
      </c>
      <c r="M142" s="108">
        <v>1200</v>
      </c>
      <c r="N142" s="104">
        <f t="shared" si="17"/>
        <v>24000</v>
      </c>
    </row>
    <row r="143" spans="1:14" s="8" customFormat="1" ht="15" customHeight="1">
      <c r="A143" s="136"/>
      <c r="B143" s="261" t="s">
        <v>102</v>
      </c>
      <c r="C143" s="262"/>
      <c r="D143" s="263"/>
      <c r="E143" s="124">
        <v>5</v>
      </c>
      <c r="F143" s="93" t="s">
        <v>10</v>
      </c>
      <c r="G143" s="94">
        <v>10</v>
      </c>
      <c r="H143" s="108">
        <v>1062.5</v>
      </c>
      <c r="I143" s="104">
        <f t="shared" si="16"/>
        <v>53125</v>
      </c>
      <c r="J143" s="184">
        <v>4</v>
      </c>
      <c r="K143" s="93" t="s">
        <v>10</v>
      </c>
      <c r="L143" s="124">
        <v>5</v>
      </c>
      <c r="M143" s="108">
        <v>800</v>
      </c>
      <c r="N143" s="104">
        <f t="shared" si="17"/>
        <v>16000</v>
      </c>
    </row>
    <row r="144" spans="1:14" s="8" customFormat="1" ht="15" customHeight="1">
      <c r="A144" s="136"/>
      <c r="B144" s="261" t="s">
        <v>121</v>
      </c>
      <c r="C144" s="262"/>
      <c r="D144" s="263"/>
      <c r="E144" s="124"/>
      <c r="F144" s="93"/>
      <c r="G144" s="94"/>
      <c r="H144" s="108"/>
      <c r="I144" s="104"/>
      <c r="J144" s="186">
        <v>1</v>
      </c>
      <c r="K144" s="93" t="s">
        <v>10</v>
      </c>
      <c r="L144" s="124">
        <v>5</v>
      </c>
      <c r="M144" s="108">
        <v>1000</v>
      </c>
      <c r="N144" s="104">
        <f t="shared" si="17"/>
        <v>5000</v>
      </c>
    </row>
    <row r="145" spans="1:14" s="8" customFormat="1" ht="15" customHeight="1">
      <c r="A145" s="136"/>
      <c r="B145" s="258" t="s">
        <v>48</v>
      </c>
      <c r="C145" s="259"/>
      <c r="D145" s="260"/>
      <c r="E145" s="169">
        <f>SUM(E137:E143)</f>
        <v>15</v>
      </c>
      <c r="F145" s="93"/>
      <c r="G145" s="92"/>
      <c r="H145" s="107"/>
      <c r="I145" s="109">
        <f>SUM(I137:I143)</f>
        <v>186875</v>
      </c>
      <c r="J145" s="169">
        <f>SUM(J137:J144)</f>
        <v>16</v>
      </c>
      <c r="K145" s="93"/>
      <c r="L145" s="92"/>
      <c r="M145" s="107"/>
      <c r="N145" s="109">
        <f>SUM(N137:N144)</f>
        <v>94000</v>
      </c>
    </row>
    <row r="146" spans="1:14" s="8" customFormat="1" ht="15" customHeight="1">
      <c r="A146" s="136"/>
      <c r="B146" s="264"/>
      <c r="C146" s="265"/>
      <c r="D146" s="266"/>
      <c r="E146" s="122"/>
      <c r="F146" s="93"/>
      <c r="G146" s="92"/>
      <c r="H146" s="107"/>
      <c r="I146" s="109"/>
      <c r="J146" s="122"/>
      <c r="K146" s="93"/>
      <c r="L146" s="92"/>
      <c r="M146" s="107"/>
      <c r="N146" s="109"/>
    </row>
    <row r="147" spans="1:14" s="8" customFormat="1" ht="15" customHeight="1">
      <c r="A147" s="138" t="s">
        <v>129</v>
      </c>
      <c r="B147" s="206" t="s">
        <v>104</v>
      </c>
      <c r="C147" s="207"/>
      <c r="D147" s="208"/>
      <c r="E147" s="122"/>
      <c r="F147" s="93"/>
      <c r="G147" s="92"/>
      <c r="H147" s="107"/>
      <c r="I147" s="104"/>
      <c r="J147" s="122"/>
      <c r="K147" s="93"/>
      <c r="L147" s="92"/>
      <c r="M147" s="107"/>
      <c r="N147" s="104"/>
    </row>
    <row r="148" spans="1:14" s="8" customFormat="1" ht="15" customHeight="1">
      <c r="A148" s="136"/>
      <c r="B148" s="261" t="s">
        <v>94</v>
      </c>
      <c r="C148" s="262"/>
      <c r="D148" s="263"/>
      <c r="E148" s="124">
        <v>1</v>
      </c>
      <c r="F148" s="93" t="s">
        <v>10</v>
      </c>
      <c r="G148" s="90">
        <v>21</v>
      </c>
      <c r="H148" s="108">
        <v>3046.88</v>
      </c>
      <c r="I148" s="104">
        <f t="shared" ref="I148:I158" si="18">H148*G148*E148</f>
        <v>63984.480000000003</v>
      </c>
      <c r="J148" s="184">
        <v>1</v>
      </c>
      <c r="K148" s="93" t="s">
        <v>10</v>
      </c>
      <c r="L148" s="185">
        <v>7</v>
      </c>
      <c r="M148" s="108">
        <v>2500</v>
      </c>
      <c r="N148" s="104">
        <f t="shared" ref="N148:N157" si="19">M148*L148*J148</f>
        <v>17500</v>
      </c>
    </row>
    <row r="149" spans="1:14" s="8" customFormat="1" ht="15" customHeight="1">
      <c r="A149" s="136"/>
      <c r="B149" s="261" t="s">
        <v>96</v>
      </c>
      <c r="C149" s="262"/>
      <c r="D149" s="263"/>
      <c r="E149" s="124">
        <v>1</v>
      </c>
      <c r="F149" s="93" t="s">
        <v>10</v>
      </c>
      <c r="G149" s="90">
        <v>21</v>
      </c>
      <c r="H149" s="108">
        <v>2234.38</v>
      </c>
      <c r="I149" s="104">
        <f t="shared" si="18"/>
        <v>46921.98</v>
      </c>
      <c r="J149" s="184">
        <v>1</v>
      </c>
      <c r="K149" s="93" t="s">
        <v>10</v>
      </c>
      <c r="L149" s="185">
        <v>7</v>
      </c>
      <c r="M149" s="108">
        <v>1300</v>
      </c>
      <c r="N149" s="104">
        <f t="shared" si="19"/>
        <v>9100</v>
      </c>
    </row>
    <row r="150" spans="1:14" s="8" customFormat="1" ht="15" customHeight="1">
      <c r="A150" s="136"/>
      <c r="B150" s="261" t="s">
        <v>92</v>
      </c>
      <c r="C150" s="262"/>
      <c r="D150" s="263"/>
      <c r="E150" s="124">
        <v>1</v>
      </c>
      <c r="F150" s="93" t="s">
        <v>10</v>
      </c>
      <c r="G150" s="90">
        <v>21</v>
      </c>
      <c r="H150" s="108">
        <v>2234.38</v>
      </c>
      <c r="I150" s="104">
        <f t="shared" si="18"/>
        <v>46921.98</v>
      </c>
      <c r="J150" s="184">
        <v>1</v>
      </c>
      <c r="K150" s="93" t="s">
        <v>10</v>
      </c>
      <c r="L150" s="185">
        <v>7</v>
      </c>
      <c r="M150" s="108">
        <v>1000</v>
      </c>
      <c r="N150" s="104">
        <f t="shared" si="19"/>
        <v>7000</v>
      </c>
    </row>
    <row r="151" spans="1:14" s="8" customFormat="1" ht="15" customHeight="1">
      <c r="A151" s="136"/>
      <c r="B151" s="261" t="s">
        <v>91</v>
      </c>
      <c r="C151" s="262"/>
      <c r="D151" s="263"/>
      <c r="E151" s="124">
        <v>1</v>
      </c>
      <c r="F151" s="93" t="s">
        <v>10</v>
      </c>
      <c r="G151" s="90">
        <v>21</v>
      </c>
      <c r="H151" s="108">
        <v>2437.5</v>
      </c>
      <c r="I151" s="104">
        <f t="shared" si="18"/>
        <v>51187.5</v>
      </c>
      <c r="J151" s="184">
        <v>1</v>
      </c>
      <c r="K151" s="93" t="s">
        <v>10</v>
      </c>
      <c r="L151" s="185">
        <v>7</v>
      </c>
      <c r="M151" s="108">
        <v>1500</v>
      </c>
      <c r="N151" s="104">
        <f t="shared" si="19"/>
        <v>10500</v>
      </c>
    </row>
    <row r="152" spans="1:14" s="8" customFormat="1" ht="15" customHeight="1">
      <c r="A152" s="136"/>
      <c r="B152" s="261" t="s">
        <v>63</v>
      </c>
      <c r="C152" s="262"/>
      <c r="D152" s="263"/>
      <c r="E152" s="124">
        <v>2</v>
      </c>
      <c r="F152" s="93" t="s">
        <v>10</v>
      </c>
      <c r="G152" s="90">
        <v>21</v>
      </c>
      <c r="H152" s="108">
        <v>2031.25</v>
      </c>
      <c r="I152" s="104">
        <f t="shared" si="18"/>
        <v>85312.5</v>
      </c>
      <c r="J152" s="184">
        <v>4</v>
      </c>
      <c r="K152" s="93" t="s">
        <v>10</v>
      </c>
      <c r="L152" s="185">
        <v>7</v>
      </c>
      <c r="M152" s="108">
        <v>1200</v>
      </c>
      <c r="N152" s="104">
        <f t="shared" si="19"/>
        <v>33600</v>
      </c>
    </row>
    <row r="153" spans="1:14" s="8" customFormat="1" ht="15" customHeight="1">
      <c r="A153" s="136"/>
      <c r="B153" s="261" t="s">
        <v>64</v>
      </c>
      <c r="C153" s="262"/>
      <c r="D153" s="263"/>
      <c r="E153" s="124">
        <v>4</v>
      </c>
      <c r="F153" s="93" t="s">
        <v>10</v>
      </c>
      <c r="G153" s="90">
        <v>21</v>
      </c>
      <c r="H153" s="108">
        <v>1929.69</v>
      </c>
      <c r="I153" s="177">
        <f t="shared" si="18"/>
        <v>162093.96</v>
      </c>
      <c r="J153" s="184">
        <v>4</v>
      </c>
      <c r="K153" s="93" t="s">
        <v>10</v>
      </c>
      <c r="L153" s="185">
        <v>7</v>
      </c>
      <c r="M153" s="108">
        <v>1200</v>
      </c>
      <c r="N153" s="104">
        <f t="shared" si="19"/>
        <v>33600</v>
      </c>
    </row>
    <row r="154" spans="1:14" s="8" customFormat="1" ht="15" customHeight="1">
      <c r="A154" s="136"/>
      <c r="B154" s="261" t="s">
        <v>102</v>
      </c>
      <c r="C154" s="262"/>
      <c r="D154" s="263"/>
      <c r="E154" s="124">
        <v>5</v>
      </c>
      <c r="F154" s="93" t="s">
        <v>10</v>
      </c>
      <c r="G154" s="90">
        <v>21</v>
      </c>
      <c r="H154" s="108">
        <v>1726.56</v>
      </c>
      <c r="I154" s="177">
        <f t="shared" si="18"/>
        <v>181288.80000000002</v>
      </c>
      <c r="J154" s="184">
        <v>4</v>
      </c>
      <c r="K154" s="93" t="s">
        <v>10</v>
      </c>
      <c r="L154" s="185">
        <v>7</v>
      </c>
      <c r="M154" s="108">
        <v>800</v>
      </c>
      <c r="N154" s="104">
        <f t="shared" si="19"/>
        <v>22400</v>
      </c>
    </row>
    <row r="155" spans="1:14" s="8" customFormat="1" ht="15" customHeight="1">
      <c r="A155" s="136"/>
      <c r="B155" s="261" t="s">
        <v>121</v>
      </c>
      <c r="C155" s="262"/>
      <c r="D155" s="263"/>
      <c r="E155" s="124">
        <v>0</v>
      </c>
      <c r="F155" s="93" t="s">
        <v>10</v>
      </c>
      <c r="G155" s="90"/>
      <c r="H155" s="108"/>
      <c r="I155" s="177">
        <f t="shared" si="18"/>
        <v>0</v>
      </c>
      <c r="J155" s="184">
        <v>1</v>
      </c>
      <c r="K155" s="93" t="s">
        <v>10</v>
      </c>
      <c r="L155" s="185">
        <v>7</v>
      </c>
      <c r="M155" s="108">
        <v>1000</v>
      </c>
      <c r="N155" s="104">
        <f t="shared" si="19"/>
        <v>7000</v>
      </c>
    </row>
    <row r="156" spans="1:14" s="8" customFormat="1" ht="15" customHeight="1">
      <c r="A156" s="136"/>
      <c r="B156" s="261" t="s">
        <v>205</v>
      </c>
      <c r="C156" s="262"/>
      <c r="D156" s="263"/>
      <c r="E156" s="124">
        <v>1</v>
      </c>
      <c r="F156" s="93" t="s">
        <v>10</v>
      </c>
      <c r="G156" s="90">
        <v>21</v>
      </c>
      <c r="H156" s="108">
        <v>1828.12</v>
      </c>
      <c r="I156" s="177">
        <f t="shared" si="18"/>
        <v>38390.519999999997</v>
      </c>
      <c r="J156" s="184"/>
      <c r="K156" s="93" t="s">
        <v>10</v>
      </c>
      <c r="L156" s="185"/>
      <c r="M156" s="108"/>
      <c r="N156" s="104">
        <f t="shared" si="19"/>
        <v>0</v>
      </c>
    </row>
    <row r="157" spans="1:14" s="8" customFormat="1" ht="15" customHeight="1">
      <c r="A157" s="136"/>
      <c r="B157" s="261" t="s">
        <v>122</v>
      </c>
      <c r="C157" s="262"/>
      <c r="D157" s="263"/>
      <c r="E157" s="124"/>
      <c r="F157" s="93" t="s">
        <v>10</v>
      </c>
      <c r="G157" s="90">
        <v>0</v>
      </c>
      <c r="H157" s="108"/>
      <c r="I157" s="177">
        <f t="shared" si="18"/>
        <v>0</v>
      </c>
      <c r="J157" s="184">
        <v>1</v>
      </c>
      <c r="K157" s="93" t="s">
        <v>10</v>
      </c>
      <c r="L157" s="185">
        <v>7</v>
      </c>
      <c r="M157" s="108">
        <v>1100</v>
      </c>
      <c r="N157" s="104">
        <f t="shared" si="19"/>
        <v>7700</v>
      </c>
    </row>
    <row r="158" spans="1:14" s="8" customFormat="1" ht="15" customHeight="1">
      <c r="A158" s="136"/>
      <c r="B158" s="285" t="s">
        <v>112</v>
      </c>
      <c r="C158" s="286"/>
      <c r="D158" s="287"/>
      <c r="E158" s="124"/>
      <c r="F158" s="93" t="s">
        <v>10</v>
      </c>
      <c r="G158" s="90">
        <v>0</v>
      </c>
      <c r="H158" s="108"/>
      <c r="I158" s="177">
        <f t="shared" si="18"/>
        <v>0</v>
      </c>
      <c r="J158" s="184">
        <v>1</v>
      </c>
      <c r="K158" s="93" t="s">
        <v>10</v>
      </c>
      <c r="L158" s="185">
        <v>1</v>
      </c>
      <c r="M158" s="108">
        <v>10000</v>
      </c>
      <c r="N158" s="104"/>
    </row>
    <row r="159" spans="1:14" s="8" customFormat="1" ht="15" customHeight="1">
      <c r="A159" s="136"/>
      <c r="B159" s="282"/>
      <c r="C159" s="283"/>
      <c r="D159" s="284"/>
      <c r="E159" s="124"/>
      <c r="F159" s="93"/>
      <c r="G159" s="90"/>
      <c r="H159" s="108"/>
      <c r="I159" s="104"/>
      <c r="J159" s="124"/>
      <c r="K159" s="93"/>
      <c r="L159" s="90"/>
      <c r="M159" s="108"/>
      <c r="N159" s="104"/>
    </row>
    <row r="160" spans="1:14" s="8" customFormat="1" ht="15" customHeight="1">
      <c r="A160" s="136"/>
      <c r="B160" s="258" t="s">
        <v>48</v>
      </c>
      <c r="C160" s="259"/>
      <c r="D160" s="260"/>
      <c r="E160" s="141">
        <f>SUM(E148:E159)</f>
        <v>16</v>
      </c>
      <c r="F160" s="93"/>
      <c r="G160" s="92"/>
      <c r="H160" s="107"/>
      <c r="I160" s="109">
        <f>SUM(I148:I159)</f>
        <v>676101.72000000009</v>
      </c>
      <c r="J160" s="141">
        <f>SUM(J148:J158)</f>
        <v>19</v>
      </c>
      <c r="K160" s="93"/>
      <c r="L160" s="92"/>
      <c r="M160" s="107"/>
      <c r="N160" s="109">
        <f>SUM(N148:N159)</f>
        <v>148400</v>
      </c>
    </row>
    <row r="161" spans="1:14" s="8" customFormat="1" ht="15" customHeight="1">
      <c r="A161" s="138" t="s">
        <v>130</v>
      </c>
      <c r="B161" s="206" t="s">
        <v>236</v>
      </c>
      <c r="C161" s="207"/>
      <c r="D161" s="208"/>
      <c r="E161" s="122"/>
      <c r="F161" s="93"/>
      <c r="G161" s="92"/>
      <c r="H161" s="107"/>
      <c r="I161" s="104"/>
      <c r="J161" s="122"/>
      <c r="K161" s="93"/>
      <c r="L161" s="92"/>
      <c r="M161" s="107"/>
      <c r="N161" s="104"/>
    </row>
    <row r="162" spans="1:14" s="8" customFormat="1" ht="15" customHeight="1">
      <c r="A162" s="136"/>
      <c r="B162" s="261" t="s">
        <v>94</v>
      </c>
      <c r="C162" s="262"/>
      <c r="D162" s="263"/>
      <c r="E162" s="124">
        <v>1</v>
      </c>
      <c r="F162" s="93" t="s">
        <v>10</v>
      </c>
      <c r="G162" s="90">
        <v>4</v>
      </c>
      <c r="H162" s="108">
        <v>1875</v>
      </c>
      <c r="I162" s="104">
        <f>H162*G162*E162</f>
        <v>7500</v>
      </c>
      <c r="J162" s="184"/>
      <c r="K162" s="93" t="s">
        <v>10</v>
      </c>
      <c r="L162" s="185"/>
      <c r="M162" s="108"/>
      <c r="N162" s="104">
        <f>M162*L162*J162</f>
        <v>0</v>
      </c>
    </row>
    <row r="163" spans="1:14" s="8" customFormat="1" ht="15" customHeight="1">
      <c r="A163" s="136"/>
      <c r="B163" s="261" t="s">
        <v>92</v>
      </c>
      <c r="C163" s="262"/>
      <c r="D163" s="263"/>
      <c r="E163" s="124">
        <v>1</v>
      </c>
      <c r="F163" s="93" t="s">
        <v>10</v>
      </c>
      <c r="G163" s="90">
        <v>4</v>
      </c>
      <c r="H163" s="108">
        <v>1375</v>
      </c>
      <c r="I163" s="104">
        <f>H163*G163*E163</f>
        <v>5500</v>
      </c>
      <c r="J163" s="184">
        <v>1</v>
      </c>
      <c r="K163" s="93" t="s">
        <v>10</v>
      </c>
      <c r="L163" s="185">
        <v>3</v>
      </c>
      <c r="M163" s="108">
        <v>1000</v>
      </c>
      <c r="N163" s="104">
        <f>M163*L163*J163</f>
        <v>3000</v>
      </c>
    </row>
    <row r="164" spans="1:14" s="8" customFormat="1" ht="15" customHeight="1">
      <c r="A164" s="136"/>
      <c r="B164" s="261" t="s">
        <v>206</v>
      </c>
      <c r="C164" s="262"/>
      <c r="D164" s="263"/>
      <c r="E164" s="124">
        <v>1</v>
      </c>
      <c r="F164" s="93" t="s">
        <v>10</v>
      </c>
      <c r="G164" s="90">
        <v>4</v>
      </c>
      <c r="H164" s="108">
        <v>1250</v>
      </c>
      <c r="I164" s="104">
        <f t="shared" ref="I164:I167" si="20">H164*G164*E164</f>
        <v>5000</v>
      </c>
      <c r="J164" s="184"/>
      <c r="K164" s="93" t="s">
        <v>10</v>
      </c>
      <c r="L164" s="185"/>
      <c r="M164" s="108"/>
      <c r="N164" s="104">
        <f t="shared" ref="N164:N167" si="21">M164*L164*J164</f>
        <v>0</v>
      </c>
    </row>
    <row r="165" spans="1:14" s="8" customFormat="1" ht="15" customHeight="1">
      <c r="A165" s="136"/>
      <c r="B165" s="261" t="s">
        <v>64</v>
      </c>
      <c r="C165" s="262"/>
      <c r="D165" s="263"/>
      <c r="E165" s="124">
        <v>1</v>
      </c>
      <c r="F165" s="93" t="s">
        <v>10</v>
      </c>
      <c r="G165" s="90">
        <v>4</v>
      </c>
      <c r="H165" s="108">
        <v>1187.5</v>
      </c>
      <c r="I165" s="104">
        <f t="shared" si="20"/>
        <v>4750</v>
      </c>
      <c r="J165" s="184">
        <v>4</v>
      </c>
      <c r="K165" s="93" t="s">
        <v>10</v>
      </c>
      <c r="L165" s="185">
        <v>3</v>
      </c>
      <c r="M165" s="108">
        <v>1200</v>
      </c>
      <c r="N165" s="104">
        <f t="shared" si="21"/>
        <v>14400</v>
      </c>
    </row>
    <row r="166" spans="1:14" s="8" customFormat="1" ht="15" customHeight="1">
      <c r="A166" s="136"/>
      <c r="B166" s="261" t="s">
        <v>102</v>
      </c>
      <c r="C166" s="262"/>
      <c r="D166" s="263"/>
      <c r="E166" s="124">
        <v>2</v>
      </c>
      <c r="F166" s="93" t="s">
        <v>10</v>
      </c>
      <c r="G166" s="90">
        <v>4</v>
      </c>
      <c r="H166" s="108">
        <v>1062.5</v>
      </c>
      <c r="I166" s="104">
        <f t="shared" si="20"/>
        <v>8500</v>
      </c>
      <c r="J166" s="184">
        <v>4</v>
      </c>
      <c r="K166" s="93" t="s">
        <v>10</v>
      </c>
      <c r="L166" s="185">
        <v>3</v>
      </c>
      <c r="M166" s="108">
        <v>800</v>
      </c>
      <c r="N166" s="104">
        <f t="shared" si="21"/>
        <v>9600</v>
      </c>
    </row>
    <row r="167" spans="1:14" s="8" customFormat="1" ht="15" customHeight="1">
      <c r="A167" s="136"/>
      <c r="B167" s="261"/>
      <c r="C167" s="262"/>
      <c r="D167" s="263"/>
      <c r="E167" s="124"/>
      <c r="F167" s="93"/>
      <c r="G167" s="90"/>
      <c r="H167" s="108"/>
      <c r="I167" s="104">
        <f t="shared" si="20"/>
        <v>0</v>
      </c>
      <c r="J167" s="124"/>
      <c r="K167" s="93"/>
      <c r="L167" s="90"/>
      <c r="M167" s="108"/>
      <c r="N167" s="104">
        <f t="shared" si="21"/>
        <v>0</v>
      </c>
    </row>
    <row r="168" spans="1:14" s="8" customFormat="1" ht="15" customHeight="1">
      <c r="A168" s="136"/>
      <c r="B168" s="258" t="s">
        <v>48</v>
      </c>
      <c r="C168" s="259"/>
      <c r="D168" s="260"/>
      <c r="E168" s="141">
        <f>SUM(E162:E167)</f>
        <v>6</v>
      </c>
      <c r="F168" s="93"/>
      <c r="G168" s="92"/>
      <c r="H168" s="107"/>
      <c r="I168" s="109">
        <f>SUM(I162:I167)</f>
        <v>31250</v>
      </c>
      <c r="J168" s="141">
        <f>J162+J163+J165+J166</f>
        <v>9</v>
      </c>
      <c r="K168" s="93"/>
      <c r="L168" s="92"/>
      <c r="M168" s="107"/>
      <c r="N168" s="109">
        <f>SUM(N162:N167)</f>
        <v>27000</v>
      </c>
    </row>
    <row r="169" spans="1:14" s="8" customFormat="1" ht="15" customHeight="1">
      <c r="A169" s="136"/>
      <c r="B169" s="264"/>
      <c r="C169" s="265"/>
      <c r="D169" s="266"/>
      <c r="E169" s="141"/>
      <c r="F169" s="93"/>
      <c r="G169" s="92"/>
      <c r="H169" s="107"/>
      <c r="I169" s="109"/>
      <c r="J169" s="141"/>
      <c r="K169" s="93"/>
      <c r="L169" s="92"/>
      <c r="M169" s="107"/>
      <c r="N169" s="109"/>
    </row>
    <row r="170" spans="1:14" s="8" customFormat="1" ht="15" customHeight="1">
      <c r="A170" s="136"/>
      <c r="B170" s="264"/>
      <c r="C170" s="265"/>
      <c r="D170" s="266"/>
      <c r="E170" s="141"/>
      <c r="F170" s="93"/>
      <c r="G170" s="92"/>
      <c r="H170" s="107"/>
      <c r="I170" s="109"/>
      <c r="J170" s="141"/>
      <c r="K170" s="93"/>
      <c r="L170" s="92"/>
      <c r="M170" s="107"/>
      <c r="N170" s="109"/>
    </row>
    <row r="171" spans="1:14" s="8" customFormat="1" ht="15" customHeight="1">
      <c r="A171" s="138" t="s">
        <v>153</v>
      </c>
      <c r="B171" s="270" t="s">
        <v>20</v>
      </c>
      <c r="C171" s="271"/>
      <c r="D171" s="272"/>
      <c r="E171" s="123"/>
      <c r="F171" s="93"/>
      <c r="G171" s="92"/>
      <c r="H171" s="107"/>
      <c r="I171" s="110"/>
      <c r="J171" s="123"/>
      <c r="K171" s="93"/>
      <c r="L171" s="92"/>
      <c r="M171" s="107"/>
      <c r="N171" s="110"/>
    </row>
    <row r="172" spans="1:14" s="8" customFormat="1" ht="15" customHeight="1">
      <c r="A172" s="136"/>
      <c r="B172" s="209" t="s">
        <v>53</v>
      </c>
      <c r="C172" s="210"/>
      <c r="D172" s="211"/>
      <c r="E172" s="123"/>
      <c r="F172" s="93"/>
      <c r="G172" s="92"/>
      <c r="H172" s="107"/>
      <c r="I172" s="109">
        <f>(I176+I177+I178)*0.002118106</f>
        <v>20000.00032417132</v>
      </c>
      <c r="J172" s="123"/>
      <c r="K172" s="93"/>
      <c r="L172" s="92"/>
      <c r="M172" s="107"/>
      <c r="N172" s="109">
        <f>(N176+N177+N178)*0.003</f>
        <v>11081.793</v>
      </c>
    </row>
    <row r="173" spans="1:14" s="8" customFormat="1" ht="15" customHeight="1">
      <c r="A173" s="138" t="s">
        <v>203</v>
      </c>
      <c r="B173" s="276" t="s">
        <v>67</v>
      </c>
      <c r="C173" s="277"/>
      <c r="D173" s="278"/>
      <c r="E173" s="123"/>
      <c r="F173" s="93"/>
      <c r="G173" s="92"/>
      <c r="H173" s="107"/>
      <c r="I173" s="109">
        <f>(I176+I177+I178)*0.0508345432</f>
        <v>480000.00022619311</v>
      </c>
      <c r="J173" s="123"/>
      <c r="K173" s="93"/>
      <c r="L173" s="92"/>
      <c r="M173" s="107"/>
      <c r="N173" s="109">
        <f>(N176+N177+N178)*0.05</f>
        <v>184696.55000000002</v>
      </c>
    </row>
    <row r="174" spans="1:14" s="8" customFormat="1" ht="15" customHeight="1">
      <c r="A174" s="136"/>
      <c r="B174" s="279"/>
      <c r="C174" s="280"/>
      <c r="D174" s="281"/>
      <c r="E174" s="123"/>
      <c r="F174" s="93"/>
      <c r="G174" s="92"/>
      <c r="H174" s="107"/>
      <c r="I174" s="104"/>
      <c r="J174" s="123"/>
      <c r="K174" s="93"/>
      <c r="L174" s="92"/>
      <c r="M174" s="107"/>
      <c r="N174" s="104"/>
    </row>
    <row r="175" spans="1:14" s="8" customFormat="1" ht="15" customHeight="1">
      <c r="A175" s="136"/>
      <c r="B175" s="245" t="s">
        <v>54</v>
      </c>
      <c r="C175" s="246"/>
      <c r="D175" s="247"/>
      <c r="E175" s="123"/>
      <c r="F175" s="93"/>
      <c r="G175" s="92"/>
      <c r="H175" s="107"/>
      <c r="I175" s="104"/>
      <c r="J175" s="123"/>
      <c r="K175" s="93"/>
      <c r="L175" s="92"/>
      <c r="M175" s="107"/>
      <c r="N175" s="104"/>
    </row>
    <row r="176" spans="1:14" s="8" customFormat="1" ht="15" customHeight="1">
      <c r="A176" s="136"/>
      <c r="B176" s="245" t="s">
        <v>55</v>
      </c>
      <c r="C176" s="246"/>
      <c r="D176" s="247"/>
      <c r="E176" s="123"/>
      <c r="F176" s="93"/>
      <c r="G176" s="92"/>
      <c r="H176" s="107"/>
      <c r="I176" s="112">
        <f>I51</f>
        <v>1218247.5</v>
      </c>
      <c r="J176" s="123"/>
      <c r="K176" s="93"/>
      <c r="L176" s="92"/>
      <c r="M176" s="107"/>
      <c r="N176" s="112">
        <f>N51</f>
        <v>558320</v>
      </c>
    </row>
    <row r="177" spans="1:14" s="8" customFormat="1" ht="15" customHeight="1">
      <c r="A177" s="136"/>
      <c r="B177" s="245" t="s">
        <v>56</v>
      </c>
      <c r="C177" s="246"/>
      <c r="D177" s="247"/>
      <c r="E177" s="123"/>
      <c r="F177" s="93"/>
      <c r="G177" s="92"/>
      <c r="H177" s="107"/>
      <c r="I177" s="109">
        <f>I134+I84+I96+I117+I64-29924</f>
        <v>7100000</v>
      </c>
      <c r="J177" s="123"/>
      <c r="K177" s="93"/>
      <c r="L177" s="92"/>
      <c r="M177" s="107"/>
      <c r="N177" s="109">
        <f>N134+N77+N101+N87</f>
        <v>2893211</v>
      </c>
    </row>
    <row r="178" spans="1:14" s="8" customFormat="1" ht="15" customHeight="1">
      <c r="A178" s="136"/>
      <c r="B178" s="245" t="s">
        <v>38</v>
      </c>
      <c r="C178" s="246"/>
      <c r="D178" s="247"/>
      <c r="E178" s="123"/>
      <c r="F178" s="93"/>
      <c r="G178" s="92"/>
      <c r="H178" s="107"/>
      <c r="I178" s="109">
        <f>I160+I145+I168+229924</f>
        <v>1124150.7200000002</v>
      </c>
      <c r="J178" s="123"/>
      <c r="K178" s="93"/>
      <c r="L178" s="92"/>
      <c r="M178" s="107"/>
      <c r="N178" s="109">
        <f>N160+N145+N168-27000</f>
        <v>242400</v>
      </c>
    </row>
    <row r="179" spans="1:14" s="8" customFormat="1" ht="15" customHeight="1">
      <c r="A179" s="136"/>
      <c r="B179" s="245" t="s">
        <v>57</v>
      </c>
      <c r="C179" s="246"/>
      <c r="D179" s="247"/>
      <c r="E179" s="123"/>
      <c r="F179" s="93"/>
      <c r="G179" s="92"/>
      <c r="H179" s="107"/>
      <c r="I179" s="109">
        <f>(I176+I177+I178)*0.052952649</f>
        <v>499999.99866188481</v>
      </c>
      <c r="J179" s="123"/>
      <c r="K179" s="93"/>
      <c r="L179" s="92"/>
      <c r="M179" s="107"/>
      <c r="N179" s="109">
        <f>(N176+N177+N178)*0.15</f>
        <v>554089.65</v>
      </c>
    </row>
    <row r="180" spans="1:14" s="8" customFormat="1" ht="15" customHeight="1">
      <c r="A180" s="136"/>
      <c r="B180" s="248" t="s">
        <v>58</v>
      </c>
      <c r="C180" s="249"/>
      <c r="D180" s="250"/>
      <c r="E180" s="123"/>
      <c r="F180" s="93"/>
      <c r="G180" s="92"/>
      <c r="H180" s="107"/>
      <c r="I180" s="109">
        <f>SUM(I172:I179)-500000</f>
        <v>9942398.2192122508</v>
      </c>
      <c r="J180" s="123"/>
      <c r="K180" s="93"/>
      <c r="L180" s="92"/>
      <c r="M180" s="107"/>
      <c r="N180" s="109">
        <f>SUM(N172:N179)</f>
        <v>4443798.9929999998</v>
      </c>
    </row>
    <row r="181" spans="1:14" s="8" customFormat="1" ht="15" customHeight="1" thickBot="1">
      <c r="A181" s="136"/>
      <c r="B181" s="251" t="s">
        <v>59</v>
      </c>
      <c r="C181" s="223"/>
      <c r="D181" s="252"/>
      <c r="E181" s="223" t="s">
        <v>238</v>
      </c>
      <c r="F181" s="223"/>
      <c r="G181" s="223"/>
      <c r="H181" s="224"/>
      <c r="I181" s="104"/>
      <c r="J181" s="223" t="s">
        <v>237</v>
      </c>
      <c r="K181" s="223"/>
      <c r="L181" s="223"/>
      <c r="M181" s="224"/>
      <c r="N181" s="104"/>
    </row>
    <row r="182" spans="1:14" s="8" customFormat="1" ht="22.5" customHeight="1" thickBot="1">
      <c r="A182" s="140"/>
      <c r="B182" s="253" t="s">
        <v>32</v>
      </c>
      <c r="C182" s="254"/>
      <c r="D182" s="255"/>
      <c r="E182" s="102"/>
      <c r="F182" s="100"/>
      <c r="G182" s="101"/>
      <c r="H182" s="111" t="s">
        <v>60</v>
      </c>
      <c r="I182" s="125">
        <f>I180</f>
        <v>9942398.2192122508</v>
      </c>
      <c r="J182" s="102"/>
      <c r="K182" s="100"/>
      <c r="L182" s="101"/>
      <c r="M182" s="111" t="s">
        <v>60</v>
      </c>
      <c r="N182" s="125">
        <f>N180</f>
        <v>4443798.9929999998</v>
      </c>
    </row>
    <row r="183" spans="1:14">
      <c r="A183" s="97"/>
      <c r="B183" s="98"/>
      <c r="C183" s="98"/>
      <c r="D183" s="98"/>
      <c r="E183" s="98"/>
      <c r="F183" s="98"/>
      <c r="G183" s="98"/>
      <c r="H183" s="98"/>
      <c r="I183" s="191">
        <f>20000/(I176+I177+I178)</f>
        <v>2.1181059656685394E-3</v>
      </c>
      <c r="J183" s="98"/>
      <c r="K183" s="98"/>
      <c r="L183" s="98"/>
      <c r="M183" s="98"/>
      <c r="N183" s="99"/>
    </row>
    <row r="184" spans="1:14">
      <c r="A184" s="256" t="s">
        <v>11</v>
      </c>
      <c r="B184" s="257"/>
      <c r="C184" s="257"/>
      <c r="D184" s="98"/>
      <c r="E184" s="98"/>
      <c r="F184" s="98"/>
      <c r="G184" s="98"/>
      <c r="H184" s="98"/>
      <c r="I184" s="191">
        <f>48000/(I176+I177+I178)</f>
        <v>5.0834543176044951E-3</v>
      </c>
      <c r="J184" s="98"/>
      <c r="K184" s="98"/>
      <c r="L184" s="98"/>
      <c r="M184" s="98"/>
      <c r="N184" s="99"/>
    </row>
    <row r="185" spans="1:14">
      <c r="A185" s="97"/>
      <c r="B185" s="98"/>
      <c r="C185" s="98"/>
      <c r="D185" s="98"/>
      <c r="E185" s="98"/>
      <c r="F185" s="98"/>
      <c r="G185" s="98"/>
      <c r="H185" s="98"/>
      <c r="I185" s="190">
        <f>500000/(I176+I177+I178)</f>
        <v>5.2952649141713486E-2</v>
      </c>
      <c r="J185" s="98"/>
      <c r="K185" s="98"/>
      <c r="L185" s="98"/>
      <c r="M185" s="98"/>
      <c r="N185" s="99"/>
    </row>
    <row r="186" spans="1:14">
      <c r="A186" s="243" t="s">
        <v>40</v>
      </c>
      <c r="B186" s="244"/>
      <c r="C186" s="244"/>
      <c r="D186" s="98"/>
      <c r="E186" s="98"/>
      <c r="F186" s="98"/>
      <c r="G186" s="98"/>
      <c r="H186" s="187"/>
      <c r="I186" s="99"/>
      <c r="J186" s="98"/>
      <c r="K186" s="98"/>
      <c r="L186" s="98"/>
      <c r="M186" s="98"/>
      <c r="N186" s="99"/>
    </row>
    <row r="187" spans="1:14">
      <c r="A187" s="13" t="s">
        <v>71</v>
      </c>
      <c r="B187" s="15"/>
      <c r="C187" s="15"/>
      <c r="D187" s="142"/>
      <c r="E187" s="9"/>
      <c r="F187" s="9"/>
      <c r="G187" s="9"/>
      <c r="H187" s="10"/>
      <c r="I187" s="11" t="s">
        <v>61</v>
      </c>
      <c r="J187" s="9"/>
      <c r="K187" s="9"/>
      <c r="L187" s="9"/>
      <c r="M187" s="10"/>
      <c r="N187" s="11" t="s">
        <v>61</v>
      </c>
    </row>
    <row r="188" spans="1:14">
      <c r="E188" s="9"/>
      <c r="F188" s="9"/>
      <c r="G188" s="9"/>
      <c r="H188" s="10"/>
      <c r="I188" s="11"/>
      <c r="J188" s="9"/>
      <c r="K188" s="9"/>
      <c r="L188" s="9"/>
      <c r="M188" s="10"/>
      <c r="N188" s="11"/>
    </row>
    <row r="189" spans="1:14">
      <c r="A189" t="s">
        <v>29</v>
      </c>
      <c r="B189" s="15"/>
      <c r="C189" s="15"/>
      <c r="D189" s="15"/>
      <c r="E189" s="9"/>
      <c r="F189" s="9"/>
      <c r="G189" s="9"/>
      <c r="H189" s="10"/>
      <c r="I189" s="11"/>
      <c r="J189" s="9"/>
      <c r="K189" s="9"/>
      <c r="L189" s="9"/>
      <c r="M189" s="10"/>
      <c r="N189" s="11"/>
    </row>
    <row r="190" spans="1:14">
      <c r="A190"/>
      <c r="B190"/>
      <c r="C190"/>
      <c r="D190"/>
      <c r="E190" s="9"/>
      <c r="F190" s="9"/>
      <c r="G190" s="9"/>
      <c r="H190" s="10"/>
      <c r="I190" s="11"/>
      <c r="J190" s="9"/>
      <c r="K190" s="9"/>
      <c r="L190" s="9"/>
      <c r="M190" s="10"/>
      <c r="N190" s="11"/>
    </row>
    <row r="191" spans="1:14">
      <c r="A191" s="21" t="s">
        <v>90</v>
      </c>
      <c r="B191"/>
      <c r="C191"/>
      <c r="D191" s="37"/>
      <c r="E191" s="9"/>
      <c r="F191" s="9"/>
      <c r="G191" s="9"/>
      <c r="H191" s="10"/>
      <c r="I191" s="11"/>
      <c r="J191" s="9"/>
      <c r="K191" s="9"/>
      <c r="L191" s="9"/>
      <c r="M191" s="10"/>
      <c r="N191" s="11"/>
    </row>
    <row r="192" spans="1:14">
      <c r="A192" t="s">
        <v>70</v>
      </c>
      <c r="B192"/>
      <c r="C192"/>
      <c r="D192" s="143"/>
      <c r="E192" s="9"/>
      <c r="F192" s="9"/>
      <c r="G192" s="9"/>
      <c r="H192" s="10"/>
      <c r="I192" s="11"/>
      <c r="J192" s="9"/>
      <c r="K192" s="9"/>
      <c r="L192" s="9"/>
      <c r="M192" s="10"/>
      <c r="N192" s="11"/>
    </row>
    <row r="193" spans="5:14">
      <c r="E193" s="9"/>
      <c r="F193" s="9"/>
      <c r="G193" s="9"/>
      <c r="H193" s="10"/>
      <c r="I193" s="11"/>
      <c r="J193" s="9"/>
      <c r="K193" s="9"/>
      <c r="L193" s="9"/>
      <c r="M193" s="10"/>
      <c r="N193" s="11"/>
    </row>
    <row r="194" spans="5:14">
      <c r="E194" s="2"/>
      <c r="F194" s="2"/>
      <c r="G194" s="2"/>
      <c r="H194" s="3"/>
      <c r="I194" s="3"/>
      <c r="J194" s="2"/>
      <c r="K194" s="2"/>
      <c r="L194" s="2"/>
      <c r="M194" s="3"/>
      <c r="N194" s="3"/>
    </row>
    <row r="195" spans="5:14">
      <c r="E195" s="2"/>
      <c r="F195" s="2"/>
      <c r="G195" s="2"/>
      <c r="H195" s="3"/>
      <c r="I195" s="3"/>
      <c r="J195" s="2"/>
      <c r="K195" s="2"/>
      <c r="L195" s="2"/>
      <c r="M195" s="3"/>
      <c r="N195" s="3"/>
    </row>
    <row r="196" spans="5:14">
      <c r="E196" s="2"/>
      <c r="F196" s="2"/>
      <c r="G196" s="2"/>
      <c r="H196" s="3"/>
      <c r="I196" s="3"/>
      <c r="J196" s="2"/>
      <c r="K196" s="2"/>
      <c r="L196" s="2"/>
      <c r="M196" s="3"/>
      <c r="N196" s="3"/>
    </row>
    <row r="197" spans="5:14">
      <c r="E197" s="2"/>
      <c r="F197" s="2"/>
      <c r="G197" s="2"/>
      <c r="H197" s="3"/>
      <c r="I197" s="3"/>
      <c r="J197" s="2"/>
      <c r="K197" s="2"/>
      <c r="L197" s="2"/>
      <c r="M197" s="3"/>
      <c r="N197" s="3"/>
    </row>
    <row r="198" spans="5:14">
      <c r="E198" s="2"/>
      <c r="F198" s="2"/>
      <c r="G198" s="2"/>
      <c r="H198" s="3"/>
      <c r="I198" s="3"/>
      <c r="J198" s="2"/>
      <c r="K198" s="2"/>
      <c r="L198" s="2"/>
      <c r="M198" s="3"/>
      <c r="N198" s="3"/>
    </row>
  </sheetData>
  <mergeCells count="187">
    <mergeCell ref="M6:N6"/>
    <mergeCell ref="M8:N8"/>
    <mergeCell ref="J9:N9"/>
    <mergeCell ref="N10:N11"/>
    <mergeCell ref="M10:M11"/>
    <mergeCell ref="E10:E11"/>
    <mergeCell ref="F10:F11"/>
    <mergeCell ref="G10:G11"/>
    <mergeCell ref="H10:H11"/>
    <mergeCell ref="I10:I11"/>
    <mergeCell ref="E9:I9"/>
    <mergeCell ref="A10:A11"/>
    <mergeCell ref="B10:D11"/>
    <mergeCell ref="B12:D12"/>
    <mergeCell ref="B13:D13"/>
    <mergeCell ref="L10:L11"/>
    <mergeCell ref="J10:J11"/>
    <mergeCell ref="K10:K11"/>
    <mergeCell ref="H8:I8"/>
    <mergeCell ref="A1:C4"/>
    <mergeCell ref="D1:D2"/>
    <mergeCell ref="D3:D4"/>
    <mergeCell ref="H6:I6"/>
    <mergeCell ref="B24:D24"/>
    <mergeCell ref="B25:D25"/>
    <mergeCell ref="B26:D26"/>
    <mergeCell ref="B27:D27"/>
    <mergeCell ref="B28:D28"/>
    <mergeCell ref="B29:D29"/>
    <mergeCell ref="B14:D14"/>
    <mergeCell ref="B15:D15"/>
    <mergeCell ref="B16:D16"/>
    <mergeCell ref="B21:D21"/>
    <mergeCell ref="B22:D22"/>
    <mergeCell ref="B23:D23"/>
    <mergeCell ref="B36:D36"/>
    <mergeCell ref="B37:D37"/>
    <mergeCell ref="B38:D38"/>
    <mergeCell ref="B40:D40"/>
    <mergeCell ref="B41:D41"/>
    <mergeCell ref="B42:D42"/>
    <mergeCell ref="B30:D30"/>
    <mergeCell ref="B31:D31"/>
    <mergeCell ref="B32:D32"/>
    <mergeCell ref="B33:D33"/>
    <mergeCell ref="B34:D34"/>
    <mergeCell ref="B35:D35"/>
    <mergeCell ref="B51:D51"/>
    <mergeCell ref="B52:D52"/>
    <mergeCell ref="B53:D53"/>
    <mergeCell ref="B54:D54"/>
    <mergeCell ref="B55:D55"/>
    <mergeCell ref="B56:D56"/>
    <mergeCell ref="B44:D44"/>
    <mergeCell ref="B46:D46"/>
    <mergeCell ref="B47:D47"/>
    <mergeCell ref="B48:D48"/>
    <mergeCell ref="B49:D49"/>
    <mergeCell ref="B50:D50"/>
    <mergeCell ref="B63:D63"/>
    <mergeCell ref="B64:D64"/>
    <mergeCell ref="B65:D65"/>
    <mergeCell ref="B66:D66"/>
    <mergeCell ref="B67:D67"/>
    <mergeCell ref="B68:D68"/>
    <mergeCell ref="B57:D57"/>
    <mergeCell ref="B58:D58"/>
    <mergeCell ref="B59:D59"/>
    <mergeCell ref="B60:D60"/>
    <mergeCell ref="B61:D61"/>
    <mergeCell ref="B62:D62"/>
    <mergeCell ref="B75:D75"/>
    <mergeCell ref="B76:D76"/>
    <mergeCell ref="B77:D77"/>
    <mergeCell ref="B78:D78"/>
    <mergeCell ref="B79:D79"/>
    <mergeCell ref="B80:D80"/>
    <mergeCell ref="B69:D69"/>
    <mergeCell ref="B70:D70"/>
    <mergeCell ref="B71:D71"/>
    <mergeCell ref="B72:D72"/>
    <mergeCell ref="B73:D73"/>
    <mergeCell ref="B74:D74"/>
    <mergeCell ref="B87:D87"/>
    <mergeCell ref="B88:D88"/>
    <mergeCell ref="B89:D89"/>
    <mergeCell ref="B90:D90"/>
    <mergeCell ref="B91:D91"/>
    <mergeCell ref="B92:D92"/>
    <mergeCell ref="B81:D81"/>
    <mergeCell ref="B82:D82"/>
    <mergeCell ref="B83:D83"/>
    <mergeCell ref="B84:D84"/>
    <mergeCell ref="B85:D85"/>
    <mergeCell ref="B86:D86"/>
    <mergeCell ref="B99:D99"/>
    <mergeCell ref="B100:D100"/>
    <mergeCell ref="B101:D101"/>
    <mergeCell ref="B102:D102"/>
    <mergeCell ref="B103:D103"/>
    <mergeCell ref="B104:D104"/>
    <mergeCell ref="B93:D93"/>
    <mergeCell ref="B94:D94"/>
    <mergeCell ref="B95:D95"/>
    <mergeCell ref="B96:D96"/>
    <mergeCell ref="B97:D97"/>
    <mergeCell ref="B98:D98"/>
    <mergeCell ref="B111:D111"/>
    <mergeCell ref="B112:D112"/>
    <mergeCell ref="B113:D113"/>
    <mergeCell ref="B114:D114"/>
    <mergeCell ref="B115:D115"/>
    <mergeCell ref="B116:D116"/>
    <mergeCell ref="B105:D105"/>
    <mergeCell ref="B106:D106"/>
    <mergeCell ref="B107:D107"/>
    <mergeCell ref="B108:D108"/>
    <mergeCell ref="B109:D109"/>
    <mergeCell ref="B110:D110"/>
    <mergeCell ref="B124:D124"/>
    <mergeCell ref="B125:D125"/>
    <mergeCell ref="B126:D126"/>
    <mergeCell ref="B127:D127"/>
    <mergeCell ref="B128:D128"/>
    <mergeCell ref="B129:D129"/>
    <mergeCell ref="B117:D117"/>
    <mergeCell ref="B119:D119"/>
    <mergeCell ref="B120:D120"/>
    <mergeCell ref="B121:D121"/>
    <mergeCell ref="B122:D122"/>
    <mergeCell ref="B123:D123"/>
    <mergeCell ref="B136:D136"/>
    <mergeCell ref="B137:D137"/>
    <mergeCell ref="B138:D138"/>
    <mergeCell ref="B139:D139"/>
    <mergeCell ref="B140:D140"/>
    <mergeCell ref="B142:D142"/>
    <mergeCell ref="B130:D130"/>
    <mergeCell ref="B131:D131"/>
    <mergeCell ref="B132:D132"/>
    <mergeCell ref="B133:D133"/>
    <mergeCell ref="B134:D134"/>
    <mergeCell ref="B135:D135"/>
    <mergeCell ref="B149:D149"/>
    <mergeCell ref="B150:D150"/>
    <mergeCell ref="B151:D151"/>
    <mergeCell ref="B152:D152"/>
    <mergeCell ref="B153:D153"/>
    <mergeCell ref="B154:D154"/>
    <mergeCell ref="B143:D143"/>
    <mergeCell ref="B144:D144"/>
    <mergeCell ref="B145:D145"/>
    <mergeCell ref="B146:D146"/>
    <mergeCell ref="B147:D147"/>
    <mergeCell ref="B148:D148"/>
    <mergeCell ref="A186:C186"/>
    <mergeCell ref="B179:D179"/>
    <mergeCell ref="B180:D180"/>
    <mergeCell ref="B181:D181"/>
    <mergeCell ref="E181:H181"/>
    <mergeCell ref="B173:D173"/>
    <mergeCell ref="B174:D174"/>
    <mergeCell ref="B175:D175"/>
    <mergeCell ref="B176:D176"/>
    <mergeCell ref="B177:D177"/>
    <mergeCell ref="B178:D178"/>
    <mergeCell ref="J181:M181"/>
    <mergeCell ref="B182:D182"/>
    <mergeCell ref="A184:C184"/>
    <mergeCell ref="B167:D167"/>
    <mergeCell ref="B168:D168"/>
    <mergeCell ref="B169:D169"/>
    <mergeCell ref="B170:D170"/>
    <mergeCell ref="B171:D171"/>
    <mergeCell ref="B172:D172"/>
    <mergeCell ref="B161:D161"/>
    <mergeCell ref="B162:D162"/>
    <mergeCell ref="B163:D163"/>
    <mergeCell ref="B164:D164"/>
    <mergeCell ref="B165:D165"/>
    <mergeCell ref="B166:D166"/>
    <mergeCell ref="B155:D155"/>
    <mergeCell ref="B156:D156"/>
    <mergeCell ref="B157:D157"/>
    <mergeCell ref="B158:D158"/>
    <mergeCell ref="B159:D159"/>
    <mergeCell ref="B160:D160"/>
  </mergeCells>
  <printOptions horizontalCentered="1"/>
  <pageMargins left="0" right="0" top="0" bottom="0" header="0.3" footer="0.3"/>
  <pageSetup paperSize="8" scale="6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F6B7A-ECAD-44CD-B14F-040608FCDEE4}">
  <sheetPr>
    <tabColor rgb="FF00B050"/>
    <pageSetUpPr fitToPage="1"/>
  </sheetPr>
  <dimension ref="A1:S186"/>
  <sheetViews>
    <sheetView view="pageBreakPreview" zoomScale="55" zoomScaleNormal="55" zoomScaleSheetLayoutView="55" workbookViewId="0">
      <pane xSplit="4" ySplit="11" topLeftCell="G70" activePane="bottomRight" state="frozen"/>
      <selection pane="topRight" activeCell="E1" sqref="E1"/>
      <selection pane="bottomLeft" activeCell="A12" sqref="A12"/>
      <selection pane="bottomRight" activeCell="Z28" sqref="Z28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" style="2" bestFit="1" customWidth="1"/>
    <col min="5" max="5" width="5.7109375" style="3" customWidth="1"/>
    <col min="6" max="6" width="7.5703125" style="3" customWidth="1"/>
    <col min="7" max="7" width="10.7109375" style="3" customWidth="1"/>
    <col min="8" max="8" width="17.140625" style="4" customWidth="1"/>
    <col min="9" max="9" width="22.140625" style="5" customWidth="1"/>
    <col min="10" max="10" width="7.7109375" style="3" bestFit="1" customWidth="1"/>
    <col min="11" max="11" width="6.85546875" style="3" bestFit="1" customWidth="1"/>
    <col min="12" max="12" width="6.140625" style="3" bestFit="1" customWidth="1"/>
    <col min="13" max="13" width="16.42578125" style="4" bestFit="1" customWidth="1"/>
    <col min="14" max="14" width="23.85546875" style="5" customWidth="1"/>
    <col min="15" max="15" width="5.7109375" style="3" customWidth="1"/>
    <col min="16" max="16" width="7.5703125" style="3" customWidth="1"/>
    <col min="17" max="17" width="10.7109375" style="3" customWidth="1"/>
    <col min="18" max="18" width="17.140625" style="4" customWidth="1"/>
    <col min="19" max="19" width="22.140625" style="5" customWidth="1"/>
    <col min="20" max="196" width="9.140625" style="2"/>
    <col min="197" max="197" width="5.7109375" style="2" customWidth="1"/>
    <col min="198" max="198" width="8.28515625" style="2" customWidth="1"/>
    <col min="199" max="199" width="1.5703125" style="2" bestFit="1" customWidth="1"/>
    <col min="200" max="200" width="50.7109375" style="2" customWidth="1"/>
    <col min="201" max="201" width="6" style="2" bestFit="1" customWidth="1"/>
    <col min="202" max="202" width="7.28515625" style="2" bestFit="1" customWidth="1"/>
    <col min="203" max="203" width="5.7109375" style="2" customWidth="1"/>
    <col min="204" max="204" width="11.42578125" style="2" customWidth="1"/>
    <col min="205" max="205" width="12.7109375" style="2" customWidth="1"/>
    <col min="206" max="452" width="9.140625" style="2"/>
    <col min="453" max="453" width="5.7109375" style="2" customWidth="1"/>
    <col min="454" max="454" width="8.28515625" style="2" customWidth="1"/>
    <col min="455" max="455" width="1.5703125" style="2" bestFit="1" customWidth="1"/>
    <col min="456" max="456" width="50.7109375" style="2" customWidth="1"/>
    <col min="457" max="457" width="6" style="2" bestFit="1" customWidth="1"/>
    <col min="458" max="458" width="7.28515625" style="2" bestFit="1" customWidth="1"/>
    <col min="459" max="459" width="5.7109375" style="2" customWidth="1"/>
    <col min="460" max="460" width="11.42578125" style="2" customWidth="1"/>
    <col min="461" max="461" width="12.7109375" style="2" customWidth="1"/>
    <col min="462" max="708" width="9.140625" style="2"/>
    <col min="709" max="709" width="5.7109375" style="2" customWidth="1"/>
    <col min="710" max="710" width="8.28515625" style="2" customWidth="1"/>
    <col min="711" max="711" width="1.5703125" style="2" bestFit="1" customWidth="1"/>
    <col min="712" max="712" width="50.7109375" style="2" customWidth="1"/>
    <col min="713" max="713" width="6" style="2" bestFit="1" customWidth="1"/>
    <col min="714" max="714" width="7.28515625" style="2" bestFit="1" customWidth="1"/>
    <col min="715" max="715" width="5.7109375" style="2" customWidth="1"/>
    <col min="716" max="716" width="11.42578125" style="2" customWidth="1"/>
    <col min="717" max="717" width="12.7109375" style="2" customWidth="1"/>
    <col min="718" max="964" width="9.140625" style="2"/>
    <col min="965" max="965" width="5.7109375" style="2" customWidth="1"/>
    <col min="966" max="966" width="8.28515625" style="2" customWidth="1"/>
    <col min="967" max="967" width="1.5703125" style="2" bestFit="1" customWidth="1"/>
    <col min="968" max="968" width="50.7109375" style="2" customWidth="1"/>
    <col min="969" max="969" width="6" style="2" bestFit="1" customWidth="1"/>
    <col min="970" max="970" width="7.28515625" style="2" bestFit="1" customWidth="1"/>
    <col min="971" max="971" width="5.7109375" style="2" customWidth="1"/>
    <col min="972" max="972" width="11.42578125" style="2" customWidth="1"/>
    <col min="973" max="973" width="12.7109375" style="2" customWidth="1"/>
    <col min="974" max="1220" width="9.140625" style="2"/>
    <col min="1221" max="1221" width="5.7109375" style="2" customWidth="1"/>
    <col min="1222" max="1222" width="8.28515625" style="2" customWidth="1"/>
    <col min="1223" max="1223" width="1.5703125" style="2" bestFit="1" customWidth="1"/>
    <col min="1224" max="1224" width="50.7109375" style="2" customWidth="1"/>
    <col min="1225" max="1225" width="6" style="2" bestFit="1" customWidth="1"/>
    <col min="1226" max="1226" width="7.28515625" style="2" bestFit="1" customWidth="1"/>
    <col min="1227" max="1227" width="5.7109375" style="2" customWidth="1"/>
    <col min="1228" max="1228" width="11.42578125" style="2" customWidth="1"/>
    <col min="1229" max="1229" width="12.7109375" style="2" customWidth="1"/>
    <col min="1230" max="1476" width="9.140625" style="2"/>
    <col min="1477" max="1477" width="5.7109375" style="2" customWidth="1"/>
    <col min="1478" max="1478" width="8.28515625" style="2" customWidth="1"/>
    <col min="1479" max="1479" width="1.5703125" style="2" bestFit="1" customWidth="1"/>
    <col min="1480" max="1480" width="50.7109375" style="2" customWidth="1"/>
    <col min="1481" max="1481" width="6" style="2" bestFit="1" customWidth="1"/>
    <col min="1482" max="1482" width="7.28515625" style="2" bestFit="1" customWidth="1"/>
    <col min="1483" max="1483" width="5.7109375" style="2" customWidth="1"/>
    <col min="1484" max="1484" width="11.42578125" style="2" customWidth="1"/>
    <col min="1485" max="1485" width="12.7109375" style="2" customWidth="1"/>
    <col min="1486" max="1732" width="9.140625" style="2"/>
    <col min="1733" max="1733" width="5.7109375" style="2" customWidth="1"/>
    <col min="1734" max="1734" width="8.28515625" style="2" customWidth="1"/>
    <col min="1735" max="1735" width="1.5703125" style="2" bestFit="1" customWidth="1"/>
    <col min="1736" max="1736" width="50.7109375" style="2" customWidth="1"/>
    <col min="1737" max="1737" width="6" style="2" bestFit="1" customWidth="1"/>
    <col min="1738" max="1738" width="7.28515625" style="2" bestFit="1" customWidth="1"/>
    <col min="1739" max="1739" width="5.7109375" style="2" customWidth="1"/>
    <col min="1740" max="1740" width="11.42578125" style="2" customWidth="1"/>
    <col min="1741" max="1741" width="12.7109375" style="2" customWidth="1"/>
    <col min="1742" max="1988" width="9.140625" style="2"/>
    <col min="1989" max="1989" width="5.7109375" style="2" customWidth="1"/>
    <col min="1990" max="1990" width="8.28515625" style="2" customWidth="1"/>
    <col min="1991" max="1991" width="1.5703125" style="2" bestFit="1" customWidth="1"/>
    <col min="1992" max="1992" width="50.7109375" style="2" customWidth="1"/>
    <col min="1993" max="1993" width="6" style="2" bestFit="1" customWidth="1"/>
    <col min="1994" max="1994" width="7.28515625" style="2" bestFit="1" customWidth="1"/>
    <col min="1995" max="1995" width="5.7109375" style="2" customWidth="1"/>
    <col min="1996" max="1996" width="11.42578125" style="2" customWidth="1"/>
    <col min="1997" max="1997" width="12.7109375" style="2" customWidth="1"/>
    <col min="1998" max="2244" width="9.140625" style="2"/>
    <col min="2245" max="2245" width="5.7109375" style="2" customWidth="1"/>
    <col min="2246" max="2246" width="8.28515625" style="2" customWidth="1"/>
    <col min="2247" max="2247" width="1.5703125" style="2" bestFit="1" customWidth="1"/>
    <col min="2248" max="2248" width="50.7109375" style="2" customWidth="1"/>
    <col min="2249" max="2249" width="6" style="2" bestFit="1" customWidth="1"/>
    <col min="2250" max="2250" width="7.28515625" style="2" bestFit="1" customWidth="1"/>
    <col min="2251" max="2251" width="5.7109375" style="2" customWidth="1"/>
    <col min="2252" max="2252" width="11.42578125" style="2" customWidth="1"/>
    <col min="2253" max="2253" width="12.7109375" style="2" customWidth="1"/>
    <col min="2254" max="2500" width="9.140625" style="2"/>
    <col min="2501" max="2501" width="5.7109375" style="2" customWidth="1"/>
    <col min="2502" max="2502" width="8.28515625" style="2" customWidth="1"/>
    <col min="2503" max="2503" width="1.5703125" style="2" bestFit="1" customWidth="1"/>
    <col min="2504" max="2504" width="50.7109375" style="2" customWidth="1"/>
    <col min="2505" max="2505" width="6" style="2" bestFit="1" customWidth="1"/>
    <col min="2506" max="2506" width="7.28515625" style="2" bestFit="1" customWidth="1"/>
    <col min="2507" max="2507" width="5.7109375" style="2" customWidth="1"/>
    <col min="2508" max="2508" width="11.42578125" style="2" customWidth="1"/>
    <col min="2509" max="2509" width="12.7109375" style="2" customWidth="1"/>
    <col min="2510" max="2756" width="9.140625" style="2"/>
    <col min="2757" max="2757" width="5.7109375" style="2" customWidth="1"/>
    <col min="2758" max="2758" width="8.28515625" style="2" customWidth="1"/>
    <col min="2759" max="2759" width="1.5703125" style="2" bestFit="1" customWidth="1"/>
    <col min="2760" max="2760" width="50.7109375" style="2" customWidth="1"/>
    <col min="2761" max="2761" width="6" style="2" bestFit="1" customWidth="1"/>
    <col min="2762" max="2762" width="7.28515625" style="2" bestFit="1" customWidth="1"/>
    <col min="2763" max="2763" width="5.7109375" style="2" customWidth="1"/>
    <col min="2764" max="2764" width="11.42578125" style="2" customWidth="1"/>
    <col min="2765" max="2765" width="12.7109375" style="2" customWidth="1"/>
    <col min="2766" max="3012" width="9.140625" style="2"/>
    <col min="3013" max="3013" width="5.7109375" style="2" customWidth="1"/>
    <col min="3014" max="3014" width="8.28515625" style="2" customWidth="1"/>
    <col min="3015" max="3015" width="1.5703125" style="2" bestFit="1" customWidth="1"/>
    <col min="3016" max="3016" width="50.7109375" style="2" customWidth="1"/>
    <col min="3017" max="3017" width="6" style="2" bestFit="1" customWidth="1"/>
    <col min="3018" max="3018" width="7.28515625" style="2" bestFit="1" customWidth="1"/>
    <col min="3019" max="3019" width="5.7109375" style="2" customWidth="1"/>
    <col min="3020" max="3020" width="11.42578125" style="2" customWidth="1"/>
    <col min="3021" max="3021" width="12.7109375" style="2" customWidth="1"/>
    <col min="3022" max="3268" width="9.140625" style="2"/>
    <col min="3269" max="3269" width="5.7109375" style="2" customWidth="1"/>
    <col min="3270" max="3270" width="8.28515625" style="2" customWidth="1"/>
    <col min="3271" max="3271" width="1.5703125" style="2" bestFit="1" customWidth="1"/>
    <col min="3272" max="3272" width="50.7109375" style="2" customWidth="1"/>
    <col min="3273" max="3273" width="6" style="2" bestFit="1" customWidth="1"/>
    <col min="3274" max="3274" width="7.28515625" style="2" bestFit="1" customWidth="1"/>
    <col min="3275" max="3275" width="5.7109375" style="2" customWidth="1"/>
    <col min="3276" max="3276" width="11.42578125" style="2" customWidth="1"/>
    <col min="3277" max="3277" width="12.7109375" style="2" customWidth="1"/>
    <col min="3278" max="3524" width="9.140625" style="2"/>
    <col min="3525" max="3525" width="5.7109375" style="2" customWidth="1"/>
    <col min="3526" max="3526" width="8.28515625" style="2" customWidth="1"/>
    <col min="3527" max="3527" width="1.5703125" style="2" bestFit="1" customWidth="1"/>
    <col min="3528" max="3528" width="50.7109375" style="2" customWidth="1"/>
    <col min="3529" max="3529" width="6" style="2" bestFit="1" customWidth="1"/>
    <col min="3530" max="3530" width="7.28515625" style="2" bestFit="1" customWidth="1"/>
    <col min="3531" max="3531" width="5.7109375" style="2" customWidth="1"/>
    <col min="3532" max="3532" width="11.42578125" style="2" customWidth="1"/>
    <col min="3533" max="3533" width="12.7109375" style="2" customWidth="1"/>
    <col min="3534" max="3780" width="9.140625" style="2"/>
    <col min="3781" max="3781" width="5.7109375" style="2" customWidth="1"/>
    <col min="3782" max="3782" width="8.28515625" style="2" customWidth="1"/>
    <col min="3783" max="3783" width="1.5703125" style="2" bestFit="1" customWidth="1"/>
    <col min="3784" max="3784" width="50.7109375" style="2" customWidth="1"/>
    <col min="3785" max="3785" width="6" style="2" bestFit="1" customWidth="1"/>
    <col min="3786" max="3786" width="7.28515625" style="2" bestFit="1" customWidth="1"/>
    <col min="3787" max="3787" width="5.7109375" style="2" customWidth="1"/>
    <col min="3788" max="3788" width="11.42578125" style="2" customWidth="1"/>
    <col min="3789" max="3789" width="12.7109375" style="2" customWidth="1"/>
    <col min="3790" max="4036" width="9.140625" style="2"/>
    <col min="4037" max="4037" width="5.7109375" style="2" customWidth="1"/>
    <col min="4038" max="4038" width="8.28515625" style="2" customWidth="1"/>
    <col min="4039" max="4039" width="1.5703125" style="2" bestFit="1" customWidth="1"/>
    <col min="4040" max="4040" width="50.7109375" style="2" customWidth="1"/>
    <col min="4041" max="4041" width="6" style="2" bestFit="1" customWidth="1"/>
    <col min="4042" max="4042" width="7.28515625" style="2" bestFit="1" customWidth="1"/>
    <col min="4043" max="4043" width="5.7109375" style="2" customWidth="1"/>
    <col min="4044" max="4044" width="11.42578125" style="2" customWidth="1"/>
    <col min="4045" max="4045" width="12.7109375" style="2" customWidth="1"/>
    <col min="4046" max="4292" width="9.140625" style="2"/>
    <col min="4293" max="4293" width="5.7109375" style="2" customWidth="1"/>
    <col min="4294" max="4294" width="8.28515625" style="2" customWidth="1"/>
    <col min="4295" max="4295" width="1.5703125" style="2" bestFit="1" customWidth="1"/>
    <col min="4296" max="4296" width="50.7109375" style="2" customWidth="1"/>
    <col min="4297" max="4297" width="6" style="2" bestFit="1" customWidth="1"/>
    <col min="4298" max="4298" width="7.28515625" style="2" bestFit="1" customWidth="1"/>
    <col min="4299" max="4299" width="5.7109375" style="2" customWidth="1"/>
    <col min="4300" max="4300" width="11.42578125" style="2" customWidth="1"/>
    <col min="4301" max="4301" width="12.7109375" style="2" customWidth="1"/>
    <col min="4302" max="4548" width="9.140625" style="2"/>
    <col min="4549" max="4549" width="5.7109375" style="2" customWidth="1"/>
    <col min="4550" max="4550" width="8.28515625" style="2" customWidth="1"/>
    <col min="4551" max="4551" width="1.5703125" style="2" bestFit="1" customWidth="1"/>
    <col min="4552" max="4552" width="50.7109375" style="2" customWidth="1"/>
    <col min="4553" max="4553" width="6" style="2" bestFit="1" customWidth="1"/>
    <col min="4554" max="4554" width="7.28515625" style="2" bestFit="1" customWidth="1"/>
    <col min="4555" max="4555" width="5.7109375" style="2" customWidth="1"/>
    <col min="4556" max="4556" width="11.42578125" style="2" customWidth="1"/>
    <col min="4557" max="4557" width="12.7109375" style="2" customWidth="1"/>
    <col min="4558" max="4804" width="9.140625" style="2"/>
    <col min="4805" max="4805" width="5.7109375" style="2" customWidth="1"/>
    <col min="4806" max="4806" width="8.28515625" style="2" customWidth="1"/>
    <col min="4807" max="4807" width="1.5703125" style="2" bestFit="1" customWidth="1"/>
    <col min="4808" max="4808" width="50.7109375" style="2" customWidth="1"/>
    <col min="4809" max="4809" width="6" style="2" bestFit="1" customWidth="1"/>
    <col min="4810" max="4810" width="7.28515625" style="2" bestFit="1" customWidth="1"/>
    <col min="4811" max="4811" width="5.7109375" style="2" customWidth="1"/>
    <col min="4812" max="4812" width="11.42578125" style="2" customWidth="1"/>
    <col min="4813" max="4813" width="12.7109375" style="2" customWidth="1"/>
    <col min="4814" max="5060" width="9.140625" style="2"/>
    <col min="5061" max="5061" width="5.7109375" style="2" customWidth="1"/>
    <col min="5062" max="5062" width="8.28515625" style="2" customWidth="1"/>
    <col min="5063" max="5063" width="1.5703125" style="2" bestFit="1" customWidth="1"/>
    <col min="5064" max="5064" width="50.7109375" style="2" customWidth="1"/>
    <col min="5065" max="5065" width="6" style="2" bestFit="1" customWidth="1"/>
    <col min="5066" max="5066" width="7.28515625" style="2" bestFit="1" customWidth="1"/>
    <col min="5067" max="5067" width="5.7109375" style="2" customWidth="1"/>
    <col min="5068" max="5068" width="11.42578125" style="2" customWidth="1"/>
    <col min="5069" max="5069" width="12.7109375" style="2" customWidth="1"/>
    <col min="5070" max="5316" width="9.140625" style="2"/>
    <col min="5317" max="5317" width="5.7109375" style="2" customWidth="1"/>
    <col min="5318" max="5318" width="8.28515625" style="2" customWidth="1"/>
    <col min="5319" max="5319" width="1.5703125" style="2" bestFit="1" customWidth="1"/>
    <col min="5320" max="5320" width="50.7109375" style="2" customWidth="1"/>
    <col min="5321" max="5321" width="6" style="2" bestFit="1" customWidth="1"/>
    <col min="5322" max="5322" width="7.28515625" style="2" bestFit="1" customWidth="1"/>
    <col min="5323" max="5323" width="5.7109375" style="2" customWidth="1"/>
    <col min="5324" max="5324" width="11.42578125" style="2" customWidth="1"/>
    <col min="5325" max="5325" width="12.7109375" style="2" customWidth="1"/>
    <col min="5326" max="5572" width="9.140625" style="2"/>
    <col min="5573" max="5573" width="5.7109375" style="2" customWidth="1"/>
    <col min="5574" max="5574" width="8.28515625" style="2" customWidth="1"/>
    <col min="5575" max="5575" width="1.5703125" style="2" bestFit="1" customWidth="1"/>
    <col min="5576" max="5576" width="50.7109375" style="2" customWidth="1"/>
    <col min="5577" max="5577" width="6" style="2" bestFit="1" customWidth="1"/>
    <col min="5578" max="5578" width="7.28515625" style="2" bestFit="1" customWidth="1"/>
    <col min="5579" max="5579" width="5.7109375" style="2" customWidth="1"/>
    <col min="5580" max="5580" width="11.42578125" style="2" customWidth="1"/>
    <col min="5581" max="5581" width="12.7109375" style="2" customWidth="1"/>
    <col min="5582" max="5828" width="9.140625" style="2"/>
    <col min="5829" max="5829" width="5.7109375" style="2" customWidth="1"/>
    <col min="5830" max="5830" width="8.28515625" style="2" customWidth="1"/>
    <col min="5831" max="5831" width="1.5703125" style="2" bestFit="1" customWidth="1"/>
    <col min="5832" max="5832" width="50.7109375" style="2" customWidth="1"/>
    <col min="5833" max="5833" width="6" style="2" bestFit="1" customWidth="1"/>
    <col min="5834" max="5834" width="7.28515625" style="2" bestFit="1" customWidth="1"/>
    <col min="5835" max="5835" width="5.7109375" style="2" customWidth="1"/>
    <col min="5836" max="5836" width="11.42578125" style="2" customWidth="1"/>
    <col min="5837" max="5837" width="12.7109375" style="2" customWidth="1"/>
    <col min="5838" max="6084" width="9.140625" style="2"/>
    <col min="6085" max="6085" width="5.7109375" style="2" customWidth="1"/>
    <col min="6086" max="6086" width="8.28515625" style="2" customWidth="1"/>
    <col min="6087" max="6087" width="1.5703125" style="2" bestFit="1" customWidth="1"/>
    <col min="6088" max="6088" width="50.7109375" style="2" customWidth="1"/>
    <col min="6089" max="6089" width="6" style="2" bestFit="1" customWidth="1"/>
    <col min="6090" max="6090" width="7.28515625" style="2" bestFit="1" customWidth="1"/>
    <col min="6091" max="6091" width="5.7109375" style="2" customWidth="1"/>
    <col min="6092" max="6092" width="11.42578125" style="2" customWidth="1"/>
    <col min="6093" max="6093" width="12.7109375" style="2" customWidth="1"/>
    <col min="6094" max="6340" width="9.140625" style="2"/>
    <col min="6341" max="6341" width="5.7109375" style="2" customWidth="1"/>
    <col min="6342" max="6342" width="8.28515625" style="2" customWidth="1"/>
    <col min="6343" max="6343" width="1.5703125" style="2" bestFit="1" customWidth="1"/>
    <col min="6344" max="6344" width="50.7109375" style="2" customWidth="1"/>
    <col min="6345" max="6345" width="6" style="2" bestFit="1" customWidth="1"/>
    <col min="6346" max="6346" width="7.28515625" style="2" bestFit="1" customWidth="1"/>
    <col min="6347" max="6347" width="5.7109375" style="2" customWidth="1"/>
    <col min="6348" max="6348" width="11.42578125" style="2" customWidth="1"/>
    <col min="6349" max="6349" width="12.7109375" style="2" customWidth="1"/>
    <col min="6350" max="6596" width="9.140625" style="2"/>
    <col min="6597" max="6597" width="5.7109375" style="2" customWidth="1"/>
    <col min="6598" max="6598" width="8.28515625" style="2" customWidth="1"/>
    <col min="6599" max="6599" width="1.5703125" style="2" bestFit="1" customWidth="1"/>
    <col min="6600" max="6600" width="50.7109375" style="2" customWidth="1"/>
    <col min="6601" max="6601" width="6" style="2" bestFit="1" customWidth="1"/>
    <col min="6602" max="6602" width="7.28515625" style="2" bestFit="1" customWidth="1"/>
    <col min="6603" max="6603" width="5.7109375" style="2" customWidth="1"/>
    <col min="6604" max="6604" width="11.42578125" style="2" customWidth="1"/>
    <col min="6605" max="6605" width="12.7109375" style="2" customWidth="1"/>
    <col min="6606" max="6852" width="9.140625" style="2"/>
    <col min="6853" max="6853" width="5.7109375" style="2" customWidth="1"/>
    <col min="6854" max="6854" width="8.28515625" style="2" customWidth="1"/>
    <col min="6855" max="6855" width="1.5703125" style="2" bestFit="1" customWidth="1"/>
    <col min="6856" max="6856" width="50.7109375" style="2" customWidth="1"/>
    <col min="6857" max="6857" width="6" style="2" bestFit="1" customWidth="1"/>
    <col min="6858" max="6858" width="7.28515625" style="2" bestFit="1" customWidth="1"/>
    <col min="6859" max="6859" width="5.7109375" style="2" customWidth="1"/>
    <col min="6860" max="6860" width="11.42578125" style="2" customWidth="1"/>
    <col min="6861" max="6861" width="12.7109375" style="2" customWidth="1"/>
    <col min="6862" max="7108" width="9.140625" style="2"/>
    <col min="7109" max="7109" width="5.7109375" style="2" customWidth="1"/>
    <col min="7110" max="7110" width="8.28515625" style="2" customWidth="1"/>
    <col min="7111" max="7111" width="1.5703125" style="2" bestFit="1" customWidth="1"/>
    <col min="7112" max="7112" width="50.7109375" style="2" customWidth="1"/>
    <col min="7113" max="7113" width="6" style="2" bestFit="1" customWidth="1"/>
    <col min="7114" max="7114" width="7.28515625" style="2" bestFit="1" customWidth="1"/>
    <col min="7115" max="7115" width="5.7109375" style="2" customWidth="1"/>
    <col min="7116" max="7116" width="11.42578125" style="2" customWidth="1"/>
    <col min="7117" max="7117" width="12.7109375" style="2" customWidth="1"/>
    <col min="7118" max="7364" width="9.140625" style="2"/>
    <col min="7365" max="7365" width="5.7109375" style="2" customWidth="1"/>
    <col min="7366" max="7366" width="8.28515625" style="2" customWidth="1"/>
    <col min="7367" max="7367" width="1.5703125" style="2" bestFit="1" customWidth="1"/>
    <col min="7368" max="7368" width="50.7109375" style="2" customWidth="1"/>
    <col min="7369" max="7369" width="6" style="2" bestFit="1" customWidth="1"/>
    <col min="7370" max="7370" width="7.28515625" style="2" bestFit="1" customWidth="1"/>
    <col min="7371" max="7371" width="5.7109375" style="2" customWidth="1"/>
    <col min="7372" max="7372" width="11.42578125" style="2" customWidth="1"/>
    <col min="7373" max="7373" width="12.7109375" style="2" customWidth="1"/>
    <col min="7374" max="7620" width="9.140625" style="2"/>
    <col min="7621" max="7621" width="5.7109375" style="2" customWidth="1"/>
    <col min="7622" max="7622" width="8.28515625" style="2" customWidth="1"/>
    <col min="7623" max="7623" width="1.5703125" style="2" bestFit="1" customWidth="1"/>
    <col min="7624" max="7624" width="50.7109375" style="2" customWidth="1"/>
    <col min="7625" max="7625" width="6" style="2" bestFit="1" customWidth="1"/>
    <col min="7626" max="7626" width="7.28515625" style="2" bestFit="1" customWidth="1"/>
    <col min="7627" max="7627" width="5.7109375" style="2" customWidth="1"/>
    <col min="7628" max="7628" width="11.42578125" style="2" customWidth="1"/>
    <col min="7629" max="7629" width="12.7109375" style="2" customWidth="1"/>
    <col min="7630" max="7876" width="9.140625" style="2"/>
    <col min="7877" max="7877" width="5.7109375" style="2" customWidth="1"/>
    <col min="7878" max="7878" width="8.28515625" style="2" customWidth="1"/>
    <col min="7879" max="7879" width="1.5703125" style="2" bestFit="1" customWidth="1"/>
    <col min="7880" max="7880" width="50.7109375" style="2" customWidth="1"/>
    <col min="7881" max="7881" width="6" style="2" bestFit="1" customWidth="1"/>
    <col min="7882" max="7882" width="7.28515625" style="2" bestFit="1" customWidth="1"/>
    <col min="7883" max="7883" width="5.7109375" style="2" customWidth="1"/>
    <col min="7884" max="7884" width="11.42578125" style="2" customWidth="1"/>
    <col min="7885" max="7885" width="12.7109375" style="2" customWidth="1"/>
    <col min="7886" max="8132" width="9.140625" style="2"/>
    <col min="8133" max="8133" width="5.7109375" style="2" customWidth="1"/>
    <col min="8134" max="8134" width="8.28515625" style="2" customWidth="1"/>
    <col min="8135" max="8135" width="1.5703125" style="2" bestFit="1" customWidth="1"/>
    <col min="8136" max="8136" width="50.7109375" style="2" customWidth="1"/>
    <col min="8137" max="8137" width="6" style="2" bestFit="1" customWidth="1"/>
    <col min="8138" max="8138" width="7.28515625" style="2" bestFit="1" customWidth="1"/>
    <col min="8139" max="8139" width="5.7109375" style="2" customWidth="1"/>
    <col min="8140" max="8140" width="11.42578125" style="2" customWidth="1"/>
    <col min="8141" max="8141" width="12.7109375" style="2" customWidth="1"/>
    <col min="8142" max="8388" width="9.140625" style="2"/>
    <col min="8389" max="8389" width="5.7109375" style="2" customWidth="1"/>
    <col min="8390" max="8390" width="8.28515625" style="2" customWidth="1"/>
    <col min="8391" max="8391" width="1.5703125" style="2" bestFit="1" customWidth="1"/>
    <col min="8392" max="8392" width="50.7109375" style="2" customWidth="1"/>
    <col min="8393" max="8393" width="6" style="2" bestFit="1" customWidth="1"/>
    <col min="8394" max="8394" width="7.28515625" style="2" bestFit="1" customWidth="1"/>
    <col min="8395" max="8395" width="5.7109375" style="2" customWidth="1"/>
    <col min="8396" max="8396" width="11.42578125" style="2" customWidth="1"/>
    <col min="8397" max="8397" width="12.7109375" style="2" customWidth="1"/>
    <col min="8398" max="8644" width="9.140625" style="2"/>
    <col min="8645" max="8645" width="5.7109375" style="2" customWidth="1"/>
    <col min="8646" max="8646" width="8.28515625" style="2" customWidth="1"/>
    <col min="8647" max="8647" width="1.5703125" style="2" bestFit="1" customWidth="1"/>
    <col min="8648" max="8648" width="50.7109375" style="2" customWidth="1"/>
    <col min="8649" max="8649" width="6" style="2" bestFit="1" customWidth="1"/>
    <col min="8650" max="8650" width="7.28515625" style="2" bestFit="1" customWidth="1"/>
    <col min="8651" max="8651" width="5.7109375" style="2" customWidth="1"/>
    <col min="8652" max="8652" width="11.42578125" style="2" customWidth="1"/>
    <col min="8653" max="8653" width="12.7109375" style="2" customWidth="1"/>
    <col min="8654" max="8900" width="9.140625" style="2"/>
    <col min="8901" max="8901" width="5.7109375" style="2" customWidth="1"/>
    <col min="8902" max="8902" width="8.28515625" style="2" customWidth="1"/>
    <col min="8903" max="8903" width="1.5703125" style="2" bestFit="1" customWidth="1"/>
    <col min="8904" max="8904" width="50.7109375" style="2" customWidth="1"/>
    <col min="8905" max="8905" width="6" style="2" bestFit="1" customWidth="1"/>
    <col min="8906" max="8906" width="7.28515625" style="2" bestFit="1" customWidth="1"/>
    <col min="8907" max="8907" width="5.7109375" style="2" customWidth="1"/>
    <col min="8908" max="8908" width="11.42578125" style="2" customWidth="1"/>
    <col min="8909" max="8909" width="12.7109375" style="2" customWidth="1"/>
    <col min="8910" max="9156" width="9.140625" style="2"/>
    <col min="9157" max="9157" width="5.7109375" style="2" customWidth="1"/>
    <col min="9158" max="9158" width="8.28515625" style="2" customWidth="1"/>
    <col min="9159" max="9159" width="1.5703125" style="2" bestFit="1" customWidth="1"/>
    <col min="9160" max="9160" width="50.7109375" style="2" customWidth="1"/>
    <col min="9161" max="9161" width="6" style="2" bestFit="1" customWidth="1"/>
    <col min="9162" max="9162" width="7.28515625" style="2" bestFit="1" customWidth="1"/>
    <col min="9163" max="9163" width="5.7109375" style="2" customWidth="1"/>
    <col min="9164" max="9164" width="11.42578125" style="2" customWidth="1"/>
    <col min="9165" max="9165" width="12.7109375" style="2" customWidth="1"/>
    <col min="9166" max="9412" width="9.140625" style="2"/>
    <col min="9413" max="9413" width="5.7109375" style="2" customWidth="1"/>
    <col min="9414" max="9414" width="8.28515625" style="2" customWidth="1"/>
    <col min="9415" max="9415" width="1.5703125" style="2" bestFit="1" customWidth="1"/>
    <col min="9416" max="9416" width="50.7109375" style="2" customWidth="1"/>
    <col min="9417" max="9417" width="6" style="2" bestFit="1" customWidth="1"/>
    <col min="9418" max="9418" width="7.28515625" style="2" bestFit="1" customWidth="1"/>
    <col min="9419" max="9419" width="5.7109375" style="2" customWidth="1"/>
    <col min="9420" max="9420" width="11.42578125" style="2" customWidth="1"/>
    <col min="9421" max="9421" width="12.7109375" style="2" customWidth="1"/>
    <col min="9422" max="9668" width="9.140625" style="2"/>
    <col min="9669" max="9669" width="5.7109375" style="2" customWidth="1"/>
    <col min="9670" max="9670" width="8.28515625" style="2" customWidth="1"/>
    <col min="9671" max="9671" width="1.5703125" style="2" bestFit="1" customWidth="1"/>
    <col min="9672" max="9672" width="50.7109375" style="2" customWidth="1"/>
    <col min="9673" max="9673" width="6" style="2" bestFit="1" customWidth="1"/>
    <col min="9674" max="9674" width="7.28515625" style="2" bestFit="1" customWidth="1"/>
    <col min="9675" max="9675" width="5.7109375" style="2" customWidth="1"/>
    <col min="9676" max="9676" width="11.42578125" style="2" customWidth="1"/>
    <col min="9677" max="9677" width="12.7109375" style="2" customWidth="1"/>
    <col min="9678" max="9924" width="9.140625" style="2"/>
    <col min="9925" max="9925" width="5.7109375" style="2" customWidth="1"/>
    <col min="9926" max="9926" width="8.28515625" style="2" customWidth="1"/>
    <col min="9927" max="9927" width="1.5703125" style="2" bestFit="1" customWidth="1"/>
    <col min="9928" max="9928" width="50.7109375" style="2" customWidth="1"/>
    <col min="9929" max="9929" width="6" style="2" bestFit="1" customWidth="1"/>
    <col min="9930" max="9930" width="7.28515625" style="2" bestFit="1" customWidth="1"/>
    <col min="9931" max="9931" width="5.7109375" style="2" customWidth="1"/>
    <col min="9932" max="9932" width="11.42578125" style="2" customWidth="1"/>
    <col min="9933" max="9933" width="12.7109375" style="2" customWidth="1"/>
    <col min="9934" max="10180" width="9.140625" style="2"/>
    <col min="10181" max="10181" width="5.7109375" style="2" customWidth="1"/>
    <col min="10182" max="10182" width="8.28515625" style="2" customWidth="1"/>
    <col min="10183" max="10183" width="1.5703125" style="2" bestFit="1" customWidth="1"/>
    <col min="10184" max="10184" width="50.7109375" style="2" customWidth="1"/>
    <col min="10185" max="10185" width="6" style="2" bestFit="1" customWidth="1"/>
    <col min="10186" max="10186" width="7.28515625" style="2" bestFit="1" customWidth="1"/>
    <col min="10187" max="10187" width="5.7109375" style="2" customWidth="1"/>
    <col min="10188" max="10188" width="11.42578125" style="2" customWidth="1"/>
    <col min="10189" max="10189" width="12.7109375" style="2" customWidth="1"/>
    <col min="10190" max="10436" width="9.140625" style="2"/>
    <col min="10437" max="10437" width="5.7109375" style="2" customWidth="1"/>
    <col min="10438" max="10438" width="8.28515625" style="2" customWidth="1"/>
    <col min="10439" max="10439" width="1.5703125" style="2" bestFit="1" customWidth="1"/>
    <col min="10440" max="10440" width="50.7109375" style="2" customWidth="1"/>
    <col min="10441" max="10441" width="6" style="2" bestFit="1" customWidth="1"/>
    <col min="10442" max="10442" width="7.28515625" style="2" bestFit="1" customWidth="1"/>
    <col min="10443" max="10443" width="5.7109375" style="2" customWidth="1"/>
    <col min="10444" max="10444" width="11.42578125" style="2" customWidth="1"/>
    <col min="10445" max="10445" width="12.7109375" style="2" customWidth="1"/>
    <col min="10446" max="10692" width="9.140625" style="2"/>
    <col min="10693" max="10693" width="5.7109375" style="2" customWidth="1"/>
    <col min="10694" max="10694" width="8.28515625" style="2" customWidth="1"/>
    <col min="10695" max="10695" width="1.5703125" style="2" bestFit="1" customWidth="1"/>
    <col min="10696" max="10696" width="50.7109375" style="2" customWidth="1"/>
    <col min="10697" max="10697" width="6" style="2" bestFit="1" customWidth="1"/>
    <col min="10698" max="10698" width="7.28515625" style="2" bestFit="1" customWidth="1"/>
    <col min="10699" max="10699" width="5.7109375" style="2" customWidth="1"/>
    <col min="10700" max="10700" width="11.42578125" style="2" customWidth="1"/>
    <col min="10701" max="10701" width="12.7109375" style="2" customWidth="1"/>
    <col min="10702" max="10948" width="9.140625" style="2"/>
    <col min="10949" max="10949" width="5.7109375" style="2" customWidth="1"/>
    <col min="10950" max="10950" width="8.28515625" style="2" customWidth="1"/>
    <col min="10951" max="10951" width="1.5703125" style="2" bestFit="1" customWidth="1"/>
    <col min="10952" max="10952" width="50.7109375" style="2" customWidth="1"/>
    <col min="10953" max="10953" width="6" style="2" bestFit="1" customWidth="1"/>
    <col min="10954" max="10954" width="7.28515625" style="2" bestFit="1" customWidth="1"/>
    <col min="10955" max="10955" width="5.7109375" style="2" customWidth="1"/>
    <col min="10956" max="10956" width="11.42578125" style="2" customWidth="1"/>
    <col min="10957" max="10957" width="12.7109375" style="2" customWidth="1"/>
    <col min="10958" max="11204" width="9.140625" style="2"/>
    <col min="11205" max="11205" width="5.7109375" style="2" customWidth="1"/>
    <col min="11206" max="11206" width="8.28515625" style="2" customWidth="1"/>
    <col min="11207" max="11207" width="1.5703125" style="2" bestFit="1" customWidth="1"/>
    <col min="11208" max="11208" width="50.7109375" style="2" customWidth="1"/>
    <col min="11209" max="11209" width="6" style="2" bestFit="1" customWidth="1"/>
    <col min="11210" max="11210" width="7.28515625" style="2" bestFit="1" customWidth="1"/>
    <col min="11211" max="11211" width="5.7109375" style="2" customWidth="1"/>
    <col min="11212" max="11212" width="11.42578125" style="2" customWidth="1"/>
    <col min="11213" max="11213" width="12.7109375" style="2" customWidth="1"/>
    <col min="11214" max="11460" width="9.140625" style="2"/>
    <col min="11461" max="11461" width="5.7109375" style="2" customWidth="1"/>
    <col min="11462" max="11462" width="8.28515625" style="2" customWidth="1"/>
    <col min="11463" max="11463" width="1.5703125" style="2" bestFit="1" customWidth="1"/>
    <col min="11464" max="11464" width="50.7109375" style="2" customWidth="1"/>
    <col min="11465" max="11465" width="6" style="2" bestFit="1" customWidth="1"/>
    <col min="11466" max="11466" width="7.28515625" style="2" bestFit="1" customWidth="1"/>
    <col min="11467" max="11467" width="5.7109375" style="2" customWidth="1"/>
    <col min="11468" max="11468" width="11.42578125" style="2" customWidth="1"/>
    <col min="11469" max="11469" width="12.7109375" style="2" customWidth="1"/>
    <col min="11470" max="11716" width="9.140625" style="2"/>
    <col min="11717" max="11717" width="5.7109375" style="2" customWidth="1"/>
    <col min="11718" max="11718" width="8.28515625" style="2" customWidth="1"/>
    <col min="11719" max="11719" width="1.5703125" style="2" bestFit="1" customWidth="1"/>
    <col min="11720" max="11720" width="50.7109375" style="2" customWidth="1"/>
    <col min="11721" max="11721" width="6" style="2" bestFit="1" customWidth="1"/>
    <col min="11722" max="11722" width="7.28515625" style="2" bestFit="1" customWidth="1"/>
    <col min="11723" max="11723" width="5.7109375" style="2" customWidth="1"/>
    <col min="11724" max="11724" width="11.42578125" style="2" customWidth="1"/>
    <col min="11725" max="11725" width="12.7109375" style="2" customWidth="1"/>
    <col min="11726" max="11972" width="9.140625" style="2"/>
    <col min="11973" max="11973" width="5.7109375" style="2" customWidth="1"/>
    <col min="11974" max="11974" width="8.28515625" style="2" customWidth="1"/>
    <col min="11975" max="11975" width="1.5703125" style="2" bestFit="1" customWidth="1"/>
    <col min="11976" max="11976" width="50.7109375" style="2" customWidth="1"/>
    <col min="11977" max="11977" width="6" style="2" bestFit="1" customWidth="1"/>
    <col min="11978" max="11978" width="7.28515625" style="2" bestFit="1" customWidth="1"/>
    <col min="11979" max="11979" width="5.7109375" style="2" customWidth="1"/>
    <col min="11980" max="11980" width="11.42578125" style="2" customWidth="1"/>
    <col min="11981" max="11981" width="12.7109375" style="2" customWidth="1"/>
    <col min="11982" max="12228" width="9.140625" style="2"/>
    <col min="12229" max="12229" width="5.7109375" style="2" customWidth="1"/>
    <col min="12230" max="12230" width="8.28515625" style="2" customWidth="1"/>
    <col min="12231" max="12231" width="1.5703125" style="2" bestFit="1" customWidth="1"/>
    <col min="12232" max="12232" width="50.7109375" style="2" customWidth="1"/>
    <col min="12233" max="12233" width="6" style="2" bestFit="1" customWidth="1"/>
    <col min="12234" max="12234" width="7.28515625" style="2" bestFit="1" customWidth="1"/>
    <col min="12235" max="12235" width="5.7109375" style="2" customWidth="1"/>
    <col min="12236" max="12236" width="11.42578125" style="2" customWidth="1"/>
    <col min="12237" max="12237" width="12.7109375" style="2" customWidth="1"/>
    <col min="12238" max="12484" width="9.140625" style="2"/>
    <col min="12485" max="12485" width="5.7109375" style="2" customWidth="1"/>
    <col min="12486" max="12486" width="8.28515625" style="2" customWidth="1"/>
    <col min="12487" max="12487" width="1.5703125" style="2" bestFit="1" customWidth="1"/>
    <col min="12488" max="12488" width="50.7109375" style="2" customWidth="1"/>
    <col min="12489" max="12489" width="6" style="2" bestFit="1" customWidth="1"/>
    <col min="12490" max="12490" width="7.28515625" style="2" bestFit="1" customWidth="1"/>
    <col min="12491" max="12491" width="5.7109375" style="2" customWidth="1"/>
    <col min="12492" max="12492" width="11.42578125" style="2" customWidth="1"/>
    <col min="12493" max="12493" width="12.7109375" style="2" customWidth="1"/>
    <col min="12494" max="12740" width="9.140625" style="2"/>
    <col min="12741" max="12741" width="5.7109375" style="2" customWidth="1"/>
    <col min="12742" max="12742" width="8.28515625" style="2" customWidth="1"/>
    <col min="12743" max="12743" width="1.5703125" style="2" bestFit="1" customWidth="1"/>
    <col min="12744" max="12744" width="50.7109375" style="2" customWidth="1"/>
    <col min="12745" max="12745" width="6" style="2" bestFit="1" customWidth="1"/>
    <col min="12746" max="12746" width="7.28515625" style="2" bestFit="1" customWidth="1"/>
    <col min="12747" max="12747" width="5.7109375" style="2" customWidth="1"/>
    <col min="12748" max="12748" width="11.42578125" style="2" customWidth="1"/>
    <col min="12749" max="12749" width="12.7109375" style="2" customWidth="1"/>
    <col min="12750" max="12996" width="9.140625" style="2"/>
    <col min="12997" max="12997" width="5.7109375" style="2" customWidth="1"/>
    <col min="12998" max="12998" width="8.28515625" style="2" customWidth="1"/>
    <col min="12999" max="12999" width="1.5703125" style="2" bestFit="1" customWidth="1"/>
    <col min="13000" max="13000" width="50.7109375" style="2" customWidth="1"/>
    <col min="13001" max="13001" width="6" style="2" bestFit="1" customWidth="1"/>
    <col min="13002" max="13002" width="7.28515625" style="2" bestFit="1" customWidth="1"/>
    <col min="13003" max="13003" width="5.7109375" style="2" customWidth="1"/>
    <col min="13004" max="13004" width="11.42578125" style="2" customWidth="1"/>
    <col min="13005" max="13005" width="12.7109375" style="2" customWidth="1"/>
    <col min="13006" max="13252" width="9.140625" style="2"/>
    <col min="13253" max="13253" width="5.7109375" style="2" customWidth="1"/>
    <col min="13254" max="13254" width="8.28515625" style="2" customWidth="1"/>
    <col min="13255" max="13255" width="1.5703125" style="2" bestFit="1" customWidth="1"/>
    <col min="13256" max="13256" width="50.7109375" style="2" customWidth="1"/>
    <col min="13257" max="13257" width="6" style="2" bestFit="1" customWidth="1"/>
    <col min="13258" max="13258" width="7.28515625" style="2" bestFit="1" customWidth="1"/>
    <col min="13259" max="13259" width="5.7109375" style="2" customWidth="1"/>
    <col min="13260" max="13260" width="11.42578125" style="2" customWidth="1"/>
    <col min="13261" max="13261" width="12.7109375" style="2" customWidth="1"/>
    <col min="13262" max="13508" width="9.140625" style="2"/>
    <col min="13509" max="13509" width="5.7109375" style="2" customWidth="1"/>
    <col min="13510" max="13510" width="8.28515625" style="2" customWidth="1"/>
    <col min="13511" max="13511" width="1.5703125" style="2" bestFit="1" customWidth="1"/>
    <col min="13512" max="13512" width="50.7109375" style="2" customWidth="1"/>
    <col min="13513" max="13513" width="6" style="2" bestFit="1" customWidth="1"/>
    <col min="13514" max="13514" width="7.28515625" style="2" bestFit="1" customWidth="1"/>
    <col min="13515" max="13515" width="5.7109375" style="2" customWidth="1"/>
    <col min="13516" max="13516" width="11.42578125" style="2" customWidth="1"/>
    <col min="13517" max="13517" width="12.7109375" style="2" customWidth="1"/>
    <col min="13518" max="13764" width="9.140625" style="2"/>
    <col min="13765" max="13765" width="5.7109375" style="2" customWidth="1"/>
    <col min="13766" max="13766" width="8.28515625" style="2" customWidth="1"/>
    <col min="13767" max="13767" width="1.5703125" style="2" bestFit="1" customWidth="1"/>
    <col min="13768" max="13768" width="50.7109375" style="2" customWidth="1"/>
    <col min="13769" max="13769" width="6" style="2" bestFit="1" customWidth="1"/>
    <col min="13770" max="13770" width="7.28515625" style="2" bestFit="1" customWidth="1"/>
    <col min="13771" max="13771" width="5.7109375" style="2" customWidth="1"/>
    <col min="13772" max="13772" width="11.42578125" style="2" customWidth="1"/>
    <col min="13773" max="13773" width="12.7109375" style="2" customWidth="1"/>
    <col min="13774" max="14020" width="9.140625" style="2"/>
    <col min="14021" max="14021" width="5.7109375" style="2" customWidth="1"/>
    <col min="14022" max="14022" width="8.28515625" style="2" customWidth="1"/>
    <col min="14023" max="14023" width="1.5703125" style="2" bestFit="1" customWidth="1"/>
    <col min="14024" max="14024" width="50.7109375" style="2" customWidth="1"/>
    <col min="14025" max="14025" width="6" style="2" bestFit="1" customWidth="1"/>
    <col min="14026" max="14026" width="7.28515625" style="2" bestFit="1" customWidth="1"/>
    <col min="14027" max="14027" width="5.7109375" style="2" customWidth="1"/>
    <col min="14028" max="14028" width="11.42578125" style="2" customWidth="1"/>
    <col min="14029" max="14029" width="12.7109375" style="2" customWidth="1"/>
    <col min="14030" max="14276" width="9.140625" style="2"/>
    <col min="14277" max="14277" width="5.7109375" style="2" customWidth="1"/>
    <col min="14278" max="14278" width="8.28515625" style="2" customWidth="1"/>
    <col min="14279" max="14279" width="1.5703125" style="2" bestFit="1" customWidth="1"/>
    <col min="14280" max="14280" width="50.7109375" style="2" customWidth="1"/>
    <col min="14281" max="14281" width="6" style="2" bestFit="1" customWidth="1"/>
    <col min="14282" max="14282" width="7.28515625" style="2" bestFit="1" customWidth="1"/>
    <col min="14283" max="14283" width="5.7109375" style="2" customWidth="1"/>
    <col min="14284" max="14284" width="11.42578125" style="2" customWidth="1"/>
    <col min="14285" max="14285" width="12.7109375" style="2" customWidth="1"/>
    <col min="14286" max="14532" width="9.140625" style="2"/>
    <col min="14533" max="14533" width="5.7109375" style="2" customWidth="1"/>
    <col min="14534" max="14534" width="8.28515625" style="2" customWidth="1"/>
    <col min="14535" max="14535" width="1.5703125" style="2" bestFit="1" customWidth="1"/>
    <col min="14536" max="14536" width="50.7109375" style="2" customWidth="1"/>
    <col min="14537" max="14537" width="6" style="2" bestFit="1" customWidth="1"/>
    <col min="14538" max="14538" width="7.28515625" style="2" bestFit="1" customWidth="1"/>
    <col min="14539" max="14539" width="5.7109375" style="2" customWidth="1"/>
    <col min="14540" max="14540" width="11.42578125" style="2" customWidth="1"/>
    <col min="14541" max="14541" width="12.7109375" style="2" customWidth="1"/>
    <col min="14542" max="14788" width="9.140625" style="2"/>
    <col min="14789" max="14789" width="5.7109375" style="2" customWidth="1"/>
    <col min="14790" max="14790" width="8.28515625" style="2" customWidth="1"/>
    <col min="14791" max="14791" width="1.5703125" style="2" bestFit="1" customWidth="1"/>
    <col min="14792" max="14792" width="50.7109375" style="2" customWidth="1"/>
    <col min="14793" max="14793" width="6" style="2" bestFit="1" customWidth="1"/>
    <col min="14794" max="14794" width="7.28515625" style="2" bestFit="1" customWidth="1"/>
    <col min="14795" max="14795" width="5.7109375" style="2" customWidth="1"/>
    <col min="14796" max="14796" width="11.42578125" style="2" customWidth="1"/>
    <col min="14797" max="14797" width="12.7109375" style="2" customWidth="1"/>
    <col min="14798" max="15044" width="9.140625" style="2"/>
    <col min="15045" max="15045" width="5.7109375" style="2" customWidth="1"/>
    <col min="15046" max="15046" width="8.28515625" style="2" customWidth="1"/>
    <col min="15047" max="15047" width="1.5703125" style="2" bestFit="1" customWidth="1"/>
    <col min="15048" max="15048" width="50.7109375" style="2" customWidth="1"/>
    <col min="15049" max="15049" width="6" style="2" bestFit="1" customWidth="1"/>
    <col min="15050" max="15050" width="7.28515625" style="2" bestFit="1" customWidth="1"/>
    <col min="15051" max="15051" width="5.7109375" style="2" customWidth="1"/>
    <col min="15052" max="15052" width="11.42578125" style="2" customWidth="1"/>
    <col min="15053" max="15053" width="12.7109375" style="2" customWidth="1"/>
    <col min="15054" max="15300" width="9.140625" style="2"/>
    <col min="15301" max="15301" width="5.7109375" style="2" customWidth="1"/>
    <col min="15302" max="15302" width="8.28515625" style="2" customWidth="1"/>
    <col min="15303" max="15303" width="1.5703125" style="2" bestFit="1" customWidth="1"/>
    <col min="15304" max="15304" width="50.7109375" style="2" customWidth="1"/>
    <col min="15305" max="15305" width="6" style="2" bestFit="1" customWidth="1"/>
    <col min="15306" max="15306" width="7.28515625" style="2" bestFit="1" customWidth="1"/>
    <col min="15307" max="15307" width="5.7109375" style="2" customWidth="1"/>
    <col min="15308" max="15308" width="11.42578125" style="2" customWidth="1"/>
    <col min="15309" max="15309" width="12.7109375" style="2" customWidth="1"/>
    <col min="15310" max="15556" width="9.140625" style="2"/>
    <col min="15557" max="15557" width="5.7109375" style="2" customWidth="1"/>
    <col min="15558" max="15558" width="8.28515625" style="2" customWidth="1"/>
    <col min="15559" max="15559" width="1.5703125" style="2" bestFit="1" customWidth="1"/>
    <col min="15560" max="15560" width="50.7109375" style="2" customWidth="1"/>
    <col min="15561" max="15561" width="6" style="2" bestFit="1" customWidth="1"/>
    <col min="15562" max="15562" width="7.28515625" style="2" bestFit="1" customWidth="1"/>
    <col min="15563" max="15563" width="5.7109375" style="2" customWidth="1"/>
    <col min="15564" max="15564" width="11.42578125" style="2" customWidth="1"/>
    <col min="15565" max="15565" width="12.7109375" style="2" customWidth="1"/>
    <col min="15566" max="15812" width="9.140625" style="2"/>
    <col min="15813" max="15813" width="5.7109375" style="2" customWidth="1"/>
    <col min="15814" max="15814" width="8.28515625" style="2" customWidth="1"/>
    <col min="15815" max="15815" width="1.5703125" style="2" bestFit="1" customWidth="1"/>
    <col min="15816" max="15816" width="50.7109375" style="2" customWidth="1"/>
    <col min="15817" max="15817" width="6" style="2" bestFit="1" customWidth="1"/>
    <col min="15818" max="15818" width="7.28515625" style="2" bestFit="1" customWidth="1"/>
    <col min="15819" max="15819" width="5.7109375" style="2" customWidth="1"/>
    <col min="15820" max="15820" width="11.42578125" style="2" customWidth="1"/>
    <col min="15821" max="15821" width="12.7109375" style="2" customWidth="1"/>
    <col min="15822" max="16068" width="9.140625" style="2"/>
    <col min="16069" max="16069" width="5.7109375" style="2" customWidth="1"/>
    <col min="16070" max="16070" width="8.28515625" style="2" customWidth="1"/>
    <col min="16071" max="16071" width="1.5703125" style="2" bestFit="1" customWidth="1"/>
    <col min="16072" max="16072" width="50.7109375" style="2" customWidth="1"/>
    <col min="16073" max="16073" width="6" style="2" bestFit="1" customWidth="1"/>
    <col min="16074" max="16074" width="7.28515625" style="2" bestFit="1" customWidth="1"/>
    <col min="16075" max="16075" width="5.7109375" style="2" customWidth="1"/>
    <col min="16076" max="16076" width="11.42578125" style="2" customWidth="1"/>
    <col min="16077" max="16077" width="12.7109375" style="2" customWidth="1"/>
    <col min="16078" max="16384" width="9.140625" style="2"/>
  </cols>
  <sheetData>
    <row r="1" spans="1:19">
      <c r="A1" s="307"/>
      <c r="B1" s="308"/>
      <c r="C1" s="309"/>
      <c r="D1" s="316" t="s">
        <v>78</v>
      </c>
      <c r="E1" s="171"/>
      <c r="F1" s="171"/>
      <c r="G1" s="145"/>
      <c r="H1" s="145"/>
      <c r="I1" s="174"/>
      <c r="J1" s="171"/>
      <c r="K1" s="171"/>
      <c r="L1" s="145"/>
      <c r="M1" s="145"/>
      <c r="N1" s="174"/>
      <c r="O1" s="171"/>
      <c r="P1" s="171"/>
      <c r="Q1" s="145"/>
      <c r="R1" s="145"/>
      <c r="S1" s="174"/>
    </row>
    <row r="2" spans="1:19">
      <c r="A2" s="310"/>
      <c r="B2" s="311"/>
      <c r="C2" s="312"/>
      <c r="D2" s="316"/>
      <c r="E2" s="171"/>
      <c r="F2" s="171"/>
      <c r="G2" s="145"/>
      <c r="H2" s="145"/>
      <c r="I2" s="174"/>
      <c r="J2" s="171"/>
      <c r="K2" s="171"/>
      <c r="L2" s="145"/>
      <c r="M2" s="145"/>
      <c r="N2" s="174"/>
      <c r="O2" s="171"/>
      <c r="P2" s="171"/>
      <c r="Q2" s="145"/>
      <c r="R2" s="145"/>
      <c r="S2" s="174"/>
    </row>
    <row r="3" spans="1:19">
      <c r="A3" s="310"/>
      <c r="B3" s="311"/>
      <c r="C3" s="312"/>
      <c r="D3" s="344" t="s">
        <v>79</v>
      </c>
      <c r="E3" s="200"/>
      <c r="F3" s="201"/>
      <c r="G3" s="145"/>
      <c r="H3" s="145"/>
      <c r="I3" s="174"/>
      <c r="J3" s="171"/>
      <c r="K3" s="171"/>
      <c r="L3" s="145"/>
      <c r="M3" s="145"/>
      <c r="N3" s="174"/>
      <c r="O3" s="171"/>
      <c r="P3" s="171"/>
      <c r="Q3" s="145"/>
      <c r="R3" s="145"/>
      <c r="S3" s="174"/>
    </row>
    <row r="4" spans="1:19">
      <c r="A4" s="313"/>
      <c r="B4" s="314"/>
      <c r="C4" s="315"/>
      <c r="D4" s="344"/>
      <c r="E4" s="202"/>
      <c r="F4" s="203"/>
      <c r="G4" s="145"/>
      <c r="H4" s="145"/>
      <c r="I4" s="174"/>
      <c r="J4" s="171"/>
      <c r="K4" s="171"/>
      <c r="L4" s="145"/>
      <c r="M4" s="145"/>
      <c r="N4" s="174"/>
      <c r="O4" s="171"/>
      <c r="P4" s="171"/>
      <c r="Q4" s="145"/>
      <c r="R4" s="145"/>
      <c r="S4" s="174"/>
    </row>
    <row r="5" spans="1:19">
      <c r="A5" s="144"/>
      <c r="B5" s="145"/>
      <c r="C5" s="145"/>
      <c r="D5" s="145"/>
      <c r="E5" s="171"/>
      <c r="F5" s="171"/>
      <c r="G5" s="171"/>
      <c r="H5" s="146"/>
      <c r="I5" s="147"/>
      <c r="J5" s="171"/>
      <c r="K5" s="171"/>
      <c r="L5" s="171"/>
      <c r="M5" s="146"/>
      <c r="N5" s="147"/>
      <c r="O5" s="171"/>
      <c r="P5" s="171"/>
      <c r="Q5" s="171"/>
      <c r="R5" s="146"/>
      <c r="S5" s="147"/>
    </row>
    <row r="6" spans="1:19">
      <c r="A6" s="148" t="s">
        <v>80</v>
      </c>
      <c r="B6" s="145"/>
      <c r="C6" s="149"/>
      <c r="D6" s="150"/>
      <c r="E6" s="150"/>
      <c r="F6" s="150"/>
      <c r="G6" s="151" t="s">
        <v>81</v>
      </c>
      <c r="H6" s="225">
        <v>45304</v>
      </c>
      <c r="I6" s="345"/>
      <c r="J6" s="150"/>
      <c r="K6" s="150"/>
      <c r="L6" s="151"/>
      <c r="M6" s="225"/>
      <c r="N6" s="226"/>
      <c r="O6" s="150"/>
      <c r="P6" s="150"/>
      <c r="Q6" s="151"/>
      <c r="R6" s="225"/>
      <c r="S6" s="226"/>
    </row>
    <row r="7" spans="1:19" ht="38.25">
      <c r="A7" s="152"/>
      <c r="B7" s="145"/>
      <c r="C7" s="149"/>
      <c r="D7" s="188" t="s">
        <v>114</v>
      </c>
      <c r="E7" s="146"/>
      <c r="F7" s="146"/>
      <c r="G7" s="171"/>
      <c r="H7" s="238"/>
      <c r="I7" s="239"/>
      <c r="J7" s="146"/>
      <c r="K7" s="146"/>
      <c r="L7" s="171"/>
      <c r="M7" s="175"/>
      <c r="N7" s="176"/>
      <c r="O7" s="146"/>
      <c r="P7" s="146"/>
      <c r="Q7" s="171"/>
      <c r="R7" s="175"/>
      <c r="S7" s="176"/>
    </row>
    <row r="8" spans="1:19" ht="15.75" thickBot="1">
      <c r="A8" s="148" t="s">
        <v>82</v>
      </c>
      <c r="B8" s="145"/>
      <c r="C8" s="149"/>
      <c r="D8" s="189"/>
      <c r="E8" s="173"/>
      <c r="F8" s="173"/>
      <c r="G8" s="171" t="s">
        <v>83</v>
      </c>
      <c r="H8" s="346"/>
      <c r="I8" s="347"/>
      <c r="J8" s="173"/>
      <c r="K8" s="173"/>
      <c r="L8" s="171"/>
      <c r="M8" s="227"/>
      <c r="N8" s="228"/>
      <c r="O8" s="173"/>
      <c r="P8" s="173"/>
      <c r="Q8" s="171"/>
      <c r="R8" s="227"/>
      <c r="S8" s="228"/>
    </row>
    <row r="9" spans="1:19" ht="15.75" thickBot="1">
      <c r="A9" s="153"/>
      <c r="B9" s="154"/>
      <c r="C9" s="155"/>
      <c r="D9" s="156"/>
      <c r="E9" s="229" t="s">
        <v>247</v>
      </c>
      <c r="F9" s="230"/>
      <c r="G9" s="230"/>
      <c r="H9" s="230"/>
      <c r="I9" s="231"/>
      <c r="J9" s="229" t="s">
        <v>156</v>
      </c>
      <c r="K9" s="230"/>
      <c r="L9" s="230"/>
      <c r="M9" s="230"/>
      <c r="N9" s="231"/>
      <c r="O9" s="229" t="s">
        <v>164</v>
      </c>
      <c r="P9" s="230"/>
      <c r="Q9" s="230"/>
      <c r="R9" s="230"/>
      <c r="S9" s="231"/>
    </row>
    <row r="10" spans="1:19" ht="15" customHeight="1">
      <c r="A10" s="319" t="s">
        <v>4</v>
      </c>
      <c r="B10" s="321" t="s">
        <v>5</v>
      </c>
      <c r="C10" s="236"/>
      <c r="D10" s="322"/>
      <c r="E10" s="348" t="s">
        <v>8</v>
      </c>
      <c r="F10" s="350" t="s">
        <v>33</v>
      </c>
      <c r="G10" s="350" t="s">
        <v>34</v>
      </c>
      <c r="H10" s="352" t="s">
        <v>6</v>
      </c>
      <c r="I10" s="354" t="s">
        <v>7</v>
      </c>
      <c r="J10" s="232" t="s">
        <v>8</v>
      </c>
      <c r="K10" s="234" t="s">
        <v>33</v>
      </c>
      <c r="L10" s="236" t="s">
        <v>34</v>
      </c>
      <c r="M10" s="219" t="s">
        <v>6</v>
      </c>
      <c r="N10" s="221" t="s">
        <v>7</v>
      </c>
      <c r="O10" s="232" t="s">
        <v>8</v>
      </c>
      <c r="P10" s="234" t="s">
        <v>33</v>
      </c>
      <c r="Q10" s="236" t="s">
        <v>34</v>
      </c>
      <c r="R10" s="219" t="s">
        <v>6</v>
      </c>
      <c r="S10" s="221" t="s">
        <v>7</v>
      </c>
    </row>
    <row r="11" spans="1:19" s="8" customFormat="1" ht="15" customHeight="1" thickBot="1">
      <c r="A11" s="320"/>
      <c r="B11" s="323"/>
      <c r="C11" s="237"/>
      <c r="D11" s="324"/>
      <c r="E11" s="349"/>
      <c r="F11" s="351"/>
      <c r="G11" s="351"/>
      <c r="H11" s="353"/>
      <c r="I11" s="355"/>
      <c r="J11" s="233"/>
      <c r="K11" s="235"/>
      <c r="L11" s="237"/>
      <c r="M11" s="220"/>
      <c r="N11" s="222"/>
      <c r="O11" s="233"/>
      <c r="P11" s="235"/>
      <c r="Q11" s="237"/>
      <c r="R11" s="220"/>
      <c r="S11" s="222"/>
    </row>
    <row r="12" spans="1:19" s="8" customFormat="1" ht="15.75" customHeight="1">
      <c r="A12" s="132" t="s">
        <v>18</v>
      </c>
      <c r="B12" s="325" t="s">
        <v>17</v>
      </c>
      <c r="C12" s="326"/>
      <c r="D12" s="327"/>
      <c r="E12" s="119"/>
      <c r="F12" s="115"/>
      <c r="G12" s="115"/>
      <c r="H12" s="116"/>
      <c r="I12" s="117"/>
      <c r="J12" s="119"/>
      <c r="K12" s="115"/>
      <c r="L12" s="115"/>
      <c r="M12" s="116"/>
      <c r="N12" s="117"/>
      <c r="O12" s="119"/>
      <c r="P12" s="115"/>
      <c r="Q12" s="115"/>
      <c r="R12" s="116"/>
      <c r="S12" s="117"/>
    </row>
    <row r="13" spans="1:19" s="8" customFormat="1">
      <c r="A13" s="133">
        <v>1</v>
      </c>
      <c r="B13" s="209" t="s">
        <v>69</v>
      </c>
      <c r="C13" s="317"/>
      <c r="D13" s="318"/>
      <c r="E13" s="120"/>
      <c r="F13" s="27" t="s">
        <v>12</v>
      </c>
      <c r="G13" s="178">
        <v>1</v>
      </c>
      <c r="H13" s="103">
        <v>30000</v>
      </c>
      <c r="I13" s="104">
        <f>H13*G13</f>
        <v>30000</v>
      </c>
      <c r="J13" s="120"/>
      <c r="K13" s="27" t="s">
        <v>12</v>
      </c>
      <c r="L13" s="84">
        <v>1</v>
      </c>
      <c r="M13" s="103"/>
      <c r="N13" s="104">
        <v>350000</v>
      </c>
      <c r="O13" s="120"/>
      <c r="P13" s="27" t="s">
        <v>12</v>
      </c>
      <c r="Q13" s="178">
        <v>1</v>
      </c>
      <c r="R13" s="103">
        <v>10560</v>
      </c>
      <c r="S13" s="104">
        <f>R13*Q13</f>
        <v>10560</v>
      </c>
    </row>
    <row r="14" spans="1:19" s="8" customFormat="1" ht="15" customHeight="1">
      <c r="A14" s="133"/>
      <c r="B14" s="209" t="s">
        <v>68</v>
      </c>
      <c r="C14" s="210"/>
      <c r="D14" s="211"/>
      <c r="E14" s="120"/>
      <c r="F14" s="27" t="s">
        <v>12</v>
      </c>
      <c r="G14" s="178">
        <v>1</v>
      </c>
      <c r="H14" s="103">
        <v>20000</v>
      </c>
      <c r="I14" s="104">
        <f>H14*G14</f>
        <v>20000</v>
      </c>
      <c r="J14" s="120"/>
      <c r="K14" s="27" t="s">
        <v>12</v>
      </c>
      <c r="L14" s="84">
        <v>1</v>
      </c>
      <c r="M14" s="103"/>
      <c r="N14" s="104">
        <v>190000</v>
      </c>
      <c r="O14" s="120"/>
      <c r="P14" s="27" t="s">
        <v>12</v>
      </c>
      <c r="Q14" s="178">
        <v>1</v>
      </c>
      <c r="R14" s="103">
        <v>10560</v>
      </c>
      <c r="S14" s="104">
        <f>R14*Q14</f>
        <v>10560</v>
      </c>
    </row>
    <row r="15" spans="1:19" s="8" customFormat="1" ht="15" customHeight="1">
      <c r="A15" s="134">
        <v>2</v>
      </c>
      <c r="B15" s="288" t="s">
        <v>41</v>
      </c>
      <c r="C15" s="289"/>
      <c r="D15" s="290"/>
      <c r="E15" s="121"/>
      <c r="F15" s="27"/>
      <c r="G15" s="179"/>
      <c r="H15" s="103"/>
      <c r="I15" s="104"/>
      <c r="J15" s="121"/>
      <c r="K15" s="27"/>
      <c r="L15" s="85"/>
      <c r="M15" s="103"/>
      <c r="N15" s="104"/>
      <c r="O15" s="121"/>
      <c r="P15" s="27"/>
      <c r="Q15" s="179"/>
      <c r="R15" s="103"/>
      <c r="S15" s="104"/>
    </row>
    <row r="16" spans="1:19" s="8" customFormat="1">
      <c r="A16" s="134"/>
      <c r="B16" s="273" t="s">
        <v>127</v>
      </c>
      <c r="C16" s="291"/>
      <c r="D16" s="292"/>
      <c r="E16" s="121"/>
      <c r="F16" s="27" t="s">
        <v>9</v>
      </c>
      <c r="G16" s="179">
        <v>300</v>
      </c>
      <c r="H16" s="103">
        <v>50</v>
      </c>
      <c r="I16" s="104">
        <f t="shared" ref="I16:I22" si="0">H16*G16</f>
        <v>15000</v>
      </c>
      <c r="J16" s="121"/>
      <c r="K16" s="27" t="s">
        <v>9</v>
      </c>
      <c r="L16" s="85">
        <v>300</v>
      </c>
      <c r="M16" s="103">
        <v>62.5</v>
      </c>
      <c r="N16" s="104">
        <f t="shared" ref="N16:N29" si="1">M16*L16</f>
        <v>18750</v>
      </c>
      <c r="O16" s="121"/>
      <c r="P16" s="27" t="s">
        <v>9</v>
      </c>
      <c r="Q16" s="179">
        <v>300</v>
      </c>
      <c r="R16" s="103">
        <v>200</v>
      </c>
      <c r="S16" s="104">
        <f t="shared" ref="S16:S29" si="2">R16*Q16</f>
        <v>60000</v>
      </c>
    </row>
    <row r="17" spans="1:19" s="8" customFormat="1">
      <c r="A17" s="134"/>
      <c r="B17" s="129" t="s">
        <v>75</v>
      </c>
      <c r="C17" s="130"/>
      <c r="D17" s="131"/>
      <c r="E17" s="121"/>
      <c r="F17" s="27" t="s">
        <v>16</v>
      </c>
      <c r="G17" s="179">
        <v>30</v>
      </c>
      <c r="H17" s="103">
        <v>150</v>
      </c>
      <c r="I17" s="104">
        <f t="shared" si="0"/>
        <v>4500</v>
      </c>
      <c r="J17" s="121"/>
      <c r="K17" s="27" t="s">
        <v>16</v>
      </c>
      <c r="L17" s="85">
        <v>30</v>
      </c>
      <c r="M17" s="103">
        <v>187</v>
      </c>
      <c r="N17" s="104">
        <f t="shared" si="1"/>
        <v>5610</v>
      </c>
      <c r="O17" s="121"/>
      <c r="P17" s="27" t="s">
        <v>16</v>
      </c>
      <c r="Q17" s="179">
        <v>30</v>
      </c>
      <c r="R17" s="103">
        <v>400</v>
      </c>
      <c r="S17" s="104">
        <f t="shared" si="2"/>
        <v>12000</v>
      </c>
    </row>
    <row r="18" spans="1:19" s="8" customFormat="1">
      <c r="A18" s="134"/>
      <c r="B18" s="129" t="s">
        <v>42</v>
      </c>
      <c r="C18" s="130"/>
      <c r="D18" s="131"/>
      <c r="E18" s="121"/>
      <c r="F18" s="27" t="s">
        <v>15</v>
      </c>
      <c r="G18" s="179">
        <v>1</v>
      </c>
      <c r="H18" s="103">
        <v>1500</v>
      </c>
      <c r="I18" s="104">
        <f t="shared" si="0"/>
        <v>1500</v>
      </c>
      <c r="J18" s="121"/>
      <c r="K18" s="27" t="s">
        <v>15</v>
      </c>
      <c r="L18" s="85">
        <v>1</v>
      </c>
      <c r="M18" s="103">
        <v>1500</v>
      </c>
      <c r="N18" s="104">
        <f t="shared" si="1"/>
        <v>1500</v>
      </c>
      <c r="O18" s="121"/>
      <c r="P18" s="27" t="s">
        <v>15</v>
      </c>
      <c r="Q18" s="179">
        <v>1</v>
      </c>
      <c r="R18" s="103">
        <v>1300</v>
      </c>
      <c r="S18" s="104">
        <f t="shared" si="2"/>
        <v>1300</v>
      </c>
    </row>
    <row r="19" spans="1:19" s="8" customFormat="1">
      <c r="A19" s="134"/>
      <c r="B19" s="129" t="s">
        <v>72</v>
      </c>
      <c r="C19" s="130"/>
      <c r="D19" s="131"/>
      <c r="E19" s="121"/>
      <c r="F19" s="27" t="s">
        <v>12</v>
      </c>
      <c r="G19" s="179">
        <v>1</v>
      </c>
      <c r="H19" s="103">
        <v>2000</v>
      </c>
      <c r="I19" s="104">
        <f t="shared" si="0"/>
        <v>2000</v>
      </c>
      <c r="J19" s="121"/>
      <c r="K19" s="27" t="s">
        <v>12</v>
      </c>
      <c r="L19" s="85">
        <v>1</v>
      </c>
      <c r="M19" s="103">
        <v>12500</v>
      </c>
      <c r="N19" s="104">
        <f t="shared" si="1"/>
        <v>12500</v>
      </c>
      <c r="O19" s="121"/>
      <c r="P19" s="27" t="s">
        <v>12</v>
      </c>
      <c r="Q19" s="179">
        <v>1</v>
      </c>
      <c r="R19" s="103">
        <v>3000</v>
      </c>
      <c r="S19" s="104">
        <f t="shared" si="2"/>
        <v>3000</v>
      </c>
    </row>
    <row r="20" spans="1:19" s="8" customFormat="1">
      <c r="A20" s="134"/>
      <c r="B20" s="129" t="s">
        <v>93</v>
      </c>
      <c r="C20" s="130"/>
      <c r="D20" s="131"/>
      <c r="E20" s="121"/>
      <c r="F20" s="27" t="s">
        <v>44</v>
      </c>
      <c r="G20" s="180">
        <v>3</v>
      </c>
      <c r="H20" s="103">
        <v>1500</v>
      </c>
      <c r="I20" s="104">
        <f t="shared" si="0"/>
        <v>4500</v>
      </c>
      <c r="J20" s="121"/>
      <c r="K20" s="27" t="s">
        <v>44</v>
      </c>
      <c r="L20" s="86">
        <v>3</v>
      </c>
      <c r="M20" s="103">
        <v>1250</v>
      </c>
      <c r="N20" s="104">
        <f t="shared" si="1"/>
        <v>3750</v>
      </c>
      <c r="O20" s="121"/>
      <c r="P20" s="27" t="s">
        <v>44</v>
      </c>
      <c r="Q20" s="180">
        <v>3</v>
      </c>
      <c r="R20" s="103">
        <v>2500</v>
      </c>
      <c r="S20" s="104">
        <f t="shared" si="2"/>
        <v>7500</v>
      </c>
    </row>
    <row r="21" spans="1:19" s="8" customFormat="1">
      <c r="A21" s="134"/>
      <c r="B21" s="273" t="s">
        <v>98</v>
      </c>
      <c r="C21" s="274"/>
      <c r="D21" s="275"/>
      <c r="E21" s="121"/>
      <c r="F21" s="27" t="s">
        <v>44</v>
      </c>
      <c r="G21" s="180">
        <v>3</v>
      </c>
      <c r="H21" s="103">
        <v>1500</v>
      </c>
      <c r="I21" s="104">
        <f t="shared" si="0"/>
        <v>4500</v>
      </c>
      <c r="J21" s="121"/>
      <c r="K21" s="27" t="s">
        <v>44</v>
      </c>
      <c r="L21" s="86">
        <v>3</v>
      </c>
      <c r="M21" s="103">
        <v>1250</v>
      </c>
      <c r="N21" s="104">
        <f t="shared" si="1"/>
        <v>3750</v>
      </c>
      <c r="O21" s="121"/>
      <c r="P21" s="27" t="s">
        <v>44</v>
      </c>
      <c r="Q21" s="180">
        <v>3</v>
      </c>
      <c r="R21" s="103">
        <v>1500</v>
      </c>
      <c r="S21" s="104">
        <f t="shared" si="2"/>
        <v>4500</v>
      </c>
    </row>
    <row r="22" spans="1:19" s="8" customFormat="1">
      <c r="A22" s="134"/>
      <c r="B22" s="240" t="s">
        <v>145</v>
      </c>
      <c r="C22" s="274"/>
      <c r="D22" s="275"/>
      <c r="E22" s="121"/>
      <c r="F22" s="27" t="s">
        <v>9</v>
      </c>
      <c r="G22" s="180">
        <v>36</v>
      </c>
      <c r="H22" s="103">
        <v>1300</v>
      </c>
      <c r="I22" s="104">
        <f t="shared" si="0"/>
        <v>46800</v>
      </c>
      <c r="J22" s="121"/>
      <c r="K22" s="27" t="s">
        <v>9</v>
      </c>
      <c r="L22" s="86">
        <v>32</v>
      </c>
      <c r="M22" s="103">
        <v>2295</v>
      </c>
      <c r="N22" s="104">
        <f t="shared" si="1"/>
        <v>73440</v>
      </c>
      <c r="O22" s="121"/>
      <c r="P22" s="27" t="s">
        <v>9</v>
      </c>
      <c r="Q22" s="180">
        <v>36</v>
      </c>
      <c r="R22" s="103">
        <v>1500</v>
      </c>
      <c r="S22" s="104">
        <f t="shared" si="2"/>
        <v>54000</v>
      </c>
    </row>
    <row r="23" spans="1:19" s="8" customFormat="1" ht="15" customHeight="1">
      <c r="A23" s="134"/>
      <c r="B23" s="240" t="s">
        <v>165</v>
      </c>
      <c r="C23" s="241"/>
      <c r="D23" s="242"/>
      <c r="E23" s="121"/>
      <c r="F23" s="27" t="s">
        <v>9</v>
      </c>
      <c r="G23" s="180">
        <v>19</v>
      </c>
      <c r="H23" s="103">
        <v>2000</v>
      </c>
      <c r="I23" s="104">
        <f>H23*G23</f>
        <v>38000</v>
      </c>
      <c r="J23" s="121"/>
      <c r="K23" s="27" t="s">
        <v>9</v>
      </c>
      <c r="L23" s="86">
        <v>16</v>
      </c>
      <c r="M23" s="103">
        <v>1562</v>
      </c>
      <c r="N23" s="104">
        <f>M23*L23</f>
        <v>24992</v>
      </c>
      <c r="O23" s="121"/>
      <c r="P23" s="27" t="s">
        <v>9</v>
      </c>
      <c r="Q23" s="180">
        <v>19</v>
      </c>
      <c r="R23" s="103">
        <v>2000</v>
      </c>
      <c r="S23" s="104">
        <f>R23*Q23</f>
        <v>38000</v>
      </c>
    </row>
    <row r="24" spans="1:19" s="8" customFormat="1" ht="15" customHeight="1">
      <c r="A24" s="134"/>
      <c r="B24" s="240" t="s">
        <v>166</v>
      </c>
      <c r="C24" s="241"/>
      <c r="D24" s="242"/>
      <c r="E24" s="121"/>
      <c r="F24" s="27" t="s">
        <v>44</v>
      </c>
      <c r="G24" s="180">
        <v>5</v>
      </c>
      <c r="H24" s="103">
        <v>2000</v>
      </c>
      <c r="I24" s="104">
        <f>H24*G24</f>
        <v>10000</v>
      </c>
      <c r="J24" s="121"/>
      <c r="K24" s="27" t="s">
        <v>44</v>
      </c>
      <c r="L24" s="86">
        <v>6</v>
      </c>
      <c r="M24" s="103">
        <v>3125</v>
      </c>
      <c r="N24" s="104">
        <f>M24*L24</f>
        <v>18750</v>
      </c>
      <c r="O24" s="121"/>
      <c r="P24" s="27" t="s">
        <v>44</v>
      </c>
      <c r="Q24" s="180">
        <v>5</v>
      </c>
      <c r="R24" s="103">
        <v>2000</v>
      </c>
      <c r="S24" s="104">
        <f>R24*Q24</f>
        <v>10000</v>
      </c>
    </row>
    <row r="25" spans="1:19" s="8" customFormat="1">
      <c r="A25" s="134"/>
      <c r="B25" s="240" t="s">
        <v>167</v>
      </c>
      <c r="C25" s="274"/>
      <c r="D25" s="275"/>
      <c r="E25" s="121"/>
      <c r="F25" s="27" t="s">
        <v>44</v>
      </c>
      <c r="G25" s="180">
        <v>19</v>
      </c>
      <c r="H25" s="103">
        <v>300</v>
      </c>
      <c r="I25" s="104">
        <f t="shared" ref="I25:I29" si="3">H25*G25</f>
        <v>5700</v>
      </c>
      <c r="J25" s="121"/>
      <c r="K25" s="27" t="s">
        <v>44</v>
      </c>
      <c r="L25" s="86">
        <v>5</v>
      </c>
      <c r="M25" s="103">
        <v>250</v>
      </c>
      <c r="N25" s="104">
        <f t="shared" si="1"/>
        <v>1250</v>
      </c>
      <c r="O25" s="121"/>
      <c r="P25" s="27" t="s">
        <v>44</v>
      </c>
      <c r="Q25" s="180">
        <v>19</v>
      </c>
      <c r="R25" s="103">
        <v>300</v>
      </c>
      <c r="S25" s="104">
        <f t="shared" si="2"/>
        <v>5700</v>
      </c>
    </row>
    <row r="26" spans="1:19" s="8" customFormat="1">
      <c r="A26" s="134"/>
      <c r="B26" s="273" t="s">
        <v>168</v>
      </c>
      <c r="C26" s="274"/>
      <c r="D26" s="275"/>
      <c r="E26" s="121"/>
      <c r="F26" s="27" t="s">
        <v>9</v>
      </c>
      <c r="G26" s="180">
        <v>8</v>
      </c>
      <c r="H26" s="103">
        <v>300</v>
      </c>
      <c r="I26" s="104">
        <f t="shared" si="3"/>
        <v>2400</v>
      </c>
      <c r="J26" s="121"/>
      <c r="K26" s="27" t="s">
        <v>9</v>
      </c>
      <c r="L26" s="86">
        <v>8</v>
      </c>
      <c r="M26" s="103">
        <v>562</v>
      </c>
      <c r="N26" s="104">
        <f t="shared" si="1"/>
        <v>4496</v>
      </c>
      <c r="O26" s="121"/>
      <c r="P26" s="27" t="s">
        <v>9</v>
      </c>
      <c r="Q26" s="180">
        <v>8</v>
      </c>
      <c r="R26" s="103">
        <v>300</v>
      </c>
      <c r="S26" s="104">
        <f t="shared" si="2"/>
        <v>2400</v>
      </c>
    </row>
    <row r="27" spans="1:19" s="8" customFormat="1">
      <c r="A27" s="134"/>
      <c r="B27" s="240" t="s">
        <v>169</v>
      </c>
      <c r="C27" s="274"/>
      <c r="D27" s="275"/>
      <c r="E27" s="121"/>
      <c r="F27" s="27" t="s">
        <v>44</v>
      </c>
      <c r="G27" s="180">
        <v>8</v>
      </c>
      <c r="H27" s="103">
        <v>800</v>
      </c>
      <c r="I27" s="104">
        <f t="shared" si="3"/>
        <v>6400</v>
      </c>
      <c r="J27" s="121"/>
      <c r="K27" s="27" t="s">
        <v>44</v>
      </c>
      <c r="L27" s="86">
        <v>4</v>
      </c>
      <c r="M27" s="103">
        <v>500</v>
      </c>
      <c r="N27" s="104">
        <f t="shared" si="1"/>
        <v>2000</v>
      </c>
      <c r="O27" s="121"/>
      <c r="P27" s="27" t="s">
        <v>44</v>
      </c>
      <c r="Q27" s="180">
        <v>8</v>
      </c>
      <c r="R27" s="103">
        <v>1500</v>
      </c>
      <c r="S27" s="104">
        <f t="shared" si="2"/>
        <v>12000</v>
      </c>
    </row>
    <row r="28" spans="1:19" s="8" customFormat="1">
      <c r="A28" s="134"/>
      <c r="B28" s="240" t="s">
        <v>171</v>
      </c>
      <c r="C28" s="241"/>
      <c r="D28" s="242"/>
      <c r="E28" s="121"/>
      <c r="F28" s="27" t="s">
        <v>44</v>
      </c>
      <c r="G28" s="180">
        <v>20</v>
      </c>
      <c r="H28" s="103">
        <v>100</v>
      </c>
      <c r="I28" s="104">
        <f t="shared" si="3"/>
        <v>2000</v>
      </c>
      <c r="J28" s="121"/>
      <c r="K28" s="27" t="s">
        <v>44</v>
      </c>
      <c r="L28" s="86">
        <v>16</v>
      </c>
      <c r="M28" s="103">
        <v>150</v>
      </c>
      <c r="N28" s="104">
        <f t="shared" si="1"/>
        <v>2400</v>
      </c>
      <c r="O28" s="121"/>
      <c r="P28" s="27" t="s">
        <v>44</v>
      </c>
      <c r="Q28" s="180">
        <v>40</v>
      </c>
      <c r="R28" s="103">
        <v>100</v>
      </c>
      <c r="S28" s="104">
        <f t="shared" si="2"/>
        <v>4000</v>
      </c>
    </row>
    <row r="29" spans="1:19" s="8" customFormat="1">
      <c r="A29" s="134"/>
      <c r="B29" s="240" t="s">
        <v>170</v>
      </c>
      <c r="C29" s="241"/>
      <c r="D29" s="242"/>
      <c r="E29" s="121"/>
      <c r="F29" s="27" t="s">
        <v>44</v>
      </c>
      <c r="G29" s="180">
        <v>20</v>
      </c>
      <c r="H29" s="103">
        <v>300</v>
      </c>
      <c r="I29" s="104">
        <f t="shared" si="3"/>
        <v>6000</v>
      </c>
      <c r="J29" s="121"/>
      <c r="K29" s="27" t="s">
        <v>44</v>
      </c>
      <c r="L29" s="86">
        <v>16</v>
      </c>
      <c r="M29" s="103">
        <v>200</v>
      </c>
      <c r="N29" s="104">
        <f t="shared" si="1"/>
        <v>3200</v>
      </c>
      <c r="O29" s="121"/>
      <c r="P29" s="27" t="s">
        <v>44</v>
      </c>
      <c r="Q29" s="180">
        <v>20</v>
      </c>
      <c r="R29" s="103">
        <v>300</v>
      </c>
      <c r="S29" s="104">
        <f t="shared" si="2"/>
        <v>6000</v>
      </c>
    </row>
    <row r="30" spans="1:19" s="8" customFormat="1" ht="15" customHeight="1">
      <c r="A30" s="134"/>
      <c r="B30" s="240"/>
      <c r="C30" s="241"/>
      <c r="D30" s="242"/>
      <c r="E30" s="121"/>
      <c r="F30" s="27"/>
      <c r="G30" s="86"/>
      <c r="H30" s="103"/>
      <c r="I30" s="104"/>
      <c r="J30" s="121"/>
      <c r="K30" s="27"/>
      <c r="L30" s="86"/>
      <c r="M30" s="103"/>
      <c r="N30" s="104"/>
      <c r="O30" s="121"/>
      <c r="P30" s="27"/>
      <c r="Q30" s="86"/>
      <c r="R30" s="103"/>
      <c r="S30" s="104"/>
    </row>
    <row r="31" spans="1:19" s="8" customFormat="1">
      <c r="A31" s="134">
        <v>3</v>
      </c>
      <c r="B31" s="288" t="s">
        <v>45</v>
      </c>
      <c r="C31" s="305"/>
      <c r="D31" s="306"/>
      <c r="E31" s="121"/>
      <c r="F31" s="27"/>
      <c r="G31" s="86"/>
      <c r="H31" s="103"/>
      <c r="I31" s="103"/>
      <c r="J31" s="121"/>
      <c r="K31" s="27"/>
      <c r="L31" s="86"/>
      <c r="M31" s="103"/>
      <c r="N31" s="103"/>
      <c r="O31" s="121"/>
      <c r="P31" s="27"/>
      <c r="Q31" s="86"/>
      <c r="R31" s="103"/>
      <c r="S31" s="103"/>
    </row>
    <row r="32" spans="1:19" s="8" customFormat="1">
      <c r="A32" s="134"/>
      <c r="B32" s="296" t="s">
        <v>46</v>
      </c>
      <c r="C32" s="297"/>
      <c r="D32" s="298"/>
      <c r="E32" s="121"/>
      <c r="F32" s="27" t="s">
        <v>39</v>
      </c>
      <c r="G32" s="180">
        <v>2</v>
      </c>
      <c r="H32" s="103">
        <v>2000</v>
      </c>
      <c r="I32" s="104">
        <f t="shared" ref="I32:I46" si="4">H32*G32</f>
        <v>4000</v>
      </c>
      <c r="J32" s="121"/>
      <c r="K32" s="27" t="s">
        <v>39</v>
      </c>
      <c r="L32" s="86">
        <v>3</v>
      </c>
      <c r="M32" s="103">
        <v>5625</v>
      </c>
      <c r="N32" s="104">
        <f t="shared" ref="N32:N47" si="5">M32*L32</f>
        <v>16875</v>
      </c>
      <c r="O32" s="121"/>
      <c r="P32" s="27" t="s">
        <v>39</v>
      </c>
      <c r="Q32" s="180">
        <v>2</v>
      </c>
      <c r="R32" s="103">
        <v>3000</v>
      </c>
      <c r="S32" s="104">
        <f t="shared" ref="S32:S46" si="6">R32*Q32</f>
        <v>6000</v>
      </c>
    </row>
    <row r="33" spans="1:19" s="8" customFormat="1">
      <c r="A33" s="134"/>
      <c r="B33" s="296" t="s">
        <v>76</v>
      </c>
      <c r="C33" s="297"/>
      <c r="D33" s="298"/>
      <c r="E33" s="121"/>
      <c r="F33" s="27" t="s">
        <v>39</v>
      </c>
      <c r="G33" s="180">
        <v>1</v>
      </c>
      <c r="H33" s="103">
        <v>2500</v>
      </c>
      <c r="I33" s="104">
        <f t="shared" si="4"/>
        <v>2500</v>
      </c>
      <c r="J33" s="121"/>
      <c r="K33" s="27" t="s">
        <v>39</v>
      </c>
      <c r="L33" s="86">
        <v>3</v>
      </c>
      <c r="M33" s="103">
        <v>3125</v>
      </c>
      <c r="N33" s="104">
        <f t="shared" si="5"/>
        <v>9375</v>
      </c>
      <c r="O33" s="121"/>
      <c r="P33" s="27" t="s">
        <v>39</v>
      </c>
      <c r="Q33" s="180">
        <v>1</v>
      </c>
      <c r="R33" s="103">
        <v>2000</v>
      </c>
      <c r="S33" s="104">
        <f t="shared" si="6"/>
        <v>2000</v>
      </c>
    </row>
    <row r="34" spans="1:19" s="8" customFormat="1">
      <c r="A34" s="134"/>
      <c r="B34" s="296" t="s">
        <v>77</v>
      </c>
      <c r="C34" s="297"/>
      <c r="D34" s="298"/>
      <c r="E34" s="121"/>
      <c r="F34" s="27" t="s">
        <v>39</v>
      </c>
      <c r="G34" s="180">
        <v>2</v>
      </c>
      <c r="H34" s="103">
        <v>1500</v>
      </c>
      <c r="I34" s="104">
        <f t="shared" si="4"/>
        <v>3000</v>
      </c>
      <c r="J34" s="121"/>
      <c r="K34" s="27" t="s">
        <v>39</v>
      </c>
      <c r="L34" s="86">
        <v>4</v>
      </c>
      <c r="M34" s="103">
        <v>2500</v>
      </c>
      <c r="N34" s="104">
        <f t="shared" si="5"/>
        <v>10000</v>
      </c>
      <c r="O34" s="121"/>
      <c r="P34" s="27" t="s">
        <v>39</v>
      </c>
      <c r="Q34" s="180">
        <v>2</v>
      </c>
      <c r="R34" s="103">
        <v>2000</v>
      </c>
      <c r="S34" s="104">
        <f t="shared" si="6"/>
        <v>4000</v>
      </c>
    </row>
    <row r="35" spans="1:19" s="8" customFormat="1">
      <c r="A35" s="134"/>
      <c r="B35" s="296" t="s">
        <v>108</v>
      </c>
      <c r="C35" s="297"/>
      <c r="D35" s="298"/>
      <c r="E35" s="121"/>
      <c r="F35" s="27" t="s">
        <v>39</v>
      </c>
      <c r="G35" s="180">
        <v>3</v>
      </c>
      <c r="H35" s="103">
        <v>2000</v>
      </c>
      <c r="I35" s="104">
        <f t="shared" si="4"/>
        <v>6000</v>
      </c>
      <c r="J35" s="121"/>
      <c r="K35" s="27" t="s">
        <v>39</v>
      </c>
      <c r="L35" s="86">
        <v>3</v>
      </c>
      <c r="M35" s="103">
        <v>1875</v>
      </c>
      <c r="N35" s="104">
        <f t="shared" si="5"/>
        <v>5625</v>
      </c>
      <c r="O35" s="121"/>
      <c r="P35" s="27" t="s">
        <v>39</v>
      </c>
      <c r="Q35" s="180">
        <v>3</v>
      </c>
      <c r="R35" s="103">
        <v>2000</v>
      </c>
      <c r="S35" s="104">
        <f t="shared" si="6"/>
        <v>6000</v>
      </c>
    </row>
    <row r="36" spans="1:19" s="8" customFormat="1">
      <c r="A36" s="134"/>
      <c r="B36" s="273" t="s">
        <v>117</v>
      </c>
      <c r="C36" s="274"/>
      <c r="D36" s="275"/>
      <c r="E36" s="168"/>
      <c r="F36" s="27" t="s">
        <v>39</v>
      </c>
      <c r="G36" s="180">
        <v>2</v>
      </c>
      <c r="H36" s="103">
        <v>2000</v>
      </c>
      <c r="I36" s="104">
        <f t="shared" si="4"/>
        <v>4000</v>
      </c>
      <c r="J36" s="168"/>
      <c r="K36" s="27" t="s">
        <v>39</v>
      </c>
      <c r="L36" s="86">
        <v>2</v>
      </c>
      <c r="M36" s="103">
        <v>2500</v>
      </c>
      <c r="N36" s="104">
        <f t="shared" si="5"/>
        <v>5000</v>
      </c>
      <c r="O36" s="168"/>
      <c r="P36" s="27" t="s">
        <v>39</v>
      </c>
      <c r="Q36" s="180">
        <v>2</v>
      </c>
      <c r="R36" s="103">
        <v>2000</v>
      </c>
      <c r="S36" s="104">
        <f t="shared" si="6"/>
        <v>4000</v>
      </c>
    </row>
    <row r="37" spans="1:19" s="8" customFormat="1">
      <c r="A37" s="134"/>
      <c r="B37" s="296" t="s">
        <v>85</v>
      </c>
      <c r="C37" s="291"/>
      <c r="D37" s="292"/>
      <c r="E37" s="164"/>
      <c r="F37" s="27" t="s">
        <v>39</v>
      </c>
      <c r="G37" s="180">
        <v>5</v>
      </c>
      <c r="H37" s="103">
        <v>1500</v>
      </c>
      <c r="I37" s="104">
        <f t="shared" si="4"/>
        <v>7500</v>
      </c>
      <c r="J37" s="164"/>
      <c r="K37" s="27" t="s">
        <v>158</v>
      </c>
      <c r="L37" s="86">
        <v>5</v>
      </c>
      <c r="M37" s="103">
        <v>1500</v>
      </c>
      <c r="N37" s="104">
        <f t="shared" si="5"/>
        <v>7500</v>
      </c>
      <c r="O37" s="164"/>
      <c r="P37" s="27" t="s">
        <v>39</v>
      </c>
      <c r="Q37" s="180">
        <v>5</v>
      </c>
      <c r="R37" s="103">
        <v>1500</v>
      </c>
      <c r="S37" s="104">
        <f t="shared" si="6"/>
        <v>7500</v>
      </c>
    </row>
    <row r="38" spans="1:19" s="8" customFormat="1" ht="28.5" customHeight="1">
      <c r="A38" s="134"/>
      <c r="B38" s="293" t="s">
        <v>105</v>
      </c>
      <c r="C38" s="294"/>
      <c r="D38" s="295"/>
      <c r="E38" s="164"/>
      <c r="F38" s="27" t="s">
        <v>12</v>
      </c>
      <c r="G38" s="180">
        <v>1</v>
      </c>
      <c r="H38" s="103">
        <v>2000</v>
      </c>
      <c r="I38" s="104">
        <f t="shared" si="4"/>
        <v>2000</v>
      </c>
      <c r="J38" s="164"/>
      <c r="K38" s="27" t="s">
        <v>12</v>
      </c>
      <c r="L38" s="86">
        <v>1</v>
      </c>
      <c r="M38" s="103">
        <v>1900</v>
      </c>
      <c r="N38" s="104">
        <f t="shared" si="5"/>
        <v>1900</v>
      </c>
      <c r="O38" s="164"/>
      <c r="P38" s="27" t="s">
        <v>12</v>
      </c>
      <c r="Q38" s="180">
        <v>1</v>
      </c>
      <c r="R38" s="103">
        <v>1500</v>
      </c>
      <c r="S38" s="104">
        <f t="shared" si="6"/>
        <v>1500</v>
      </c>
    </row>
    <row r="39" spans="1:19" s="8" customFormat="1">
      <c r="A39" s="134"/>
      <c r="B39" s="126" t="s">
        <v>111</v>
      </c>
      <c r="C39" s="127"/>
      <c r="D39" s="128"/>
      <c r="E39" s="164"/>
      <c r="F39" s="27" t="s">
        <v>39</v>
      </c>
      <c r="G39" s="180">
        <v>1</v>
      </c>
      <c r="H39" s="103">
        <v>2000</v>
      </c>
      <c r="I39" s="104">
        <f t="shared" si="4"/>
        <v>2000</v>
      </c>
      <c r="J39" s="164"/>
      <c r="K39" s="27" t="s">
        <v>39</v>
      </c>
      <c r="L39" s="86">
        <v>1</v>
      </c>
      <c r="M39" s="103">
        <v>6200</v>
      </c>
      <c r="N39" s="104">
        <f t="shared" si="5"/>
        <v>6200</v>
      </c>
      <c r="O39" s="164"/>
      <c r="P39" s="27" t="s">
        <v>39</v>
      </c>
      <c r="Q39" s="180">
        <v>1</v>
      </c>
      <c r="R39" s="103">
        <v>2000</v>
      </c>
      <c r="S39" s="104">
        <f t="shared" si="6"/>
        <v>2000</v>
      </c>
    </row>
    <row r="40" spans="1:19" s="8" customFormat="1">
      <c r="A40" s="134"/>
      <c r="B40" s="273" t="s">
        <v>113</v>
      </c>
      <c r="C40" s="274"/>
      <c r="D40" s="275"/>
      <c r="E40" s="164"/>
      <c r="F40" s="27" t="s">
        <v>12</v>
      </c>
      <c r="G40" s="180">
        <v>1</v>
      </c>
      <c r="H40" s="103">
        <v>20000</v>
      </c>
      <c r="I40" s="104">
        <f t="shared" si="4"/>
        <v>20000</v>
      </c>
      <c r="J40" s="164"/>
      <c r="K40" s="27" t="s">
        <v>12</v>
      </c>
      <c r="L40" s="86">
        <v>1</v>
      </c>
      <c r="M40" s="103">
        <v>4050</v>
      </c>
      <c r="N40" s="104">
        <f t="shared" si="5"/>
        <v>4050</v>
      </c>
      <c r="O40" s="164"/>
      <c r="P40" s="27" t="s">
        <v>12</v>
      </c>
      <c r="Q40" s="180">
        <v>1</v>
      </c>
      <c r="R40" s="103">
        <v>20000</v>
      </c>
      <c r="S40" s="104">
        <f t="shared" si="6"/>
        <v>20000</v>
      </c>
    </row>
    <row r="41" spans="1:19" s="8" customFormat="1">
      <c r="A41" s="134"/>
      <c r="B41" s="209" t="s">
        <v>115</v>
      </c>
      <c r="C41" s="210"/>
      <c r="D41" s="211"/>
      <c r="E41" s="164"/>
      <c r="F41" s="27" t="s">
        <v>12</v>
      </c>
      <c r="G41" s="180">
        <v>1</v>
      </c>
      <c r="H41" s="103">
        <v>50000</v>
      </c>
      <c r="I41" s="104">
        <f t="shared" si="4"/>
        <v>50000</v>
      </c>
      <c r="J41" s="164"/>
      <c r="K41" s="27" t="s">
        <v>12</v>
      </c>
      <c r="L41" s="86">
        <v>1</v>
      </c>
      <c r="M41" s="103">
        <v>150000</v>
      </c>
      <c r="N41" s="104">
        <f t="shared" si="5"/>
        <v>150000</v>
      </c>
      <c r="O41" s="164"/>
      <c r="P41" s="27" t="s">
        <v>12</v>
      </c>
      <c r="Q41" s="180">
        <v>1</v>
      </c>
      <c r="R41" s="103">
        <v>20000</v>
      </c>
      <c r="S41" s="104">
        <f t="shared" si="6"/>
        <v>20000</v>
      </c>
    </row>
    <row r="42" spans="1:19" s="8" customFormat="1">
      <c r="A42" s="134"/>
      <c r="B42" s="209" t="s">
        <v>86</v>
      </c>
      <c r="C42" s="210"/>
      <c r="D42" s="211"/>
      <c r="E42" s="164"/>
      <c r="F42" s="27" t="s">
        <v>12</v>
      </c>
      <c r="G42" s="180">
        <v>1</v>
      </c>
      <c r="H42" s="103">
        <v>30000</v>
      </c>
      <c r="I42" s="104">
        <f t="shared" si="4"/>
        <v>30000</v>
      </c>
      <c r="J42" s="164"/>
      <c r="K42" s="27" t="s">
        <v>12</v>
      </c>
      <c r="L42" s="86">
        <v>1</v>
      </c>
      <c r="M42" s="103">
        <v>195000</v>
      </c>
      <c r="N42" s="104">
        <f t="shared" si="5"/>
        <v>195000</v>
      </c>
      <c r="O42" s="164"/>
      <c r="P42" s="27" t="s">
        <v>12</v>
      </c>
      <c r="Q42" s="180">
        <v>1</v>
      </c>
      <c r="R42" s="103">
        <v>55000</v>
      </c>
      <c r="S42" s="104">
        <f t="shared" si="6"/>
        <v>55000</v>
      </c>
    </row>
    <row r="43" spans="1:19" s="8" customFormat="1">
      <c r="A43" s="134"/>
      <c r="B43" s="160" t="s">
        <v>106</v>
      </c>
      <c r="C43" s="161"/>
      <c r="D43" s="162"/>
      <c r="E43" s="164"/>
      <c r="F43" s="27" t="s">
        <v>12</v>
      </c>
      <c r="G43" s="180">
        <v>1</v>
      </c>
      <c r="H43" s="103">
        <v>10000</v>
      </c>
      <c r="I43" s="104">
        <f t="shared" si="4"/>
        <v>10000</v>
      </c>
      <c r="J43" s="164"/>
      <c r="K43" s="27" t="s">
        <v>12</v>
      </c>
      <c r="L43" s="86">
        <v>1</v>
      </c>
      <c r="M43" s="103">
        <v>45000</v>
      </c>
      <c r="N43" s="104">
        <f t="shared" si="5"/>
        <v>45000</v>
      </c>
      <c r="O43" s="164"/>
      <c r="P43" s="27" t="s">
        <v>12</v>
      </c>
      <c r="Q43" s="180">
        <v>1</v>
      </c>
      <c r="R43" s="103">
        <v>75000</v>
      </c>
      <c r="S43" s="104">
        <f t="shared" si="6"/>
        <v>75000</v>
      </c>
    </row>
    <row r="44" spans="1:19" s="8" customFormat="1">
      <c r="A44" s="134"/>
      <c r="B44" s="209" t="s">
        <v>107</v>
      </c>
      <c r="C44" s="210"/>
      <c r="D44" s="211"/>
      <c r="E44" s="164"/>
      <c r="F44" s="27" t="s">
        <v>12</v>
      </c>
      <c r="G44" s="180">
        <v>1</v>
      </c>
      <c r="H44" s="103">
        <v>10000</v>
      </c>
      <c r="I44" s="104">
        <f t="shared" si="4"/>
        <v>10000</v>
      </c>
      <c r="J44" s="164"/>
      <c r="K44" s="27" t="s">
        <v>12</v>
      </c>
      <c r="L44" s="86">
        <v>1</v>
      </c>
      <c r="M44" s="103">
        <v>2160</v>
      </c>
      <c r="N44" s="104">
        <f t="shared" si="5"/>
        <v>2160</v>
      </c>
      <c r="O44" s="164"/>
      <c r="P44" s="27" t="s">
        <v>12</v>
      </c>
      <c r="Q44" s="180">
        <v>1</v>
      </c>
      <c r="R44" s="103">
        <v>10000</v>
      </c>
      <c r="S44" s="104">
        <f t="shared" si="6"/>
        <v>10000</v>
      </c>
    </row>
    <row r="45" spans="1:19" s="8" customFormat="1">
      <c r="A45" s="134"/>
      <c r="B45" s="160" t="s">
        <v>109</v>
      </c>
      <c r="C45" s="161"/>
      <c r="D45" s="162"/>
      <c r="E45" s="164"/>
      <c r="F45" s="27" t="s">
        <v>12</v>
      </c>
      <c r="G45" s="180"/>
      <c r="H45" s="103">
        <v>30000</v>
      </c>
      <c r="I45" s="104">
        <f t="shared" si="4"/>
        <v>0</v>
      </c>
      <c r="J45" s="164"/>
      <c r="K45" s="27" t="s">
        <v>159</v>
      </c>
      <c r="L45" s="86"/>
      <c r="M45" s="103">
        <v>2500</v>
      </c>
      <c r="N45" s="104">
        <f t="shared" si="5"/>
        <v>0</v>
      </c>
      <c r="O45" s="164"/>
      <c r="P45" s="27" t="s">
        <v>12</v>
      </c>
      <c r="Q45" s="180"/>
      <c r="R45" s="103">
        <v>90000</v>
      </c>
      <c r="S45" s="104">
        <f t="shared" si="6"/>
        <v>0</v>
      </c>
    </row>
    <row r="46" spans="1:19" s="8" customFormat="1">
      <c r="A46" s="134"/>
      <c r="B46" s="209" t="s">
        <v>118</v>
      </c>
      <c r="C46" s="210"/>
      <c r="D46" s="211"/>
      <c r="E46" s="164"/>
      <c r="F46" s="27" t="s">
        <v>12</v>
      </c>
      <c r="G46" s="180">
        <v>1</v>
      </c>
      <c r="H46" s="103">
        <v>10000</v>
      </c>
      <c r="I46" s="104">
        <f t="shared" si="4"/>
        <v>10000</v>
      </c>
      <c r="J46" s="164"/>
      <c r="K46" s="27" t="s">
        <v>12</v>
      </c>
      <c r="L46" s="86">
        <v>1</v>
      </c>
      <c r="M46" s="103">
        <v>18000</v>
      </c>
      <c r="N46" s="104">
        <f t="shared" si="5"/>
        <v>18000</v>
      </c>
      <c r="O46" s="164"/>
      <c r="P46" s="27" t="s">
        <v>12</v>
      </c>
      <c r="Q46" s="180">
        <v>1</v>
      </c>
      <c r="R46" s="103">
        <v>30000</v>
      </c>
      <c r="S46" s="104">
        <f t="shared" si="6"/>
        <v>30000</v>
      </c>
    </row>
    <row r="47" spans="1:19" s="8" customFormat="1">
      <c r="A47" s="134"/>
      <c r="B47" s="209" t="s">
        <v>135</v>
      </c>
      <c r="C47" s="210"/>
      <c r="D47" s="211"/>
      <c r="E47" s="164"/>
      <c r="F47" s="27" t="s">
        <v>12</v>
      </c>
      <c r="G47" s="180">
        <v>1</v>
      </c>
      <c r="H47" s="103">
        <v>20000</v>
      </c>
      <c r="I47" s="104">
        <f>H47*G47</f>
        <v>20000</v>
      </c>
      <c r="J47" s="164"/>
      <c r="K47" s="27" t="s">
        <v>12</v>
      </c>
      <c r="L47" s="86">
        <v>1</v>
      </c>
      <c r="M47" s="103">
        <v>5000</v>
      </c>
      <c r="N47" s="104">
        <f t="shared" si="5"/>
        <v>5000</v>
      </c>
      <c r="O47" s="164"/>
      <c r="P47" s="27" t="s">
        <v>12</v>
      </c>
      <c r="Q47" s="180">
        <v>1</v>
      </c>
      <c r="R47" s="103">
        <v>15000</v>
      </c>
      <c r="S47" s="104">
        <f>R47*Q47</f>
        <v>15000</v>
      </c>
    </row>
    <row r="48" spans="1:19" s="8" customFormat="1">
      <c r="A48" s="134"/>
      <c r="B48" s="209" t="s">
        <v>134</v>
      </c>
      <c r="C48" s="210"/>
      <c r="D48" s="211"/>
      <c r="E48" s="164"/>
      <c r="F48" s="27" t="s">
        <v>12</v>
      </c>
      <c r="G48" s="180">
        <v>1</v>
      </c>
      <c r="H48" s="103">
        <v>5000</v>
      </c>
      <c r="I48" s="104">
        <f>H48*G48</f>
        <v>5000</v>
      </c>
      <c r="J48" s="164"/>
      <c r="K48" s="27" t="s">
        <v>12</v>
      </c>
      <c r="L48" s="86">
        <v>1</v>
      </c>
      <c r="M48" s="103">
        <v>15000</v>
      </c>
      <c r="N48" s="104">
        <v>15000</v>
      </c>
      <c r="O48" s="164"/>
      <c r="P48" s="27" t="s">
        <v>12</v>
      </c>
      <c r="Q48" s="180">
        <v>1</v>
      </c>
      <c r="R48" s="103">
        <v>5000</v>
      </c>
      <c r="S48" s="104">
        <f>R48*Q48</f>
        <v>5000</v>
      </c>
    </row>
    <row r="49" spans="1:19" s="8" customFormat="1">
      <c r="A49" s="134"/>
      <c r="B49" s="209" t="s">
        <v>240</v>
      </c>
      <c r="C49" s="210"/>
      <c r="D49" s="211"/>
      <c r="E49" s="164"/>
      <c r="F49" s="27" t="s">
        <v>241</v>
      </c>
      <c r="G49" s="86">
        <v>1</v>
      </c>
      <c r="H49" s="103">
        <v>3000</v>
      </c>
      <c r="I49" s="104">
        <f>H49*G49</f>
        <v>3000</v>
      </c>
      <c r="J49" s="164"/>
      <c r="K49" s="27"/>
      <c r="L49" s="86"/>
      <c r="M49" s="103"/>
      <c r="N49" s="104"/>
      <c r="O49" s="164"/>
      <c r="P49" s="27" t="s">
        <v>241</v>
      </c>
      <c r="Q49" s="86">
        <v>1</v>
      </c>
      <c r="R49" s="103">
        <v>5000</v>
      </c>
      <c r="S49" s="104">
        <f>R49*Q49</f>
        <v>5000</v>
      </c>
    </row>
    <row r="50" spans="1:19" s="8" customFormat="1">
      <c r="A50" s="134"/>
      <c r="B50" s="338"/>
      <c r="C50" s="339"/>
      <c r="D50" s="340"/>
      <c r="E50" s="164"/>
      <c r="F50" s="27"/>
      <c r="G50" s="86"/>
      <c r="H50" s="103"/>
      <c r="I50" s="104"/>
      <c r="J50" s="164"/>
      <c r="K50" s="27"/>
      <c r="L50" s="86"/>
      <c r="M50" s="103"/>
      <c r="N50" s="104"/>
      <c r="O50" s="164"/>
      <c r="P50" s="27"/>
      <c r="Q50" s="86"/>
      <c r="R50" s="103"/>
      <c r="S50" s="104"/>
    </row>
    <row r="51" spans="1:19" s="8" customFormat="1">
      <c r="A51" s="135" t="s">
        <v>47</v>
      </c>
      <c r="B51" s="341" t="s">
        <v>48</v>
      </c>
      <c r="C51" s="342"/>
      <c r="D51" s="343"/>
      <c r="E51" s="164"/>
      <c r="F51" s="87"/>
      <c r="G51" s="88"/>
      <c r="H51" s="105"/>
      <c r="I51" s="106">
        <f>SUM(I12:I49)</f>
        <v>388300</v>
      </c>
      <c r="J51" s="164"/>
      <c r="K51" s="87"/>
      <c r="L51" s="88"/>
      <c r="M51" s="105"/>
      <c r="N51" s="106">
        <f>SUM(N13:N50)-17250</f>
        <v>1195823</v>
      </c>
      <c r="O51" s="164"/>
      <c r="P51" s="87"/>
      <c r="Q51" s="88"/>
      <c r="R51" s="105"/>
      <c r="S51" s="106">
        <f>SUM(S12:S49)</f>
        <v>509520</v>
      </c>
    </row>
    <row r="52" spans="1:19" s="8" customFormat="1">
      <c r="A52" s="135"/>
      <c r="B52" s="299"/>
      <c r="C52" s="300"/>
      <c r="D52" s="301"/>
      <c r="E52" s="164"/>
      <c r="F52" s="87"/>
      <c r="G52" s="88"/>
      <c r="H52" s="105"/>
      <c r="I52" s="106"/>
      <c r="J52" s="164"/>
      <c r="K52" s="87"/>
      <c r="L52" s="88"/>
      <c r="M52" s="105"/>
      <c r="N52" s="106"/>
      <c r="O52" s="164"/>
      <c r="P52" s="87"/>
      <c r="Q52" s="88"/>
      <c r="R52" s="105"/>
      <c r="S52" s="106"/>
    </row>
    <row r="53" spans="1:19" s="8" customFormat="1">
      <c r="A53" s="137" t="s">
        <v>19</v>
      </c>
      <c r="B53" s="206" t="s">
        <v>181</v>
      </c>
      <c r="C53" s="207"/>
      <c r="D53" s="208"/>
      <c r="E53" s="164"/>
      <c r="F53" s="27"/>
      <c r="G53" s="90"/>
      <c r="H53" s="118"/>
      <c r="I53" s="113"/>
      <c r="J53" s="164"/>
      <c r="K53" s="89" t="s">
        <v>12</v>
      </c>
      <c r="L53" s="25">
        <v>1</v>
      </c>
      <c r="M53" s="41">
        <v>3500000</v>
      </c>
      <c r="N53" s="113">
        <f t="shared" ref="N53" si="7">M53*L53</f>
        <v>3500000</v>
      </c>
      <c r="O53" s="164"/>
      <c r="P53" s="27"/>
      <c r="Q53" s="90"/>
      <c r="R53" s="118"/>
      <c r="S53" s="113"/>
    </row>
    <row r="54" spans="1:19" s="8" customFormat="1">
      <c r="A54" s="136"/>
      <c r="B54" s="302"/>
      <c r="C54" s="303"/>
      <c r="D54" s="304"/>
      <c r="E54" s="164"/>
      <c r="F54" s="27"/>
      <c r="G54" s="90"/>
      <c r="H54" s="118"/>
      <c r="I54" s="113"/>
      <c r="J54" s="164"/>
      <c r="K54" s="27"/>
      <c r="L54" s="90"/>
      <c r="M54" s="118"/>
      <c r="N54" s="113"/>
      <c r="O54" s="164"/>
      <c r="P54" s="27"/>
      <c r="Q54" s="90"/>
      <c r="R54" s="118"/>
      <c r="S54" s="113"/>
    </row>
    <row r="55" spans="1:19" s="8" customFormat="1">
      <c r="A55" s="136"/>
      <c r="B55" s="209" t="s">
        <v>172</v>
      </c>
      <c r="C55" s="210"/>
      <c r="D55" s="211"/>
      <c r="E55" s="164"/>
      <c r="F55" s="27"/>
      <c r="G55" s="27"/>
      <c r="H55" s="41"/>
      <c r="I55" s="113"/>
      <c r="J55" s="164"/>
      <c r="K55" s="27"/>
      <c r="L55" s="27"/>
      <c r="M55" s="41"/>
      <c r="N55" s="113"/>
      <c r="O55" s="164"/>
      <c r="P55" s="27"/>
      <c r="Q55" s="27"/>
      <c r="R55" s="41"/>
      <c r="S55" s="113"/>
    </row>
    <row r="56" spans="1:19" s="8" customFormat="1">
      <c r="A56" s="136"/>
      <c r="B56" s="209" t="s">
        <v>173</v>
      </c>
      <c r="C56" s="210"/>
      <c r="D56" s="211"/>
      <c r="E56" s="164"/>
      <c r="F56" s="27"/>
      <c r="G56" s="181"/>
      <c r="H56" s="41"/>
      <c r="I56" s="113"/>
      <c r="J56" s="164"/>
      <c r="K56" s="27"/>
      <c r="L56" s="27"/>
      <c r="M56" s="41"/>
      <c r="N56" s="113"/>
      <c r="O56" s="164"/>
      <c r="P56" s="27"/>
      <c r="Q56" s="181"/>
      <c r="R56" s="41"/>
      <c r="S56" s="113"/>
    </row>
    <row r="57" spans="1:19" s="8" customFormat="1">
      <c r="A57" s="136"/>
      <c r="B57" s="209" t="s">
        <v>174</v>
      </c>
      <c r="C57" s="210"/>
      <c r="D57" s="211"/>
      <c r="E57" s="164"/>
      <c r="F57" s="27"/>
      <c r="G57" s="181"/>
      <c r="H57" s="41"/>
      <c r="I57" s="113"/>
      <c r="J57" s="164"/>
      <c r="K57" s="27"/>
      <c r="L57" s="27"/>
      <c r="M57" s="41"/>
      <c r="N57" s="113"/>
      <c r="O57" s="164"/>
      <c r="P57" s="27"/>
      <c r="Q57" s="181"/>
      <c r="R57" s="41"/>
      <c r="S57" s="113"/>
    </row>
    <row r="58" spans="1:19" s="8" customFormat="1">
      <c r="A58" s="136"/>
      <c r="B58" s="209" t="s">
        <v>175</v>
      </c>
      <c r="C58" s="210"/>
      <c r="D58" s="211"/>
      <c r="E58" s="164"/>
      <c r="F58" s="27"/>
      <c r="G58" s="180"/>
      <c r="H58" s="41"/>
      <c r="I58" s="113"/>
      <c r="J58" s="164"/>
      <c r="K58" s="27"/>
      <c r="L58" s="86"/>
      <c r="M58" s="41"/>
      <c r="N58" s="113"/>
      <c r="O58" s="164"/>
      <c r="P58" s="27"/>
      <c r="Q58" s="180"/>
      <c r="R58" s="41"/>
      <c r="S58" s="113"/>
    </row>
    <row r="59" spans="1:19" s="8" customFormat="1">
      <c r="A59" s="136"/>
      <c r="B59" s="209" t="s">
        <v>176</v>
      </c>
      <c r="C59" s="210"/>
      <c r="D59" s="211"/>
      <c r="E59" s="164"/>
      <c r="F59" s="27"/>
      <c r="G59" s="27"/>
      <c r="H59" s="41"/>
      <c r="I59" s="113"/>
      <c r="J59" s="164"/>
      <c r="K59" s="27"/>
      <c r="L59" s="27"/>
      <c r="M59" s="41"/>
      <c r="N59" s="113"/>
      <c r="O59" s="164"/>
      <c r="P59" s="27"/>
      <c r="Q59" s="27"/>
      <c r="R59" s="41"/>
      <c r="S59" s="113"/>
    </row>
    <row r="60" spans="1:19" s="8" customFormat="1">
      <c r="A60" s="136"/>
      <c r="B60" s="209" t="s">
        <v>177</v>
      </c>
      <c r="C60" s="210"/>
      <c r="D60" s="211"/>
      <c r="E60" s="164"/>
      <c r="F60" s="27"/>
      <c r="G60" s="27"/>
      <c r="H60" s="41"/>
      <c r="I60" s="113">
        <f t="shared" ref="I60:I61" si="8">H60*G60</f>
        <v>0</v>
      </c>
      <c r="J60" s="164"/>
      <c r="K60" s="27"/>
      <c r="L60" s="27"/>
      <c r="M60" s="41"/>
      <c r="N60" s="113">
        <f t="shared" ref="N60:N61" si="9">M60*L60</f>
        <v>0</v>
      </c>
      <c r="O60" s="164"/>
      <c r="P60" s="27"/>
      <c r="Q60" s="27"/>
      <c r="R60" s="41"/>
      <c r="S60" s="113">
        <f t="shared" ref="S60:S61" si="10">R60*Q60</f>
        <v>0</v>
      </c>
    </row>
    <row r="61" spans="1:19" s="8" customFormat="1">
      <c r="A61" s="136"/>
      <c r="B61" s="209" t="s">
        <v>178</v>
      </c>
      <c r="C61" s="210"/>
      <c r="D61" s="211"/>
      <c r="E61" s="164"/>
      <c r="F61" s="27"/>
      <c r="G61" s="27"/>
      <c r="H61" s="41"/>
      <c r="I61" s="113">
        <f t="shared" si="8"/>
        <v>0</v>
      </c>
      <c r="J61" s="164"/>
      <c r="K61" s="27"/>
      <c r="L61" s="27"/>
      <c r="M61" s="41"/>
      <c r="N61" s="113">
        <f t="shared" si="9"/>
        <v>0</v>
      </c>
      <c r="O61" s="164"/>
      <c r="P61" s="27"/>
      <c r="Q61" s="27"/>
      <c r="R61" s="41"/>
      <c r="S61" s="113">
        <f t="shared" si="10"/>
        <v>0</v>
      </c>
    </row>
    <row r="62" spans="1:19" s="8" customFormat="1">
      <c r="A62" s="136"/>
      <c r="B62" s="209" t="s">
        <v>179</v>
      </c>
      <c r="C62" s="210"/>
      <c r="D62" s="211"/>
      <c r="E62" s="164"/>
      <c r="F62" s="89"/>
      <c r="G62" s="27"/>
      <c r="H62" s="41"/>
      <c r="I62" s="113"/>
      <c r="J62" s="164"/>
      <c r="K62" s="89"/>
      <c r="L62" s="27"/>
      <c r="M62" s="41"/>
      <c r="N62" s="113"/>
      <c r="O62" s="164"/>
      <c r="P62" s="89"/>
      <c r="Q62" s="27"/>
      <c r="R62" s="41"/>
      <c r="S62" s="113"/>
    </row>
    <row r="63" spans="1:19" s="8" customFormat="1">
      <c r="A63" s="136"/>
      <c r="B63" s="216" t="s">
        <v>180</v>
      </c>
      <c r="C63" s="217"/>
      <c r="D63" s="218"/>
      <c r="E63" s="164"/>
      <c r="F63" s="89"/>
      <c r="G63" s="25"/>
      <c r="H63" s="41"/>
      <c r="I63" s="113"/>
      <c r="J63" s="164"/>
      <c r="K63" s="89"/>
      <c r="L63" s="25"/>
      <c r="M63" s="41"/>
      <c r="N63" s="113">
        <f t="shared" ref="N63" si="11">M63*L63</f>
        <v>0</v>
      </c>
      <c r="O63" s="164"/>
      <c r="P63" s="89"/>
      <c r="Q63" s="25"/>
      <c r="R63" s="41"/>
      <c r="S63" s="113"/>
    </row>
    <row r="64" spans="1:19" s="8" customFormat="1">
      <c r="A64" s="136"/>
      <c r="B64" s="212" t="s">
        <v>48</v>
      </c>
      <c r="C64" s="213"/>
      <c r="D64" s="214"/>
      <c r="E64" s="164"/>
      <c r="F64" s="27"/>
      <c r="G64" s="90"/>
      <c r="H64" s="118"/>
      <c r="I64" s="114">
        <f>SUM(I52:I58)</f>
        <v>0</v>
      </c>
      <c r="J64" s="164"/>
      <c r="K64" s="27"/>
      <c r="L64" s="90"/>
      <c r="M64" s="118"/>
      <c r="N64" s="114">
        <f>SUM(N53:N63)</f>
        <v>3500000</v>
      </c>
      <c r="O64" s="164"/>
      <c r="P64" s="27"/>
      <c r="Q64" s="90"/>
      <c r="R64" s="118"/>
      <c r="S64" s="114">
        <f>SUM(S52:S58)</f>
        <v>0</v>
      </c>
    </row>
    <row r="65" spans="1:19" s="8" customFormat="1">
      <c r="A65" s="137" t="s">
        <v>65</v>
      </c>
      <c r="B65" s="206" t="s">
        <v>182</v>
      </c>
      <c r="C65" s="207"/>
      <c r="D65" s="208"/>
      <c r="E65" s="164"/>
      <c r="F65" s="27"/>
      <c r="G65" s="181"/>
      <c r="H65" s="41"/>
      <c r="I65" s="113"/>
      <c r="J65" s="164"/>
      <c r="K65" s="89" t="s">
        <v>12</v>
      </c>
      <c r="L65" s="25">
        <v>1</v>
      </c>
      <c r="M65" s="41">
        <v>1200000</v>
      </c>
      <c r="N65" s="113">
        <f t="shared" ref="N65" si="12">M65*L65</f>
        <v>1200000</v>
      </c>
      <c r="O65" s="164"/>
      <c r="P65" s="27"/>
      <c r="Q65" s="181"/>
      <c r="R65" s="41"/>
      <c r="S65" s="113"/>
    </row>
    <row r="66" spans="1:19" s="8" customFormat="1">
      <c r="A66" s="136"/>
      <c r="B66" s="215" t="s">
        <v>254</v>
      </c>
      <c r="C66" s="210"/>
      <c r="D66" s="211"/>
      <c r="E66" s="164"/>
      <c r="F66" s="27"/>
      <c r="G66" s="181"/>
      <c r="H66" s="41"/>
      <c r="I66" s="113"/>
      <c r="J66" s="164"/>
      <c r="K66" s="27"/>
      <c r="L66" s="27"/>
      <c r="M66" s="41"/>
      <c r="N66" s="113"/>
      <c r="O66" s="164"/>
      <c r="P66" s="27"/>
      <c r="Q66" s="181"/>
      <c r="R66" s="41"/>
      <c r="S66" s="113"/>
    </row>
    <row r="67" spans="1:19" s="8" customFormat="1">
      <c r="A67" s="136"/>
      <c r="B67" s="209"/>
      <c r="C67" s="210"/>
      <c r="D67" s="211"/>
      <c r="E67" s="164"/>
      <c r="F67" s="27"/>
      <c r="G67" s="25"/>
      <c r="H67" s="118"/>
      <c r="I67" s="195"/>
      <c r="J67" s="164"/>
      <c r="K67" s="27"/>
      <c r="L67" s="27"/>
      <c r="M67" s="41"/>
      <c r="N67" s="113"/>
      <c r="O67" s="164"/>
      <c r="P67" s="27"/>
      <c r="Q67" s="25"/>
      <c r="R67" s="118"/>
      <c r="S67" s="195"/>
    </row>
    <row r="68" spans="1:19" s="8" customFormat="1">
      <c r="A68" s="136"/>
      <c r="B68" s="215"/>
      <c r="C68" s="210"/>
      <c r="D68" s="211"/>
      <c r="E68" s="164"/>
      <c r="F68" s="27"/>
      <c r="G68" s="181"/>
      <c r="H68" s="41"/>
      <c r="I68" s="196"/>
      <c r="J68" s="164"/>
      <c r="K68" s="89"/>
      <c r="L68" s="25"/>
      <c r="M68" s="41"/>
      <c r="N68" s="113"/>
      <c r="O68" s="164"/>
      <c r="P68" s="27"/>
      <c r="Q68" s="181"/>
      <c r="R68" s="41"/>
      <c r="S68" s="196"/>
    </row>
    <row r="69" spans="1:19" s="8" customFormat="1">
      <c r="A69" s="136"/>
      <c r="B69" s="212" t="s">
        <v>48</v>
      </c>
      <c r="C69" s="213"/>
      <c r="D69" s="214"/>
      <c r="E69" s="164"/>
      <c r="F69" s="192"/>
      <c r="G69" s="192"/>
      <c r="H69" s="192"/>
      <c r="I69" s="192"/>
      <c r="J69" s="164"/>
      <c r="K69" s="27"/>
      <c r="L69" s="90"/>
      <c r="M69" s="118"/>
      <c r="N69" s="114">
        <f>SUM(N65:N68)</f>
        <v>1200000</v>
      </c>
      <c r="O69" s="164"/>
      <c r="P69" s="192"/>
      <c r="Q69" s="192"/>
      <c r="R69" s="192"/>
      <c r="S69" s="192"/>
    </row>
    <row r="70" spans="1:19" s="8" customFormat="1" ht="16.5" customHeight="1">
      <c r="A70" s="137" t="s">
        <v>226</v>
      </c>
      <c r="B70" s="206" t="s">
        <v>215</v>
      </c>
      <c r="C70" s="207"/>
      <c r="D70" s="208"/>
      <c r="E70" s="164"/>
      <c r="F70" s="192"/>
      <c r="G70" s="192"/>
      <c r="H70" s="192"/>
      <c r="I70" s="192"/>
      <c r="J70" s="164"/>
      <c r="K70" s="89"/>
      <c r="L70" s="25"/>
      <c r="M70" s="41"/>
      <c r="N70" s="113"/>
      <c r="O70" s="164"/>
      <c r="P70" s="192"/>
      <c r="Q70" s="192"/>
      <c r="R70" s="192"/>
      <c r="S70" s="192"/>
    </row>
    <row r="71" spans="1:19" s="8" customFormat="1" ht="16.5" customHeight="1">
      <c r="A71" s="136"/>
      <c r="B71" s="215" t="s">
        <v>227</v>
      </c>
      <c r="C71" s="210"/>
      <c r="D71" s="211"/>
      <c r="E71" s="164"/>
      <c r="F71" s="89" t="s">
        <v>39</v>
      </c>
      <c r="G71" s="25">
        <v>1</v>
      </c>
      <c r="H71" s="41">
        <v>1650000</v>
      </c>
      <c r="I71" s="113">
        <f>H71*G71</f>
        <v>1650000</v>
      </c>
      <c r="J71" s="164"/>
      <c r="K71" s="27"/>
      <c r="L71" s="90"/>
      <c r="M71" s="118"/>
      <c r="N71" s="114"/>
      <c r="O71" s="164"/>
      <c r="P71" s="89" t="s">
        <v>39</v>
      </c>
      <c r="Q71" s="25">
        <v>1</v>
      </c>
      <c r="R71" s="41">
        <v>1716338</v>
      </c>
      <c r="S71" s="113">
        <f>R71*Q71</f>
        <v>1716338</v>
      </c>
    </row>
    <row r="72" spans="1:19" s="8" customFormat="1" ht="16.5" customHeight="1">
      <c r="A72" s="136"/>
      <c r="B72" s="215" t="s">
        <v>228</v>
      </c>
      <c r="C72" s="210"/>
      <c r="D72" s="211"/>
      <c r="E72" s="164"/>
      <c r="F72" s="27" t="s">
        <v>225</v>
      </c>
      <c r="G72" s="90"/>
      <c r="H72" s="41">
        <v>58000</v>
      </c>
      <c r="I72" s="113">
        <f>H72*G72</f>
        <v>0</v>
      </c>
      <c r="J72" s="164"/>
      <c r="K72" s="27"/>
      <c r="L72" s="90"/>
      <c r="M72" s="118"/>
      <c r="N72" s="114"/>
      <c r="O72" s="164"/>
      <c r="P72" s="27" t="s">
        <v>225</v>
      </c>
      <c r="Q72" s="90"/>
      <c r="R72" s="41">
        <v>65000</v>
      </c>
      <c r="S72" s="113">
        <f>R72*Q72</f>
        <v>0</v>
      </c>
    </row>
    <row r="73" spans="1:19" s="8" customFormat="1" ht="16.5" customHeight="1">
      <c r="A73" s="136"/>
      <c r="B73" s="215" t="s">
        <v>229</v>
      </c>
      <c r="C73" s="210"/>
      <c r="D73" s="211"/>
      <c r="E73" s="164"/>
      <c r="F73" s="27" t="s">
        <v>12</v>
      </c>
      <c r="G73" s="90"/>
      <c r="H73" s="41">
        <v>70000</v>
      </c>
      <c r="I73" s="113">
        <f>H73*G73</f>
        <v>0</v>
      </c>
      <c r="J73" s="164"/>
      <c r="K73" s="27"/>
      <c r="L73" s="90"/>
      <c r="M73" s="118"/>
      <c r="N73" s="114"/>
      <c r="O73" s="164"/>
      <c r="P73" s="27" t="s">
        <v>12</v>
      </c>
      <c r="Q73" s="90"/>
      <c r="R73" s="41">
        <v>80000</v>
      </c>
      <c r="S73" s="113">
        <f>R73*Q73</f>
        <v>0</v>
      </c>
    </row>
    <row r="74" spans="1:19" s="8" customFormat="1">
      <c r="A74" s="136"/>
      <c r="B74" s="212" t="s">
        <v>48</v>
      </c>
      <c r="C74" s="213"/>
      <c r="D74" s="214"/>
      <c r="E74" s="164"/>
      <c r="F74" s="27"/>
      <c r="G74" s="90"/>
      <c r="H74" s="41"/>
      <c r="I74" s="114">
        <f>SUM(I71:I73)</f>
        <v>1650000</v>
      </c>
      <c r="J74" s="164"/>
      <c r="K74" s="27"/>
      <c r="L74" s="90"/>
      <c r="M74" s="118"/>
      <c r="N74" s="114"/>
      <c r="O74" s="164"/>
      <c r="P74" s="27"/>
      <c r="Q74" s="90"/>
      <c r="R74" s="41"/>
      <c r="S74" s="114">
        <f>SUM(S71:S73)</f>
        <v>1716338</v>
      </c>
    </row>
    <row r="75" spans="1:19" s="8" customFormat="1">
      <c r="A75" s="137" t="s">
        <v>66</v>
      </c>
      <c r="B75" s="206" t="s">
        <v>185</v>
      </c>
      <c r="C75" s="207"/>
      <c r="D75" s="208"/>
      <c r="E75" s="164"/>
      <c r="F75" s="27"/>
      <c r="G75" s="180"/>
      <c r="H75" s="41"/>
      <c r="I75" s="113"/>
      <c r="J75" s="164"/>
      <c r="K75" s="41" t="s">
        <v>12</v>
      </c>
      <c r="L75" s="25">
        <v>1</v>
      </c>
      <c r="M75" s="41">
        <v>650000</v>
      </c>
      <c r="N75" s="113">
        <f>M75*L75</f>
        <v>650000</v>
      </c>
      <c r="O75" s="164"/>
      <c r="P75" s="27"/>
      <c r="Q75" s="180"/>
      <c r="R75" s="41"/>
      <c r="S75" s="113"/>
    </row>
    <row r="76" spans="1:19" s="8" customFormat="1">
      <c r="A76" s="136"/>
      <c r="B76" s="209" t="s">
        <v>186</v>
      </c>
      <c r="C76" s="210"/>
      <c r="D76" s="211"/>
      <c r="E76" s="164"/>
      <c r="F76" s="27"/>
      <c r="G76" s="180"/>
      <c r="H76" s="103"/>
      <c r="I76" s="104"/>
      <c r="J76" s="164"/>
      <c r="K76" s="27"/>
      <c r="L76" s="27"/>
      <c r="M76" s="41"/>
      <c r="N76" s="113"/>
      <c r="O76" s="164"/>
      <c r="P76" s="27"/>
      <c r="Q76" s="180"/>
      <c r="R76" s="103"/>
      <c r="S76" s="104"/>
    </row>
    <row r="77" spans="1:19" s="8" customFormat="1">
      <c r="A77" s="136"/>
      <c r="B77" s="209" t="s">
        <v>187</v>
      </c>
      <c r="C77" s="210"/>
      <c r="D77" s="211"/>
      <c r="E77" s="164"/>
      <c r="F77" s="27"/>
      <c r="G77" s="27"/>
      <c r="H77" s="41"/>
      <c r="I77" s="113"/>
      <c r="J77" s="164"/>
      <c r="K77" s="27"/>
      <c r="L77" s="86"/>
      <c r="M77" s="41"/>
      <c r="N77" s="113"/>
      <c r="O77" s="164"/>
      <c r="P77" s="27"/>
      <c r="Q77" s="27"/>
      <c r="R77" s="41"/>
      <c r="S77" s="113"/>
    </row>
    <row r="78" spans="1:19" s="8" customFormat="1">
      <c r="A78" s="136"/>
      <c r="B78" s="209" t="s">
        <v>188</v>
      </c>
      <c r="C78" s="210"/>
      <c r="D78" s="211"/>
      <c r="E78" s="164"/>
      <c r="F78" s="27"/>
      <c r="G78" s="27"/>
      <c r="H78" s="41"/>
      <c r="I78" s="113"/>
      <c r="J78" s="164"/>
      <c r="K78" s="27"/>
      <c r="L78" s="86"/>
      <c r="M78" s="103"/>
      <c r="N78" s="113"/>
      <c r="O78" s="164"/>
      <c r="P78" s="27"/>
      <c r="Q78" s="27"/>
      <c r="R78" s="41"/>
      <c r="S78" s="113"/>
    </row>
    <row r="79" spans="1:19" s="8" customFormat="1">
      <c r="A79" s="136"/>
      <c r="B79" s="209" t="s">
        <v>189</v>
      </c>
      <c r="C79" s="210"/>
      <c r="D79" s="211"/>
      <c r="E79" s="164"/>
      <c r="F79" s="27"/>
      <c r="G79" s="90"/>
      <c r="H79" s="118"/>
      <c r="I79" s="114">
        <f>SUM(I75:I78)</f>
        <v>0</v>
      </c>
      <c r="J79" s="164"/>
      <c r="K79" s="27"/>
      <c r="L79" s="27"/>
      <c r="M79" s="41"/>
      <c r="N79" s="113">
        <f>M79*L79</f>
        <v>0</v>
      </c>
      <c r="O79" s="164"/>
      <c r="P79" s="27"/>
      <c r="Q79" s="90"/>
      <c r="R79" s="118"/>
      <c r="S79" s="114">
        <f>SUM(S75:S78)</f>
        <v>0</v>
      </c>
    </row>
    <row r="80" spans="1:19" s="8" customFormat="1">
      <c r="A80" s="136"/>
      <c r="B80" s="209" t="s">
        <v>190</v>
      </c>
      <c r="C80" s="210"/>
      <c r="D80" s="211"/>
      <c r="E80" s="164"/>
      <c r="F80" s="27"/>
      <c r="G80" s="25"/>
      <c r="H80" s="118"/>
      <c r="I80" s="195"/>
      <c r="J80" s="164"/>
      <c r="K80" s="27"/>
      <c r="L80" s="27"/>
      <c r="M80" s="41"/>
      <c r="N80" s="113">
        <f>M80*L80</f>
        <v>0</v>
      </c>
      <c r="O80" s="164"/>
      <c r="P80" s="27"/>
      <c r="Q80" s="25"/>
      <c r="R80" s="118"/>
      <c r="S80" s="195"/>
    </row>
    <row r="81" spans="1:19" s="8" customFormat="1">
      <c r="A81" s="136"/>
      <c r="B81" s="212" t="s">
        <v>48</v>
      </c>
      <c r="C81" s="213"/>
      <c r="D81" s="214"/>
      <c r="E81" s="164"/>
      <c r="F81" s="192"/>
      <c r="G81" s="192"/>
      <c r="H81" s="192"/>
      <c r="I81" s="192"/>
      <c r="J81" s="164"/>
      <c r="K81" s="27"/>
      <c r="L81" s="90"/>
      <c r="M81" s="118"/>
      <c r="N81" s="114">
        <f>SUM(N75:N80)</f>
        <v>650000</v>
      </c>
      <c r="O81" s="164"/>
      <c r="P81" s="192"/>
      <c r="Q81" s="192"/>
      <c r="R81" s="192"/>
      <c r="S81" s="192"/>
    </row>
    <row r="82" spans="1:19" s="8" customFormat="1" ht="15" customHeight="1">
      <c r="A82" s="137" t="s">
        <v>230</v>
      </c>
      <c r="B82" s="206" t="s">
        <v>231</v>
      </c>
      <c r="C82" s="207"/>
      <c r="D82" s="208"/>
      <c r="E82" s="164"/>
      <c r="F82" s="192"/>
      <c r="G82" s="192"/>
      <c r="H82" s="192"/>
      <c r="I82" s="192"/>
      <c r="J82" s="164"/>
      <c r="K82" s="27"/>
      <c r="L82" s="90"/>
      <c r="M82" s="118"/>
      <c r="N82" s="114"/>
      <c r="O82" s="164"/>
      <c r="P82" s="192"/>
      <c r="Q82" s="192"/>
      <c r="R82" s="192"/>
      <c r="S82" s="192"/>
    </row>
    <row r="83" spans="1:19" s="8" customFormat="1" ht="15" customHeight="1">
      <c r="A83" s="136"/>
      <c r="B83" s="209" t="s">
        <v>250</v>
      </c>
      <c r="C83" s="210"/>
      <c r="D83" s="211"/>
      <c r="E83" s="164"/>
      <c r="F83" s="27" t="s">
        <v>12</v>
      </c>
      <c r="G83" s="25">
        <v>1</v>
      </c>
      <c r="H83" s="41">
        <v>100000</v>
      </c>
      <c r="I83" s="196">
        <f>H83*G83</f>
        <v>100000</v>
      </c>
      <c r="J83" s="164"/>
      <c r="K83" s="27"/>
      <c r="L83" s="90"/>
      <c r="M83" s="118"/>
      <c r="N83" s="114"/>
      <c r="O83" s="164"/>
      <c r="P83" s="27" t="s">
        <v>12</v>
      </c>
      <c r="Q83" s="25">
        <v>1</v>
      </c>
      <c r="R83" s="41">
        <v>132840</v>
      </c>
      <c r="S83" s="196">
        <f t="shared" ref="S83:S88" si="13">R83*Q83</f>
        <v>132840</v>
      </c>
    </row>
    <row r="84" spans="1:19" s="8" customFormat="1" ht="15" customHeight="1">
      <c r="A84" s="136"/>
      <c r="B84" s="209" t="s">
        <v>251</v>
      </c>
      <c r="C84" s="210"/>
      <c r="D84" s="211"/>
      <c r="E84" s="164"/>
      <c r="F84" s="27" t="s">
        <v>12</v>
      </c>
      <c r="G84" s="25">
        <v>1</v>
      </c>
      <c r="H84" s="41">
        <v>20000</v>
      </c>
      <c r="I84" s="196">
        <f>H84*G84</f>
        <v>20000</v>
      </c>
      <c r="J84" s="164"/>
      <c r="K84" s="27"/>
      <c r="L84" s="90"/>
      <c r="M84" s="118"/>
      <c r="N84" s="114"/>
      <c r="O84" s="164"/>
      <c r="P84" s="27" t="s">
        <v>12</v>
      </c>
      <c r="Q84" s="25">
        <v>1</v>
      </c>
      <c r="R84" s="41">
        <v>18225</v>
      </c>
      <c r="S84" s="196">
        <f t="shared" si="13"/>
        <v>18225</v>
      </c>
    </row>
    <row r="85" spans="1:19" s="8" customFormat="1" ht="15" customHeight="1">
      <c r="A85" s="136"/>
      <c r="B85" s="209" t="s">
        <v>252</v>
      </c>
      <c r="C85" s="210"/>
      <c r="D85" s="211"/>
      <c r="E85" s="164"/>
      <c r="F85" s="27" t="s">
        <v>12</v>
      </c>
      <c r="G85" s="25">
        <v>1</v>
      </c>
      <c r="H85" s="41">
        <v>80000</v>
      </c>
      <c r="I85" s="196">
        <f>H85*G85</f>
        <v>80000</v>
      </c>
      <c r="J85" s="164"/>
      <c r="K85" s="27"/>
      <c r="L85" s="90"/>
      <c r="M85" s="118"/>
      <c r="N85" s="114"/>
      <c r="O85" s="164"/>
      <c r="P85" s="27" t="s">
        <v>12</v>
      </c>
      <c r="Q85" s="25">
        <v>1</v>
      </c>
      <c r="R85" s="41">
        <v>118050</v>
      </c>
      <c r="S85" s="196">
        <f t="shared" si="13"/>
        <v>118050</v>
      </c>
    </row>
    <row r="86" spans="1:19" s="8" customFormat="1" ht="15" customHeight="1">
      <c r="A86" s="136"/>
      <c r="B86" s="209" t="s">
        <v>253</v>
      </c>
      <c r="C86" s="210"/>
      <c r="D86" s="211"/>
      <c r="E86" s="164"/>
      <c r="F86" s="27" t="s">
        <v>12</v>
      </c>
      <c r="G86" s="25">
        <v>1</v>
      </c>
      <c r="H86" s="41">
        <v>10000</v>
      </c>
      <c r="I86" s="196">
        <v>170000</v>
      </c>
      <c r="J86" s="164"/>
      <c r="K86" s="27"/>
      <c r="L86" s="90"/>
      <c r="M86" s="118"/>
      <c r="N86" s="114"/>
      <c r="O86" s="164"/>
      <c r="P86" s="27" t="s">
        <v>12</v>
      </c>
      <c r="Q86" s="25">
        <v>1</v>
      </c>
      <c r="R86" s="41">
        <v>24500</v>
      </c>
      <c r="S86" s="196">
        <f t="shared" si="13"/>
        <v>24500</v>
      </c>
    </row>
    <row r="87" spans="1:19" s="8" customFormat="1" ht="15" customHeight="1">
      <c r="A87" s="136"/>
      <c r="B87" s="209" t="s">
        <v>243</v>
      </c>
      <c r="C87" s="210"/>
      <c r="D87" s="211"/>
      <c r="E87" s="164"/>
      <c r="F87" s="27" t="s">
        <v>12</v>
      </c>
      <c r="G87" s="25">
        <v>1</v>
      </c>
      <c r="H87" s="41">
        <v>50000</v>
      </c>
      <c r="I87" s="196">
        <f>H87*G87</f>
        <v>50000</v>
      </c>
      <c r="J87" s="164"/>
      <c r="K87" s="27"/>
      <c r="L87" s="90"/>
      <c r="M87" s="118"/>
      <c r="N87" s="114"/>
      <c r="O87" s="164"/>
      <c r="P87" s="27" t="s">
        <v>12</v>
      </c>
      <c r="Q87" s="25">
        <v>1</v>
      </c>
      <c r="R87" s="41">
        <v>144000</v>
      </c>
      <c r="S87" s="196">
        <f t="shared" si="13"/>
        <v>144000</v>
      </c>
    </row>
    <row r="88" spans="1:19" s="8" customFormat="1" ht="15" customHeight="1">
      <c r="A88" s="136"/>
      <c r="B88" s="209" t="s">
        <v>218</v>
      </c>
      <c r="C88" s="210"/>
      <c r="D88" s="211"/>
      <c r="E88" s="164"/>
      <c r="F88" s="27" t="s">
        <v>239</v>
      </c>
      <c r="G88" s="25">
        <v>3</v>
      </c>
      <c r="H88" s="41">
        <v>20000</v>
      </c>
      <c r="I88" s="196">
        <f>H88*G88</f>
        <v>60000</v>
      </c>
      <c r="J88" s="164"/>
      <c r="K88" s="27"/>
      <c r="L88" s="90"/>
      <c r="M88" s="118"/>
      <c r="N88" s="114"/>
      <c r="O88" s="164"/>
      <c r="P88" s="27" t="s">
        <v>239</v>
      </c>
      <c r="Q88" s="25">
        <v>3</v>
      </c>
      <c r="R88" s="41">
        <v>23931</v>
      </c>
      <c r="S88" s="196">
        <f t="shared" si="13"/>
        <v>71793</v>
      </c>
    </row>
    <row r="89" spans="1:19" s="8" customFormat="1" ht="15" customHeight="1">
      <c r="A89" s="136"/>
      <c r="B89" s="209"/>
      <c r="C89" s="210"/>
      <c r="D89" s="211"/>
      <c r="E89" s="164"/>
      <c r="F89" s="27"/>
      <c r="G89" s="90"/>
      <c r="H89" s="118"/>
      <c r="I89" s="114">
        <f>SUM(I83:I88)</f>
        <v>480000</v>
      </c>
      <c r="J89" s="164"/>
      <c r="K89" s="27"/>
      <c r="L89" s="90"/>
      <c r="M89" s="118"/>
      <c r="N89" s="114"/>
      <c r="O89" s="164"/>
      <c r="P89" s="27"/>
      <c r="Q89" s="90"/>
      <c r="R89" s="118"/>
      <c r="S89" s="114">
        <f>SUM(S83:S88)</f>
        <v>509408</v>
      </c>
    </row>
    <row r="90" spans="1:19" s="8" customFormat="1">
      <c r="A90" s="136"/>
      <c r="B90" s="209"/>
      <c r="C90" s="210"/>
      <c r="D90" s="211"/>
      <c r="E90" s="164"/>
      <c r="F90" s="27"/>
      <c r="G90" s="90"/>
      <c r="H90" s="118"/>
      <c r="I90" s="114"/>
      <c r="J90" s="164"/>
      <c r="K90" s="27"/>
      <c r="L90" s="90"/>
      <c r="M90" s="118"/>
      <c r="N90" s="114"/>
      <c r="O90" s="164"/>
      <c r="P90" s="27"/>
      <c r="Q90" s="90"/>
      <c r="R90" s="118"/>
      <c r="S90" s="114"/>
    </row>
    <row r="91" spans="1:19" s="8" customFormat="1">
      <c r="A91" s="137" t="s">
        <v>103</v>
      </c>
      <c r="B91" s="206" t="s">
        <v>191</v>
      </c>
      <c r="C91" s="207"/>
      <c r="D91" s="208"/>
      <c r="E91" s="164"/>
      <c r="F91" s="27"/>
      <c r="G91" s="90"/>
      <c r="H91" s="118"/>
      <c r="I91" s="113"/>
      <c r="J91" s="164"/>
      <c r="K91" s="41" t="s">
        <v>12</v>
      </c>
      <c r="L91" s="25"/>
      <c r="M91" s="41">
        <v>850000</v>
      </c>
      <c r="N91" s="113">
        <f>M91*L91</f>
        <v>0</v>
      </c>
      <c r="O91" s="164"/>
      <c r="P91" s="27"/>
      <c r="Q91" s="90"/>
      <c r="R91" s="118"/>
      <c r="S91" s="113"/>
    </row>
    <row r="92" spans="1:19" s="8" customFormat="1">
      <c r="A92" s="136"/>
      <c r="B92" s="209" t="s">
        <v>192</v>
      </c>
      <c r="C92" s="210"/>
      <c r="D92" s="211"/>
      <c r="E92" s="164"/>
      <c r="F92" s="27"/>
      <c r="G92" s="27"/>
      <c r="H92" s="41"/>
      <c r="I92" s="113"/>
      <c r="J92" s="164"/>
      <c r="K92" s="27"/>
      <c r="L92" s="27"/>
      <c r="M92" s="41"/>
      <c r="N92" s="113"/>
      <c r="O92" s="164"/>
      <c r="P92" s="27"/>
      <c r="Q92" s="27"/>
      <c r="R92" s="41"/>
      <c r="S92" s="113"/>
    </row>
    <row r="93" spans="1:19" s="8" customFormat="1">
      <c r="A93" s="136"/>
      <c r="B93" s="209" t="s">
        <v>193</v>
      </c>
      <c r="C93" s="210"/>
      <c r="D93" s="211"/>
      <c r="E93" s="164"/>
      <c r="F93" s="27"/>
      <c r="G93" s="180"/>
      <c r="H93" s="41"/>
      <c r="I93" s="113"/>
      <c r="J93" s="164"/>
      <c r="K93" s="27"/>
      <c r="L93" s="86"/>
      <c r="M93" s="41"/>
      <c r="N93" s="113"/>
      <c r="O93" s="164"/>
      <c r="P93" s="27"/>
      <c r="Q93" s="180"/>
      <c r="R93" s="41"/>
      <c r="S93" s="113"/>
    </row>
    <row r="94" spans="1:19" s="8" customFormat="1">
      <c r="A94" s="136"/>
      <c r="B94" s="209" t="s">
        <v>194</v>
      </c>
      <c r="C94" s="210"/>
      <c r="D94" s="211"/>
      <c r="E94" s="164"/>
      <c r="F94" s="27"/>
      <c r="G94" s="180"/>
      <c r="H94" s="103"/>
      <c r="I94" s="104"/>
      <c r="J94" s="164"/>
      <c r="K94" s="27"/>
      <c r="L94" s="86"/>
      <c r="M94" s="103"/>
      <c r="N94" s="113"/>
      <c r="O94" s="164"/>
      <c r="P94" s="27"/>
      <c r="Q94" s="180"/>
      <c r="R94" s="103"/>
      <c r="S94" s="104"/>
    </row>
    <row r="95" spans="1:19" s="8" customFormat="1">
      <c r="A95" s="136"/>
      <c r="B95" s="209" t="s">
        <v>195</v>
      </c>
      <c r="C95" s="210"/>
      <c r="D95" s="211"/>
      <c r="E95" s="164"/>
      <c r="F95" s="27"/>
      <c r="G95" s="27"/>
      <c r="H95" s="41"/>
      <c r="I95" s="113"/>
      <c r="J95" s="164"/>
      <c r="K95" s="27"/>
      <c r="L95" s="27"/>
      <c r="M95" s="41"/>
      <c r="N95" s="113">
        <f>M95*L95</f>
        <v>0</v>
      </c>
      <c r="O95" s="164"/>
      <c r="P95" s="27"/>
      <c r="Q95" s="27"/>
      <c r="R95" s="41"/>
      <c r="S95" s="113"/>
    </row>
    <row r="96" spans="1:19" s="8" customFormat="1">
      <c r="A96" s="136"/>
      <c r="B96" s="209" t="s">
        <v>196</v>
      </c>
      <c r="C96" s="210"/>
      <c r="D96" s="211"/>
      <c r="E96" s="164"/>
      <c r="F96" s="27"/>
      <c r="G96" s="27"/>
      <c r="H96" s="41"/>
      <c r="I96" s="113"/>
      <c r="J96" s="164"/>
      <c r="K96" s="27"/>
      <c r="L96" s="27"/>
      <c r="M96" s="41"/>
      <c r="N96" s="113">
        <f>M96*L96</f>
        <v>0</v>
      </c>
      <c r="O96" s="164"/>
      <c r="P96" s="27"/>
      <c r="Q96" s="27"/>
      <c r="R96" s="41"/>
      <c r="S96" s="113"/>
    </row>
    <row r="97" spans="1:19" s="8" customFormat="1">
      <c r="A97" s="136"/>
      <c r="B97" s="209" t="s">
        <v>197</v>
      </c>
      <c r="C97" s="210"/>
      <c r="D97" s="211"/>
      <c r="E97" s="164"/>
      <c r="F97" s="27"/>
      <c r="G97" s="27"/>
      <c r="H97" s="41"/>
      <c r="I97" s="113"/>
      <c r="J97" s="164"/>
      <c r="K97" s="27"/>
      <c r="L97" s="27"/>
      <c r="M97" s="41"/>
      <c r="N97" s="113">
        <f>M97*L97</f>
        <v>0</v>
      </c>
      <c r="O97" s="164"/>
      <c r="P97" s="27"/>
      <c r="Q97" s="27"/>
      <c r="R97" s="41"/>
      <c r="S97" s="113"/>
    </row>
    <row r="98" spans="1:19" s="8" customFormat="1">
      <c r="A98" s="136"/>
      <c r="B98" s="209" t="s">
        <v>198</v>
      </c>
      <c r="C98" s="210"/>
      <c r="D98" s="211"/>
      <c r="E98" s="164"/>
      <c r="F98" s="27"/>
      <c r="G98" s="27"/>
      <c r="H98" s="41"/>
      <c r="I98" s="113"/>
      <c r="J98" s="164"/>
      <c r="K98" s="27"/>
      <c r="L98" s="27"/>
      <c r="M98" s="41"/>
      <c r="N98" s="113">
        <f>M98*L98</f>
        <v>0</v>
      </c>
      <c r="O98" s="164"/>
      <c r="P98" s="27"/>
      <c r="Q98" s="27"/>
      <c r="R98" s="41"/>
      <c r="S98" s="113"/>
    </row>
    <row r="99" spans="1:19" s="8" customFormat="1">
      <c r="A99" s="136"/>
      <c r="B99" s="209" t="s">
        <v>199</v>
      </c>
      <c r="C99" s="210"/>
      <c r="D99" s="211"/>
      <c r="E99" s="164"/>
      <c r="F99" s="27"/>
      <c r="G99" s="27"/>
      <c r="H99" s="41"/>
      <c r="I99" s="113"/>
      <c r="J99" s="164"/>
      <c r="K99" s="27"/>
      <c r="L99" s="27"/>
      <c r="M99" s="41"/>
      <c r="N99" s="113"/>
      <c r="O99" s="164"/>
      <c r="P99" s="27"/>
      <c r="Q99" s="27"/>
      <c r="R99" s="41"/>
      <c r="S99" s="113"/>
    </row>
    <row r="100" spans="1:19" s="8" customFormat="1">
      <c r="A100" s="136"/>
      <c r="B100" s="209" t="s">
        <v>200</v>
      </c>
      <c r="C100" s="210"/>
      <c r="D100" s="211"/>
      <c r="E100" s="164"/>
      <c r="F100" s="27"/>
      <c r="G100" s="27"/>
      <c r="H100" s="41"/>
      <c r="I100" s="113"/>
      <c r="J100" s="164"/>
      <c r="K100" s="27"/>
      <c r="L100" s="27"/>
      <c r="M100" s="41"/>
      <c r="N100" s="113"/>
      <c r="O100" s="164"/>
      <c r="P100" s="27"/>
      <c r="Q100" s="27"/>
      <c r="R100" s="41"/>
      <c r="S100" s="113"/>
    </row>
    <row r="101" spans="1:19" s="8" customFormat="1">
      <c r="A101" s="136"/>
      <c r="B101" s="209" t="s">
        <v>201</v>
      </c>
      <c r="C101" s="210"/>
      <c r="D101" s="211"/>
      <c r="E101" s="164"/>
      <c r="F101" s="27"/>
      <c r="G101" s="27"/>
      <c r="H101" s="41"/>
      <c r="I101" s="113"/>
      <c r="J101" s="164"/>
      <c r="K101" s="27"/>
      <c r="L101" s="27"/>
      <c r="M101" s="41"/>
      <c r="N101" s="113"/>
      <c r="O101" s="164"/>
      <c r="P101" s="27"/>
      <c r="Q101" s="27"/>
      <c r="R101" s="41"/>
      <c r="S101" s="113"/>
    </row>
    <row r="102" spans="1:19" s="8" customFormat="1">
      <c r="A102" s="136"/>
      <c r="B102" s="209" t="s">
        <v>202</v>
      </c>
      <c r="C102" s="210"/>
      <c r="D102" s="211"/>
      <c r="E102" s="164"/>
      <c r="F102" s="27"/>
      <c r="G102" s="27"/>
      <c r="H102" s="41"/>
      <c r="I102" s="113"/>
      <c r="J102" s="164"/>
      <c r="K102" s="27"/>
      <c r="L102" s="27"/>
      <c r="M102" s="41"/>
      <c r="N102" s="113">
        <f>M102*L102</f>
        <v>0</v>
      </c>
      <c r="O102" s="164"/>
      <c r="P102" s="27"/>
      <c r="Q102" s="27"/>
      <c r="R102" s="41"/>
      <c r="S102" s="113"/>
    </row>
    <row r="103" spans="1:19" s="8" customFormat="1">
      <c r="A103" s="136"/>
      <c r="B103" s="212" t="s">
        <v>48</v>
      </c>
      <c r="C103" s="213"/>
      <c r="D103" s="214"/>
      <c r="E103" s="164"/>
      <c r="F103" s="27"/>
      <c r="G103" s="90"/>
      <c r="H103" s="118"/>
      <c r="I103" s="114">
        <f>SUM(I92:I102)</f>
        <v>0</v>
      </c>
      <c r="J103" s="164"/>
      <c r="K103" s="27"/>
      <c r="L103" s="90"/>
      <c r="M103" s="118"/>
      <c r="N103" s="114">
        <f>SUM(N91:N102)</f>
        <v>0</v>
      </c>
      <c r="O103" s="164"/>
      <c r="P103" s="27"/>
      <c r="Q103" s="90"/>
      <c r="R103" s="118"/>
      <c r="S103" s="114">
        <f>SUM(S92:S102)</f>
        <v>0</v>
      </c>
    </row>
    <row r="104" spans="1:19" s="8" customFormat="1" ht="10.5" customHeight="1">
      <c r="A104" s="136"/>
      <c r="B104" s="166"/>
      <c r="C104" s="167"/>
      <c r="D104" s="167"/>
      <c r="E104" s="164"/>
      <c r="F104" s="27"/>
      <c r="G104" s="90"/>
      <c r="H104" s="170"/>
      <c r="I104" s="114"/>
      <c r="J104" s="164"/>
      <c r="K104" s="27"/>
      <c r="L104" s="90"/>
      <c r="M104" s="170"/>
      <c r="N104" s="114"/>
      <c r="O104" s="164"/>
      <c r="P104" s="27"/>
      <c r="Q104" s="90"/>
      <c r="R104" s="170"/>
      <c r="S104" s="114"/>
    </row>
    <row r="105" spans="1:19" s="8" customFormat="1" ht="15" customHeight="1">
      <c r="A105" s="138" t="s">
        <v>73</v>
      </c>
      <c r="B105" s="270" t="s">
        <v>97</v>
      </c>
      <c r="C105" s="271"/>
      <c r="D105" s="272"/>
      <c r="E105" s="164"/>
      <c r="F105" s="87"/>
      <c r="G105" s="92"/>
      <c r="H105" s="107"/>
      <c r="I105" s="104"/>
      <c r="J105" s="164"/>
      <c r="K105" s="87"/>
      <c r="L105" s="92"/>
      <c r="M105" s="107"/>
      <c r="N105" s="104"/>
      <c r="O105" s="164"/>
      <c r="P105" s="87"/>
      <c r="Q105" s="92"/>
      <c r="R105" s="107"/>
      <c r="S105" s="104"/>
    </row>
    <row r="106" spans="1:19" s="8" customFormat="1" ht="15" customHeight="1">
      <c r="A106" s="136">
        <v>1</v>
      </c>
      <c r="B106" s="267" t="s">
        <v>49</v>
      </c>
      <c r="C106" s="268"/>
      <c r="D106" s="269"/>
      <c r="E106" s="172"/>
      <c r="F106" s="182" t="s">
        <v>44</v>
      </c>
      <c r="G106" s="27">
        <v>20</v>
      </c>
      <c r="H106" s="103">
        <v>180</v>
      </c>
      <c r="I106" s="104">
        <f t="shared" ref="I106:I118" si="14">G106*H106</f>
        <v>3600</v>
      </c>
      <c r="J106" s="172"/>
      <c r="K106" s="93" t="s">
        <v>44</v>
      </c>
      <c r="L106" s="94">
        <v>20</v>
      </c>
      <c r="M106" s="108">
        <v>181</v>
      </c>
      <c r="N106" s="104">
        <f t="shared" ref="N106:N118" si="15">L106*M106</f>
        <v>3620</v>
      </c>
      <c r="O106" s="172"/>
      <c r="P106" s="182" t="s">
        <v>44</v>
      </c>
      <c r="Q106" s="27">
        <v>20</v>
      </c>
      <c r="R106" s="108">
        <v>450</v>
      </c>
      <c r="S106" s="104">
        <f t="shared" ref="S106:S120" si="16">Q106*R106</f>
        <v>9000</v>
      </c>
    </row>
    <row r="107" spans="1:19" s="8" customFormat="1" ht="15" customHeight="1">
      <c r="A107" s="136">
        <v>2</v>
      </c>
      <c r="B107" s="267" t="s">
        <v>50</v>
      </c>
      <c r="C107" s="268"/>
      <c r="D107" s="269"/>
      <c r="E107" s="163"/>
      <c r="F107" s="182" t="s">
        <v>44</v>
      </c>
      <c r="G107" s="27">
        <v>25</v>
      </c>
      <c r="H107" s="103">
        <v>100</v>
      </c>
      <c r="I107" s="104">
        <f t="shared" si="14"/>
        <v>2500</v>
      </c>
      <c r="J107" s="163"/>
      <c r="K107" s="93" t="s">
        <v>44</v>
      </c>
      <c r="L107" s="94">
        <v>25</v>
      </c>
      <c r="M107" s="108">
        <v>56</v>
      </c>
      <c r="N107" s="104">
        <f t="shared" si="15"/>
        <v>1400</v>
      </c>
      <c r="O107" s="163"/>
      <c r="P107" s="182" t="s">
        <v>44</v>
      </c>
      <c r="Q107" s="27">
        <v>25</v>
      </c>
      <c r="R107" s="108">
        <v>300</v>
      </c>
      <c r="S107" s="104">
        <f t="shared" si="16"/>
        <v>7500</v>
      </c>
    </row>
    <row r="108" spans="1:19" s="8" customFormat="1" ht="15" customHeight="1">
      <c r="A108" s="136">
        <v>3</v>
      </c>
      <c r="B108" s="335" t="s">
        <v>51</v>
      </c>
      <c r="C108" s="336"/>
      <c r="D108" s="337"/>
      <c r="E108" s="163"/>
      <c r="F108" s="182" t="s">
        <v>44</v>
      </c>
      <c r="G108" s="27">
        <v>20</v>
      </c>
      <c r="H108" s="103">
        <v>150</v>
      </c>
      <c r="I108" s="104">
        <f t="shared" si="14"/>
        <v>3000</v>
      </c>
      <c r="J108" s="163"/>
      <c r="K108" s="93" t="s">
        <v>44</v>
      </c>
      <c r="L108" s="94">
        <v>20</v>
      </c>
      <c r="M108" s="108">
        <v>56</v>
      </c>
      <c r="N108" s="104">
        <f t="shared" si="15"/>
        <v>1120</v>
      </c>
      <c r="O108" s="163"/>
      <c r="P108" s="182" t="s">
        <v>44</v>
      </c>
      <c r="Q108" s="27">
        <v>20</v>
      </c>
      <c r="R108" s="108">
        <v>150</v>
      </c>
      <c r="S108" s="104">
        <f t="shared" si="16"/>
        <v>3000</v>
      </c>
    </row>
    <row r="109" spans="1:19" s="8" customFormat="1" ht="15" customHeight="1">
      <c r="A109" s="136">
        <v>4</v>
      </c>
      <c r="B109" s="267" t="s">
        <v>74</v>
      </c>
      <c r="C109" s="268"/>
      <c r="D109" s="269"/>
      <c r="E109" s="163"/>
      <c r="F109" s="182" t="s">
        <v>44</v>
      </c>
      <c r="G109" s="27">
        <v>20</v>
      </c>
      <c r="H109" s="103">
        <v>80</v>
      </c>
      <c r="I109" s="104">
        <f t="shared" si="14"/>
        <v>1600</v>
      </c>
      <c r="J109" s="163"/>
      <c r="K109" s="93" t="s">
        <v>44</v>
      </c>
      <c r="L109" s="94">
        <v>20</v>
      </c>
      <c r="M109" s="108">
        <v>125</v>
      </c>
      <c r="N109" s="104">
        <f t="shared" si="15"/>
        <v>2500</v>
      </c>
      <c r="O109" s="163"/>
      <c r="P109" s="182" t="s">
        <v>44</v>
      </c>
      <c r="Q109" s="27">
        <v>30</v>
      </c>
      <c r="R109" s="108">
        <v>80</v>
      </c>
      <c r="S109" s="104">
        <f t="shared" si="16"/>
        <v>2400</v>
      </c>
    </row>
    <row r="110" spans="1:19" s="8" customFormat="1" ht="15" customHeight="1">
      <c r="A110" s="136">
        <v>5</v>
      </c>
      <c r="B110" s="267" t="s">
        <v>87</v>
      </c>
      <c r="C110" s="268"/>
      <c r="D110" s="269"/>
      <c r="E110" s="163"/>
      <c r="F110" s="183" t="s">
        <v>43</v>
      </c>
      <c r="G110" s="27">
        <v>15</v>
      </c>
      <c r="H110" s="103">
        <v>700</v>
      </c>
      <c r="I110" s="104">
        <f t="shared" si="14"/>
        <v>10500</v>
      </c>
      <c r="J110" s="163"/>
      <c r="K110" s="42" t="s">
        <v>43</v>
      </c>
      <c r="L110" s="95">
        <v>15</v>
      </c>
      <c r="M110" s="103">
        <v>1500</v>
      </c>
      <c r="N110" s="104">
        <f t="shared" si="15"/>
        <v>22500</v>
      </c>
      <c r="O110" s="163"/>
      <c r="P110" s="183" t="s">
        <v>43</v>
      </c>
      <c r="Q110" s="27">
        <v>30</v>
      </c>
      <c r="R110" s="103">
        <v>700</v>
      </c>
      <c r="S110" s="104">
        <f t="shared" si="16"/>
        <v>21000</v>
      </c>
    </row>
    <row r="111" spans="1:19" s="8" customFormat="1" ht="15" customHeight="1">
      <c r="A111" s="136">
        <v>6</v>
      </c>
      <c r="B111" s="267" t="s">
        <v>88</v>
      </c>
      <c r="C111" s="268"/>
      <c r="D111" s="269"/>
      <c r="E111" s="163"/>
      <c r="F111" s="182" t="s">
        <v>89</v>
      </c>
      <c r="G111" s="27">
        <v>20</v>
      </c>
      <c r="H111" s="103">
        <v>1000</v>
      </c>
      <c r="I111" s="104">
        <f t="shared" si="14"/>
        <v>20000</v>
      </c>
      <c r="J111" s="163"/>
      <c r="K111" s="93" t="s">
        <v>89</v>
      </c>
      <c r="L111" s="94">
        <v>5</v>
      </c>
      <c r="M111" s="108">
        <v>812</v>
      </c>
      <c r="N111" s="104">
        <f t="shared" si="15"/>
        <v>4060</v>
      </c>
      <c r="O111" s="163"/>
      <c r="P111" s="182" t="s">
        <v>89</v>
      </c>
      <c r="Q111" s="27">
        <v>20</v>
      </c>
      <c r="R111" s="108">
        <v>2920</v>
      </c>
      <c r="S111" s="104">
        <f t="shared" si="16"/>
        <v>58400</v>
      </c>
    </row>
    <row r="112" spans="1:19" s="8" customFormat="1" ht="15" customHeight="1">
      <c r="A112" s="136">
        <v>7</v>
      </c>
      <c r="B112" s="267" t="s">
        <v>132</v>
      </c>
      <c r="C112" s="268"/>
      <c r="D112" s="269"/>
      <c r="E112" s="163"/>
      <c r="F112" s="183" t="s">
        <v>43</v>
      </c>
      <c r="G112" s="27">
        <v>40</v>
      </c>
      <c r="H112" s="103">
        <v>200</v>
      </c>
      <c r="I112" s="104">
        <f t="shared" si="14"/>
        <v>8000</v>
      </c>
      <c r="J112" s="163"/>
      <c r="K112" s="42" t="s">
        <v>43</v>
      </c>
      <c r="L112" s="95">
        <v>50</v>
      </c>
      <c r="M112" s="103">
        <v>162</v>
      </c>
      <c r="N112" s="104">
        <f t="shared" si="15"/>
        <v>8100</v>
      </c>
      <c r="O112" s="163"/>
      <c r="P112" s="183" t="s">
        <v>43</v>
      </c>
      <c r="Q112" s="27">
        <v>40</v>
      </c>
      <c r="R112" s="103">
        <v>450</v>
      </c>
      <c r="S112" s="104">
        <f t="shared" si="16"/>
        <v>18000</v>
      </c>
    </row>
    <row r="113" spans="1:19" s="8" customFormat="1" ht="15" customHeight="1">
      <c r="A113" s="136">
        <v>7</v>
      </c>
      <c r="B113" s="267" t="s">
        <v>133</v>
      </c>
      <c r="C113" s="268"/>
      <c r="D113" s="269"/>
      <c r="E113" s="163"/>
      <c r="F113" s="183" t="s">
        <v>43</v>
      </c>
      <c r="G113" s="27">
        <v>20</v>
      </c>
      <c r="H113" s="103">
        <v>230</v>
      </c>
      <c r="I113" s="104">
        <f t="shared" si="14"/>
        <v>4600</v>
      </c>
      <c r="J113" s="163"/>
      <c r="K113" s="42" t="s">
        <v>43</v>
      </c>
      <c r="L113" s="95">
        <v>30</v>
      </c>
      <c r="M113" s="103">
        <v>200</v>
      </c>
      <c r="N113" s="104">
        <f t="shared" si="15"/>
        <v>6000</v>
      </c>
      <c r="O113" s="163"/>
      <c r="P113" s="183" t="s">
        <v>43</v>
      </c>
      <c r="Q113" s="27">
        <v>20</v>
      </c>
      <c r="R113" s="103">
        <v>450</v>
      </c>
      <c r="S113" s="104">
        <f t="shared" si="16"/>
        <v>9000</v>
      </c>
    </row>
    <row r="114" spans="1:19" s="8" customFormat="1" ht="15" customHeight="1">
      <c r="A114" s="136">
        <v>8</v>
      </c>
      <c r="B114" s="267" t="s">
        <v>84</v>
      </c>
      <c r="C114" s="268"/>
      <c r="D114" s="269"/>
      <c r="E114" s="163"/>
      <c r="F114" s="182" t="s">
        <v>52</v>
      </c>
      <c r="G114" s="27">
        <v>10</v>
      </c>
      <c r="H114" s="103">
        <v>2100</v>
      </c>
      <c r="I114" s="104">
        <f t="shared" si="14"/>
        <v>21000</v>
      </c>
      <c r="J114" s="163"/>
      <c r="K114" s="93" t="s">
        <v>52</v>
      </c>
      <c r="L114" s="96">
        <v>12</v>
      </c>
      <c r="M114" s="108">
        <v>4625</v>
      </c>
      <c r="N114" s="104">
        <f t="shared" si="15"/>
        <v>55500</v>
      </c>
      <c r="O114" s="163"/>
      <c r="P114" s="182" t="s">
        <v>52</v>
      </c>
      <c r="Q114" s="27">
        <v>10</v>
      </c>
      <c r="R114" s="108">
        <v>2100</v>
      </c>
      <c r="S114" s="104">
        <f t="shared" si="16"/>
        <v>21000</v>
      </c>
    </row>
    <row r="115" spans="1:19" s="8" customFormat="1" ht="15" customHeight="1">
      <c r="A115" s="136">
        <v>9</v>
      </c>
      <c r="B115" s="267" t="s">
        <v>99</v>
      </c>
      <c r="C115" s="268"/>
      <c r="D115" s="269"/>
      <c r="E115" s="163"/>
      <c r="F115" s="182" t="s">
        <v>44</v>
      </c>
      <c r="G115" s="27">
        <v>50</v>
      </c>
      <c r="H115" s="103">
        <v>50</v>
      </c>
      <c r="I115" s="104">
        <f t="shared" si="14"/>
        <v>2500</v>
      </c>
      <c r="J115" s="163"/>
      <c r="K115" s="93" t="s">
        <v>44</v>
      </c>
      <c r="L115" s="96">
        <v>50</v>
      </c>
      <c r="M115" s="108">
        <v>12</v>
      </c>
      <c r="N115" s="104">
        <f t="shared" si="15"/>
        <v>600</v>
      </c>
      <c r="O115" s="163"/>
      <c r="P115" s="182" t="s">
        <v>44</v>
      </c>
      <c r="Q115" s="27">
        <v>50</v>
      </c>
      <c r="R115" s="108">
        <v>50</v>
      </c>
      <c r="S115" s="104">
        <f t="shared" si="16"/>
        <v>2500</v>
      </c>
    </row>
    <row r="116" spans="1:19" s="8" customFormat="1" ht="15" customHeight="1">
      <c r="A116" s="136">
        <v>10</v>
      </c>
      <c r="B116" s="267" t="s">
        <v>100</v>
      </c>
      <c r="C116" s="268"/>
      <c r="D116" s="269"/>
      <c r="E116" s="163"/>
      <c r="F116" s="182" t="s">
        <v>44</v>
      </c>
      <c r="G116" s="27">
        <v>20</v>
      </c>
      <c r="H116" s="103">
        <v>300</v>
      </c>
      <c r="I116" s="104">
        <f t="shared" si="14"/>
        <v>6000</v>
      </c>
      <c r="J116" s="163"/>
      <c r="K116" s="93" t="s">
        <v>44</v>
      </c>
      <c r="L116" s="96">
        <v>10</v>
      </c>
      <c r="M116" s="108">
        <v>187</v>
      </c>
      <c r="N116" s="104">
        <f t="shared" si="15"/>
        <v>1870</v>
      </c>
      <c r="O116" s="163"/>
      <c r="P116" s="182" t="s">
        <v>44</v>
      </c>
      <c r="Q116" s="27">
        <v>20</v>
      </c>
      <c r="R116" s="108">
        <v>300</v>
      </c>
      <c r="S116" s="104">
        <f t="shared" si="16"/>
        <v>6000</v>
      </c>
    </row>
    <row r="117" spans="1:19" s="8" customFormat="1" ht="15" customHeight="1">
      <c r="A117" s="136">
        <v>11</v>
      </c>
      <c r="B117" s="261" t="s">
        <v>235</v>
      </c>
      <c r="C117" s="334"/>
      <c r="D117" s="334"/>
      <c r="E117" s="163"/>
      <c r="F117" s="182" t="s">
        <v>12</v>
      </c>
      <c r="G117" s="27">
        <v>1</v>
      </c>
      <c r="H117" s="103">
        <v>3000</v>
      </c>
      <c r="I117" s="104">
        <f t="shared" si="14"/>
        <v>3000</v>
      </c>
      <c r="J117" s="163"/>
      <c r="K117" s="93" t="s">
        <v>12</v>
      </c>
      <c r="L117" s="96">
        <v>1</v>
      </c>
      <c r="M117" s="108">
        <v>4500</v>
      </c>
      <c r="N117" s="104">
        <f t="shared" si="15"/>
        <v>4500</v>
      </c>
      <c r="O117" s="163"/>
      <c r="P117" s="182" t="s">
        <v>12</v>
      </c>
      <c r="Q117" s="27">
        <v>1</v>
      </c>
      <c r="R117" s="108">
        <v>10000</v>
      </c>
      <c r="S117" s="104">
        <f t="shared" si="16"/>
        <v>10000</v>
      </c>
    </row>
    <row r="118" spans="1:19" s="8" customFormat="1" ht="15" customHeight="1">
      <c r="A118" s="136">
        <v>12</v>
      </c>
      <c r="B118" s="261" t="s">
        <v>62</v>
      </c>
      <c r="C118" s="334"/>
      <c r="D118" s="334"/>
      <c r="E118" s="163"/>
      <c r="F118" s="182" t="s">
        <v>12</v>
      </c>
      <c r="G118" s="27">
        <v>1</v>
      </c>
      <c r="H118" s="103">
        <v>20000</v>
      </c>
      <c r="I118" s="104">
        <f t="shared" si="14"/>
        <v>20000</v>
      </c>
      <c r="J118" s="163"/>
      <c r="K118" s="93" t="s">
        <v>12</v>
      </c>
      <c r="L118" s="96">
        <v>1</v>
      </c>
      <c r="M118" s="108">
        <v>30000</v>
      </c>
      <c r="N118" s="104">
        <f t="shared" si="15"/>
        <v>30000</v>
      </c>
      <c r="O118" s="163"/>
      <c r="P118" s="182" t="s">
        <v>12</v>
      </c>
      <c r="Q118" s="27">
        <v>1</v>
      </c>
      <c r="R118" s="108">
        <v>20000</v>
      </c>
      <c r="S118" s="104">
        <f t="shared" si="16"/>
        <v>20000</v>
      </c>
    </row>
    <row r="119" spans="1:19" s="8" customFormat="1" ht="15" customHeight="1">
      <c r="A119" s="136">
        <v>13</v>
      </c>
      <c r="B119" s="261" t="s">
        <v>214</v>
      </c>
      <c r="C119" s="334"/>
      <c r="D119" s="334"/>
      <c r="E119" s="163"/>
      <c r="F119" s="182"/>
      <c r="G119" s="94"/>
      <c r="H119" s="103"/>
      <c r="I119" s="104"/>
      <c r="J119" s="163"/>
      <c r="K119" s="93"/>
      <c r="L119" s="165"/>
      <c r="M119" s="108"/>
      <c r="N119" s="104"/>
      <c r="O119" s="163"/>
      <c r="P119" s="182" t="s">
        <v>213</v>
      </c>
      <c r="Q119" s="27">
        <v>3</v>
      </c>
      <c r="R119" s="108">
        <v>1500</v>
      </c>
      <c r="S119" s="104">
        <f t="shared" si="16"/>
        <v>4500</v>
      </c>
    </row>
    <row r="120" spans="1:19" s="8" customFormat="1" ht="15" customHeight="1">
      <c r="A120" s="136">
        <v>14</v>
      </c>
      <c r="B120" s="261" t="s">
        <v>208</v>
      </c>
      <c r="C120" s="334"/>
      <c r="D120" s="334"/>
      <c r="E120" s="163"/>
      <c r="F120" s="182"/>
      <c r="G120" s="94"/>
      <c r="H120" s="103"/>
      <c r="I120" s="104"/>
      <c r="J120" s="163"/>
      <c r="K120" s="93"/>
      <c r="L120" s="165"/>
      <c r="M120" s="108"/>
      <c r="N120" s="104"/>
      <c r="O120" s="163"/>
      <c r="P120" s="182" t="s">
        <v>213</v>
      </c>
      <c r="Q120" s="27">
        <v>3</v>
      </c>
      <c r="R120" s="108">
        <v>1500</v>
      </c>
      <c r="S120" s="104">
        <f t="shared" si="16"/>
        <v>4500</v>
      </c>
    </row>
    <row r="121" spans="1:19" s="8" customFormat="1" ht="15" customHeight="1">
      <c r="A121" s="136">
        <v>15</v>
      </c>
      <c r="B121" s="261"/>
      <c r="C121" s="334"/>
      <c r="D121" s="334"/>
      <c r="E121" s="163"/>
      <c r="F121" s="93"/>
      <c r="G121" s="165"/>
      <c r="H121" s="103"/>
      <c r="I121" s="104"/>
      <c r="J121" s="163"/>
      <c r="K121" s="93"/>
      <c r="L121" s="165"/>
      <c r="M121" s="108"/>
      <c r="N121" s="104"/>
      <c r="O121" s="163"/>
      <c r="P121" s="93"/>
      <c r="Q121" s="165"/>
      <c r="R121" s="108"/>
      <c r="S121" s="104"/>
    </row>
    <row r="122" spans="1:19" s="8" customFormat="1" ht="15" customHeight="1">
      <c r="A122" s="139"/>
      <c r="B122" s="258" t="s">
        <v>48</v>
      </c>
      <c r="C122" s="259"/>
      <c r="D122" s="260"/>
      <c r="E122" s="163"/>
      <c r="F122" s="87"/>
      <c r="G122" s="88"/>
      <c r="H122" s="105"/>
      <c r="I122" s="109">
        <f>SUM(I106:I121)</f>
        <v>106300</v>
      </c>
      <c r="J122" s="163"/>
      <c r="K122" s="87"/>
      <c r="L122" s="88"/>
      <c r="M122" s="105"/>
      <c r="N122" s="109">
        <f>SUM(N106:N121)</f>
        <v>141770</v>
      </c>
      <c r="O122" s="163"/>
      <c r="P122" s="87"/>
      <c r="Q122" s="88"/>
      <c r="R122" s="105"/>
      <c r="S122" s="109">
        <f>SUM(S106:S121)</f>
        <v>196800</v>
      </c>
    </row>
    <row r="123" spans="1:19" s="8" customFormat="1" ht="15" customHeight="1">
      <c r="A123" s="139"/>
      <c r="B123" s="258"/>
      <c r="C123" s="259"/>
      <c r="D123" s="260"/>
      <c r="E123" s="163"/>
      <c r="F123" s="91"/>
      <c r="G123" s="92"/>
      <c r="H123" s="107"/>
      <c r="I123" s="110"/>
      <c r="J123" s="163"/>
      <c r="K123" s="91"/>
      <c r="L123" s="92"/>
      <c r="M123" s="107"/>
      <c r="N123" s="110"/>
      <c r="O123" s="163"/>
      <c r="P123" s="91"/>
      <c r="Q123" s="92"/>
      <c r="R123" s="107"/>
      <c r="S123" s="110"/>
    </row>
    <row r="124" spans="1:19" s="8" customFormat="1" ht="15" customHeight="1">
      <c r="A124" s="138" t="s">
        <v>116</v>
      </c>
      <c r="B124" s="270" t="s">
        <v>101</v>
      </c>
      <c r="C124" s="271"/>
      <c r="D124" s="272"/>
      <c r="E124" s="163"/>
      <c r="F124" s="93"/>
      <c r="G124" s="92"/>
      <c r="H124" s="107"/>
      <c r="I124" s="104"/>
      <c r="J124" s="163"/>
      <c r="K124" s="93"/>
      <c r="L124" s="92"/>
      <c r="M124" s="107"/>
      <c r="N124" s="104"/>
      <c r="O124" s="163"/>
      <c r="P124" s="93"/>
      <c r="Q124" s="92"/>
      <c r="R124" s="107"/>
      <c r="S124" s="104"/>
    </row>
    <row r="125" spans="1:19" s="8" customFormat="1" ht="15" customHeight="1">
      <c r="A125" s="136"/>
      <c r="B125" s="261" t="s">
        <v>94</v>
      </c>
      <c r="C125" s="262"/>
      <c r="D125" s="263"/>
      <c r="E125" s="184">
        <v>1</v>
      </c>
      <c r="F125" s="93" t="s">
        <v>10</v>
      </c>
      <c r="G125" s="124">
        <v>5</v>
      </c>
      <c r="H125" s="108">
        <v>1600</v>
      </c>
      <c r="I125" s="104">
        <f t="shared" ref="I125:I132" si="17">H125*G125*E125</f>
        <v>8000</v>
      </c>
      <c r="J125" s="124">
        <v>1</v>
      </c>
      <c r="K125" s="93" t="s">
        <v>10</v>
      </c>
      <c r="L125" s="94">
        <v>10</v>
      </c>
      <c r="M125" s="108">
        <v>1875</v>
      </c>
      <c r="N125" s="104">
        <f t="shared" ref="N125:N131" si="18">M125*L125*J125</f>
        <v>18750</v>
      </c>
      <c r="O125" s="184">
        <v>1</v>
      </c>
      <c r="P125" s="93" t="s">
        <v>10</v>
      </c>
      <c r="Q125" s="124">
        <v>5</v>
      </c>
      <c r="R125" s="108">
        <v>3500</v>
      </c>
      <c r="S125" s="104">
        <f t="shared" ref="S125:S132" si="19">R125*Q125*O125</f>
        <v>17500</v>
      </c>
    </row>
    <row r="126" spans="1:19" s="8" customFormat="1" ht="15" customHeight="1">
      <c r="A126" s="136"/>
      <c r="B126" s="261" t="s">
        <v>95</v>
      </c>
      <c r="C126" s="262"/>
      <c r="D126" s="263"/>
      <c r="E126" s="184"/>
      <c r="F126" s="42" t="s">
        <v>10</v>
      </c>
      <c r="G126" s="124">
        <v>5</v>
      </c>
      <c r="H126" s="108">
        <v>1200</v>
      </c>
      <c r="I126" s="104">
        <f t="shared" si="17"/>
        <v>0</v>
      </c>
      <c r="J126" s="124">
        <v>1</v>
      </c>
      <c r="K126" s="42" t="s">
        <v>10</v>
      </c>
      <c r="L126" s="94">
        <v>10</v>
      </c>
      <c r="M126" s="108">
        <v>1375</v>
      </c>
      <c r="N126" s="104">
        <f t="shared" si="18"/>
        <v>13750</v>
      </c>
      <c r="O126" s="184"/>
      <c r="P126" s="42" t="s">
        <v>10</v>
      </c>
      <c r="Q126" s="124"/>
      <c r="R126" s="108">
        <v>1500</v>
      </c>
      <c r="S126" s="104">
        <f t="shared" si="19"/>
        <v>0</v>
      </c>
    </row>
    <row r="127" spans="1:19" s="8" customFormat="1" ht="15" customHeight="1">
      <c r="A127" s="136"/>
      <c r="B127" s="261" t="s">
        <v>120</v>
      </c>
      <c r="C127" s="262"/>
      <c r="D127" s="263"/>
      <c r="E127" s="184">
        <v>1</v>
      </c>
      <c r="F127" s="42" t="s">
        <v>10</v>
      </c>
      <c r="G127" s="124">
        <v>5</v>
      </c>
      <c r="H127" s="108">
        <v>1000</v>
      </c>
      <c r="I127" s="104">
        <f t="shared" si="17"/>
        <v>5000</v>
      </c>
      <c r="J127" s="124">
        <v>1</v>
      </c>
      <c r="K127" s="42" t="s">
        <v>10</v>
      </c>
      <c r="L127" s="94">
        <v>10</v>
      </c>
      <c r="M127" s="108">
        <v>1375</v>
      </c>
      <c r="N127" s="104">
        <f t="shared" si="18"/>
        <v>13750</v>
      </c>
      <c r="O127" s="184">
        <v>1</v>
      </c>
      <c r="P127" s="42" t="s">
        <v>10</v>
      </c>
      <c r="Q127" s="124">
        <v>5</v>
      </c>
      <c r="R127" s="108">
        <v>1000</v>
      </c>
      <c r="S127" s="104">
        <f t="shared" si="19"/>
        <v>5000</v>
      </c>
    </row>
    <row r="128" spans="1:19" s="8" customFormat="1" ht="15" customHeight="1">
      <c r="A128" s="136"/>
      <c r="B128" s="261" t="s">
        <v>204</v>
      </c>
      <c r="C128" s="262"/>
      <c r="D128" s="263"/>
      <c r="E128" s="184">
        <v>1</v>
      </c>
      <c r="F128" s="42" t="s">
        <v>10</v>
      </c>
      <c r="G128" s="124">
        <v>5</v>
      </c>
      <c r="H128" s="108">
        <v>1300</v>
      </c>
      <c r="I128" s="104">
        <f t="shared" si="17"/>
        <v>6500</v>
      </c>
      <c r="J128" s="124">
        <v>1</v>
      </c>
      <c r="K128" s="42" t="s">
        <v>10</v>
      </c>
      <c r="L128" s="94">
        <v>10</v>
      </c>
      <c r="M128" s="108">
        <v>1500</v>
      </c>
      <c r="N128" s="104">
        <f t="shared" si="18"/>
        <v>15000</v>
      </c>
      <c r="O128" s="184"/>
      <c r="P128" s="42" t="s">
        <v>10</v>
      </c>
      <c r="Q128" s="124"/>
      <c r="R128" s="108"/>
      <c r="S128" s="104">
        <f t="shared" si="19"/>
        <v>0</v>
      </c>
    </row>
    <row r="129" spans="1:19" s="8" customFormat="1" ht="15" customHeight="1">
      <c r="A129" s="136"/>
      <c r="B129" s="157" t="s">
        <v>63</v>
      </c>
      <c r="C129" s="158"/>
      <c r="D129" s="159"/>
      <c r="E129" s="184">
        <v>4</v>
      </c>
      <c r="F129" s="93" t="s">
        <v>10</v>
      </c>
      <c r="G129" s="124">
        <v>5</v>
      </c>
      <c r="H129" s="108">
        <v>1200</v>
      </c>
      <c r="I129" s="104">
        <f t="shared" si="17"/>
        <v>24000</v>
      </c>
      <c r="J129" s="124">
        <v>2</v>
      </c>
      <c r="K129" s="93" t="s">
        <v>10</v>
      </c>
      <c r="L129" s="94">
        <v>10</v>
      </c>
      <c r="M129" s="108">
        <v>1250</v>
      </c>
      <c r="N129" s="104">
        <f t="shared" si="18"/>
        <v>25000</v>
      </c>
      <c r="O129" s="184">
        <v>2</v>
      </c>
      <c r="P129" s="93" t="s">
        <v>10</v>
      </c>
      <c r="Q129" s="124">
        <v>5</v>
      </c>
      <c r="R129" s="108">
        <v>1200</v>
      </c>
      <c r="S129" s="104">
        <f t="shared" si="19"/>
        <v>12000</v>
      </c>
    </row>
    <row r="130" spans="1:19" s="8" customFormat="1" ht="15" customHeight="1">
      <c r="A130" s="136"/>
      <c r="B130" s="261" t="s">
        <v>64</v>
      </c>
      <c r="C130" s="262"/>
      <c r="D130" s="263"/>
      <c r="E130" s="184">
        <v>4</v>
      </c>
      <c r="F130" s="93" t="s">
        <v>10</v>
      </c>
      <c r="G130" s="124">
        <v>5</v>
      </c>
      <c r="H130" s="108">
        <v>1200</v>
      </c>
      <c r="I130" s="104">
        <f t="shared" si="17"/>
        <v>24000</v>
      </c>
      <c r="J130" s="124">
        <v>4</v>
      </c>
      <c r="K130" s="93" t="s">
        <v>10</v>
      </c>
      <c r="L130" s="94">
        <v>10</v>
      </c>
      <c r="M130" s="108">
        <v>1187.5</v>
      </c>
      <c r="N130" s="104">
        <f t="shared" si="18"/>
        <v>47500</v>
      </c>
      <c r="O130" s="184">
        <v>2</v>
      </c>
      <c r="P130" s="93" t="s">
        <v>10</v>
      </c>
      <c r="Q130" s="124">
        <v>5</v>
      </c>
      <c r="R130" s="108">
        <v>1200</v>
      </c>
      <c r="S130" s="104">
        <f t="shared" si="19"/>
        <v>12000</v>
      </c>
    </row>
    <row r="131" spans="1:19" s="8" customFormat="1" ht="15" customHeight="1">
      <c r="A131" s="136"/>
      <c r="B131" s="261" t="s">
        <v>102</v>
      </c>
      <c r="C131" s="262"/>
      <c r="D131" s="263"/>
      <c r="E131" s="184">
        <v>4</v>
      </c>
      <c r="F131" s="93" t="s">
        <v>10</v>
      </c>
      <c r="G131" s="124">
        <v>5</v>
      </c>
      <c r="H131" s="108">
        <v>800</v>
      </c>
      <c r="I131" s="104">
        <f t="shared" si="17"/>
        <v>16000</v>
      </c>
      <c r="J131" s="124">
        <v>5</v>
      </c>
      <c r="K131" s="93" t="s">
        <v>10</v>
      </c>
      <c r="L131" s="94">
        <v>10</v>
      </c>
      <c r="M131" s="108">
        <v>1062.5</v>
      </c>
      <c r="N131" s="104">
        <f t="shared" si="18"/>
        <v>53125</v>
      </c>
      <c r="O131" s="184">
        <v>4</v>
      </c>
      <c r="P131" s="93" t="s">
        <v>10</v>
      </c>
      <c r="Q131" s="124">
        <v>5</v>
      </c>
      <c r="R131" s="108">
        <v>800</v>
      </c>
      <c r="S131" s="104">
        <f t="shared" si="19"/>
        <v>16000</v>
      </c>
    </row>
    <row r="132" spans="1:19" s="8" customFormat="1" ht="15" customHeight="1">
      <c r="A132" s="136"/>
      <c r="B132" s="261" t="s">
        <v>121</v>
      </c>
      <c r="C132" s="262"/>
      <c r="D132" s="263"/>
      <c r="E132" s="186">
        <v>1</v>
      </c>
      <c r="F132" s="93" t="s">
        <v>10</v>
      </c>
      <c r="G132" s="124">
        <v>5</v>
      </c>
      <c r="H132" s="108">
        <v>1000</v>
      </c>
      <c r="I132" s="104">
        <f t="shared" si="17"/>
        <v>5000</v>
      </c>
      <c r="J132" s="124"/>
      <c r="K132" s="93"/>
      <c r="L132" s="94"/>
      <c r="M132" s="108"/>
      <c r="N132" s="104"/>
      <c r="O132" s="186">
        <v>1</v>
      </c>
      <c r="P132" s="93" t="s">
        <v>10</v>
      </c>
      <c r="Q132" s="124">
        <v>5</v>
      </c>
      <c r="R132" s="108">
        <v>1000</v>
      </c>
      <c r="S132" s="104">
        <f t="shared" si="19"/>
        <v>5000</v>
      </c>
    </row>
    <row r="133" spans="1:19" s="8" customFormat="1" ht="15" customHeight="1">
      <c r="A133" s="136"/>
      <c r="B133" s="258" t="s">
        <v>48</v>
      </c>
      <c r="C133" s="259"/>
      <c r="D133" s="260"/>
      <c r="E133" s="169">
        <f>SUM(E125:E132)</f>
        <v>16</v>
      </c>
      <c r="F133" s="93"/>
      <c r="G133" s="92"/>
      <c r="H133" s="107"/>
      <c r="I133" s="109">
        <f>SUM(I125:I132)</f>
        <v>88500</v>
      </c>
      <c r="J133" s="169">
        <f>SUM(J125:J131)</f>
        <v>15</v>
      </c>
      <c r="K133" s="93"/>
      <c r="L133" s="92"/>
      <c r="M133" s="107"/>
      <c r="N133" s="109">
        <f>SUM(N125:N131)</f>
        <v>186875</v>
      </c>
      <c r="O133" s="169">
        <f>SUM(O125:O132)</f>
        <v>11</v>
      </c>
      <c r="P133" s="93"/>
      <c r="Q133" s="92"/>
      <c r="R133" s="107"/>
      <c r="S133" s="109">
        <f>SUM(S125:S132)</f>
        <v>67500</v>
      </c>
    </row>
    <row r="134" spans="1:19" s="8" customFormat="1" ht="15" customHeight="1">
      <c r="A134" s="136"/>
      <c r="B134" s="264"/>
      <c r="C134" s="265"/>
      <c r="D134" s="266"/>
      <c r="E134" s="122"/>
      <c r="F134" s="93"/>
      <c r="G134" s="92"/>
      <c r="H134" s="107"/>
      <c r="I134" s="109"/>
      <c r="J134" s="122"/>
      <c r="K134" s="93"/>
      <c r="L134" s="92"/>
      <c r="M134" s="107"/>
      <c r="N134" s="109"/>
      <c r="O134" s="122"/>
      <c r="P134" s="93"/>
      <c r="Q134" s="92"/>
      <c r="R134" s="107"/>
      <c r="S134" s="109"/>
    </row>
    <row r="135" spans="1:19" s="8" customFormat="1" ht="15" customHeight="1">
      <c r="A135" s="138" t="s">
        <v>129</v>
      </c>
      <c r="B135" s="206" t="s">
        <v>104</v>
      </c>
      <c r="C135" s="207"/>
      <c r="D135" s="208"/>
      <c r="E135" s="122"/>
      <c r="F135" s="93"/>
      <c r="G135" s="92"/>
      <c r="H135" s="107"/>
      <c r="I135" s="104"/>
      <c r="J135" s="122"/>
      <c r="K135" s="93"/>
      <c r="L135" s="92"/>
      <c r="M135" s="107"/>
      <c r="N135" s="104"/>
      <c r="O135" s="122"/>
      <c r="P135" s="93"/>
      <c r="Q135" s="92"/>
      <c r="R135" s="107"/>
      <c r="S135" s="104"/>
    </row>
    <row r="136" spans="1:19" s="8" customFormat="1" ht="15" customHeight="1">
      <c r="A136" s="136"/>
      <c r="B136" s="261" t="s">
        <v>94</v>
      </c>
      <c r="C136" s="262"/>
      <c r="D136" s="263"/>
      <c r="E136" s="184">
        <v>1</v>
      </c>
      <c r="F136" s="93" t="s">
        <v>10</v>
      </c>
      <c r="G136" s="185">
        <v>7</v>
      </c>
      <c r="H136" s="108">
        <v>1600</v>
      </c>
      <c r="I136" s="104">
        <f t="shared" ref="I136:I146" si="20">H136*G136*E136</f>
        <v>11200</v>
      </c>
      <c r="J136" s="124">
        <v>1</v>
      </c>
      <c r="K136" s="93" t="s">
        <v>10</v>
      </c>
      <c r="L136" s="90">
        <v>18</v>
      </c>
      <c r="M136" s="108">
        <v>3046.88</v>
      </c>
      <c r="N136" s="104">
        <f t="shared" ref="N136:N146" si="21">M136*L136*J136</f>
        <v>54843.840000000004</v>
      </c>
      <c r="O136" s="184">
        <v>1</v>
      </c>
      <c r="P136" s="93" t="s">
        <v>10</v>
      </c>
      <c r="Q136" s="185">
        <v>7</v>
      </c>
      <c r="R136" s="108">
        <v>3500</v>
      </c>
      <c r="S136" s="104">
        <f t="shared" ref="S136:S145" si="22">R136*Q136*O136</f>
        <v>24500</v>
      </c>
    </row>
    <row r="137" spans="1:19" s="8" customFormat="1" ht="15" customHeight="1">
      <c r="A137" s="136"/>
      <c r="B137" s="261" t="s">
        <v>96</v>
      </c>
      <c r="C137" s="262"/>
      <c r="D137" s="263"/>
      <c r="E137" s="184"/>
      <c r="F137" s="93" t="s">
        <v>10</v>
      </c>
      <c r="G137" s="185">
        <v>7</v>
      </c>
      <c r="H137" s="108">
        <v>1300</v>
      </c>
      <c r="I137" s="104">
        <f t="shared" si="20"/>
        <v>0</v>
      </c>
      <c r="J137" s="124"/>
      <c r="K137" s="93" t="s">
        <v>10</v>
      </c>
      <c r="L137" s="90">
        <v>18</v>
      </c>
      <c r="M137" s="108">
        <v>2234.38</v>
      </c>
      <c r="N137" s="104">
        <f t="shared" si="21"/>
        <v>0</v>
      </c>
      <c r="O137" s="184"/>
      <c r="P137" s="93" t="s">
        <v>10</v>
      </c>
      <c r="Q137" s="185"/>
      <c r="R137" s="108">
        <v>1300</v>
      </c>
      <c r="S137" s="104">
        <f t="shared" si="22"/>
        <v>0</v>
      </c>
    </row>
    <row r="138" spans="1:19" s="8" customFormat="1" ht="15" customHeight="1">
      <c r="A138" s="136"/>
      <c r="B138" s="261" t="s">
        <v>92</v>
      </c>
      <c r="C138" s="262"/>
      <c r="D138" s="263"/>
      <c r="E138" s="184">
        <v>1</v>
      </c>
      <c r="F138" s="93" t="s">
        <v>10</v>
      </c>
      <c r="G138" s="185">
        <v>7</v>
      </c>
      <c r="H138" s="108">
        <v>1200</v>
      </c>
      <c r="I138" s="104">
        <f t="shared" si="20"/>
        <v>8400</v>
      </c>
      <c r="J138" s="124">
        <v>1</v>
      </c>
      <c r="K138" s="93" t="s">
        <v>10</v>
      </c>
      <c r="L138" s="90">
        <v>18</v>
      </c>
      <c r="M138" s="108">
        <v>2234.38</v>
      </c>
      <c r="N138" s="104">
        <f t="shared" si="21"/>
        <v>40218.840000000004</v>
      </c>
      <c r="O138" s="184">
        <v>1</v>
      </c>
      <c r="P138" s="93" t="s">
        <v>10</v>
      </c>
      <c r="Q138" s="185">
        <v>7</v>
      </c>
      <c r="R138" s="108">
        <v>1000</v>
      </c>
      <c r="S138" s="104">
        <f t="shared" si="22"/>
        <v>7000</v>
      </c>
    </row>
    <row r="139" spans="1:19" s="8" customFormat="1" ht="15" customHeight="1">
      <c r="A139" s="136"/>
      <c r="B139" s="261" t="s">
        <v>91</v>
      </c>
      <c r="C139" s="262"/>
      <c r="D139" s="263"/>
      <c r="E139" s="184">
        <v>1</v>
      </c>
      <c r="F139" s="93" t="s">
        <v>10</v>
      </c>
      <c r="G139" s="185">
        <v>7</v>
      </c>
      <c r="H139" s="108">
        <v>1500</v>
      </c>
      <c r="I139" s="104">
        <f t="shared" si="20"/>
        <v>10500</v>
      </c>
      <c r="J139" s="124">
        <v>1</v>
      </c>
      <c r="K139" s="93" t="s">
        <v>10</v>
      </c>
      <c r="L139" s="90">
        <v>18</v>
      </c>
      <c r="M139" s="108">
        <v>2437.5</v>
      </c>
      <c r="N139" s="104">
        <f t="shared" si="21"/>
        <v>43875</v>
      </c>
      <c r="O139" s="184">
        <v>1</v>
      </c>
      <c r="P139" s="93" t="s">
        <v>10</v>
      </c>
      <c r="Q139" s="185">
        <v>7</v>
      </c>
      <c r="R139" s="108">
        <v>1500</v>
      </c>
      <c r="S139" s="104">
        <f t="shared" si="22"/>
        <v>10500</v>
      </c>
    </row>
    <row r="140" spans="1:19" s="8" customFormat="1" ht="15" customHeight="1">
      <c r="A140" s="136"/>
      <c r="B140" s="261" t="s">
        <v>63</v>
      </c>
      <c r="C140" s="262"/>
      <c r="D140" s="263"/>
      <c r="E140" s="184">
        <v>2</v>
      </c>
      <c r="F140" s="93" t="s">
        <v>10</v>
      </c>
      <c r="G140" s="185">
        <v>7</v>
      </c>
      <c r="H140" s="108">
        <v>1300</v>
      </c>
      <c r="I140" s="104">
        <f t="shared" si="20"/>
        <v>18200</v>
      </c>
      <c r="J140" s="124">
        <v>2</v>
      </c>
      <c r="K140" s="93" t="s">
        <v>10</v>
      </c>
      <c r="L140" s="90">
        <v>18</v>
      </c>
      <c r="M140" s="108">
        <v>2031.25</v>
      </c>
      <c r="N140" s="104">
        <f t="shared" si="21"/>
        <v>73125</v>
      </c>
      <c r="O140" s="184">
        <v>2</v>
      </c>
      <c r="P140" s="93" t="s">
        <v>10</v>
      </c>
      <c r="Q140" s="185">
        <v>7</v>
      </c>
      <c r="R140" s="108">
        <v>1200</v>
      </c>
      <c r="S140" s="104">
        <f t="shared" si="22"/>
        <v>16800</v>
      </c>
    </row>
    <row r="141" spans="1:19" s="8" customFormat="1" ht="15" customHeight="1">
      <c r="A141" s="136"/>
      <c r="B141" s="261" t="s">
        <v>64</v>
      </c>
      <c r="C141" s="262"/>
      <c r="D141" s="263"/>
      <c r="E141" s="184">
        <v>2</v>
      </c>
      <c r="F141" s="93" t="s">
        <v>10</v>
      </c>
      <c r="G141" s="185">
        <v>7</v>
      </c>
      <c r="H141" s="108">
        <v>1200</v>
      </c>
      <c r="I141" s="104">
        <f t="shared" si="20"/>
        <v>16800</v>
      </c>
      <c r="J141" s="124">
        <v>2</v>
      </c>
      <c r="K141" s="93" t="s">
        <v>10</v>
      </c>
      <c r="L141" s="90">
        <v>18</v>
      </c>
      <c r="M141" s="108">
        <v>1929.69</v>
      </c>
      <c r="N141" s="177">
        <f t="shared" si="21"/>
        <v>69468.84</v>
      </c>
      <c r="O141" s="184">
        <v>2</v>
      </c>
      <c r="P141" s="93" t="s">
        <v>10</v>
      </c>
      <c r="Q141" s="185">
        <v>7</v>
      </c>
      <c r="R141" s="108">
        <v>1200</v>
      </c>
      <c r="S141" s="104">
        <f t="shared" si="22"/>
        <v>16800</v>
      </c>
    </row>
    <row r="142" spans="1:19" s="8" customFormat="1" ht="15" customHeight="1">
      <c r="A142" s="136"/>
      <c r="B142" s="261" t="s">
        <v>102</v>
      </c>
      <c r="C142" s="262"/>
      <c r="D142" s="263"/>
      <c r="E142" s="184">
        <v>4</v>
      </c>
      <c r="F142" s="93" t="s">
        <v>10</v>
      </c>
      <c r="G142" s="185">
        <v>7</v>
      </c>
      <c r="H142" s="108">
        <v>1000</v>
      </c>
      <c r="I142" s="104">
        <f t="shared" si="20"/>
        <v>28000</v>
      </c>
      <c r="J142" s="124">
        <v>5</v>
      </c>
      <c r="K142" s="93" t="s">
        <v>10</v>
      </c>
      <c r="L142" s="90">
        <v>18</v>
      </c>
      <c r="M142" s="108">
        <v>1726.56</v>
      </c>
      <c r="N142" s="177">
        <f t="shared" si="21"/>
        <v>155390.39999999999</v>
      </c>
      <c r="O142" s="184">
        <v>4</v>
      </c>
      <c r="P142" s="93" t="s">
        <v>10</v>
      </c>
      <c r="Q142" s="185">
        <v>7</v>
      </c>
      <c r="R142" s="108">
        <v>800</v>
      </c>
      <c r="S142" s="104">
        <f t="shared" si="22"/>
        <v>22400</v>
      </c>
    </row>
    <row r="143" spans="1:19" s="8" customFormat="1" ht="15" customHeight="1">
      <c r="A143" s="136"/>
      <c r="B143" s="261" t="s">
        <v>121</v>
      </c>
      <c r="C143" s="262"/>
      <c r="D143" s="263"/>
      <c r="E143" s="184">
        <v>1</v>
      </c>
      <c r="F143" s="93" t="s">
        <v>10</v>
      </c>
      <c r="G143" s="185">
        <v>7</v>
      </c>
      <c r="H143" s="108">
        <v>800</v>
      </c>
      <c r="I143" s="104">
        <f t="shared" si="20"/>
        <v>5600</v>
      </c>
      <c r="J143" s="124">
        <v>0</v>
      </c>
      <c r="K143" s="93" t="s">
        <v>10</v>
      </c>
      <c r="L143" s="90">
        <v>18</v>
      </c>
      <c r="M143" s="108"/>
      <c r="N143" s="177">
        <f t="shared" si="21"/>
        <v>0</v>
      </c>
      <c r="O143" s="184">
        <v>1</v>
      </c>
      <c r="P143" s="93" t="s">
        <v>10</v>
      </c>
      <c r="Q143" s="185">
        <v>7</v>
      </c>
      <c r="R143" s="108">
        <v>1000</v>
      </c>
      <c r="S143" s="104">
        <f t="shared" si="22"/>
        <v>7000</v>
      </c>
    </row>
    <row r="144" spans="1:19" s="8" customFormat="1" ht="15" customHeight="1">
      <c r="A144" s="136"/>
      <c r="B144" s="261" t="s">
        <v>205</v>
      </c>
      <c r="C144" s="262"/>
      <c r="D144" s="263"/>
      <c r="E144" s="184">
        <v>1</v>
      </c>
      <c r="F144" s="93" t="s">
        <v>10</v>
      </c>
      <c r="G144" s="185">
        <v>7</v>
      </c>
      <c r="H144" s="108">
        <v>800</v>
      </c>
      <c r="I144" s="104">
        <f t="shared" si="20"/>
        <v>5600</v>
      </c>
      <c r="J144" s="124">
        <v>1</v>
      </c>
      <c r="K144" s="93" t="s">
        <v>10</v>
      </c>
      <c r="L144" s="90">
        <v>18</v>
      </c>
      <c r="M144" s="108">
        <v>1828.12</v>
      </c>
      <c r="N144" s="177">
        <f t="shared" si="21"/>
        <v>32906.159999999996</v>
      </c>
      <c r="O144" s="184"/>
      <c r="P144" s="93" t="s">
        <v>10</v>
      </c>
      <c r="Q144" s="185"/>
      <c r="R144" s="108"/>
      <c r="S144" s="104">
        <f t="shared" si="22"/>
        <v>0</v>
      </c>
    </row>
    <row r="145" spans="1:19" s="8" customFormat="1" ht="15" customHeight="1">
      <c r="A145" s="136"/>
      <c r="B145" s="261" t="s">
        <v>122</v>
      </c>
      <c r="C145" s="262"/>
      <c r="D145" s="263"/>
      <c r="E145" s="184">
        <v>1</v>
      </c>
      <c r="F145" s="93" t="s">
        <v>10</v>
      </c>
      <c r="G145" s="185">
        <v>7</v>
      </c>
      <c r="H145" s="108">
        <v>1000</v>
      </c>
      <c r="I145" s="104">
        <f t="shared" si="20"/>
        <v>7000</v>
      </c>
      <c r="J145" s="124">
        <v>1</v>
      </c>
      <c r="K145" s="93" t="s">
        <v>10</v>
      </c>
      <c r="L145" s="90">
        <v>18</v>
      </c>
      <c r="M145" s="108">
        <v>1828.12</v>
      </c>
      <c r="N145" s="177">
        <f t="shared" si="21"/>
        <v>32906.159999999996</v>
      </c>
      <c r="O145" s="184">
        <v>1</v>
      </c>
      <c r="P145" s="93" t="s">
        <v>10</v>
      </c>
      <c r="Q145" s="185">
        <v>7</v>
      </c>
      <c r="R145" s="108">
        <v>1100</v>
      </c>
      <c r="S145" s="104">
        <f t="shared" si="22"/>
        <v>7700</v>
      </c>
    </row>
    <row r="146" spans="1:19" s="8" customFormat="1" ht="15" customHeight="1">
      <c r="A146" s="136"/>
      <c r="B146" s="285" t="s">
        <v>112</v>
      </c>
      <c r="C146" s="286"/>
      <c r="D146" s="287"/>
      <c r="E146" s="184">
        <v>1</v>
      </c>
      <c r="F146" s="93" t="s">
        <v>10</v>
      </c>
      <c r="G146" s="185">
        <v>1</v>
      </c>
      <c r="H146" s="108">
        <v>5000</v>
      </c>
      <c r="I146" s="104">
        <f t="shared" si="20"/>
        <v>5000</v>
      </c>
      <c r="J146" s="124">
        <v>1</v>
      </c>
      <c r="K146" s="93" t="s">
        <v>10</v>
      </c>
      <c r="L146" s="90">
        <v>1</v>
      </c>
      <c r="M146" s="108">
        <v>1828.12</v>
      </c>
      <c r="N146" s="177">
        <f t="shared" si="21"/>
        <v>1828.12</v>
      </c>
      <c r="O146" s="184">
        <v>1</v>
      </c>
      <c r="P146" s="93" t="s">
        <v>10</v>
      </c>
      <c r="Q146" s="185">
        <v>1</v>
      </c>
      <c r="R146" s="108">
        <v>10000</v>
      </c>
      <c r="S146" s="104"/>
    </row>
    <row r="147" spans="1:19" s="8" customFormat="1" ht="15" customHeight="1">
      <c r="A147" s="136"/>
      <c r="B147" s="282"/>
      <c r="C147" s="283"/>
      <c r="D147" s="284"/>
      <c r="E147" s="124"/>
      <c r="F147" s="93"/>
      <c r="G147" s="90"/>
      <c r="H147" s="108"/>
      <c r="I147" s="104"/>
      <c r="J147" s="124"/>
      <c r="K147" s="93"/>
      <c r="L147" s="90"/>
      <c r="M147" s="108"/>
      <c r="N147" s="104"/>
      <c r="O147" s="124"/>
      <c r="P147" s="93"/>
      <c r="Q147" s="90"/>
      <c r="R147" s="108"/>
      <c r="S147" s="104"/>
    </row>
    <row r="148" spans="1:19" s="8" customFormat="1" ht="15" customHeight="1">
      <c r="A148" s="136"/>
      <c r="B148" s="258" t="s">
        <v>48</v>
      </c>
      <c r="C148" s="259"/>
      <c r="D148" s="260"/>
      <c r="E148" s="141">
        <f>SUM(E136:E146)</f>
        <v>15</v>
      </c>
      <c r="F148" s="93"/>
      <c r="G148" s="92"/>
      <c r="H148" s="107"/>
      <c r="I148" s="109">
        <f>SUM(I136:I147)</f>
        <v>116300</v>
      </c>
      <c r="J148" s="141">
        <f>SUM(J136:J147)</f>
        <v>15</v>
      </c>
      <c r="K148" s="93"/>
      <c r="L148" s="92"/>
      <c r="M148" s="107"/>
      <c r="N148" s="109">
        <f>SUM(N136:N147)</f>
        <v>504562.36</v>
      </c>
      <c r="O148" s="141">
        <f>SUM(O136:O146)</f>
        <v>14</v>
      </c>
      <c r="P148" s="93"/>
      <c r="Q148" s="92"/>
      <c r="R148" s="107"/>
      <c r="S148" s="109">
        <f>SUM(S136:S147)</f>
        <v>112700</v>
      </c>
    </row>
    <row r="149" spans="1:19" s="8" customFormat="1" ht="15" customHeight="1">
      <c r="A149" s="138" t="s">
        <v>130</v>
      </c>
      <c r="B149" s="206" t="s">
        <v>236</v>
      </c>
      <c r="C149" s="207"/>
      <c r="D149" s="208"/>
      <c r="E149" s="122"/>
      <c r="F149" s="93"/>
      <c r="G149" s="92"/>
      <c r="H149" s="107"/>
      <c r="I149" s="104"/>
      <c r="J149" s="122"/>
      <c r="K149" s="93"/>
      <c r="L149" s="92"/>
      <c r="M149" s="107"/>
      <c r="N149" s="104"/>
      <c r="O149" s="122"/>
      <c r="P149" s="93"/>
      <c r="Q149" s="92"/>
      <c r="R149" s="107"/>
      <c r="S149" s="104"/>
    </row>
    <row r="150" spans="1:19" s="8" customFormat="1" ht="15" customHeight="1">
      <c r="A150" s="136"/>
      <c r="B150" s="261" t="s">
        <v>94</v>
      </c>
      <c r="C150" s="262"/>
      <c r="D150" s="263"/>
      <c r="E150" s="184"/>
      <c r="F150" s="93" t="s">
        <v>10</v>
      </c>
      <c r="G150" s="185"/>
      <c r="H150" s="108"/>
      <c r="I150" s="104">
        <f t="shared" ref="I150:I155" si="23">H150*G150*E150</f>
        <v>0</v>
      </c>
      <c r="J150" s="124"/>
      <c r="K150" s="93" t="s">
        <v>10</v>
      </c>
      <c r="L150" s="90"/>
      <c r="M150" s="108"/>
      <c r="N150" s="104">
        <f>M150*L150*J150</f>
        <v>0</v>
      </c>
      <c r="O150" s="184"/>
      <c r="P150" s="93" t="s">
        <v>10</v>
      </c>
      <c r="Q150" s="185"/>
      <c r="R150" s="108"/>
      <c r="S150" s="104">
        <f t="shared" ref="S150:S155" si="24">R150*Q150*O150</f>
        <v>0</v>
      </c>
    </row>
    <row r="151" spans="1:19" s="8" customFormat="1" ht="15" customHeight="1">
      <c r="A151" s="136"/>
      <c r="B151" s="261" t="s">
        <v>92</v>
      </c>
      <c r="C151" s="262"/>
      <c r="D151" s="263"/>
      <c r="E151" s="184">
        <v>2</v>
      </c>
      <c r="F151" s="93" t="s">
        <v>10</v>
      </c>
      <c r="G151" s="185">
        <v>3</v>
      </c>
      <c r="H151" s="108">
        <v>1200</v>
      </c>
      <c r="I151" s="104">
        <f t="shared" si="23"/>
        <v>7200</v>
      </c>
      <c r="J151" s="124">
        <v>2</v>
      </c>
      <c r="K151" s="93" t="s">
        <v>10</v>
      </c>
      <c r="L151" s="90">
        <v>3</v>
      </c>
      <c r="M151" s="108">
        <v>2234.38</v>
      </c>
      <c r="N151" s="104">
        <f>M151*L151*J151</f>
        <v>13406.28</v>
      </c>
      <c r="O151" s="184">
        <v>2</v>
      </c>
      <c r="P151" s="93" t="s">
        <v>10</v>
      </c>
      <c r="Q151" s="185">
        <v>3</v>
      </c>
      <c r="R151" s="108">
        <v>1000</v>
      </c>
      <c r="S151" s="104">
        <f t="shared" si="24"/>
        <v>6000</v>
      </c>
    </row>
    <row r="152" spans="1:19" s="8" customFormat="1" ht="15" customHeight="1">
      <c r="A152" s="136"/>
      <c r="B152" s="261" t="s">
        <v>206</v>
      </c>
      <c r="C152" s="262"/>
      <c r="D152" s="263"/>
      <c r="E152" s="184"/>
      <c r="F152" s="93" t="s">
        <v>10</v>
      </c>
      <c r="G152" s="185"/>
      <c r="H152" s="108"/>
      <c r="I152" s="104">
        <f t="shared" si="23"/>
        <v>0</v>
      </c>
      <c r="J152" s="124"/>
      <c r="K152" s="93" t="s">
        <v>10</v>
      </c>
      <c r="L152" s="90"/>
      <c r="M152" s="108"/>
      <c r="N152" s="104">
        <f t="shared" ref="N152:N155" si="25">M152*L152*J152</f>
        <v>0</v>
      </c>
      <c r="O152" s="184"/>
      <c r="P152" s="93" t="s">
        <v>10</v>
      </c>
      <c r="Q152" s="185"/>
      <c r="R152" s="108"/>
      <c r="S152" s="104">
        <f t="shared" si="24"/>
        <v>0</v>
      </c>
    </row>
    <row r="153" spans="1:19" s="8" customFormat="1" ht="15" customHeight="1">
      <c r="A153" s="136"/>
      <c r="B153" s="261" t="s">
        <v>64</v>
      </c>
      <c r="C153" s="262"/>
      <c r="D153" s="263"/>
      <c r="E153" s="184">
        <v>2</v>
      </c>
      <c r="F153" s="93" t="s">
        <v>10</v>
      </c>
      <c r="G153" s="185">
        <v>3</v>
      </c>
      <c r="H153" s="108">
        <v>1200</v>
      </c>
      <c r="I153" s="104">
        <f t="shared" si="23"/>
        <v>7200</v>
      </c>
      <c r="J153" s="124">
        <v>2</v>
      </c>
      <c r="K153" s="93" t="s">
        <v>10</v>
      </c>
      <c r="L153" s="90">
        <v>3</v>
      </c>
      <c r="M153" s="108">
        <v>1929.69</v>
      </c>
      <c r="N153" s="104">
        <f t="shared" si="25"/>
        <v>11578.14</v>
      </c>
      <c r="O153" s="184">
        <v>2</v>
      </c>
      <c r="P153" s="93" t="s">
        <v>10</v>
      </c>
      <c r="Q153" s="185">
        <v>3</v>
      </c>
      <c r="R153" s="108">
        <v>1200</v>
      </c>
      <c r="S153" s="104">
        <f t="shared" si="24"/>
        <v>7200</v>
      </c>
    </row>
    <row r="154" spans="1:19" s="8" customFormat="1" ht="15" customHeight="1">
      <c r="A154" s="136"/>
      <c r="B154" s="261" t="s">
        <v>102</v>
      </c>
      <c r="C154" s="262"/>
      <c r="D154" s="263"/>
      <c r="E154" s="184">
        <v>2</v>
      </c>
      <c r="F154" s="93" t="s">
        <v>10</v>
      </c>
      <c r="G154" s="185">
        <v>3</v>
      </c>
      <c r="H154" s="108">
        <v>800</v>
      </c>
      <c r="I154" s="104">
        <f t="shared" si="23"/>
        <v>4800</v>
      </c>
      <c r="J154" s="124">
        <v>2</v>
      </c>
      <c r="K154" s="93" t="s">
        <v>10</v>
      </c>
      <c r="L154" s="90">
        <v>3</v>
      </c>
      <c r="M154" s="108">
        <v>1726.56</v>
      </c>
      <c r="N154" s="104">
        <f t="shared" si="25"/>
        <v>10359.36</v>
      </c>
      <c r="O154" s="184">
        <v>2</v>
      </c>
      <c r="P154" s="93" t="s">
        <v>10</v>
      </c>
      <c r="Q154" s="185">
        <v>3</v>
      </c>
      <c r="R154" s="108">
        <v>800</v>
      </c>
      <c r="S154" s="104">
        <f t="shared" si="24"/>
        <v>4800</v>
      </c>
    </row>
    <row r="155" spans="1:19" s="8" customFormat="1" ht="15" customHeight="1">
      <c r="A155" s="136"/>
      <c r="B155" s="261"/>
      <c r="C155" s="262"/>
      <c r="D155" s="263"/>
      <c r="E155" s="124"/>
      <c r="F155" s="93"/>
      <c r="G155" s="90"/>
      <c r="H155" s="108"/>
      <c r="I155" s="104">
        <f t="shared" si="23"/>
        <v>0</v>
      </c>
      <c r="J155" s="124"/>
      <c r="K155" s="93"/>
      <c r="L155" s="90"/>
      <c r="M155" s="108"/>
      <c r="N155" s="104">
        <f t="shared" si="25"/>
        <v>0</v>
      </c>
      <c r="O155" s="124"/>
      <c r="P155" s="93"/>
      <c r="Q155" s="90"/>
      <c r="R155" s="108"/>
      <c r="S155" s="104">
        <f t="shared" si="24"/>
        <v>0</v>
      </c>
    </row>
    <row r="156" spans="1:19" s="8" customFormat="1" ht="15" customHeight="1">
      <c r="A156" s="136"/>
      <c r="B156" s="258" t="s">
        <v>48</v>
      </c>
      <c r="C156" s="259"/>
      <c r="D156" s="260"/>
      <c r="E156" s="141">
        <f>E150+E151+E153+E154</f>
        <v>6</v>
      </c>
      <c r="F156" s="93"/>
      <c r="G156" s="92"/>
      <c r="H156" s="107"/>
      <c r="I156" s="109">
        <f>SUM(I150:I155)</f>
        <v>19200</v>
      </c>
      <c r="J156" s="141">
        <f>SUM(J150:J155)</f>
        <v>6</v>
      </c>
      <c r="K156" s="93"/>
      <c r="L156" s="92"/>
      <c r="M156" s="107"/>
      <c r="N156" s="109">
        <f>SUM(N150:N155)</f>
        <v>35343.78</v>
      </c>
      <c r="O156" s="141">
        <f>O150+O151+O153+O154</f>
        <v>6</v>
      </c>
      <c r="P156" s="93"/>
      <c r="Q156" s="92"/>
      <c r="R156" s="107"/>
      <c r="S156" s="109">
        <f>SUM(S150:S155)</f>
        <v>18000</v>
      </c>
    </row>
    <row r="157" spans="1:19" s="8" customFormat="1" ht="15" customHeight="1">
      <c r="A157" s="136"/>
      <c r="B157" s="264"/>
      <c r="C157" s="265"/>
      <c r="D157" s="266"/>
      <c r="E157" s="141"/>
      <c r="F157" s="93"/>
      <c r="G157" s="92"/>
      <c r="H157" s="107"/>
      <c r="I157" s="109"/>
      <c r="J157" s="141"/>
      <c r="K157" s="93"/>
      <c r="L157" s="92"/>
      <c r="M157" s="107"/>
      <c r="N157" s="109"/>
      <c r="O157" s="141"/>
      <c r="P157" s="93"/>
      <c r="Q157" s="92"/>
      <c r="R157" s="107"/>
      <c r="S157" s="109"/>
    </row>
    <row r="158" spans="1:19" s="8" customFormat="1" ht="15" customHeight="1">
      <c r="A158" s="136"/>
      <c r="B158" s="264"/>
      <c r="C158" s="265"/>
      <c r="D158" s="266"/>
      <c r="E158" s="141"/>
      <c r="F158" s="93"/>
      <c r="G158" s="92"/>
      <c r="H158" s="107"/>
      <c r="I158" s="109"/>
      <c r="J158" s="141"/>
      <c r="K158" s="93"/>
      <c r="L158" s="92"/>
      <c r="M158" s="107"/>
      <c r="N158" s="109"/>
      <c r="O158" s="141"/>
      <c r="P158" s="93"/>
      <c r="Q158" s="92"/>
      <c r="R158" s="107"/>
      <c r="S158" s="109"/>
    </row>
    <row r="159" spans="1:19" s="8" customFormat="1" ht="15" customHeight="1">
      <c r="A159" s="138" t="s">
        <v>153</v>
      </c>
      <c r="B159" s="270" t="s">
        <v>20</v>
      </c>
      <c r="C159" s="271"/>
      <c r="D159" s="272"/>
      <c r="E159" s="123"/>
      <c r="F159" s="93"/>
      <c r="G159" s="92"/>
      <c r="H159" s="107"/>
      <c r="I159" s="110"/>
      <c r="J159" s="123"/>
      <c r="K159" s="93"/>
      <c r="L159" s="92"/>
      <c r="M159" s="107"/>
      <c r="N159" s="110"/>
      <c r="O159" s="123"/>
      <c r="P159" s="93"/>
      <c r="Q159" s="92"/>
      <c r="R159" s="107"/>
      <c r="S159" s="110"/>
    </row>
    <row r="160" spans="1:19" s="8" customFormat="1" ht="15" customHeight="1">
      <c r="A160" s="136"/>
      <c r="B160" s="209" t="s">
        <v>53</v>
      </c>
      <c r="C160" s="210"/>
      <c r="D160" s="211"/>
      <c r="E160" s="123"/>
      <c r="F160" s="93"/>
      <c r="G160" s="92"/>
      <c r="H160" s="107"/>
      <c r="I160" s="109">
        <f>(I164+I165+I166)*0.003</f>
        <v>8491.7999999999993</v>
      </c>
      <c r="J160" s="123"/>
      <c r="K160" s="93"/>
      <c r="L160" s="92"/>
      <c r="M160" s="107"/>
      <c r="N160" s="109">
        <f>(N164+N165+N166)*0.003</f>
        <v>22232.262419999999</v>
      </c>
      <c r="O160" s="123"/>
      <c r="P160" s="93"/>
      <c r="Q160" s="92"/>
      <c r="R160" s="107"/>
      <c r="S160" s="109">
        <f>(S164+S165+S166)*0.003</f>
        <v>9336.7980000000007</v>
      </c>
    </row>
    <row r="161" spans="1:19" s="8" customFormat="1" ht="15" customHeight="1">
      <c r="A161" s="138" t="s">
        <v>203</v>
      </c>
      <c r="B161" s="276" t="s">
        <v>67</v>
      </c>
      <c r="C161" s="277"/>
      <c r="D161" s="278"/>
      <c r="E161" s="123"/>
      <c r="F161" s="93"/>
      <c r="G161" s="92"/>
      <c r="H161" s="107"/>
      <c r="I161" s="109">
        <f>(I164+I165+I166)*0.05</f>
        <v>141530</v>
      </c>
      <c r="J161" s="123"/>
      <c r="K161" s="93"/>
      <c r="L161" s="92"/>
      <c r="M161" s="107"/>
      <c r="N161" s="109">
        <f>(N164+N165+N166)*0.05</f>
        <v>370537.70699999999</v>
      </c>
      <c r="O161" s="123"/>
      <c r="P161" s="93"/>
      <c r="Q161" s="92"/>
      <c r="R161" s="107"/>
      <c r="S161" s="109">
        <f>(S164+S165+S166)*0.05</f>
        <v>155613.30000000002</v>
      </c>
    </row>
    <row r="162" spans="1:19" s="8" customFormat="1" ht="15" customHeight="1">
      <c r="A162" s="136"/>
      <c r="B162" s="279"/>
      <c r="C162" s="280"/>
      <c r="D162" s="281"/>
      <c r="E162" s="123"/>
      <c r="F162" s="93"/>
      <c r="G162" s="92"/>
      <c r="H162" s="107"/>
      <c r="I162" s="104"/>
      <c r="J162" s="123"/>
      <c r="K162" s="93"/>
      <c r="L162" s="92"/>
      <c r="M162" s="107"/>
      <c r="N162" s="104"/>
      <c r="O162" s="123"/>
      <c r="P162" s="93"/>
      <c r="Q162" s="92"/>
      <c r="R162" s="107"/>
      <c r="S162" s="104"/>
    </row>
    <row r="163" spans="1:19" s="8" customFormat="1" ht="15" customHeight="1">
      <c r="A163" s="136"/>
      <c r="B163" s="245" t="s">
        <v>54</v>
      </c>
      <c r="C163" s="246"/>
      <c r="D163" s="247"/>
      <c r="E163" s="123"/>
      <c r="F163" s="93"/>
      <c r="G163" s="92"/>
      <c r="H163" s="107"/>
      <c r="I163" s="104"/>
      <c r="J163" s="123"/>
      <c r="K163" s="93"/>
      <c r="L163" s="92"/>
      <c r="M163" s="107"/>
      <c r="N163" s="104"/>
      <c r="O163" s="123"/>
      <c r="P163" s="93"/>
      <c r="Q163" s="92"/>
      <c r="R163" s="107"/>
      <c r="S163" s="104"/>
    </row>
    <row r="164" spans="1:19" s="8" customFormat="1" ht="15" customHeight="1">
      <c r="A164" s="136"/>
      <c r="B164" s="245" t="s">
        <v>55</v>
      </c>
      <c r="C164" s="246"/>
      <c r="D164" s="247"/>
      <c r="E164" s="123"/>
      <c r="F164" s="93"/>
      <c r="G164" s="92"/>
      <c r="H164" s="107"/>
      <c r="I164" s="112">
        <f>I51</f>
        <v>388300</v>
      </c>
      <c r="J164" s="123"/>
      <c r="K164" s="93"/>
      <c r="L164" s="92"/>
      <c r="M164" s="107"/>
      <c r="N164" s="112">
        <f>N51</f>
        <v>1195823</v>
      </c>
      <c r="O164" s="123"/>
      <c r="P164" s="93"/>
      <c r="Q164" s="92"/>
      <c r="R164" s="107"/>
      <c r="S164" s="112">
        <f>S51</f>
        <v>509520</v>
      </c>
    </row>
    <row r="165" spans="1:19" s="8" customFormat="1" ht="15" customHeight="1">
      <c r="A165" s="136"/>
      <c r="B165" s="245" t="s">
        <v>56</v>
      </c>
      <c r="C165" s="246"/>
      <c r="D165" s="247"/>
      <c r="E165" s="123"/>
      <c r="F165" s="93"/>
      <c r="G165" s="92"/>
      <c r="H165" s="107"/>
      <c r="I165" s="109">
        <f>I122+I89+I74</f>
        <v>2236300</v>
      </c>
      <c r="J165" s="123"/>
      <c r="K165" s="93"/>
      <c r="L165" s="92"/>
      <c r="M165" s="107"/>
      <c r="N165" s="109">
        <f>N122+N69+N81+N103+N64-3620</f>
        <v>5488150</v>
      </c>
      <c r="O165" s="123"/>
      <c r="P165" s="93"/>
      <c r="Q165" s="92"/>
      <c r="R165" s="107"/>
      <c r="S165" s="109">
        <f>S122+S89+S74</f>
        <v>2422546</v>
      </c>
    </row>
    <row r="166" spans="1:19" s="8" customFormat="1" ht="15" customHeight="1">
      <c r="A166" s="136"/>
      <c r="B166" s="245" t="s">
        <v>38</v>
      </c>
      <c r="C166" s="246"/>
      <c r="D166" s="247"/>
      <c r="E166" s="123"/>
      <c r="F166" s="93"/>
      <c r="G166" s="92"/>
      <c r="H166" s="107"/>
      <c r="I166" s="109">
        <f>I148+I133+I156-18000</f>
        <v>206000</v>
      </c>
      <c r="J166" s="123"/>
      <c r="K166" s="93"/>
      <c r="L166" s="92"/>
      <c r="M166" s="107"/>
      <c r="N166" s="109">
        <f>N148+N133+N156</f>
        <v>726781.14</v>
      </c>
      <c r="O166" s="123"/>
      <c r="P166" s="93"/>
      <c r="Q166" s="92"/>
      <c r="R166" s="107"/>
      <c r="S166" s="109">
        <f>S148+S133+S156-18000</f>
        <v>180200</v>
      </c>
    </row>
    <row r="167" spans="1:19" s="8" customFormat="1" ht="15" customHeight="1">
      <c r="A167" s="136"/>
      <c r="B167" s="245" t="s">
        <v>57</v>
      </c>
      <c r="C167" s="246"/>
      <c r="D167" s="247"/>
      <c r="E167" s="123"/>
      <c r="F167" s="93"/>
      <c r="G167" s="92"/>
      <c r="H167" s="107"/>
      <c r="I167" s="109">
        <f>(I164+I165+I166)*0.15</f>
        <v>424590</v>
      </c>
      <c r="J167" s="123"/>
      <c r="K167" s="93"/>
      <c r="L167" s="92"/>
      <c r="M167" s="107"/>
      <c r="N167" s="109">
        <f>(N164+N165+N166)*0.04385519</f>
        <v>325000.03085298662</v>
      </c>
      <c r="O167" s="123"/>
      <c r="P167" s="93"/>
      <c r="Q167" s="92"/>
      <c r="R167" s="107"/>
      <c r="S167" s="109">
        <f>(S164+S165+S166)*0.15</f>
        <v>466839.89999999997</v>
      </c>
    </row>
    <row r="168" spans="1:19" s="8" customFormat="1" ht="15" customHeight="1">
      <c r="A168" s="136"/>
      <c r="B168" s="248" t="s">
        <v>58</v>
      </c>
      <c r="C168" s="249"/>
      <c r="D168" s="250"/>
      <c r="E168" s="123"/>
      <c r="F168" s="93"/>
      <c r="G168" s="92"/>
      <c r="H168" s="107"/>
      <c r="I168" s="109">
        <f>SUM(I160:I167)</f>
        <v>3405211.8</v>
      </c>
      <c r="J168" s="123"/>
      <c r="K168" s="93"/>
      <c r="L168" s="92"/>
      <c r="M168" s="107"/>
      <c r="N168" s="109">
        <f>SUM(N160:N167)</f>
        <v>8128524.1402729861</v>
      </c>
      <c r="O168" s="123"/>
      <c r="P168" s="93"/>
      <c r="Q168" s="92"/>
      <c r="R168" s="107"/>
      <c r="S168" s="109">
        <f>SUM(S160:S167)</f>
        <v>3744055.9980000001</v>
      </c>
    </row>
    <row r="169" spans="1:19" s="8" customFormat="1" ht="15" customHeight="1" thickBot="1">
      <c r="A169" s="136"/>
      <c r="B169" s="251" t="s">
        <v>59</v>
      </c>
      <c r="C169" s="223"/>
      <c r="D169" s="252"/>
      <c r="E169" s="251" t="s">
        <v>242</v>
      </c>
      <c r="F169" s="223"/>
      <c r="G169" s="223"/>
      <c r="H169" s="224"/>
      <c r="I169" s="104"/>
      <c r="J169" s="223" t="s">
        <v>249</v>
      </c>
      <c r="K169" s="223"/>
      <c r="L169" s="223"/>
      <c r="M169" s="224"/>
      <c r="N169" s="104"/>
      <c r="O169" s="251" t="s">
        <v>242</v>
      </c>
      <c r="P169" s="223"/>
      <c r="Q169" s="223"/>
      <c r="R169" s="224"/>
      <c r="S169" s="104"/>
    </row>
    <row r="170" spans="1:19" s="8" customFormat="1" ht="22.5" customHeight="1" thickBot="1">
      <c r="A170" s="140"/>
      <c r="B170" s="253" t="s">
        <v>32</v>
      </c>
      <c r="C170" s="254"/>
      <c r="D170" s="255"/>
      <c r="E170" s="102"/>
      <c r="F170" s="100"/>
      <c r="G170" s="101"/>
      <c r="H170" s="111" t="s">
        <v>60</v>
      </c>
      <c r="I170" s="125">
        <f>I168</f>
        <v>3405211.8</v>
      </c>
      <c r="J170" s="102"/>
      <c r="K170" s="100"/>
      <c r="L170" s="101"/>
      <c r="M170" s="111" t="s">
        <v>60</v>
      </c>
      <c r="N170" s="125">
        <f>N168</f>
        <v>8128524.1402729861</v>
      </c>
      <c r="O170" s="102"/>
      <c r="P170" s="100"/>
      <c r="Q170" s="101"/>
      <c r="R170" s="111" t="s">
        <v>60</v>
      </c>
      <c r="S170" s="125">
        <f>S168</f>
        <v>3744055.9980000001</v>
      </c>
    </row>
    <row r="171" spans="1:19">
      <c r="A171" s="97"/>
      <c r="B171" s="98"/>
      <c r="C171" s="98"/>
      <c r="D171" s="98"/>
      <c r="E171" s="98"/>
      <c r="F171" s="98"/>
      <c r="G171" s="98"/>
      <c r="H171" s="98"/>
      <c r="I171" s="99"/>
      <c r="J171" s="98"/>
      <c r="K171" s="98"/>
      <c r="L171" s="98"/>
      <c r="M171" s="98"/>
      <c r="N171" s="193">
        <f>27320.38/(N164+N165+N166)</f>
        <v>3.6865856677846826E-3</v>
      </c>
      <c r="O171" s="98"/>
      <c r="P171" s="98"/>
      <c r="Q171" s="98"/>
      <c r="R171" s="98"/>
      <c r="S171" s="99"/>
    </row>
    <row r="172" spans="1:19">
      <c r="A172" s="256" t="s">
        <v>11</v>
      </c>
      <c r="B172" s="257"/>
      <c r="C172" s="257"/>
      <c r="D172" s="197" t="s">
        <v>244</v>
      </c>
      <c r="E172" s="98"/>
      <c r="F172" s="98"/>
      <c r="G172" s="98"/>
      <c r="H172" s="98"/>
      <c r="I172" s="99"/>
      <c r="J172" s="198"/>
      <c r="K172" s="198"/>
      <c r="L172" s="98"/>
      <c r="M172" s="98"/>
      <c r="N172" s="193">
        <f>455339.59/(N164+N165+N166)</f>
        <v>6.1443084117752157E-2</v>
      </c>
      <c r="O172" s="98"/>
      <c r="P172" s="98"/>
      <c r="Q172" s="98"/>
      <c r="R172" s="98"/>
      <c r="S172" s="99"/>
    </row>
    <row r="173" spans="1:19">
      <c r="A173" s="97"/>
      <c r="B173" s="98"/>
      <c r="C173" s="98"/>
      <c r="D173" s="197"/>
      <c r="E173" s="98"/>
      <c r="F173" s="98"/>
      <c r="G173" s="98"/>
      <c r="H173" s="98"/>
      <c r="I173" s="99"/>
      <c r="J173" s="197"/>
      <c r="K173" s="197"/>
      <c r="L173" s="98"/>
      <c r="M173" s="98"/>
      <c r="N173" s="194">
        <f>325000/(N164+N165+N166)</f>
        <v>4.3855185836727817E-2</v>
      </c>
      <c r="O173" s="98"/>
      <c r="P173" s="98"/>
      <c r="Q173" s="98"/>
      <c r="R173" s="98"/>
      <c r="S173" s="99"/>
    </row>
    <row r="174" spans="1:19">
      <c r="A174" s="243" t="s">
        <v>40</v>
      </c>
      <c r="B174" s="244"/>
      <c r="C174" s="244"/>
      <c r="D174" s="199" t="s">
        <v>245</v>
      </c>
      <c r="E174" s="98"/>
      <c r="F174" s="98"/>
      <c r="G174" s="98"/>
      <c r="H174" s="98"/>
      <c r="I174" s="99"/>
      <c r="J174" s="197"/>
      <c r="K174" s="197"/>
      <c r="L174" s="98"/>
      <c r="M174" s="187"/>
      <c r="N174" s="99"/>
      <c r="O174" s="98"/>
      <c r="P174" s="98"/>
      <c r="Q174" s="98"/>
      <c r="R174" s="98"/>
      <c r="S174" s="99"/>
    </row>
    <row r="175" spans="1:19">
      <c r="A175" s="13" t="s">
        <v>71</v>
      </c>
      <c r="B175" s="15"/>
      <c r="C175" s="15"/>
      <c r="D175" s="197" t="s">
        <v>246</v>
      </c>
      <c r="E175" s="9"/>
      <c r="F175" s="9"/>
      <c r="G175" s="9"/>
      <c r="H175" s="10"/>
      <c r="I175" s="11" t="s">
        <v>61</v>
      </c>
      <c r="J175" s="197"/>
      <c r="K175" s="197"/>
      <c r="L175" s="9"/>
      <c r="M175" s="10"/>
      <c r="N175" s="11" t="s">
        <v>61</v>
      </c>
      <c r="O175" s="9"/>
      <c r="P175" s="9"/>
      <c r="Q175" s="9"/>
      <c r="R175" s="10"/>
      <c r="S175" s="11" t="s">
        <v>61</v>
      </c>
    </row>
    <row r="176" spans="1:19"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</row>
    <row r="177" spans="1:19">
      <c r="A177"/>
      <c r="B177" s="15"/>
      <c r="C177" s="15"/>
      <c r="D177" s="15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</row>
    <row r="178" spans="1:19">
      <c r="A178"/>
      <c r="B178"/>
      <c r="C178"/>
      <c r="D178"/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</row>
    <row r="179" spans="1:19">
      <c r="A179" s="21"/>
      <c r="B179"/>
      <c r="C179"/>
      <c r="D179" s="37"/>
      <c r="E179" s="9"/>
      <c r="F179" s="9"/>
      <c r="G179" s="9"/>
      <c r="H179" s="10"/>
      <c r="I179" s="11"/>
      <c r="J179" s="9"/>
      <c r="K179" s="9"/>
      <c r="L179" s="9"/>
      <c r="M179" s="10"/>
      <c r="N179" s="11"/>
      <c r="O179" s="9"/>
      <c r="P179" s="9"/>
      <c r="Q179" s="9"/>
      <c r="R179" s="10"/>
      <c r="S179" s="11"/>
    </row>
    <row r="180" spans="1:19">
      <c r="A180"/>
      <c r="B180"/>
      <c r="C180"/>
      <c r="D180" s="143"/>
      <c r="E180" s="9"/>
      <c r="F180" s="9"/>
      <c r="G180" s="9"/>
      <c r="H180" s="10"/>
      <c r="I180" s="11"/>
      <c r="J180" s="9"/>
      <c r="K180" s="9"/>
      <c r="L180" s="9"/>
      <c r="M180" s="10"/>
      <c r="N180" s="11"/>
      <c r="O180" s="9"/>
      <c r="P180" s="9"/>
      <c r="Q180" s="9"/>
      <c r="R180" s="10"/>
      <c r="S180" s="11"/>
    </row>
    <row r="181" spans="1:19">
      <c r="E181" s="9"/>
      <c r="F181" s="9"/>
      <c r="G181" s="9"/>
      <c r="H181" s="10"/>
      <c r="I181" s="11"/>
      <c r="J181" s="9"/>
      <c r="K181" s="9"/>
      <c r="L181" s="9"/>
      <c r="M181" s="10"/>
      <c r="N181" s="11"/>
      <c r="O181" s="9"/>
      <c r="P181" s="9"/>
      <c r="Q181" s="9"/>
      <c r="R181" s="10"/>
      <c r="S181" s="11"/>
    </row>
    <row r="182" spans="1:19">
      <c r="E182" s="2"/>
      <c r="F182" s="2"/>
      <c r="G182" s="2"/>
      <c r="H182" s="3"/>
      <c r="I182" s="3"/>
      <c r="J182" s="2"/>
      <c r="K182" s="2"/>
      <c r="L182" s="2"/>
      <c r="M182" s="3"/>
      <c r="N182" s="3"/>
      <c r="O182" s="2"/>
      <c r="P182" s="2"/>
      <c r="Q182" s="2"/>
      <c r="R182" s="3"/>
      <c r="S182" s="3"/>
    </row>
    <row r="183" spans="1:19">
      <c r="E183" s="2"/>
      <c r="F183" s="2"/>
      <c r="G183" s="2"/>
      <c r="H183" s="3"/>
      <c r="I183" s="3"/>
      <c r="J183" s="2"/>
      <c r="K183" s="2"/>
      <c r="L183" s="2"/>
      <c r="M183" s="3"/>
      <c r="N183" s="3"/>
      <c r="O183" s="2"/>
      <c r="P183" s="2"/>
      <c r="Q183" s="2"/>
      <c r="R183" s="3"/>
      <c r="S183" s="3"/>
    </row>
    <row r="184" spans="1:19">
      <c r="E184" s="2"/>
      <c r="F184" s="2"/>
      <c r="G184" s="2"/>
      <c r="H184" s="3"/>
      <c r="I184" s="3"/>
      <c r="J184" s="2"/>
      <c r="K184" s="2"/>
      <c r="L184" s="2"/>
      <c r="M184" s="3"/>
      <c r="N184" s="3"/>
      <c r="O184" s="2"/>
      <c r="P184" s="2"/>
      <c r="Q184" s="2"/>
      <c r="R184" s="3"/>
      <c r="S184" s="3"/>
    </row>
    <row r="185" spans="1:19">
      <c r="E185" s="2"/>
      <c r="F185" s="2"/>
      <c r="G185" s="2"/>
      <c r="H185" s="3"/>
      <c r="I185" s="3"/>
      <c r="J185" s="2"/>
      <c r="K185" s="2"/>
      <c r="L185" s="2"/>
      <c r="M185" s="3"/>
      <c r="N185" s="3"/>
      <c r="O185" s="2"/>
      <c r="P185" s="2"/>
      <c r="Q185" s="2"/>
      <c r="R185" s="3"/>
      <c r="S185" s="3"/>
    </row>
    <row r="186" spans="1:19">
      <c r="E186" s="2"/>
      <c r="F186" s="2"/>
      <c r="G186" s="2"/>
      <c r="H186" s="3"/>
      <c r="I186" s="3"/>
      <c r="J186" s="2"/>
      <c r="K186" s="2"/>
      <c r="L186" s="2"/>
      <c r="M186" s="3"/>
      <c r="N186" s="3"/>
      <c r="O186" s="2"/>
      <c r="P186" s="2"/>
      <c r="Q186" s="2"/>
      <c r="R186" s="3"/>
      <c r="S186" s="3"/>
    </row>
  </sheetData>
  <mergeCells count="185">
    <mergeCell ref="O169:R169"/>
    <mergeCell ref="S10:S11"/>
    <mergeCell ref="B12:D12"/>
    <mergeCell ref="B13:D13"/>
    <mergeCell ref="J9:N9"/>
    <mergeCell ref="O9:S9"/>
    <mergeCell ref="A10:A11"/>
    <mergeCell ref="B10:D11"/>
    <mergeCell ref="J10:J11"/>
    <mergeCell ref="K10:K11"/>
    <mergeCell ref="L10:L11"/>
    <mergeCell ref="M10:M11"/>
    <mergeCell ref="N10:N11"/>
    <mergeCell ref="O10:O11"/>
    <mergeCell ref="B14:D14"/>
    <mergeCell ref="B15:D15"/>
    <mergeCell ref="B16:D16"/>
    <mergeCell ref="P10:P11"/>
    <mergeCell ref="Q10:Q11"/>
    <mergeCell ref="R10:R11"/>
    <mergeCell ref="B30:D30"/>
    <mergeCell ref="B31:D31"/>
    <mergeCell ref="B32:D32"/>
    <mergeCell ref="B26:D26"/>
    <mergeCell ref="M6:N6"/>
    <mergeCell ref="R6:S6"/>
    <mergeCell ref="M8:N8"/>
    <mergeCell ref="R8:S8"/>
    <mergeCell ref="B24:D24"/>
    <mergeCell ref="B25:D25"/>
    <mergeCell ref="H6:I6"/>
    <mergeCell ref="H8:I8"/>
    <mergeCell ref="E9:I9"/>
    <mergeCell ref="E10:E11"/>
    <mergeCell ref="F10:F11"/>
    <mergeCell ref="G10:G11"/>
    <mergeCell ref="H10:H11"/>
    <mergeCell ref="I10:I11"/>
    <mergeCell ref="H7:I7"/>
    <mergeCell ref="B21:D21"/>
    <mergeCell ref="B22:D22"/>
    <mergeCell ref="B23:D23"/>
    <mergeCell ref="B36:D36"/>
    <mergeCell ref="B37:D37"/>
    <mergeCell ref="B38:D38"/>
    <mergeCell ref="A1:C4"/>
    <mergeCell ref="D1:D2"/>
    <mergeCell ref="D3:D4"/>
    <mergeCell ref="B33:D33"/>
    <mergeCell ref="B34:D34"/>
    <mergeCell ref="B35:D35"/>
    <mergeCell ref="B51:D51"/>
    <mergeCell ref="B52:D52"/>
    <mergeCell ref="B53:D53"/>
    <mergeCell ref="B27:D27"/>
    <mergeCell ref="B28:D28"/>
    <mergeCell ref="B29:D29"/>
    <mergeCell ref="B44:D44"/>
    <mergeCell ref="B46:D46"/>
    <mergeCell ref="B47:D47"/>
    <mergeCell ref="B48:D48"/>
    <mergeCell ref="B49:D49"/>
    <mergeCell ref="B50:D50"/>
    <mergeCell ref="B40:D40"/>
    <mergeCell ref="B41:D41"/>
    <mergeCell ref="B42:D42"/>
    <mergeCell ref="B57:D57"/>
    <mergeCell ref="B58:D58"/>
    <mergeCell ref="B59:D59"/>
    <mergeCell ref="B60:D60"/>
    <mergeCell ref="B61:D61"/>
    <mergeCell ref="B62:D62"/>
    <mergeCell ref="B54:D54"/>
    <mergeCell ref="B55:D55"/>
    <mergeCell ref="B56:D56"/>
    <mergeCell ref="B66:D66"/>
    <mergeCell ref="B67:D67"/>
    <mergeCell ref="B68:D68"/>
    <mergeCell ref="B69:D69"/>
    <mergeCell ref="B70:D70"/>
    <mergeCell ref="B71:D71"/>
    <mergeCell ref="B65:D65"/>
    <mergeCell ref="B63:D63"/>
    <mergeCell ref="B64:D64"/>
    <mergeCell ref="B78:D78"/>
    <mergeCell ref="B79:D79"/>
    <mergeCell ref="B80:D80"/>
    <mergeCell ref="B81:D81"/>
    <mergeCell ref="B82:D82"/>
    <mergeCell ref="B83:D83"/>
    <mergeCell ref="B84:D84"/>
    <mergeCell ref="B72:D72"/>
    <mergeCell ref="B73:D73"/>
    <mergeCell ref="B74:D74"/>
    <mergeCell ref="B75:D75"/>
    <mergeCell ref="B76:D76"/>
    <mergeCell ref="B77:D77"/>
    <mergeCell ref="B91:D91"/>
    <mergeCell ref="B92:D92"/>
    <mergeCell ref="B93:D93"/>
    <mergeCell ref="B94:D94"/>
    <mergeCell ref="B95:D95"/>
    <mergeCell ref="B96:D96"/>
    <mergeCell ref="B85:D85"/>
    <mergeCell ref="B86:D86"/>
    <mergeCell ref="B87:D87"/>
    <mergeCell ref="B88:D88"/>
    <mergeCell ref="B89:D89"/>
    <mergeCell ref="B90:D90"/>
    <mergeCell ref="B121:D121"/>
    <mergeCell ref="B122:D122"/>
    <mergeCell ref="B123:D123"/>
    <mergeCell ref="B110:D110"/>
    <mergeCell ref="B111:D111"/>
    <mergeCell ref="B112:D112"/>
    <mergeCell ref="B113:D113"/>
    <mergeCell ref="B114:D114"/>
    <mergeCell ref="B115:D115"/>
    <mergeCell ref="B119:D119"/>
    <mergeCell ref="B120:D120"/>
    <mergeCell ref="B116:D116"/>
    <mergeCell ref="B117:D117"/>
    <mergeCell ref="B118:D118"/>
    <mergeCell ref="B131:D131"/>
    <mergeCell ref="B132:D132"/>
    <mergeCell ref="B133:D133"/>
    <mergeCell ref="B134:D134"/>
    <mergeCell ref="B135:D135"/>
    <mergeCell ref="B136:D136"/>
    <mergeCell ref="B124:D124"/>
    <mergeCell ref="B125:D125"/>
    <mergeCell ref="B126:D126"/>
    <mergeCell ref="B127:D127"/>
    <mergeCell ref="B128:D128"/>
    <mergeCell ref="B130:D130"/>
    <mergeCell ref="B143:D143"/>
    <mergeCell ref="B144:D144"/>
    <mergeCell ref="B145:D145"/>
    <mergeCell ref="B146:D146"/>
    <mergeCell ref="B147:D147"/>
    <mergeCell ref="B148:D148"/>
    <mergeCell ref="B137:D137"/>
    <mergeCell ref="B138:D138"/>
    <mergeCell ref="B139:D139"/>
    <mergeCell ref="B140:D140"/>
    <mergeCell ref="B141:D141"/>
    <mergeCell ref="B142:D142"/>
    <mergeCell ref="B155:D155"/>
    <mergeCell ref="B156:D156"/>
    <mergeCell ref="B157:D157"/>
    <mergeCell ref="B158:D158"/>
    <mergeCell ref="B159:D159"/>
    <mergeCell ref="B160:D160"/>
    <mergeCell ref="B149:D149"/>
    <mergeCell ref="B150:D150"/>
    <mergeCell ref="B151:D151"/>
    <mergeCell ref="B152:D152"/>
    <mergeCell ref="B153:D153"/>
    <mergeCell ref="B154:D154"/>
    <mergeCell ref="A172:C172"/>
    <mergeCell ref="A174:C174"/>
    <mergeCell ref="B167:D167"/>
    <mergeCell ref="B168:D168"/>
    <mergeCell ref="B169:D169"/>
    <mergeCell ref="J169:M169"/>
    <mergeCell ref="B170:D170"/>
    <mergeCell ref="B161:D161"/>
    <mergeCell ref="B162:D162"/>
    <mergeCell ref="B163:D163"/>
    <mergeCell ref="B164:D164"/>
    <mergeCell ref="B165:D165"/>
    <mergeCell ref="B166:D166"/>
    <mergeCell ref="E169:H169"/>
    <mergeCell ref="B103:D103"/>
    <mergeCell ref="B105:D105"/>
    <mergeCell ref="B106:D106"/>
    <mergeCell ref="B107:D107"/>
    <mergeCell ref="B108:D108"/>
    <mergeCell ref="B109:D109"/>
    <mergeCell ref="B97:D97"/>
    <mergeCell ref="B98:D98"/>
    <mergeCell ref="B99:D99"/>
    <mergeCell ref="B100:D100"/>
    <mergeCell ref="B101:D101"/>
    <mergeCell ref="B102:D102"/>
  </mergeCells>
  <printOptions horizontalCentered="1"/>
  <pageMargins left="0" right="0" top="0" bottom="0" header="0.3" footer="0.3"/>
  <pageSetup paperSize="8" scale="70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8044-83CC-447C-8FED-11E40E8F98CF}">
  <sheetPr>
    <tabColor rgb="FF00B050"/>
    <pageSetUpPr fitToPage="1"/>
  </sheetPr>
  <dimension ref="A1:S183"/>
  <sheetViews>
    <sheetView view="pageBreakPreview" zoomScale="55" zoomScaleNormal="40" zoomScaleSheetLayoutView="55" workbookViewId="0">
      <pane xSplit="4" ySplit="11" topLeftCell="J12" activePane="bottomRight" state="frozen"/>
      <selection pane="topRight" activeCell="E1" sqref="E1"/>
      <selection pane="bottomLeft" activeCell="A12" sqref="A12"/>
      <selection pane="bottomRight" activeCell="B48" sqref="B48:D48"/>
    </sheetView>
  </sheetViews>
  <sheetFormatPr defaultRowHeight="15"/>
  <cols>
    <col min="1" max="1" width="7.140625" style="2" customWidth="1"/>
    <col min="2" max="2" width="5.5703125" style="2" customWidth="1"/>
    <col min="3" max="3" width="14.28515625" style="2" customWidth="1"/>
    <col min="4" max="4" width="80.5703125" style="2" customWidth="1"/>
    <col min="5" max="6" width="6.7109375" style="3" customWidth="1"/>
    <col min="7" max="7" width="10.7109375" style="3" customWidth="1"/>
    <col min="8" max="8" width="16.28515625" style="4" bestFit="1" customWidth="1"/>
    <col min="9" max="9" width="22.140625" style="5" customWidth="1"/>
    <col min="10" max="11" width="6.7109375" style="3" customWidth="1"/>
    <col min="12" max="12" width="10.7109375" style="3" customWidth="1"/>
    <col min="13" max="13" width="16" style="4" customWidth="1"/>
    <col min="14" max="14" width="22.140625" style="5" customWidth="1"/>
    <col min="15" max="16" width="6.7109375" style="3" customWidth="1"/>
    <col min="17" max="17" width="10.7109375" style="3" customWidth="1"/>
    <col min="18" max="18" width="16.5703125" style="4" customWidth="1"/>
    <col min="19" max="19" width="22.140625" style="5" customWidth="1"/>
    <col min="20" max="196" width="9.140625" style="2"/>
    <col min="197" max="197" width="5.7109375" style="2" customWidth="1"/>
    <col min="198" max="198" width="8.28515625" style="2" customWidth="1"/>
    <col min="199" max="199" width="1.5703125" style="2" bestFit="1" customWidth="1"/>
    <col min="200" max="200" width="50.7109375" style="2" customWidth="1"/>
    <col min="201" max="201" width="6" style="2" bestFit="1" customWidth="1"/>
    <col min="202" max="202" width="7.28515625" style="2" bestFit="1" customWidth="1"/>
    <col min="203" max="203" width="5.7109375" style="2" customWidth="1"/>
    <col min="204" max="204" width="11.42578125" style="2" customWidth="1"/>
    <col min="205" max="205" width="12.7109375" style="2" customWidth="1"/>
    <col min="206" max="452" width="9.140625" style="2"/>
    <col min="453" max="453" width="5.7109375" style="2" customWidth="1"/>
    <col min="454" max="454" width="8.28515625" style="2" customWidth="1"/>
    <col min="455" max="455" width="1.5703125" style="2" bestFit="1" customWidth="1"/>
    <col min="456" max="456" width="50.7109375" style="2" customWidth="1"/>
    <col min="457" max="457" width="6" style="2" bestFit="1" customWidth="1"/>
    <col min="458" max="458" width="7.28515625" style="2" bestFit="1" customWidth="1"/>
    <col min="459" max="459" width="5.7109375" style="2" customWidth="1"/>
    <col min="460" max="460" width="11.42578125" style="2" customWidth="1"/>
    <col min="461" max="461" width="12.7109375" style="2" customWidth="1"/>
    <col min="462" max="708" width="9.140625" style="2"/>
    <col min="709" max="709" width="5.7109375" style="2" customWidth="1"/>
    <col min="710" max="710" width="8.28515625" style="2" customWidth="1"/>
    <col min="711" max="711" width="1.5703125" style="2" bestFit="1" customWidth="1"/>
    <col min="712" max="712" width="50.7109375" style="2" customWidth="1"/>
    <col min="713" max="713" width="6" style="2" bestFit="1" customWidth="1"/>
    <col min="714" max="714" width="7.28515625" style="2" bestFit="1" customWidth="1"/>
    <col min="715" max="715" width="5.7109375" style="2" customWidth="1"/>
    <col min="716" max="716" width="11.42578125" style="2" customWidth="1"/>
    <col min="717" max="717" width="12.7109375" style="2" customWidth="1"/>
    <col min="718" max="964" width="9.140625" style="2"/>
    <col min="965" max="965" width="5.7109375" style="2" customWidth="1"/>
    <col min="966" max="966" width="8.28515625" style="2" customWidth="1"/>
    <col min="967" max="967" width="1.5703125" style="2" bestFit="1" customWidth="1"/>
    <col min="968" max="968" width="50.7109375" style="2" customWidth="1"/>
    <col min="969" max="969" width="6" style="2" bestFit="1" customWidth="1"/>
    <col min="970" max="970" width="7.28515625" style="2" bestFit="1" customWidth="1"/>
    <col min="971" max="971" width="5.7109375" style="2" customWidth="1"/>
    <col min="972" max="972" width="11.42578125" style="2" customWidth="1"/>
    <col min="973" max="973" width="12.7109375" style="2" customWidth="1"/>
    <col min="974" max="1220" width="9.140625" style="2"/>
    <col min="1221" max="1221" width="5.7109375" style="2" customWidth="1"/>
    <col min="1222" max="1222" width="8.28515625" style="2" customWidth="1"/>
    <col min="1223" max="1223" width="1.5703125" style="2" bestFit="1" customWidth="1"/>
    <col min="1224" max="1224" width="50.7109375" style="2" customWidth="1"/>
    <col min="1225" max="1225" width="6" style="2" bestFit="1" customWidth="1"/>
    <col min="1226" max="1226" width="7.28515625" style="2" bestFit="1" customWidth="1"/>
    <col min="1227" max="1227" width="5.7109375" style="2" customWidth="1"/>
    <col min="1228" max="1228" width="11.42578125" style="2" customWidth="1"/>
    <col min="1229" max="1229" width="12.7109375" style="2" customWidth="1"/>
    <col min="1230" max="1476" width="9.140625" style="2"/>
    <col min="1477" max="1477" width="5.7109375" style="2" customWidth="1"/>
    <col min="1478" max="1478" width="8.28515625" style="2" customWidth="1"/>
    <col min="1479" max="1479" width="1.5703125" style="2" bestFit="1" customWidth="1"/>
    <col min="1480" max="1480" width="50.7109375" style="2" customWidth="1"/>
    <col min="1481" max="1481" width="6" style="2" bestFit="1" customWidth="1"/>
    <col min="1482" max="1482" width="7.28515625" style="2" bestFit="1" customWidth="1"/>
    <col min="1483" max="1483" width="5.7109375" style="2" customWidth="1"/>
    <col min="1484" max="1484" width="11.42578125" style="2" customWidth="1"/>
    <col min="1485" max="1485" width="12.7109375" style="2" customWidth="1"/>
    <col min="1486" max="1732" width="9.140625" style="2"/>
    <col min="1733" max="1733" width="5.7109375" style="2" customWidth="1"/>
    <col min="1734" max="1734" width="8.28515625" style="2" customWidth="1"/>
    <col min="1735" max="1735" width="1.5703125" style="2" bestFit="1" customWidth="1"/>
    <col min="1736" max="1736" width="50.7109375" style="2" customWidth="1"/>
    <col min="1737" max="1737" width="6" style="2" bestFit="1" customWidth="1"/>
    <col min="1738" max="1738" width="7.28515625" style="2" bestFit="1" customWidth="1"/>
    <col min="1739" max="1739" width="5.7109375" style="2" customWidth="1"/>
    <col min="1740" max="1740" width="11.42578125" style="2" customWidth="1"/>
    <col min="1741" max="1741" width="12.7109375" style="2" customWidth="1"/>
    <col min="1742" max="1988" width="9.140625" style="2"/>
    <col min="1989" max="1989" width="5.7109375" style="2" customWidth="1"/>
    <col min="1990" max="1990" width="8.28515625" style="2" customWidth="1"/>
    <col min="1991" max="1991" width="1.5703125" style="2" bestFit="1" customWidth="1"/>
    <col min="1992" max="1992" width="50.7109375" style="2" customWidth="1"/>
    <col min="1993" max="1993" width="6" style="2" bestFit="1" customWidth="1"/>
    <col min="1994" max="1994" width="7.28515625" style="2" bestFit="1" customWidth="1"/>
    <col min="1995" max="1995" width="5.7109375" style="2" customWidth="1"/>
    <col min="1996" max="1996" width="11.42578125" style="2" customWidth="1"/>
    <col min="1997" max="1997" width="12.7109375" style="2" customWidth="1"/>
    <col min="1998" max="2244" width="9.140625" style="2"/>
    <col min="2245" max="2245" width="5.7109375" style="2" customWidth="1"/>
    <col min="2246" max="2246" width="8.28515625" style="2" customWidth="1"/>
    <col min="2247" max="2247" width="1.5703125" style="2" bestFit="1" customWidth="1"/>
    <col min="2248" max="2248" width="50.7109375" style="2" customWidth="1"/>
    <col min="2249" max="2249" width="6" style="2" bestFit="1" customWidth="1"/>
    <col min="2250" max="2250" width="7.28515625" style="2" bestFit="1" customWidth="1"/>
    <col min="2251" max="2251" width="5.7109375" style="2" customWidth="1"/>
    <col min="2252" max="2252" width="11.42578125" style="2" customWidth="1"/>
    <col min="2253" max="2253" width="12.7109375" style="2" customWidth="1"/>
    <col min="2254" max="2500" width="9.140625" style="2"/>
    <col min="2501" max="2501" width="5.7109375" style="2" customWidth="1"/>
    <col min="2502" max="2502" width="8.28515625" style="2" customWidth="1"/>
    <col min="2503" max="2503" width="1.5703125" style="2" bestFit="1" customWidth="1"/>
    <col min="2504" max="2504" width="50.7109375" style="2" customWidth="1"/>
    <col min="2505" max="2505" width="6" style="2" bestFit="1" customWidth="1"/>
    <col min="2506" max="2506" width="7.28515625" style="2" bestFit="1" customWidth="1"/>
    <col min="2507" max="2507" width="5.7109375" style="2" customWidth="1"/>
    <col min="2508" max="2508" width="11.42578125" style="2" customWidth="1"/>
    <col min="2509" max="2509" width="12.7109375" style="2" customWidth="1"/>
    <col min="2510" max="2756" width="9.140625" style="2"/>
    <col min="2757" max="2757" width="5.7109375" style="2" customWidth="1"/>
    <col min="2758" max="2758" width="8.28515625" style="2" customWidth="1"/>
    <col min="2759" max="2759" width="1.5703125" style="2" bestFit="1" customWidth="1"/>
    <col min="2760" max="2760" width="50.7109375" style="2" customWidth="1"/>
    <col min="2761" max="2761" width="6" style="2" bestFit="1" customWidth="1"/>
    <col min="2762" max="2762" width="7.28515625" style="2" bestFit="1" customWidth="1"/>
    <col min="2763" max="2763" width="5.7109375" style="2" customWidth="1"/>
    <col min="2764" max="2764" width="11.42578125" style="2" customWidth="1"/>
    <col min="2765" max="2765" width="12.7109375" style="2" customWidth="1"/>
    <col min="2766" max="3012" width="9.140625" style="2"/>
    <col min="3013" max="3013" width="5.7109375" style="2" customWidth="1"/>
    <col min="3014" max="3014" width="8.28515625" style="2" customWidth="1"/>
    <col min="3015" max="3015" width="1.5703125" style="2" bestFit="1" customWidth="1"/>
    <col min="3016" max="3016" width="50.7109375" style="2" customWidth="1"/>
    <col min="3017" max="3017" width="6" style="2" bestFit="1" customWidth="1"/>
    <col min="3018" max="3018" width="7.28515625" style="2" bestFit="1" customWidth="1"/>
    <col min="3019" max="3019" width="5.7109375" style="2" customWidth="1"/>
    <col min="3020" max="3020" width="11.42578125" style="2" customWidth="1"/>
    <col min="3021" max="3021" width="12.7109375" style="2" customWidth="1"/>
    <col min="3022" max="3268" width="9.140625" style="2"/>
    <col min="3269" max="3269" width="5.7109375" style="2" customWidth="1"/>
    <col min="3270" max="3270" width="8.28515625" style="2" customWidth="1"/>
    <col min="3271" max="3271" width="1.5703125" style="2" bestFit="1" customWidth="1"/>
    <col min="3272" max="3272" width="50.7109375" style="2" customWidth="1"/>
    <col min="3273" max="3273" width="6" style="2" bestFit="1" customWidth="1"/>
    <col min="3274" max="3274" width="7.28515625" style="2" bestFit="1" customWidth="1"/>
    <col min="3275" max="3275" width="5.7109375" style="2" customWidth="1"/>
    <col min="3276" max="3276" width="11.42578125" style="2" customWidth="1"/>
    <col min="3277" max="3277" width="12.7109375" style="2" customWidth="1"/>
    <col min="3278" max="3524" width="9.140625" style="2"/>
    <col min="3525" max="3525" width="5.7109375" style="2" customWidth="1"/>
    <col min="3526" max="3526" width="8.28515625" style="2" customWidth="1"/>
    <col min="3527" max="3527" width="1.5703125" style="2" bestFit="1" customWidth="1"/>
    <col min="3528" max="3528" width="50.7109375" style="2" customWidth="1"/>
    <col min="3529" max="3529" width="6" style="2" bestFit="1" customWidth="1"/>
    <col min="3530" max="3530" width="7.28515625" style="2" bestFit="1" customWidth="1"/>
    <col min="3531" max="3531" width="5.7109375" style="2" customWidth="1"/>
    <col min="3532" max="3532" width="11.42578125" style="2" customWidth="1"/>
    <col min="3533" max="3533" width="12.7109375" style="2" customWidth="1"/>
    <col min="3534" max="3780" width="9.140625" style="2"/>
    <col min="3781" max="3781" width="5.7109375" style="2" customWidth="1"/>
    <col min="3782" max="3782" width="8.28515625" style="2" customWidth="1"/>
    <col min="3783" max="3783" width="1.5703125" style="2" bestFit="1" customWidth="1"/>
    <col min="3784" max="3784" width="50.7109375" style="2" customWidth="1"/>
    <col min="3785" max="3785" width="6" style="2" bestFit="1" customWidth="1"/>
    <col min="3786" max="3786" width="7.28515625" style="2" bestFit="1" customWidth="1"/>
    <col min="3787" max="3787" width="5.7109375" style="2" customWidth="1"/>
    <col min="3788" max="3788" width="11.42578125" style="2" customWidth="1"/>
    <col min="3789" max="3789" width="12.7109375" style="2" customWidth="1"/>
    <col min="3790" max="4036" width="9.140625" style="2"/>
    <col min="4037" max="4037" width="5.7109375" style="2" customWidth="1"/>
    <col min="4038" max="4038" width="8.28515625" style="2" customWidth="1"/>
    <col min="4039" max="4039" width="1.5703125" style="2" bestFit="1" customWidth="1"/>
    <col min="4040" max="4040" width="50.7109375" style="2" customWidth="1"/>
    <col min="4041" max="4041" width="6" style="2" bestFit="1" customWidth="1"/>
    <col min="4042" max="4042" width="7.28515625" style="2" bestFit="1" customWidth="1"/>
    <col min="4043" max="4043" width="5.7109375" style="2" customWidth="1"/>
    <col min="4044" max="4044" width="11.42578125" style="2" customWidth="1"/>
    <col min="4045" max="4045" width="12.7109375" style="2" customWidth="1"/>
    <col min="4046" max="4292" width="9.140625" style="2"/>
    <col min="4293" max="4293" width="5.7109375" style="2" customWidth="1"/>
    <col min="4294" max="4294" width="8.28515625" style="2" customWidth="1"/>
    <col min="4295" max="4295" width="1.5703125" style="2" bestFit="1" customWidth="1"/>
    <col min="4296" max="4296" width="50.7109375" style="2" customWidth="1"/>
    <col min="4297" max="4297" width="6" style="2" bestFit="1" customWidth="1"/>
    <col min="4298" max="4298" width="7.28515625" style="2" bestFit="1" customWidth="1"/>
    <col min="4299" max="4299" width="5.7109375" style="2" customWidth="1"/>
    <col min="4300" max="4300" width="11.42578125" style="2" customWidth="1"/>
    <col min="4301" max="4301" width="12.7109375" style="2" customWidth="1"/>
    <col min="4302" max="4548" width="9.140625" style="2"/>
    <col min="4549" max="4549" width="5.7109375" style="2" customWidth="1"/>
    <col min="4550" max="4550" width="8.28515625" style="2" customWidth="1"/>
    <col min="4551" max="4551" width="1.5703125" style="2" bestFit="1" customWidth="1"/>
    <col min="4552" max="4552" width="50.7109375" style="2" customWidth="1"/>
    <col min="4553" max="4553" width="6" style="2" bestFit="1" customWidth="1"/>
    <col min="4554" max="4554" width="7.28515625" style="2" bestFit="1" customWidth="1"/>
    <col min="4555" max="4555" width="5.7109375" style="2" customWidth="1"/>
    <col min="4556" max="4556" width="11.42578125" style="2" customWidth="1"/>
    <col min="4557" max="4557" width="12.7109375" style="2" customWidth="1"/>
    <col min="4558" max="4804" width="9.140625" style="2"/>
    <col min="4805" max="4805" width="5.7109375" style="2" customWidth="1"/>
    <col min="4806" max="4806" width="8.28515625" style="2" customWidth="1"/>
    <col min="4807" max="4807" width="1.5703125" style="2" bestFit="1" customWidth="1"/>
    <col min="4808" max="4808" width="50.7109375" style="2" customWidth="1"/>
    <col min="4809" max="4809" width="6" style="2" bestFit="1" customWidth="1"/>
    <col min="4810" max="4810" width="7.28515625" style="2" bestFit="1" customWidth="1"/>
    <col min="4811" max="4811" width="5.7109375" style="2" customWidth="1"/>
    <col min="4812" max="4812" width="11.42578125" style="2" customWidth="1"/>
    <col min="4813" max="4813" width="12.7109375" style="2" customWidth="1"/>
    <col min="4814" max="5060" width="9.140625" style="2"/>
    <col min="5061" max="5061" width="5.7109375" style="2" customWidth="1"/>
    <col min="5062" max="5062" width="8.28515625" style="2" customWidth="1"/>
    <col min="5063" max="5063" width="1.5703125" style="2" bestFit="1" customWidth="1"/>
    <col min="5064" max="5064" width="50.7109375" style="2" customWidth="1"/>
    <col min="5065" max="5065" width="6" style="2" bestFit="1" customWidth="1"/>
    <col min="5066" max="5066" width="7.28515625" style="2" bestFit="1" customWidth="1"/>
    <col min="5067" max="5067" width="5.7109375" style="2" customWidth="1"/>
    <col min="5068" max="5068" width="11.42578125" style="2" customWidth="1"/>
    <col min="5069" max="5069" width="12.7109375" style="2" customWidth="1"/>
    <col min="5070" max="5316" width="9.140625" style="2"/>
    <col min="5317" max="5317" width="5.7109375" style="2" customWidth="1"/>
    <col min="5318" max="5318" width="8.28515625" style="2" customWidth="1"/>
    <col min="5319" max="5319" width="1.5703125" style="2" bestFit="1" customWidth="1"/>
    <col min="5320" max="5320" width="50.7109375" style="2" customWidth="1"/>
    <col min="5321" max="5321" width="6" style="2" bestFit="1" customWidth="1"/>
    <col min="5322" max="5322" width="7.28515625" style="2" bestFit="1" customWidth="1"/>
    <col min="5323" max="5323" width="5.7109375" style="2" customWidth="1"/>
    <col min="5324" max="5324" width="11.42578125" style="2" customWidth="1"/>
    <col min="5325" max="5325" width="12.7109375" style="2" customWidth="1"/>
    <col min="5326" max="5572" width="9.140625" style="2"/>
    <col min="5573" max="5573" width="5.7109375" style="2" customWidth="1"/>
    <col min="5574" max="5574" width="8.28515625" style="2" customWidth="1"/>
    <col min="5575" max="5575" width="1.5703125" style="2" bestFit="1" customWidth="1"/>
    <col min="5576" max="5576" width="50.7109375" style="2" customWidth="1"/>
    <col min="5577" max="5577" width="6" style="2" bestFit="1" customWidth="1"/>
    <col min="5578" max="5578" width="7.28515625" style="2" bestFit="1" customWidth="1"/>
    <col min="5579" max="5579" width="5.7109375" style="2" customWidth="1"/>
    <col min="5580" max="5580" width="11.42578125" style="2" customWidth="1"/>
    <col min="5581" max="5581" width="12.7109375" style="2" customWidth="1"/>
    <col min="5582" max="5828" width="9.140625" style="2"/>
    <col min="5829" max="5829" width="5.7109375" style="2" customWidth="1"/>
    <col min="5830" max="5830" width="8.28515625" style="2" customWidth="1"/>
    <col min="5831" max="5831" width="1.5703125" style="2" bestFit="1" customWidth="1"/>
    <col min="5832" max="5832" width="50.7109375" style="2" customWidth="1"/>
    <col min="5833" max="5833" width="6" style="2" bestFit="1" customWidth="1"/>
    <col min="5834" max="5834" width="7.28515625" style="2" bestFit="1" customWidth="1"/>
    <col min="5835" max="5835" width="5.7109375" style="2" customWidth="1"/>
    <col min="5836" max="5836" width="11.42578125" style="2" customWidth="1"/>
    <col min="5837" max="5837" width="12.7109375" style="2" customWidth="1"/>
    <col min="5838" max="6084" width="9.140625" style="2"/>
    <col min="6085" max="6085" width="5.7109375" style="2" customWidth="1"/>
    <col min="6086" max="6086" width="8.28515625" style="2" customWidth="1"/>
    <col min="6087" max="6087" width="1.5703125" style="2" bestFit="1" customWidth="1"/>
    <col min="6088" max="6088" width="50.7109375" style="2" customWidth="1"/>
    <col min="6089" max="6089" width="6" style="2" bestFit="1" customWidth="1"/>
    <col min="6090" max="6090" width="7.28515625" style="2" bestFit="1" customWidth="1"/>
    <col min="6091" max="6091" width="5.7109375" style="2" customWidth="1"/>
    <col min="6092" max="6092" width="11.42578125" style="2" customWidth="1"/>
    <col min="6093" max="6093" width="12.7109375" style="2" customWidth="1"/>
    <col min="6094" max="6340" width="9.140625" style="2"/>
    <col min="6341" max="6341" width="5.7109375" style="2" customWidth="1"/>
    <col min="6342" max="6342" width="8.28515625" style="2" customWidth="1"/>
    <col min="6343" max="6343" width="1.5703125" style="2" bestFit="1" customWidth="1"/>
    <col min="6344" max="6344" width="50.7109375" style="2" customWidth="1"/>
    <col min="6345" max="6345" width="6" style="2" bestFit="1" customWidth="1"/>
    <col min="6346" max="6346" width="7.28515625" style="2" bestFit="1" customWidth="1"/>
    <col min="6347" max="6347" width="5.7109375" style="2" customWidth="1"/>
    <col min="6348" max="6348" width="11.42578125" style="2" customWidth="1"/>
    <col min="6349" max="6349" width="12.7109375" style="2" customWidth="1"/>
    <col min="6350" max="6596" width="9.140625" style="2"/>
    <col min="6597" max="6597" width="5.7109375" style="2" customWidth="1"/>
    <col min="6598" max="6598" width="8.28515625" style="2" customWidth="1"/>
    <col min="6599" max="6599" width="1.5703125" style="2" bestFit="1" customWidth="1"/>
    <col min="6600" max="6600" width="50.7109375" style="2" customWidth="1"/>
    <col min="6601" max="6601" width="6" style="2" bestFit="1" customWidth="1"/>
    <col min="6602" max="6602" width="7.28515625" style="2" bestFit="1" customWidth="1"/>
    <col min="6603" max="6603" width="5.7109375" style="2" customWidth="1"/>
    <col min="6604" max="6604" width="11.42578125" style="2" customWidth="1"/>
    <col min="6605" max="6605" width="12.7109375" style="2" customWidth="1"/>
    <col min="6606" max="6852" width="9.140625" style="2"/>
    <col min="6853" max="6853" width="5.7109375" style="2" customWidth="1"/>
    <col min="6854" max="6854" width="8.28515625" style="2" customWidth="1"/>
    <col min="6855" max="6855" width="1.5703125" style="2" bestFit="1" customWidth="1"/>
    <col min="6856" max="6856" width="50.7109375" style="2" customWidth="1"/>
    <col min="6857" max="6857" width="6" style="2" bestFit="1" customWidth="1"/>
    <col min="6858" max="6858" width="7.28515625" style="2" bestFit="1" customWidth="1"/>
    <col min="6859" max="6859" width="5.7109375" style="2" customWidth="1"/>
    <col min="6860" max="6860" width="11.42578125" style="2" customWidth="1"/>
    <col min="6861" max="6861" width="12.7109375" style="2" customWidth="1"/>
    <col min="6862" max="7108" width="9.140625" style="2"/>
    <col min="7109" max="7109" width="5.7109375" style="2" customWidth="1"/>
    <col min="7110" max="7110" width="8.28515625" style="2" customWidth="1"/>
    <col min="7111" max="7111" width="1.5703125" style="2" bestFit="1" customWidth="1"/>
    <col min="7112" max="7112" width="50.7109375" style="2" customWidth="1"/>
    <col min="7113" max="7113" width="6" style="2" bestFit="1" customWidth="1"/>
    <col min="7114" max="7114" width="7.28515625" style="2" bestFit="1" customWidth="1"/>
    <col min="7115" max="7115" width="5.7109375" style="2" customWidth="1"/>
    <col min="7116" max="7116" width="11.42578125" style="2" customWidth="1"/>
    <col min="7117" max="7117" width="12.7109375" style="2" customWidth="1"/>
    <col min="7118" max="7364" width="9.140625" style="2"/>
    <col min="7365" max="7365" width="5.7109375" style="2" customWidth="1"/>
    <col min="7366" max="7366" width="8.28515625" style="2" customWidth="1"/>
    <col min="7367" max="7367" width="1.5703125" style="2" bestFit="1" customWidth="1"/>
    <col min="7368" max="7368" width="50.7109375" style="2" customWidth="1"/>
    <col min="7369" max="7369" width="6" style="2" bestFit="1" customWidth="1"/>
    <col min="7370" max="7370" width="7.28515625" style="2" bestFit="1" customWidth="1"/>
    <col min="7371" max="7371" width="5.7109375" style="2" customWidth="1"/>
    <col min="7372" max="7372" width="11.42578125" style="2" customWidth="1"/>
    <col min="7373" max="7373" width="12.7109375" style="2" customWidth="1"/>
    <col min="7374" max="7620" width="9.140625" style="2"/>
    <col min="7621" max="7621" width="5.7109375" style="2" customWidth="1"/>
    <col min="7622" max="7622" width="8.28515625" style="2" customWidth="1"/>
    <col min="7623" max="7623" width="1.5703125" style="2" bestFit="1" customWidth="1"/>
    <col min="7624" max="7624" width="50.7109375" style="2" customWidth="1"/>
    <col min="7625" max="7625" width="6" style="2" bestFit="1" customWidth="1"/>
    <col min="7626" max="7626" width="7.28515625" style="2" bestFit="1" customWidth="1"/>
    <col min="7627" max="7627" width="5.7109375" style="2" customWidth="1"/>
    <col min="7628" max="7628" width="11.42578125" style="2" customWidth="1"/>
    <col min="7629" max="7629" width="12.7109375" style="2" customWidth="1"/>
    <col min="7630" max="7876" width="9.140625" style="2"/>
    <col min="7877" max="7877" width="5.7109375" style="2" customWidth="1"/>
    <col min="7878" max="7878" width="8.28515625" style="2" customWidth="1"/>
    <col min="7879" max="7879" width="1.5703125" style="2" bestFit="1" customWidth="1"/>
    <col min="7880" max="7880" width="50.7109375" style="2" customWidth="1"/>
    <col min="7881" max="7881" width="6" style="2" bestFit="1" customWidth="1"/>
    <col min="7882" max="7882" width="7.28515625" style="2" bestFit="1" customWidth="1"/>
    <col min="7883" max="7883" width="5.7109375" style="2" customWidth="1"/>
    <col min="7884" max="7884" width="11.42578125" style="2" customWidth="1"/>
    <col min="7885" max="7885" width="12.7109375" style="2" customWidth="1"/>
    <col min="7886" max="8132" width="9.140625" style="2"/>
    <col min="8133" max="8133" width="5.7109375" style="2" customWidth="1"/>
    <col min="8134" max="8134" width="8.28515625" style="2" customWidth="1"/>
    <col min="8135" max="8135" width="1.5703125" style="2" bestFit="1" customWidth="1"/>
    <col min="8136" max="8136" width="50.7109375" style="2" customWidth="1"/>
    <col min="8137" max="8137" width="6" style="2" bestFit="1" customWidth="1"/>
    <col min="8138" max="8138" width="7.28515625" style="2" bestFit="1" customWidth="1"/>
    <col min="8139" max="8139" width="5.7109375" style="2" customWidth="1"/>
    <col min="8140" max="8140" width="11.42578125" style="2" customWidth="1"/>
    <col min="8141" max="8141" width="12.7109375" style="2" customWidth="1"/>
    <col min="8142" max="8388" width="9.140625" style="2"/>
    <col min="8389" max="8389" width="5.7109375" style="2" customWidth="1"/>
    <col min="8390" max="8390" width="8.28515625" style="2" customWidth="1"/>
    <col min="8391" max="8391" width="1.5703125" style="2" bestFit="1" customWidth="1"/>
    <col min="8392" max="8392" width="50.7109375" style="2" customWidth="1"/>
    <col min="8393" max="8393" width="6" style="2" bestFit="1" customWidth="1"/>
    <col min="8394" max="8394" width="7.28515625" style="2" bestFit="1" customWidth="1"/>
    <col min="8395" max="8395" width="5.7109375" style="2" customWidth="1"/>
    <col min="8396" max="8396" width="11.42578125" style="2" customWidth="1"/>
    <col min="8397" max="8397" width="12.7109375" style="2" customWidth="1"/>
    <col min="8398" max="8644" width="9.140625" style="2"/>
    <col min="8645" max="8645" width="5.7109375" style="2" customWidth="1"/>
    <col min="8646" max="8646" width="8.28515625" style="2" customWidth="1"/>
    <col min="8647" max="8647" width="1.5703125" style="2" bestFit="1" customWidth="1"/>
    <col min="8648" max="8648" width="50.7109375" style="2" customWidth="1"/>
    <col min="8649" max="8649" width="6" style="2" bestFit="1" customWidth="1"/>
    <col min="8650" max="8650" width="7.28515625" style="2" bestFit="1" customWidth="1"/>
    <col min="8651" max="8651" width="5.7109375" style="2" customWidth="1"/>
    <col min="8652" max="8652" width="11.42578125" style="2" customWidth="1"/>
    <col min="8653" max="8653" width="12.7109375" style="2" customWidth="1"/>
    <col min="8654" max="8900" width="9.140625" style="2"/>
    <col min="8901" max="8901" width="5.7109375" style="2" customWidth="1"/>
    <col min="8902" max="8902" width="8.28515625" style="2" customWidth="1"/>
    <col min="8903" max="8903" width="1.5703125" style="2" bestFit="1" customWidth="1"/>
    <col min="8904" max="8904" width="50.7109375" style="2" customWidth="1"/>
    <col min="8905" max="8905" width="6" style="2" bestFit="1" customWidth="1"/>
    <col min="8906" max="8906" width="7.28515625" style="2" bestFit="1" customWidth="1"/>
    <col min="8907" max="8907" width="5.7109375" style="2" customWidth="1"/>
    <col min="8908" max="8908" width="11.42578125" style="2" customWidth="1"/>
    <col min="8909" max="8909" width="12.7109375" style="2" customWidth="1"/>
    <col min="8910" max="9156" width="9.140625" style="2"/>
    <col min="9157" max="9157" width="5.7109375" style="2" customWidth="1"/>
    <col min="9158" max="9158" width="8.28515625" style="2" customWidth="1"/>
    <col min="9159" max="9159" width="1.5703125" style="2" bestFit="1" customWidth="1"/>
    <col min="9160" max="9160" width="50.7109375" style="2" customWidth="1"/>
    <col min="9161" max="9161" width="6" style="2" bestFit="1" customWidth="1"/>
    <col min="9162" max="9162" width="7.28515625" style="2" bestFit="1" customWidth="1"/>
    <col min="9163" max="9163" width="5.7109375" style="2" customWidth="1"/>
    <col min="9164" max="9164" width="11.42578125" style="2" customWidth="1"/>
    <col min="9165" max="9165" width="12.7109375" style="2" customWidth="1"/>
    <col min="9166" max="9412" width="9.140625" style="2"/>
    <col min="9413" max="9413" width="5.7109375" style="2" customWidth="1"/>
    <col min="9414" max="9414" width="8.28515625" style="2" customWidth="1"/>
    <col min="9415" max="9415" width="1.5703125" style="2" bestFit="1" customWidth="1"/>
    <col min="9416" max="9416" width="50.7109375" style="2" customWidth="1"/>
    <col min="9417" max="9417" width="6" style="2" bestFit="1" customWidth="1"/>
    <col min="9418" max="9418" width="7.28515625" style="2" bestFit="1" customWidth="1"/>
    <col min="9419" max="9419" width="5.7109375" style="2" customWidth="1"/>
    <col min="9420" max="9420" width="11.42578125" style="2" customWidth="1"/>
    <col min="9421" max="9421" width="12.7109375" style="2" customWidth="1"/>
    <col min="9422" max="9668" width="9.140625" style="2"/>
    <col min="9669" max="9669" width="5.7109375" style="2" customWidth="1"/>
    <col min="9670" max="9670" width="8.28515625" style="2" customWidth="1"/>
    <col min="9671" max="9671" width="1.5703125" style="2" bestFit="1" customWidth="1"/>
    <col min="9672" max="9672" width="50.7109375" style="2" customWidth="1"/>
    <col min="9673" max="9673" width="6" style="2" bestFit="1" customWidth="1"/>
    <col min="9674" max="9674" width="7.28515625" style="2" bestFit="1" customWidth="1"/>
    <col min="9675" max="9675" width="5.7109375" style="2" customWidth="1"/>
    <col min="9676" max="9676" width="11.42578125" style="2" customWidth="1"/>
    <col min="9677" max="9677" width="12.7109375" style="2" customWidth="1"/>
    <col min="9678" max="9924" width="9.140625" style="2"/>
    <col min="9925" max="9925" width="5.7109375" style="2" customWidth="1"/>
    <col min="9926" max="9926" width="8.28515625" style="2" customWidth="1"/>
    <col min="9927" max="9927" width="1.5703125" style="2" bestFit="1" customWidth="1"/>
    <col min="9928" max="9928" width="50.7109375" style="2" customWidth="1"/>
    <col min="9929" max="9929" width="6" style="2" bestFit="1" customWidth="1"/>
    <col min="9930" max="9930" width="7.28515625" style="2" bestFit="1" customWidth="1"/>
    <col min="9931" max="9931" width="5.7109375" style="2" customWidth="1"/>
    <col min="9932" max="9932" width="11.42578125" style="2" customWidth="1"/>
    <col min="9933" max="9933" width="12.7109375" style="2" customWidth="1"/>
    <col min="9934" max="10180" width="9.140625" style="2"/>
    <col min="10181" max="10181" width="5.7109375" style="2" customWidth="1"/>
    <col min="10182" max="10182" width="8.28515625" style="2" customWidth="1"/>
    <col min="10183" max="10183" width="1.5703125" style="2" bestFit="1" customWidth="1"/>
    <col min="10184" max="10184" width="50.7109375" style="2" customWidth="1"/>
    <col min="10185" max="10185" width="6" style="2" bestFit="1" customWidth="1"/>
    <col min="10186" max="10186" width="7.28515625" style="2" bestFit="1" customWidth="1"/>
    <col min="10187" max="10187" width="5.7109375" style="2" customWidth="1"/>
    <col min="10188" max="10188" width="11.42578125" style="2" customWidth="1"/>
    <col min="10189" max="10189" width="12.7109375" style="2" customWidth="1"/>
    <col min="10190" max="10436" width="9.140625" style="2"/>
    <col min="10437" max="10437" width="5.7109375" style="2" customWidth="1"/>
    <col min="10438" max="10438" width="8.28515625" style="2" customWidth="1"/>
    <col min="10439" max="10439" width="1.5703125" style="2" bestFit="1" customWidth="1"/>
    <col min="10440" max="10440" width="50.7109375" style="2" customWidth="1"/>
    <col min="10441" max="10441" width="6" style="2" bestFit="1" customWidth="1"/>
    <col min="10442" max="10442" width="7.28515625" style="2" bestFit="1" customWidth="1"/>
    <col min="10443" max="10443" width="5.7109375" style="2" customWidth="1"/>
    <col min="10444" max="10444" width="11.42578125" style="2" customWidth="1"/>
    <col min="10445" max="10445" width="12.7109375" style="2" customWidth="1"/>
    <col min="10446" max="10692" width="9.140625" style="2"/>
    <col min="10693" max="10693" width="5.7109375" style="2" customWidth="1"/>
    <col min="10694" max="10694" width="8.28515625" style="2" customWidth="1"/>
    <col min="10695" max="10695" width="1.5703125" style="2" bestFit="1" customWidth="1"/>
    <col min="10696" max="10696" width="50.7109375" style="2" customWidth="1"/>
    <col min="10697" max="10697" width="6" style="2" bestFit="1" customWidth="1"/>
    <col min="10698" max="10698" width="7.28515625" style="2" bestFit="1" customWidth="1"/>
    <col min="10699" max="10699" width="5.7109375" style="2" customWidth="1"/>
    <col min="10700" max="10700" width="11.42578125" style="2" customWidth="1"/>
    <col min="10701" max="10701" width="12.7109375" style="2" customWidth="1"/>
    <col min="10702" max="10948" width="9.140625" style="2"/>
    <col min="10949" max="10949" width="5.7109375" style="2" customWidth="1"/>
    <col min="10950" max="10950" width="8.28515625" style="2" customWidth="1"/>
    <col min="10951" max="10951" width="1.5703125" style="2" bestFit="1" customWidth="1"/>
    <col min="10952" max="10952" width="50.7109375" style="2" customWidth="1"/>
    <col min="10953" max="10953" width="6" style="2" bestFit="1" customWidth="1"/>
    <col min="10954" max="10954" width="7.28515625" style="2" bestFit="1" customWidth="1"/>
    <col min="10955" max="10955" width="5.7109375" style="2" customWidth="1"/>
    <col min="10956" max="10956" width="11.42578125" style="2" customWidth="1"/>
    <col min="10957" max="10957" width="12.7109375" style="2" customWidth="1"/>
    <col min="10958" max="11204" width="9.140625" style="2"/>
    <col min="11205" max="11205" width="5.7109375" style="2" customWidth="1"/>
    <col min="11206" max="11206" width="8.28515625" style="2" customWidth="1"/>
    <col min="11207" max="11207" width="1.5703125" style="2" bestFit="1" customWidth="1"/>
    <col min="11208" max="11208" width="50.7109375" style="2" customWidth="1"/>
    <col min="11209" max="11209" width="6" style="2" bestFit="1" customWidth="1"/>
    <col min="11210" max="11210" width="7.28515625" style="2" bestFit="1" customWidth="1"/>
    <col min="11211" max="11211" width="5.7109375" style="2" customWidth="1"/>
    <col min="11212" max="11212" width="11.42578125" style="2" customWidth="1"/>
    <col min="11213" max="11213" width="12.7109375" style="2" customWidth="1"/>
    <col min="11214" max="11460" width="9.140625" style="2"/>
    <col min="11461" max="11461" width="5.7109375" style="2" customWidth="1"/>
    <col min="11462" max="11462" width="8.28515625" style="2" customWidth="1"/>
    <col min="11463" max="11463" width="1.5703125" style="2" bestFit="1" customWidth="1"/>
    <col min="11464" max="11464" width="50.7109375" style="2" customWidth="1"/>
    <col min="11465" max="11465" width="6" style="2" bestFit="1" customWidth="1"/>
    <col min="11466" max="11466" width="7.28515625" style="2" bestFit="1" customWidth="1"/>
    <col min="11467" max="11467" width="5.7109375" style="2" customWidth="1"/>
    <col min="11468" max="11468" width="11.42578125" style="2" customWidth="1"/>
    <col min="11469" max="11469" width="12.7109375" style="2" customWidth="1"/>
    <col min="11470" max="11716" width="9.140625" style="2"/>
    <col min="11717" max="11717" width="5.7109375" style="2" customWidth="1"/>
    <col min="11718" max="11718" width="8.28515625" style="2" customWidth="1"/>
    <col min="11719" max="11719" width="1.5703125" style="2" bestFit="1" customWidth="1"/>
    <col min="11720" max="11720" width="50.7109375" style="2" customWidth="1"/>
    <col min="11721" max="11721" width="6" style="2" bestFit="1" customWidth="1"/>
    <col min="11722" max="11722" width="7.28515625" style="2" bestFit="1" customWidth="1"/>
    <col min="11723" max="11723" width="5.7109375" style="2" customWidth="1"/>
    <col min="11724" max="11724" width="11.42578125" style="2" customWidth="1"/>
    <col min="11725" max="11725" width="12.7109375" style="2" customWidth="1"/>
    <col min="11726" max="11972" width="9.140625" style="2"/>
    <col min="11973" max="11973" width="5.7109375" style="2" customWidth="1"/>
    <col min="11974" max="11974" width="8.28515625" style="2" customWidth="1"/>
    <col min="11975" max="11975" width="1.5703125" style="2" bestFit="1" customWidth="1"/>
    <col min="11976" max="11976" width="50.7109375" style="2" customWidth="1"/>
    <col min="11977" max="11977" width="6" style="2" bestFit="1" customWidth="1"/>
    <col min="11978" max="11978" width="7.28515625" style="2" bestFit="1" customWidth="1"/>
    <col min="11979" max="11979" width="5.7109375" style="2" customWidth="1"/>
    <col min="11980" max="11980" width="11.42578125" style="2" customWidth="1"/>
    <col min="11981" max="11981" width="12.7109375" style="2" customWidth="1"/>
    <col min="11982" max="12228" width="9.140625" style="2"/>
    <col min="12229" max="12229" width="5.7109375" style="2" customWidth="1"/>
    <col min="12230" max="12230" width="8.28515625" style="2" customWidth="1"/>
    <col min="12231" max="12231" width="1.5703125" style="2" bestFit="1" customWidth="1"/>
    <col min="12232" max="12232" width="50.7109375" style="2" customWidth="1"/>
    <col min="12233" max="12233" width="6" style="2" bestFit="1" customWidth="1"/>
    <col min="12234" max="12234" width="7.28515625" style="2" bestFit="1" customWidth="1"/>
    <col min="12235" max="12235" width="5.7109375" style="2" customWidth="1"/>
    <col min="12236" max="12236" width="11.42578125" style="2" customWidth="1"/>
    <col min="12237" max="12237" width="12.7109375" style="2" customWidth="1"/>
    <col min="12238" max="12484" width="9.140625" style="2"/>
    <col min="12485" max="12485" width="5.7109375" style="2" customWidth="1"/>
    <col min="12486" max="12486" width="8.28515625" style="2" customWidth="1"/>
    <col min="12487" max="12487" width="1.5703125" style="2" bestFit="1" customWidth="1"/>
    <col min="12488" max="12488" width="50.7109375" style="2" customWidth="1"/>
    <col min="12489" max="12489" width="6" style="2" bestFit="1" customWidth="1"/>
    <col min="12490" max="12490" width="7.28515625" style="2" bestFit="1" customWidth="1"/>
    <col min="12491" max="12491" width="5.7109375" style="2" customWidth="1"/>
    <col min="12492" max="12492" width="11.42578125" style="2" customWidth="1"/>
    <col min="12493" max="12493" width="12.7109375" style="2" customWidth="1"/>
    <col min="12494" max="12740" width="9.140625" style="2"/>
    <col min="12741" max="12741" width="5.7109375" style="2" customWidth="1"/>
    <col min="12742" max="12742" width="8.28515625" style="2" customWidth="1"/>
    <col min="12743" max="12743" width="1.5703125" style="2" bestFit="1" customWidth="1"/>
    <col min="12744" max="12744" width="50.7109375" style="2" customWidth="1"/>
    <col min="12745" max="12745" width="6" style="2" bestFit="1" customWidth="1"/>
    <col min="12746" max="12746" width="7.28515625" style="2" bestFit="1" customWidth="1"/>
    <col min="12747" max="12747" width="5.7109375" style="2" customWidth="1"/>
    <col min="12748" max="12748" width="11.42578125" style="2" customWidth="1"/>
    <col min="12749" max="12749" width="12.7109375" style="2" customWidth="1"/>
    <col min="12750" max="12996" width="9.140625" style="2"/>
    <col min="12997" max="12997" width="5.7109375" style="2" customWidth="1"/>
    <col min="12998" max="12998" width="8.28515625" style="2" customWidth="1"/>
    <col min="12999" max="12999" width="1.5703125" style="2" bestFit="1" customWidth="1"/>
    <col min="13000" max="13000" width="50.7109375" style="2" customWidth="1"/>
    <col min="13001" max="13001" width="6" style="2" bestFit="1" customWidth="1"/>
    <col min="13002" max="13002" width="7.28515625" style="2" bestFit="1" customWidth="1"/>
    <col min="13003" max="13003" width="5.7109375" style="2" customWidth="1"/>
    <col min="13004" max="13004" width="11.42578125" style="2" customWidth="1"/>
    <col min="13005" max="13005" width="12.7109375" style="2" customWidth="1"/>
    <col min="13006" max="13252" width="9.140625" style="2"/>
    <col min="13253" max="13253" width="5.7109375" style="2" customWidth="1"/>
    <col min="13254" max="13254" width="8.28515625" style="2" customWidth="1"/>
    <col min="13255" max="13255" width="1.5703125" style="2" bestFit="1" customWidth="1"/>
    <col min="13256" max="13256" width="50.7109375" style="2" customWidth="1"/>
    <col min="13257" max="13257" width="6" style="2" bestFit="1" customWidth="1"/>
    <col min="13258" max="13258" width="7.28515625" style="2" bestFit="1" customWidth="1"/>
    <col min="13259" max="13259" width="5.7109375" style="2" customWidth="1"/>
    <col min="13260" max="13260" width="11.42578125" style="2" customWidth="1"/>
    <col min="13261" max="13261" width="12.7109375" style="2" customWidth="1"/>
    <col min="13262" max="13508" width="9.140625" style="2"/>
    <col min="13509" max="13509" width="5.7109375" style="2" customWidth="1"/>
    <col min="13510" max="13510" width="8.28515625" style="2" customWidth="1"/>
    <col min="13511" max="13511" width="1.5703125" style="2" bestFit="1" customWidth="1"/>
    <col min="13512" max="13512" width="50.7109375" style="2" customWidth="1"/>
    <col min="13513" max="13513" width="6" style="2" bestFit="1" customWidth="1"/>
    <col min="13514" max="13514" width="7.28515625" style="2" bestFit="1" customWidth="1"/>
    <col min="13515" max="13515" width="5.7109375" style="2" customWidth="1"/>
    <col min="13516" max="13516" width="11.42578125" style="2" customWidth="1"/>
    <col min="13517" max="13517" width="12.7109375" style="2" customWidth="1"/>
    <col min="13518" max="13764" width="9.140625" style="2"/>
    <col min="13765" max="13765" width="5.7109375" style="2" customWidth="1"/>
    <col min="13766" max="13766" width="8.28515625" style="2" customWidth="1"/>
    <col min="13767" max="13767" width="1.5703125" style="2" bestFit="1" customWidth="1"/>
    <col min="13768" max="13768" width="50.7109375" style="2" customWidth="1"/>
    <col min="13769" max="13769" width="6" style="2" bestFit="1" customWidth="1"/>
    <col min="13770" max="13770" width="7.28515625" style="2" bestFit="1" customWidth="1"/>
    <col min="13771" max="13771" width="5.7109375" style="2" customWidth="1"/>
    <col min="13772" max="13772" width="11.42578125" style="2" customWidth="1"/>
    <col min="13773" max="13773" width="12.7109375" style="2" customWidth="1"/>
    <col min="13774" max="14020" width="9.140625" style="2"/>
    <col min="14021" max="14021" width="5.7109375" style="2" customWidth="1"/>
    <col min="14022" max="14022" width="8.28515625" style="2" customWidth="1"/>
    <col min="14023" max="14023" width="1.5703125" style="2" bestFit="1" customWidth="1"/>
    <col min="14024" max="14024" width="50.7109375" style="2" customWidth="1"/>
    <col min="14025" max="14025" width="6" style="2" bestFit="1" customWidth="1"/>
    <col min="14026" max="14026" width="7.28515625" style="2" bestFit="1" customWidth="1"/>
    <col min="14027" max="14027" width="5.7109375" style="2" customWidth="1"/>
    <col min="14028" max="14028" width="11.42578125" style="2" customWidth="1"/>
    <col min="14029" max="14029" width="12.7109375" style="2" customWidth="1"/>
    <col min="14030" max="14276" width="9.140625" style="2"/>
    <col min="14277" max="14277" width="5.7109375" style="2" customWidth="1"/>
    <col min="14278" max="14278" width="8.28515625" style="2" customWidth="1"/>
    <col min="14279" max="14279" width="1.5703125" style="2" bestFit="1" customWidth="1"/>
    <col min="14280" max="14280" width="50.7109375" style="2" customWidth="1"/>
    <col min="14281" max="14281" width="6" style="2" bestFit="1" customWidth="1"/>
    <col min="14282" max="14282" width="7.28515625" style="2" bestFit="1" customWidth="1"/>
    <col min="14283" max="14283" width="5.7109375" style="2" customWidth="1"/>
    <col min="14284" max="14284" width="11.42578125" style="2" customWidth="1"/>
    <col min="14285" max="14285" width="12.7109375" style="2" customWidth="1"/>
    <col min="14286" max="14532" width="9.140625" style="2"/>
    <col min="14533" max="14533" width="5.7109375" style="2" customWidth="1"/>
    <col min="14534" max="14534" width="8.28515625" style="2" customWidth="1"/>
    <col min="14535" max="14535" width="1.5703125" style="2" bestFit="1" customWidth="1"/>
    <col min="14536" max="14536" width="50.7109375" style="2" customWidth="1"/>
    <col min="14537" max="14537" width="6" style="2" bestFit="1" customWidth="1"/>
    <col min="14538" max="14538" width="7.28515625" style="2" bestFit="1" customWidth="1"/>
    <col min="14539" max="14539" width="5.7109375" style="2" customWidth="1"/>
    <col min="14540" max="14540" width="11.42578125" style="2" customWidth="1"/>
    <col min="14541" max="14541" width="12.7109375" style="2" customWidth="1"/>
    <col min="14542" max="14788" width="9.140625" style="2"/>
    <col min="14789" max="14789" width="5.7109375" style="2" customWidth="1"/>
    <col min="14790" max="14790" width="8.28515625" style="2" customWidth="1"/>
    <col min="14791" max="14791" width="1.5703125" style="2" bestFit="1" customWidth="1"/>
    <col min="14792" max="14792" width="50.7109375" style="2" customWidth="1"/>
    <col min="14793" max="14793" width="6" style="2" bestFit="1" customWidth="1"/>
    <col min="14794" max="14794" width="7.28515625" style="2" bestFit="1" customWidth="1"/>
    <col min="14795" max="14795" width="5.7109375" style="2" customWidth="1"/>
    <col min="14796" max="14796" width="11.42578125" style="2" customWidth="1"/>
    <col min="14797" max="14797" width="12.7109375" style="2" customWidth="1"/>
    <col min="14798" max="15044" width="9.140625" style="2"/>
    <col min="15045" max="15045" width="5.7109375" style="2" customWidth="1"/>
    <col min="15046" max="15046" width="8.28515625" style="2" customWidth="1"/>
    <col min="15047" max="15047" width="1.5703125" style="2" bestFit="1" customWidth="1"/>
    <col min="15048" max="15048" width="50.7109375" style="2" customWidth="1"/>
    <col min="15049" max="15049" width="6" style="2" bestFit="1" customWidth="1"/>
    <col min="15050" max="15050" width="7.28515625" style="2" bestFit="1" customWidth="1"/>
    <col min="15051" max="15051" width="5.7109375" style="2" customWidth="1"/>
    <col min="15052" max="15052" width="11.42578125" style="2" customWidth="1"/>
    <col min="15053" max="15053" width="12.7109375" style="2" customWidth="1"/>
    <col min="15054" max="15300" width="9.140625" style="2"/>
    <col min="15301" max="15301" width="5.7109375" style="2" customWidth="1"/>
    <col min="15302" max="15302" width="8.28515625" style="2" customWidth="1"/>
    <col min="15303" max="15303" width="1.5703125" style="2" bestFit="1" customWidth="1"/>
    <col min="15304" max="15304" width="50.7109375" style="2" customWidth="1"/>
    <col min="15305" max="15305" width="6" style="2" bestFit="1" customWidth="1"/>
    <col min="15306" max="15306" width="7.28515625" style="2" bestFit="1" customWidth="1"/>
    <col min="15307" max="15307" width="5.7109375" style="2" customWidth="1"/>
    <col min="15308" max="15308" width="11.42578125" style="2" customWidth="1"/>
    <col min="15309" max="15309" width="12.7109375" style="2" customWidth="1"/>
    <col min="15310" max="15556" width="9.140625" style="2"/>
    <col min="15557" max="15557" width="5.7109375" style="2" customWidth="1"/>
    <col min="15558" max="15558" width="8.28515625" style="2" customWidth="1"/>
    <col min="15559" max="15559" width="1.5703125" style="2" bestFit="1" customWidth="1"/>
    <col min="15560" max="15560" width="50.7109375" style="2" customWidth="1"/>
    <col min="15561" max="15561" width="6" style="2" bestFit="1" customWidth="1"/>
    <col min="15562" max="15562" width="7.28515625" style="2" bestFit="1" customWidth="1"/>
    <col min="15563" max="15563" width="5.7109375" style="2" customWidth="1"/>
    <col min="15564" max="15564" width="11.42578125" style="2" customWidth="1"/>
    <col min="15565" max="15565" width="12.7109375" style="2" customWidth="1"/>
    <col min="15566" max="15812" width="9.140625" style="2"/>
    <col min="15813" max="15813" width="5.7109375" style="2" customWidth="1"/>
    <col min="15814" max="15814" width="8.28515625" style="2" customWidth="1"/>
    <col min="15815" max="15815" width="1.5703125" style="2" bestFit="1" customWidth="1"/>
    <col min="15816" max="15816" width="50.7109375" style="2" customWidth="1"/>
    <col min="15817" max="15817" width="6" style="2" bestFit="1" customWidth="1"/>
    <col min="15818" max="15818" width="7.28515625" style="2" bestFit="1" customWidth="1"/>
    <col min="15819" max="15819" width="5.7109375" style="2" customWidth="1"/>
    <col min="15820" max="15820" width="11.42578125" style="2" customWidth="1"/>
    <col min="15821" max="15821" width="12.7109375" style="2" customWidth="1"/>
    <col min="15822" max="16068" width="9.140625" style="2"/>
    <col min="16069" max="16069" width="5.7109375" style="2" customWidth="1"/>
    <col min="16070" max="16070" width="8.28515625" style="2" customWidth="1"/>
    <col min="16071" max="16071" width="1.5703125" style="2" bestFit="1" customWidth="1"/>
    <col min="16072" max="16072" width="50.7109375" style="2" customWidth="1"/>
    <col min="16073" max="16073" width="6" style="2" bestFit="1" customWidth="1"/>
    <col min="16074" max="16074" width="7.28515625" style="2" bestFit="1" customWidth="1"/>
    <col min="16075" max="16075" width="5.7109375" style="2" customWidth="1"/>
    <col min="16076" max="16076" width="11.42578125" style="2" customWidth="1"/>
    <col min="16077" max="16077" width="12.7109375" style="2" customWidth="1"/>
    <col min="16078" max="16384" width="9.140625" style="2"/>
  </cols>
  <sheetData>
    <row r="1" spans="1:19" ht="15" customHeight="1">
      <c r="A1" s="307"/>
      <c r="B1" s="308"/>
      <c r="C1" s="309"/>
      <c r="D1" s="316" t="s">
        <v>78</v>
      </c>
      <c r="E1" s="316"/>
      <c r="F1" s="316"/>
      <c r="G1" s="307"/>
      <c r="H1" s="308"/>
      <c r="I1" s="309"/>
      <c r="J1" s="171"/>
      <c r="K1" s="171"/>
      <c r="L1" s="145"/>
      <c r="M1" s="145"/>
      <c r="N1" s="174"/>
      <c r="O1" s="171"/>
      <c r="P1" s="171"/>
      <c r="Q1" s="145"/>
      <c r="R1" s="145"/>
      <c r="S1" s="174"/>
    </row>
    <row r="2" spans="1:19">
      <c r="A2" s="310"/>
      <c r="B2" s="311"/>
      <c r="C2" s="312"/>
      <c r="D2" s="316"/>
      <c r="E2" s="316"/>
      <c r="F2" s="316"/>
      <c r="G2" s="310"/>
      <c r="H2" s="311"/>
      <c r="I2" s="312"/>
      <c r="J2" s="171"/>
      <c r="K2" s="171"/>
      <c r="L2" s="145"/>
      <c r="M2" s="145"/>
      <c r="N2" s="174"/>
      <c r="O2" s="171"/>
      <c r="P2" s="171"/>
      <c r="Q2" s="145"/>
      <c r="R2" s="145"/>
      <c r="S2" s="174"/>
    </row>
    <row r="3" spans="1:19">
      <c r="A3" s="310"/>
      <c r="B3" s="311"/>
      <c r="C3" s="312"/>
      <c r="D3" s="344" t="s">
        <v>79</v>
      </c>
      <c r="E3" s="344"/>
      <c r="F3" s="344"/>
      <c r="G3" s="310"/>
      <c r="H3" s="311"/>
      <c r="I3" s="312"/>
      <c r="J3" s="171"/>
      <c r="K3" s="171"/>
      <c r="L3" s="145"/>
      <c r="M3" s="145"/>
      <c r="N3" s="174"/>
      <c r="O3" s="171"/>
      <c r="P3" s="171"/>
      <c r="Q3" s="145"/>
      <c r="R3" s="145"/>
      <c r="S3" s="174"/>
    </row>
    <row r="4" spans="1:19" ht="13.5" customHeight="1">
      <c r="A4" s="313"/>
      <c r="B4" s="314"/>
      <c r="C4" s="315"/>
      <c r="D4" s="344"/>
      <c r="E4" s="344"/>
      <c r="F4" s="344"/>
      <c r="G4" s="313"/>
      <c r="H4" s="314"/>
      <c r="I4" s="315"/>
      <c r="J4" s="171"/>
      <c r="K4" s="171"/>
      <c r="L4" s="145"/>
      <c r="M4" s="145"/>
      <c r="N4" s="174"/>
      <c r="O4" s="171"/>
      <c r="P4" s="171"/>
      <c r="Q4" s="145"/>
      <c r="R4" s="145"/>
      <c r="S4" s="174"/>
    </row>
    <row r="5" spans="1:19" ht="10.5" customHeight="1">
      <c r="A5" s="144"/>
      <c r="B5" s="145"/>
      <c r="C5" s="145"/>
      <c r="D5" s="145"/>
      <c r="E5" s="171"/>
      <c r="F5" s="171"/>
      <c r="G5" s="171"/>
      <c r="H5" s="146"/>
      <c r="I5" s="147"/>
      <c r="J5" s="171"/>
      <c r="K5" s="171"/>
      <c r="L5" s="171"/>
      <c r="M5" s="146"/>
      <c r="N5" s="147"/>
      <c r="O5" s="171"/>
      <c r="P5" s="171"/>
      <c r="Q5" s="171"/>
      <c r="R5" s="146"/>
      <c r="S5" s="147"/>
    </row>
    <row r="6" spans="1:19" ht="17.25" customHeight="1">
      <c r="A6" s="148" t="s">
        <v>80</v>
      </c>
      <c r="B6" s="145"/>
      <c r="C6" s="149"/>
      <c r="D6" s="150"/>
      <c r="E6" s="150"/>
      <c r="F6" s="150"/>
      <c r="G6" s="151" t="s">
        <v>81</v>
      </c>
      <c r="H6" s="225">
        <v>45131</v>
      </c>
      <c r="I6" s="226"/>
      <c r="J6" s="150"/>
      <c r="K6" s="150"/>
      <c r="L6" s="151"/>
      <c r="M6" s="225"/>
      <c r="N6" s="226"/>
      <c r="O6" s="150"/>
      <c r="P6" s="150"/>
      <c r="Q6" s="151"/>
      <c r="R6" s="225"/>
      <c r="S6" s="226"/>
    </row>
    <row r="7" spans="1:19" ht="50.25" customHeight="1">
      <c r="A7" s="152"/>
      <c r="B7" s="145"/>
      <c r="C7" s="149"/>
      <c r="D7" s="358" t="s">
        <v>114</v>
      </c>
      <c r="E7" s="358"/>
      <c r="F7" s="358"/>
      <c r="G7" s="171"/>
      <c r="H7" s="238"/>
      <c r="I7" s="239"/>
      <c r="J7" s="146"/>
      <c r="K7" s="146"/>
      <c r="L7" s="171"/>
      <c r="M7" s="175"/>
      <c r="N7" s="176"/>
      <c r="O7" s="146"/>
      <c r="P7" s="146"/>
      <c r="Q7" s="171"/>
      <c r="R7" s="175"/>
      <c r="S7" s="176"/>
    </row>
    <row r="8" spans="1:19" ht="17.25" customHeight="1" thickBot="1">
      <c r="A8" s="148" t="s">
        <v>82</v>
      </c>
      <c r="B8" s="145"/>
      <c r="C8" s="149"/>
      <c r="D8" s="356"/>
      <c r="E8" s="357"/>
      <c r="F8" s="357"/>
      <c r="G8" s="171" t="s">
        <v>83</v>
      </c>
      <c r="H8" s="227"/>
      <c r="I8" s="228"/>
      <c r="J8" s="173"/>
      <c r="K8" s="173"/>
      <c r="L8" s="171"/>
      <c r="M8" s="227"/>
      <c r="N8" s="228"/>
      <c r="O8" s="173"/>
      <c r="P8" s="173"/>
      <c r="Q8" s="171"/>
      <c r="R8" s="227"/>
      <c r="S8" s="228"/>
    </row>
    <row r="9" spans="1:19" ht="15.75" customHeight="1" thickBot="1">
      <c r="A9" s="153"/>
      <c r="B9" s="154"/>
      <c r="C9" s="155"/>
      <c r="D9" s="156"/>
      <c r="E9" s="229" t="s">
        <v>155</v>
      </c>
      <c r="F9" s="230"/>
      <c r="G9" s="230"/>
      <c r="H9" s="230"/>
      <c r="I9" s="231"/>
      <c r="J9" s="229"/>
      <c r="K9" s="230"/>
      <c r="L9" s="230"/>
      <c r="M9" s="230"/>
      <c r="N9" s="231"/>
      <c r="O9" s="229"/>
      <c r="P9" s="230"/>
      <c r="Q9" s="230"/>
      <c r="R9" s="230"/>
      <c r="S9" s="231"/>
    </row>
    <row r="10" spans="1:19" ht="15" customHeight="1">
      <c r="A10" s="319" t="s">
        <v>4</v>
      </c>
      <c r="B10" s="321" t="s">
        <v>5</v>
      </c>
      <c r="C10" s="236"/>
      <c r="D10" s="322"/>
      <c r="E10" s="232" t="s">
        <v>8</v>
      </c>
      <c r="F10" s="234" t="s">
        <v>33</v>
      </c>
      <c r="G10" s="236" t="s">
        <v>34</v>
      </c>
      <c r="H10" s="219" t="s">
        <v>6</v>
      </c>
      <c r="I10" s="221" t="s">
        <v>7</v>
      </c>
      <c r="J10" s="232" t="s">
        <v>8</v>
      </c>
      <c r="K10" s="234" t="s">
        <v>33</v>
      </c>
      <c r="L10" s="236" t="s">
        <v>34</v>
      </c>
      <c r="M10" s="219" t="s">
        <v>6</v>
      </c>
      <c r="N10" s="221" t="s">
        <v>7</v>
      </c>
      <c r="O10" s="232" t="s">
        <v>8</v>
      </c>
      <c r="P10" s="234" t="s">
        <v>33</v>
      </c>
      <c r="Q10" s="236" t="s">
        <v>34</v>
      </c>
      <c r="R10" s="219" t="s">
        <v>6</v>
      </c>
      <c r="S10" s="221" t="s">
        <v>7</v>
      </c>
    </row>
    <row r="11" spans="1:19" s="8" customFormat="1" ht="15" customHeight="1" thickBot="1">
      <c r="A11" s="320"/>
      <c r="B11" s="323"/>
      <c r="C11" s="237"/>
      <c r="D11" s="324"/>
      <c r="E11" s="233"/>
      <c r="F11" s="235"/>
      <c r="G11" s="237"/>
      <c r="H11" s="220"/>
      <c r="I11" s="222"/>
      <c r="J11" s="233"/>
      <c r="K11" s="235"/>
      <c r="L11" s="237"/>
      <c r="M11" s="220"/>
      <c r="N11" s="222"/>
      <c r="O11" s="233"/>
      <c r="P11" s="235"/>
      <c r="Q11" s="237"/>
      <c r="R11" s="220"/>
      <c r="S11" s="222"/>
    </row>
    <row r="12" spans="1:19" s="8" customFormat="1" ht="15.75" customHeight="1">
      <c r="A12" s="132" t="s">
        <v>18</v>
      </c>
      <c r="B12" s="325" t="s">
        <v>17</v>
      </c>
      <c r="C12" s="326"/>
      <c r="D12" s="327"/>
      <c r="E12" s="119"/>
      <c r="F12" s="115"/>
      <c r="G12" s="115"/>
      <c r="H12" s="116"/>
      <c r="I12" s="117"/>
      <c r="J12" s="119"/>
      <c r="K12" s="115"/>
      <c r="L12" s="115"/>
      <c r="M12" s="116"/>
      <c r="N12" s="117"/>
      <c r="O12" s="119"/>
      <c r="P12" s="115"/>
      <c r="Q12" s="115"/>
      <c r="R12" s="116"/>
      <c r="S12" s="117"/>
    </row>
    <row r="13" spans="1:19" s="8" customFormat="1">
      <c r="A13" s="133">
        <v>1</v>
      </c>
      <c r="B13" s="209" t="s">
        <v>69</v>
      </c>
      <c r="C13" s="317"/>
      <c r="D13" s="318"/>
      <c r="E13" s="120"/>
      <c r="F13" s="27" t="s">
        <v>12</v>
      </c>
      <c r="G13" s="84">
        <v>1</v>
      </c>
      <c r="H13" s="103">
        <v>50000</v>
      </c>
      <c r="I13" s="104">
        <f>H13*G13</f>
        <v>50000</v>
      </c>
      <c r="J13" s="120"/>
      <c r="K13" s="27" t="s">
        <v>12</v>
      </c>
      <c r="L13" s="84"/>
      <c r="M13" s="103"/>
      <c r="N13" s="104">
        <v>305000</v>
      </c>
      <c r="O13" s="120"/>
      <c r="P13" s="27" t="s">
        <v>12</v>
      </c>
      <c r="Q13" s="84">
        <v>1</v>
      </c>
      <c r="R13" s="103">
        <v>396400</v>
      </c>
      <c r="S13" s="104">
        <f>R13*Q13</f>
        <v>396400</v>
      </c>
    </row>
    <row r="14" spans="1:19" s="8" customFormat="1" ht="15" customHeight="1">
      <c r="A14" s="133"/>
      <c r="B14" s="209" t="s">
        <v>68</v>
      </c>
      <c r="C14" s="210"/>
      <c r="D14" s="211"/>
      <c r="E14" s="120"/>
      <c r="F14" s="27" t="s">
        <v>12</v>
      </c>
      <c r="G14" s="84">
        <v>1</v>
      </c>
      <c r="H14" s="103">
        <v>30000</v>
      </c>
      <c r="I14" s="104">
        <f>H14*G14</f>
        <v>30000</v>
      </c>
      <c r="J14" s="120"/>
      <c r="K14" s="27" t="s">
        <v>12</v>
      </c>
      <c r="L14" s="84"/>
      <c r="M14" s="103"/>
      <c r="N14" s="104">
        <v>189100</v>
      </c>
      <c r="O14" s="120"/>
      <c r="P14" s="27" t="s">
        <v>12</v>
      </c>
      <c r="Q14" s="84">
        <v>1</v>
      </c>
      <c r="R14" s="103">
        <v>471646.66</v>
      </c>
      <c r="S14" s="104">
        <f>R14*Q14</f>
        <v>471646.66</v>
      </c>
    </row>
    <row r="15" spans="1:19" s="8" customFormat="1" ht="15" customHeight="1">
      <c r="A15" s="134">
        <v>2</v>
      </c>
      <c r="B15" s="288" t="s">
        <v>41</v>
      </c>
      <c r="C15" s="289"/>
      <c r="D15" s="290"/>
      <c r="E15" s="121"/>
      <c r="F15" s="27"/>
      <c r="G15" s="85"/>
      <c r="H15" s="103"/>
      <c r="I15" s="104"/>
      <c r="J15" s="121"/>
      <c r="K15" s="27"/>
      <c r="L15" s="85"/>
      <c r="M15" s="103"/>
      <c r="N15" s="104"/>
      <c r="O15" s="121"/>
      <c r="P15" s="27"/>
      <c r="Q15" s="85"/>
      <c r="R15" s="103"/>
      <c r="S15" s="104"/>
    </row>
    <row r="16" spans="1:19" s="8" customFormat="1">
      <c r="A16" s="134"/>
      <c r="B16" s="273" t="s">
        <v>127</v>
      </c>
      <c r="C16" s="291"/>
      <c r="D16" s="292"/>
      <c r="E16" s="121"/>
      <c r="F16" s="27" t="s">
        <v>9</v>
      </c>
      <c r="G16" s="85">
        <v>1245</v>
      </c>
      <c r="H16" s="103">
        <v>25</v>
      </c>
      <c r="I16" s="104">
        <f t="shared" ref="I16:I45" si="0">H16*G16</f>
        <v>31125</v>
      </c>
      <c r="J16" s="121"/>
      <c r="K16" s="27" t="s">
        <v>9</v>
      </c>
      <c r="L16" s="85">
        <v>1245</v>
      </c>
      <c r="M16" s="103">
        <v>61</v>
      </c>
      <c r="N16" s="104">
        <f t="shared" ref="N16:N28" si="1">M16*L16</f>
        <v>75945</v>
      </c>
      <c r="O16" s="121"/>
      <c r="P16" s="27" t="s">
        <v>9</v>
      </c>
      <c r="Q16" s="85">
        <v>1000</v>
      </c>
      <c r="R16" s="103">
        <v>50</v>
      </c>
      <c r="S16" s="104">
        <f t="shared" ref="S16:S28" si="2">R16*Q16</f>
        <v>50000</v>
      </c>
    </row>
    <row r="17" spans="1:19" s="8" customFormat="1">
      <c r="A17" s="134"/>
      <c r="B17" s="129" t="s">
        <v>75</v>
      </c>
      <c r="C17" s="130"/>
      <c r="D17" s="131"/>
      <c r="E17" s="121"/>
      <c r="F17" s="27" t="s">
        <v>16</v>
      </c>
      <c r="G17" s="85">
        <v>147</v>
      </c>
      <c r="H17" s="103">
        <v>187.5</v>
      </c>
      <c r="I17" s="104">
        <f t="shared" si="0"/>
        <v>27562.5</v>
      </c>
      <c r="J17" s="121"/>
      <c r="K17" s="27" t="s">
        <v>16</v>
      </c>
      <c r="L17" s="85">
        <v>147</v>
      </c>
      <c r="M17" s="103">
        <v>183</v>
      </c>
      <c r="N17" s="104">
        <f t="shared" si="1"/>
        <v>26901</v>
      </c>
      <c r="O17" s="121"/>
      <c r="P17" s="27" t="s">
        <v>16</v>
      </c>
      <c r="Q17" s="85">
        <v>100</v>
      </c>
      <c r="R17" s="103">
        <v>850</v>
      </c>
      <c r="S17" s="104">
        <f t="shared" si="2"/>
        <v>85000</v>
      </c>
    </row>
    <row r="18" spans="1:19" s="8" customFormat="1">
      <c r="A18" s="134"/>
      <c r="B18" s="129" t="s">
        <v>42</v>
      </c>
      <c r="C18" s="130"/>
      <c r="D18" s="131"/>
      <c r="E18" s="121"/>
      <c r="F18" s="27" t="s">
        <v>15</v>
      </c>
      <c r="G18" s="85">
        <v>2</v>
      </c>
      <c r="H18" s="103">
        <v>1500</v>
      </c>
      <c r="I18" s="104">
        <f t="shared" si="0"/>
        <v>3000</v>
      </c>
      <c r="J18" s="121"/>
      <c r="K18" s="27" t="s">
        <v>15</v>
      </c>
      <c r="L18" s="85">
        <v>2</v>
      </c>
      <c r="M18" s="103">
        <v>1464</v>
      </c>
      <c r="N18" s="104">
        <f t="shared" si="1"/>
        <v>2928</v>
      </c>
      <c r="O18" s="121"/>
      <c r="P18" s="27" t="s">
        <v>15</v>
      </c>
      <c r="Q18" s="85">
        <v>2</v>
      </c>
      <c r="R18" s="103">
        <v>2000</v>
      </c>
      <c r="S18" s="104">
        <f t="shared" si="2"/>
        <v>4000</v>
      </c>
    </row>
    <row r="19" spans="1:19" s="8" customFormat="1">
      <c r="A19" s="134"/>
      <c r="B19" s="129" t="s">
        <v>72</v>
      </c>
      <c r="C19" s="130"/>
      <c r="D19" s="131"/>
      <c r="E19" s="121"/>
      <c r="F19" s="27" t="s">
        <v>12</v>
      </c>
      <c r="G19" s="85">
        <v>1</v>
      </c>
      <c r="H19" s="103">
        <v>4000</v>
      </c>
      <c r="I19" s="104">
        <f t="shared" si="0"/>
        <v>4000</v>
      </c>
      <c r="J19" s="121"/>
      <c r="K19" s="27" t="s">
        <v>12</v>
      </c>
      <c r="L19" s="85">
        <v>1</v>
      </c>
      <c r="M19" s="103">
        <v>12200</v>
      </c>
      <c r="N19" s="104">
        <f t="shared" si="1"/>
        <v>12200</v>
      </c>
      <c r="O19" s="121"/>
      <c r="P19" s="27" t="s">
        <v>12</v>
      </c>
      <c r="Q19" s="85">
        <v>2</v>
      </c>
      <c r="R19" s="103">
        <v>10000</v>
      </c>
      <c r="S19" s="104">
        <f t="shared" si="2"/>
        <v>20000</v>
      </c>
    </row>
    <row r="20" spans="1:19" s="8" customFormat="1">
      <c r="A20" s="134"/>
      <c r="B20" s="129" t="s">
        <v>93</v>
      </c>
      <c r="C20" s="130"/>
      <c r="D20" s="131"/>
      <c r="E20" s="121"/>
      <c r="F20" s="27" t="s">
        <v>44</v>
      </c>
      <c r="G20" s="86">
        <v>8</v>
      </c>
      <c r="H20" s="103">
        <v>5000</v>
      </c>
      <c r="I20" s="104">
        <f t="shared" si="0"/>
        <v>40000</v>
      </c>
      <c r="J20" s="121"/>
      <c r="K20" s="27" t="s">
        <v>44</v>
      </c>
      <c r="L20" s="86">
        <v>8</v>
      </c>
      <c r="M20" s="103">
        <v>1220</v>
      </c>
      <c r="N20" s="104">
        <f t="shared" si="1"/>
        <v>9760</v>
      </c>
      <c r="O20" s="121"/>
      <c r="P20" s="27" t="s">
        <v>44</v>
      </c>
      <c r="Q20" s="86">
        <v>4</v>
      </c>
      <c r="R20" s="103">
        <v>4500</v>
      </c>
      <c r="S20" s="104">
        <f t="shared" si="2"/>
        <v>18000</v>
      </c>
    </row>
    <row r="21" spans="1:19" s="8" customFormat="1">
      <c r="A21" s="134"/>
      <c r="B21" s="273" t="s">
        <v>98</v>
      </c>
      <c r="C21" s="274"/>
      <c r="D21" s="275"/>
      <c r="E21" s="121"/>
      <c r="F21" s="27" t="s">
        <v>44</v>
      </c>
      <c r="G21" s="86">
        <v>8</v>
      </c>
      <c r="H21" s="103">
        <v>4000</v>
      </c>
      <c r="I21" s="104">
        <f t="shared" si="0"/>
        <v>32000</v>
      </c>
      <c r="J21" s="121"/>
      <c r="K21" s="27" t="s">
        <v>44</v>
      </c>
      <c r="L21" s="86">
        <v>8</v>
      </c>
      <c r="M21" s="103">
        <v>1220</v>
      </c>
      <c r="N21" s="104">
        <f t="shared" si="1"/>
        <v>9760</v>
      </c>
      <c r="O21" s="121"/>
      <c r="P21" s="27" t="s">
        <v>44</v>
      </c>
      <c r="Q21" s="86">
        <v>4</v>
      </c>
      <c r="R21" s="103">
        <v>4500</v>
      </c>
      <c r="S21" s="104">
        <f t="shared" si="2"/>
        <v>18000</v>
      </c>
    </row>
    <row r="22" spans="1:19" s="8" customFormat="1">
      <c r="A22" s="134"/>
      <c r="B22" s="240" t="s">
        <v>145</v>
      </c>
      <c r="C22" s="274"/>
      <c r="D22" s="275"/>
      <c r="E22" s="121"/>
      <c r="F22" s="27" t="s">
        <v>9</v>
      </c>
      <c r="G22" s="86">
        <v>42</v>
      </c>
      <c r="H22" s="103">
        <v>1500</v>
      </c>
      <c r="I22" s="104">
        <f>H22*G22</f>
        <v>63000</v>
      </c>
      <c r="J22" s="121"/>
      <c r="K22" s="27" t="s">
        <v>157</v>
      </c>
      <c r="L22" s="86">
        <v>42</v>
      </c>
      <c r="M22" s="103">
        <v>1037</v>
      </c>
      <c r="N22" s="104">
        <f t="shared" si="1"/>
        <v>43554</v>
      </c>
      <c r="O22" s="121"/>
      <c r="P22" s="27" t="s">
        <v>9</v>
      </c>
      <c r="Q22" s="86">
        <v>44</v>
      </c>
      <c r="R22" s="103">
        <v>850</v>
      </c>
      <c r="S22" s="104">
        <f t="shared" si="2"/>
        <v>37400</v>
      </c>
    </row>
    <row r="23" spans="1:19" s="8" customFormat="1">
      <c r="A23" s="134"/>
      <c r="B23" s="240" t="s">
        <v>146</v>
      </c>
      <c r="C23" s="274"/>
      <c r="D23" s="275"/>
      <c r="E23" s="121"/>
      <c r="F23" s="27" t="s">
        <v>44</v>
      </c>
      <c r="G23" s="86">
        <v>21</v>
      </c>
      <c r="H23" s="103">
        <v>500</v>
      </c>
      <c r="I23" s="104">
        <f t="shared" si="0"/>
        <v>10500</v>
      </c>
      <c r="J23" s="121"/>
      <c r="K23" s="27" t="s">
        <v>44</v>
      </c>
      <c r="L23" s="86">
        <v>21</v>
      </c>
      <c r="M23" s="103">
        <v>244</v>
      </c>
      <c r="N23" s="104">
        <f t="shared" si="1"/>
        <v>5124</v>
      </c>
      <c r="O23" s="121"/>
      <c r="P23" s="27" t="s">
        <v>44</v>
      </c>
      <c r="Q23" s="86">
        <v>22</v>
      </c>
      <c r="R23" s="103">
        <v>210</v>
      </c>
      <c r="S23" s="104">
        <f t="shared" si="2"/>
        <v>4620</v>
      </c>
    </row>
    <row r="24" spans="1:19" s="8" customFormat="1">
      <c r="A24" s="134"/>
      <c r="B24" s="273" t="s">
        <v>125</v>
      </c>
      <c r="C24" s="274"/>
      <c r="D24" s="275"/>
      <c r="E24" s="121"/>
      <c r="F24" s="27" t="s">
        <v>9</v>
      </c>
      <c r="G24" s="86">
        <v>8</v>
      </c>
      <c r="H24" s="103">
        <v>600</v>
      </c>
      <c r="I24" s="104">
        <f t="shared" si="0"/>
        <v>4800</v>
      </c>
      <c r="J24" s="121"/>
      <c r="K24" s="27" t="s">
        <v>9</v>
      </c>
      <c r="L24" s="86">
        <v>8</v>
      </c>
      <c r="M24" s="103">
        <v>549</v>
      </c>
      <c r="N24" s="104">
        <f t="shared" si="1"/>
        <v>4392</v>
      </c>
      <c r="O24" s="121"/>
      <c r="P24" s="27" t="s">
        <v>9</v>
      </c>
      <c r="Q24" s="86">
        <v>8</v>
      </c>
      <c r="R24" s="103">
        <v>750</v>
      </c>
      <c r="S24" s="104">
        <f t="shared" si="2"/>
        <v>6000</v>
      </c>
    </row>
    <row r="25" spans="1:19" s="8" customFormat="1">
      <c r="A25" s="134"/>
      <c r="B25" s="240" t="s">
        <v>147</v>
      </c>
      <c r="C25" s="274"/>
      <c r="D25" s="275"/>
      <c r="E25" s="121"/>
      <c r="F25" s="27" t="s">
        <v>44</v>
      </c>
      <c r="G25" s="86">
        <v>8</v>
      </c>
      <c r="H25" s="103">
        <v>500</v>
      </c>
      <c r="I25" s="104">
        <f t="shared" si="0"/>
        <v>4000</v>
      </c>
      <c r="J25" s="121"/>
      <c r="K25" s="27" t="s">
        <v>44</v>
      </c>
      <c r="L25" s="86">
        <v>8</v>
      </c>
      <c r="M25" s="103">
        <v>488</v>
      </c>
      <c r="N25" s="104">
        <f t="shared" si="1"/>
        <v>3904</v>
      </c>
      <c r="O25" s="121"/>
      <c r="P25" s="27" t="s">
        <v>44</v>
      </c>
      <c r="Q25" s="86">
        <v>4</v>
      </c>
      <c r="R25" s="103">
        <v>450</v>
      </c>
      <c r="S25" s="104">
        <f t="shared" si="2"/>
        <v>1800</v>
      </c>
    </row>
    <row r="26" spans="1:19" s="8" customFormat="1">
      <c r="A26" s="134"/>
      <c r="B26" s="240" t="s">
        <v>126</v>
      </c>
      <c r="C26" s="241"/>
      <c r="D26" s="242"/>
      <c r="E26" s="121"/>
      <c r="F26" s="27" t="s">
        <v>44</v>
      </c>
      <c r="G26" s="86">
        <v>21</v>
      </c>
      <c r="H26" s="103">
        <v>300</v>
      </c>
      <c r="I26" s="104">
        <f t="shared" si="0"/>
        <v>6300</v>
      </c>
      <c r="J26" s="121"/>
      <c r="K26" s="27" t="s">
        <v>44</v>
      </c>
      <c r="L26" s="86">
        <v>21</v>
      </c>
      <c r="M26" s="103">
        <v>219.6</v>
      </c>
      <c r="N26" s="104">
        <f t="shared" si="1"/>
        <v>4611.5999999999995</v>
      </c>
      <c r="O26" s="121"/>
      <c r="P26" s="27" t="s">
        <v>44</v>
      </c>
      <c r="Q26" s="86">
        <v>44</v>
      </c>
      <c r="R26" s="103">
        <v>150</v>
      </c>
      <c r="S26" s="104">
        <f t="shared" si="2"/>
        <v>6600</v>
      </c>
    </row>
    <row r="27" spans="1:19" s="8" customFormat="1" ht="15" customHeight="1">
      <c r="A27" s="134"/>
      <c r="B27" s="240" t="s">
        <v>148</v>
      </c>
      <c r="C27" s="241"/>
      <c r="D27" s="242"/>
      <c r="E27" s="121"/>
      <c r="F27" s="27" t="s">
        <v>44</v>
      </c>
      <c r="G27" s="86">
        <v>12</v>
      </c>
      <c r="H27" s="103">
        <v>300</v>
      </c>
      <c r="I27" s="104">
        <f>H27*G27</f>
        <v>3600</v>
      </c>
      <c r="J27" s="121"/>
      <c r="K27" s="27" t="s">
        <v>44</v>
      </c>
      <c r="L27" s="86">
        <v>12</v>
      </c>
      <c r="M27" s="103">
        <v>3050</v>
      </c>
      <c r="N27" s="104">
        <f t="shared" si="1"/>
        <v>36600</v>
      </c>
      <c r="O27" s="121"/>
      <c r="P27" s="27" t="s">
        <v>44</v>
      </c>
      <c r="Q27" s="86">
        <v>12</v>
      </c>
      <c r="R27" s="103">
        <v>2745</v>
      </c>
      <c r="S27" s="104">
        <f t="shared" si="2"/>
        <v>32940</v>
      </c>
    </row>
    <row r="28" spans="1:19" s="8" customFormat="1" ht="15" customHeight="1">
      <c r="A28" s="134"/>
      <c r="B28" s="240" t="s">
        <v>149</v>
      </c>
      <c r="C28" s="241"/>
      <c r="D28" s="242"/>
      <c r="E28" s="121"/>
      <c r="F28" s="27" t="s">
        <v>9</v>
      </c>
      <c r="G28" s="86">
        <v>21</v>
      </c>
      <c r="H28" s="103">
        <v>1500</v>
      </c>
      <c r="I28" s="104">
        <f>H28*G28</f>
        <v>31500</v>
      </c>
      <c r="J28" s="121"/>
      <c r="K28" s="27" t="s">
        <v>9</v>
      </c>
      <c r="L28" s="86">
        <v>21</v>
      </c>
      <c r="M28" s="103">
        <v>1525</v>
      </c>
      <c r="N28" s="104">
        <f t="shared" si="1"/>
        <v>32025</v>
      </c>
      <c r="O28" s="121"/>
      <c r="P28" s="27" t="s">
        <v>9</v>
      </c>
      <c r="Q28" s="86">
        <v>22</v>
      </c>
      <c r="R28" s="103">
        <v>995</v>
      </c>
      <c r="S28" s="104">
        <f t="shared" si="2"/>
        <v>21890</v>
      </c>
    </row>
    <row r="29" spans="1:19" s="8" customFormat="1" ht="15" customHeight="1">
      <c r="A29" s="134"/>
      <c r="B29" s="240"/>
      <c r="C29" s="241"/>
      <c r="D29" s="242"/>
      <c r="E29" s="121"/>
      <c r="F29" s="27"/>
      <c r="G29" s="86"/>
      <c r="H29" s="103"/>
      <c r="I29" s="104"/>
      <c r="J29" s="121"/>
      <c r="K29" s="27"/>
      <c r="L29" s="86"/>
      <c r="M29" s="103"/>
      <c r="N29" s="104"/>
      <c r="O29" s="121"/>
      <c r="P29" s="27"/>
      <c r="Q29" s="86"/>
      <c r="R29" s="103"/>
      <c r="S29" s="104"/>
    </row>
    <row r="30" spans="1:19" s="8" customFormat="1">
      <c r="A30" s="134">
        <v>3</v>
      </c>
      <c r="B30" s="288" t="s">
        <v>45</v>
      </c>
      <c r="C30" s="305"/>
      <c r="D30" s="306"/>
      <c r="E30" s="121"/>
      <c r="F30" s="27"/>
      <c r="G30" s="86"/>
      <c r="H30" s="103"/>
      <c r="I30" s="103"/>
      <c r="J30" s="121"/>
      <c r="K30" s="27"/>
      <c r="L30" s="86"/>
      <c r="M30" s="103"/>
      <c r="N30" s="103"/>
      <c r="O30" s="121"/>
      <c r="P30" s="27"/>
      <c r="Q30" s="86"/>
      <c r="R30" s="103"/>
      <c r="S30" s="103"/>
    </row>
    <row r="31" spans="1:19" s="8" customFormat="1">
      <c r="A31" s="134"/>
      <c r="B31" s="296" t="s">
        <v>46</v>
      </c>
      <c r="C31" s="297"/>
      <c r="D31" s="298"/>
      <c r="E31" s="121"/>
      <c r="F31" s="27" t="s">
        <v>39</v>
      </c>
      <c r="G31" s="86">
        <v>4</v>
      </c>
      <c r="H31" s="103">
        <v>5500</v>
      </c>
      <c r="I31" s="104">
        <f t="shared" si="0"/>
        <v>22000</v>
      </c>
      <c r="J31" s="121"/>
      <c r="K31" s="27" t="s">
        <v>39</v>
      </c>
      <c r="L31" s="86">
        <v>4</v>
      </c>
      <c r="M31" s="103">
        <v>5490</v>
      </c>
      <c r="N31" s="104">
        <f t="shared" ref="N31:N48" si="3">M31*L31</f>
        <v>21960</v>
      </c>
      <c r="O31" s="121"/>
      <c r="P31" s="27" t="s">
        <v>39</v>
      </c>
      <c r="Q31" s="86">
        <v>4</v>
      </c>
      <c r="R31" s="103">
        <v>2000</v>
      </c>
      <c r="S31" s="104">
        <f t="shared" ref="S31:S45" si="4">R31*Q31</f>
        <v>8000</v>
      </c>
    </row>
    <row r="32" spans="1:19" s="8" customFormat="1">
      <c r="A32" s="134"/>
      <c r="B32" s="296" t="s">
        <v>76</v>
      </c>
      <c r="C32" s="297"/>
      <c r="D32" s="298"/>
      <c r="E32" s="121"/>
      <c r="F32" s="27" t="s">
        <v>39</v>
      </c>
      <c r="G32" s="86">
        <v>4</v>
      </c>
      <c r="H32" s="103">
        <v>5000</v>
      </c>
      <c r="I32" s="104">
        <f t="shared" si="0"/>
        <v>20000</v>
      </c>
      <c r="J32" s="121"/>
      <c r="K32" s="27" t="s">
        <v>39</v>
      </c>
      <c r="L32" s="86">
        <v>4</v>
      </c>
      <c r="M32" s="103">
        <v>3050</v>
      </c>
      <c r="N32" s="104">
        <f t="shared" si="3"/>
        <v>12200</v>
      </c>
      <c r="O32" s="121"/>
      <c r="P32" s="27" t="s">
        <v>39</v>
      </c>
      <c r="Q32" s="86">
        <v>4</v>
      </c>
      <c r="R32" s="103">
        <v>300</v>
      </c>
      <c r="S32" s="104">
        <f t="shared" si="4"/>
        <v>1200</v>
      </c>
    </row>
    <row r="33" spans="1:19" s="8" customFormat="1">
      <c r="A33" s="134"/>
      <c r="B33" s="296" t="s">
        <v>77</v>
      </c>
      <c r="C33" s="297"/>
      <c r="D33" s="298"/>
      <c r="E33" s="121"/>
      <c r="F33" s="27" t="s">
        <v>39</v>
      </c>
      <c r="G33" s="86">
        <v>4</v>
      </c>
      <c r="H33" s="103">
        <v>3000</v>
      </c>
      <c r="I33" s="104">
        <f t="shared" si="0"/>
        <v>12000</v>
      </c>
      <c r="J33" s="121"/>
      <c r="K33" s="27" t="s">
        <v>39</v>
      </c>
      <c r="L33" s="86">
        <v>4</v>
      </c>
      <c r="M33" s="103">
        <v>2440</v>
      </c>
      <c r="N33" s="104">
        <f t="shared" si="3"/>
        <v>9760</v>
      </c>
      <c r="O33" s="121"/>
      <c r="P33" s="27" t="s">
        <v>39</v>
      </c>
      <c r="Q33" s="86">
        <v>8</v>
      </c>
      <c r="R33" s="103">
        <v>225</v>
      </c>
      <c r="S33" s="104">
        <f t="shared" si="4"/>
        <v>1800</v>
      </c>
    </row>
    <row r="34" spans="1:19" s="8" customFormat="1">
      <c r="A34" s="134"/>
      <c r="B34" s="296" t="s">
        <v>108</v>
      </c>
      <c r="C34" s="297"/>
      <c r="D34" s="298"/>
      <c r="E34" s="121"/>
      <c r="F34" s="27" t="s">
        <v>39</v>
      </c>
      <c r="G34" s="86">
        <v>1</v>
      </c>
      <c r="H34" s="103">
        <v>4000</v>
      </c>
      <c r="I34" s="104">
        <f t="shared" si="0"/>
        <v>4000</v>
      </c>
      <c r="J34" s="121"/>
      <c r="K34" s="27" t="s">
        <v>39</v>
      </c>
      <c r="L34" s="86">
        <v>1</v>
      </c>
      <c r="M34" s="103">
        <v>1830</v>
      </c>
      <c r="N34" s="104">
        <f t="shared" si="3"/>
        <v>1830</v>
      </c>
      <c r="O34" s="121"/>
      <c r="P34" s="27" t="s">
        <v>39</v>
      </c>
      <c r="Q34" s="86">
        <v>1</v>
      </c>
      <c r="R34" s="103">
        <v>225</v>
      </c>
      <c r="S34" s="104">
        <f t="shared" si="4"/>
        <v>225</v>
      </c>
    </row>
    <row r="35" spans="1:19" s="8" customFormat="1">
      <c r="A35" s="134"/>
      <c r="B35" s="273" t="s">
        <v>117</v>
      </c>
      <c r="C35" s="274"/>
      <c r="D35" s="275"/>
      <c r="E35" s="168"/>
      <c r="F35" s="27" t="s">
        <v>39</v>
      </c>
      <c r="G35" s="86">
        <v>1</v>
      </c>
      <c r="H35" s="103">
        <v>5000</v>
      </c>
      <c r="I35" s="104">
        <f t="shared" si="0"/>
        <v>5000</v>
      </c>
      <c r="J35" s="168"/>
      <c r="K35" s="27" t="s">
        <v>39</v>
      </c>
      <c r="L35" s="86">
        <v>1</v>
      </c>
      <c r="M35" s="103">
        <v>2440</v>
      </c>
      <c r="N35" s="104">
        <f t="shared" si="3"/>
        <v>2440</v>
      </c>
      <c r="O35" s="168"/>
      <c r="P35" s="27" t="s">
        <v>39</v>
      </c>
      <c r="Q35" s="86">
        <v>1</v>
      </c>
      <c r="R35" s="103">
        <v>325</v>
      </c>
      <c r="S35" s="104">
        <f t="shared" si="4"/>
        <v>325</v>
      </c>
    </row>
    <row r="36" spans="1:19" s="8" customFormat="1">
      <c r="A36" s="134"/>
      <c r="B36" s="296" t="s">
        <v>85</v>
      </c>
      <c r="C36" s="291"/>
      <c r="D36" s="292"/>
      <c r="E36" s="164"/>
      <c r="F36" s="27" t="s">
        <v>39</v>
      </c>
      <c r="G36" s="86">
        <v>8</v>
      </c>
      <c r="H36" s="103">
        <v>1500</v>
      </c>
      <c r="I36" s="104">
        <f t="shared" si="0"/>
        <v>12000</v>
      </c>
      <c r="J36" s="164"/>
      <c r="K36" s="27" t="s">
        <v>158</v>
      </c>
      <c r="L36" s="86">
        <v>8</v>
      </c>
      <c r="M36" s="103">
        <v>1464</v>
      </c>
      <c r="N36" s="104">
        <f t="shared" si="3"/>
        <v>11712</v>
      </c>
      <c r="O36" s="164"/>
      <c r="P36" s="27" t="s">
        <v>39</v>
      </c>
      <c r="Q36" s="86">
        <v>8</v>
      </c>
      <c r="R36" s="103">
        <v>800</v>
      </c>
      <c r="S36" s="104">
        <f t="shared" si="4"/>
        <v>6400</v>
      </c>
    </row>
    <row r="37" spans="1:19" s="8" customFormat="1" ht="28.5" customHeight="1">
      <c r="A37" s="134"/>
      <c r="B37" s="293" t="s">
        <v>105</v>
      </c>
      <c r="C37" s="294"/>
      <c r="D37" s="295"/>
      <c r="E37" s="164"/>
      <c r="F37" s="27" t="s">
        <v>12</v>
      </c>
      <c r="G37" s="86">
        <v>4</v>
      </c>
      <c r="H37" s="103">
        <v>5000</v>
      </c>
      <c r="I37" s="104">
        <f t="shared" si="0"/>
        <v>20000</v>
      </c>
      <c r="J37" s="164"/>
      <c r="K37" s="27" t="s">
        <v>157</v>
      </c>
      <c r="L37" s="86">
        <v>4</v>
      </c>
      <c r="M37" s="103">
        <v>1464</v>
      </c>
      <c r="N37" s="104">
        <f t="shared" si="3"/>
        <v>5856</v>
      </c>
      <c r="O37" s="164"/>
      <c r="P37" s="27" t="s">
        <v>157</v>
      </c>
      <c r="Q37" s="86">
        <v>3</v>
      </c>
      <c r="R37" s="103">
        <v>300</v>
      </c>
      <c r="S37" s="104">
        <f t="shared" si="4"/>
        <v>900</v>
      </c>
    </row>
    <row r="38" spans="1:19" s="8" customFormat="1">
      <c r="A38" s="134"/>
      <c r="B38" s="126" t="s">
        <v>111</v>
      </c>
      <c r="C38" s="127"/>
      <c r="D38" s="128"/>
      <c r="E38" s="164"/>
      <c r="F38" s="27" t="s">
        <v>39</v>
      </c>
      <c r="G38" s="86">
        <v>2</v>
      </c>
      <c r="H38" s="103">
        <v>6000</v>
      </c>
      <c r="I38" s="104">
        <f t="shared" si="0"/>
        <v>12000</v>
      </c>
      <c r="J38" s="164"/>
      <c r="K38" s="27" t="s">
        <v>39</v>
      </c>
      <c r="L38" s="86">
        <v>2</v>
      </c>
      <c r="M38" s="103">
        <v>6100</v>
      </c>
      <c r="N38" s="104">
        <f t="shared" si="3"/>
        <v>12200</v>
      </c>
      <c r="O38" s="164"/>
      <c r="P38" s="27" t="s">
        <v>39</v>
      </c>
      <c r="Q38" s="86">
        <v>2</v>
      </c>
      <c r="R38" s="103">
        <v>1000</v>
      </c>
      <c r="S38" s="104">
        <f t="shared" si="4"/>
        <v>2000</v>
      </c>
    </row>
    <row r="39" spans="1:19" s="8" customFormat="1">
      <c r="A39" s="134"/>
      <c r="B39" s="273" t="s">
        <v>113</v>
      </c>
      <c r="C39" s="274"/>
      <c r="D39" s="275"/>
      <c r="E39" s="164"/>
      <c r="F39" s="27" t="s">
        <v>12</v>
      </c>
      <c r="G39" s="86">
        <v>2</v>
      </c>
      <c r="H39" s="103">
        <v>10000</v>
      </c>
      <c r="I39" s="104">
        <f t="shared" si="0"/>
        <v>20000</v>
      </c>
      <c r="J39" s="164"/>
      <c r="K39" s="27" t="s">
        <v>39</v>
      </c>
      <c r="L39" s="86">
        <v>2</v>
      </c>
      <c r="M39" s="103">
        <v>3660</v>
      </c>
      <c r="N39" s="104">
        <f t="shared" si="3"/>
        <v>7320</v>
      </c>
      <c r="O39" s="164"/>
      <c r="P39" s="27" t="s">
        <v>12</v>
      </c>
      <c r="Q39" s="86">
        <v>2</v>
      </c>
      <c r="R39" s="103">
        <v>325</v>
      </c>
      <c r="S39" s="104">
        <f t="shared" si="4"/>
        <v>650</v>
      </c>
    </row>
    <row r="40" spans="1:19" s="8" customFormat="1">
      <c r="A40" s="134"/>
      <c r="B40" s="209" t="s">
        <v>115</v>
      </c>
      <c r="C40" s="210"/>
      <c r="D40" s="211"/>
      <c r="E40" s="164"/>
      <c r="F40" s="27" t="s">
        <v>12</v>
      </c>
      <c r="G40" s="86">
        <v>1</v>
      </c>
      <c r="H40" s="103">
        <v>100000</v>
      </c>
      <c r="I40" s="104">
        <f t="shared" si="0"/>
        <v>100000</v>
      </c>
      <c r="J40" s="164"/>
      <c r="K40" s="27" t="s">
        <v>12</v>
      </c>
      <c r="L40" s="86">
        <v>1</v>
      </c>
      <c r="M40" s="103">
        <v>24400</v>
      </c>
      <c r="N40" s="104">
        <f t="shared" si="3"/>
        <v>24400</v>
      </c>
      <c r="O40" s="164"/>
      <c r="P40" s="27" t="s">
        <v>12</v>
      </c>
      <c r="Q40" s="86">
        <v>1</v>
      </c>
      <c r="R40" s="103">
        <v>6500</v>
      </c>
      <c r="S40" s="104">
        <f t="shared" si="4"/>
        <v>6500</v>
      </c>
    </row>
    <row r="41" spans="1:19" s="8" customFormat="1">
      <c r="A41" s="134"/>
      <c r="B41" s="209" t="s">
        <v>86</v>
      </c>
      <c r="C41" s="210"/>
      <c r="D41" s="211"/>
      <c r="E41" s="164"/>
      <c r="F41" s="27" t="s">
        <v>12</v>
      </c>
      <c r="G41" s="86">
        <v>1</v>
      </c>
      <c r="H41" s="103">
        <v>30000</v>
      </c>
      <c r="I41" s="104">
        <f t="shared" si="0"/>
        <v>30000</v>
      </c>
      <c r="J41" s="164"/>
      <c r="K41" s="27" t="s">
        <v>12</v>
      </c>
      <c r="L41" s="86">
        <v>1</v>
      </c>
      <c r="M41" s="103">
        <v>95160</v>
      </c>
      <c r="N41" s="104">
        <f t="shared" si="3"/>
        <v>95160</v>
      </c>
      <c r="O41" s="164"/>
      <c r="P41" s="27" t="s">
        <v>12</v>
      </c>
      <c r="Q41" s="86">
        <v>30</v>
      </c>
      <c r="R41" s="103">
        <v>1300</v>
      </c>
      <c r="S41" s="104">
        <f t="shared" si="4"/>
        <v>39000</v>
      </c>
    </row>
    <row r="42" spans="1:19" s="8" customFormat="1">
      <c r="A42" s="134"/>
      <c r="B42" s="160" t="s">
        <v>106</v>
      </c>
      <c r="C42" s="161"/>
      <c r="D42" s="162"/>
      <c r="E42" s="164"/>
      <c r="F42" s="27" t="s">
        <v>12</v>
      </c>
      <c r="G42" s="86">
        <v>1</v>
      </c>
      <c r="H42" s="103">
        <v>4000</v>
      </c>
      <c r="I42" s="104">
        <f t="shared" si="0"/>
        <v>4000</v>
      </c>
      <c r="J42" s="164"/>
      <c r="K42" s="27" t="s">
        <v>12</v>
      </c>
      <c r="L42" s="86">
        <v>1</v>
      </c>
      <c r="M42" s="103">
        <v>21960</v>
      </c>
      <c r="N42" s="104">
        <f t="shared" si="3"/>
        <v>21960</v>
      </c>
      <c r="O42" s="164"/>
      <c r="P42" s="27" t="s">
        <v>12</v>
      </c>
      <c r="Q42" s="86">
        <v>1</v>
      </c>
      <c r="R42" s="103">
        <v>12500</v>
      </c>
      <c r="S42" s="104">
        <f t="shared" si="4"/>
        <v>12500</v>
      </c>
    </row>
    <row r="43" spans="1:19" s="8" customFormat="1">
      <c r="A43" s="134"/>
      <c r="B43" s="209" t="s">
        <v>107</v>
      </c>
      <c r="C43" s="210"/>
      <c r="D43" s="211"/>
      <c r="E43" s="164"/>
      <c r="F43" s="27" t="s">
        <v>12</v>
      </c>
      <c r="G43" s="86">
        <v>4</v>
      </c>
      <c r="H43" s="103">
        <v>1500</v>
      </c>
      <c r="I43" s="104">
        <f t="shared" si="0"/>
        <v>6000</v>
      </c>
      <c r="J43" s="164"/>
      <c r="K43" s="27" t="s">
        <v>44</v>
      </c>
      <c r="L43" s="86">
        <v>4</v>
      </c>
      <c r="M43" s="103">
        <v>549</v>
      </c>
      <c r="N43" s="104">
        <f t="shared" si="3"/>
        <v>2196</v>
      </c>
      <c r="O43" s="164"/>
      <c r="P43" s="27" t="s">
        <v>12</v>
      </c>
      <c r="Q43" s="86">
        <v>4</v>
      </c>
      <c r="R43" s="103">
        <v>2500</v>
      </c>
      <c r="S43" s="104">
        <f t="shared" si="4"/>
        <v>10000</v>
      </c>
    </row>
    <row r="44" spans="1:19" s="8" customFormat="1">
      <c r="A44" s="134"/>
      <c r="B44" s="160" t="s">
        <v>109</v>
      </c>
      <c r="C44" s="161"/>
      <c r="D44" s="162"/>
      <c r="E44" s="164"/>
      <c r="F44" s="27" t="s">
        <v>12</v>
      </c>
      <c r="G44" s="86">
        <v>2</v>
      </c>
      <c r="H44" s="103">
        <v>3500</v>
      </c>
      <c r="I44" s="104">
        <f t="shared" si="0"/>
        <v>7000</v>
      </c>
      <c r="J44" s="164"/>
      <c r="K44" s="27" t="s">
        <v>159</v>
      </c>
      <c r="L44" s="86">
        <v>2</v>
      </c>
      <c r="M44" s="103">
        <v>1464</v>
      </c>
      <c r="N44" s="104">
        <f t="shared" si="3"/>
        <v>2928</v>
      </c>
      <c r="O44" s="164"/>
      <c r="P44" s="27" t="s">
        <v>12</v>
      </c>
      <c r="Q44" s="86">
        <v>2</v>
      </c>
      <c r="R44" s="103">
        <v>2100</v>
      </c>
      <c r="S44" s="104">
        <f t="shared" si="4"/>
        <v>4200</v>
      </c>
    </row>
    <row r="45" spans="1:19" s="8" customFormat="1">
      <c r="A45" s="134"/>
      <c r="B45" s="209" t="s">
        <v>118</v>
      </c>
      <c r="C45" s="210"/>
      <c r="D45" s="211"/>
      <c r="E45" s="164"/>
      <c r="F45" s="27" t="s">
        <v>12</v>
      </c>
      <c r="G45" s="86">
        <v>1</v>
      </c>
      <c r="H45" s="103">
        <v>20000</v>
      </c>
      <c r="I45" s="104">
        <f t="shared" si="0"/>
        <v>20000</v>
      </c>
      <c r="J45" s="164"/>
      <c r="K45" s="27" t="s">
        <v>12</v>
      </c>
      <c r="L45" s="86">
        <v>1</v>
      </c>
      <c r="M45" s="103">
        <v>12200</v>
      </c>
      <c r="N45" s="104">
        <f t="shared" si="3"/>
        <v>12200</v>
      </c>
      <c r="O45" s="164"/>
      <c r="P45" s="27" t="s">
        <v>12</v>
      </c>
      <c r="Q45" s="86">
        <v>1</v>
      </c>
      <c r="R45" s="103">
        <v>35000</v>
      </c>
      <c r="S45" s="104">
        <f t="shared" si="4"/>
        <v>35000</v>
      </c>
    </row>
    <row r="46" spans="1:19" s="8" customFormat="1">
      <c r="A46" s="134"/>
      <c r="B46" s="209" t="s">
        <v>135</v>
      </c>
      <c r="C46" s="210"/>
      <c r="D46" s="211"/>
      <c r="E46" s="164"/>
      <c r="F46" s="27" t="s">
        <v>12</v>
      </c>
      <c r="G46" s="86">
        <v>1</v>
      </c>
      <c r="H46" s="103">
        <v>4000</v>
      </c>
      <c r="I46" s="104">
        <f>H46*G46</f>
        <v>4000</v>
      </c>
      <c r="J46" s="164"/>
      <c r="K46" s="27" t="s">
        <v>12</v>
      </c>
      <c r="L46" s="86">
        <v>1</v>
      </c>
      <c r="M46" s="103">
        <v>6100</v>
      </c>
      <c r="N46" s="104">
        <f t="shared" si="3"/>
        <v>6100</v>
      </c>
      <c r="O46" s="164"/>
      <c r="P46" s="27" t="s">
        <v>12</v>
      </c>
      <c r="Q46" s="86">
        <v>1</v>
      </c>
      <c r="R46" s="103">
        <v>15000</v>
      </c>
      <c r="S46" s="104">
        <f>R46*Q46</f>
        <v>15000</v>
      </c>
    </row>
    <row r="47" spans="1:19" s="8" customFormat="1">
      <c r="A47" s="134"/>
      <c r="B47" s="209" t="s">
        <v>134</v>
      </c>
      <c r="C47" s="210"/>
      <c r="D47" s="211"/>
      <c r="E47" s="164"/>
      <c r="F47" s="27" t="s">
        <v>12</v>
      </c>
      <c r="G47" s="86">
        <v>1</v>
      </c>
      <c r="H47" s="103">
        <v>10000</v>
      </c>
      <c r="I47" s="104">
        <f>H47*G47</f>
        <v>10000</v>
      </c>
      <c r="J47" s="164"/>
      <c r="K47" s="27" t="s">
        <v>12</v>
      </c>
      <c r="L47" s="86">
        <v>1</v>
      </c>
      <c r="M47" s="103">
        <v>18300</v>
      </c>
      <c r="N47" s="104">
        <f t="shared" si="3"/>
        <v>18300</v>
      </c>
      <c r="O47" s="164"/>
      <c r="P47" s="27" t="s">
        <v>12</v>
      </c>
      <c r="Q47" s="86">
        <v>1</v>
      </c>
      <c r="R47" s="103">
        <v>15000</v>
      </c>
      <c r="S47" s="104">
        <f>R47*Q47</f>
        <v>15000</v>
      </c>
    </row>
    <row r="48" spans="1:19" s="8" customFormat="1">
      <c r="A48" s="134"/>
      <c r="B48" s="209" t="s">
        <v>131</v>
      </c>
      <c r="C48" s="210"/>
      <c r="D48" s="211"/>
      <c r="E48" s="164"/>
      <c r="F48" s="27" t="s">
        <v>12</v>
      </c>
      <c r="G48" s="86">
        <v>1</v>
      </c>
      <c r="H48" s="103">
        <v>500000</v>
      </c>
      <c r="I48" s="104">
        <f>H48*G48</f>
        <v>500000</v>
      </c>
      <c r="J48" s="164"/>
      <c r="K48" s="27" t="s">
        <v>12</v>
      </c>
      <c r="L48" s="86">
        <v>1</v>
      </c>
      <c r="M48" s="103">
        <v>183000</v>
      </c>
      <c r="N48" s="104">
        <f t="shared" si="3"/>
        <v>183000</v>
      </c>
      <c r="O48" s="164"/>
      <c r="P48" s="27" t="s">
        <v>12</v>
      </c>
      <c r="Q48" s="86">
        <v>1</v>
      </c>
      <c r="R48" s="103">
        <v>450000</v>
      </c>
      <c r="S48" s="104">
        <f>R48*Q48</f>
        <v>450000</v>
      </c>
    </row>
    <row r="49" spans="1:19" s="8" customFormat="1">
      <c r="A49" s="134"/>
      <c r="B49" s="338"/>
      <c r="C49" s="339"/>
      <c r="D49" s="340"/>
      <c r="E49" s="164"/>
      <c r="F49" s="27"/>
      <c r="G49" s="86"/>
      <c r="H49" s="103"/>
      <c r="I49" s="104"/>
      <c r="J49" s="164"/>
      <c r="K49" s="27"/>
      <c r="L49" s="86"/>
      <c r="M49" s="103"/>
      <c r="N49" s="104"/>
      <c r="O49" s="164"/>
      <c r="P49" s="27"/>
      <c r="Q49" s="86"/>
      <c r="R49" s="103"/>
      <c r="S49" s="104"/>
    </row>
    <row r="50" spans="1:19" s="8" customFormat="1">
      <c r="A50" s="134"/>
      <c r="B50" s="338"/>
      <c r="C50" s="339"/>
      <c r="D50" s="340"/>
      <c r="E50" s="164"/>
      <c r="F50" s="27"/>
      <c r="G50" s="86"/>
      <c r="H50" s="103"/>
      <c r="I50" s="104"/>
      <c r="J50" s="164"/>
      <c r="K50" s="27"/>
      <c r="L50" s="86"/>
      <c r="M50" s="103"/>
      <c r="N50" s="104"/>
      <c r="O50" s="164"/>
      <c r="P50" s="27"/>
      <c r="Q50" s="86"/>
      <c r="R50" s="103"/>
      <c r="S50" s="104"/>
    </row>
    <row r="51" spans="1:19" s="8" customFormat="1">
      <c r="A51" s="135" t="s">
        <v>47</v>
      </c>
      <c r="B51" s="341" t="s">
        <v>48</v>
      </c>
      <c r="C51" s="342"/>
      <c r="D51" s="343"/>
      <c r="E51" s="164"/>
      <c r="F51" s="87"/>
      <c r="G51" s="88"/>
      <c r="H51" s="105"/>
      <c r="I51" s="106">
        <f>SUM(I12:I49)</f>
        <v>1149387.5</v>
      </c>
      <c r="J51" s="164"/>
      <c r="K51" s="87"/>
      <c r="L51" s="88"/>
      <c r="M51" s="105"/>
      <c r="N51" s="106">
        <f>SUM(N13:N50)</f>
        <v>1213326.6000000001</v>
      </c>
      <c r="O51" s="164"/>
      <c r="P51" s="87"/>
      <c r="Q51" s="88"/>
      <c r="R51" s="105"/>
      <c r="S51" s="106">
        <f>SUM(S12:S48)</f>
        <v>1782996.66</v>
      </c>
    </row>
    <row r="52" spans="1:19" s="8" customFormat="1">
      <c r="A52" s="135"/>
      <c r="B52" s="299"/>
      <c r="C52" s="300"/>
      <c r="D52" s="301"/>
      <c r="E52" s="164"/>
      <c r="F52" s="87"/>
      <c r="G52" s="88"/>
      <c r="H52" s="105"/>
      <c r="I52" s="106"/>
      <c r="J52" s="164"/>
      <c r="K52" s="87"/>
      <c r="L52" s="88"/>
      <c r="M52" s="105"/>
      <c r="N52" s="106"/>
      <c r="O52" s="164"/>
      <c r="P52" s="87"/>
      <c r="Q52" s="88"/>
      <c r="R52" s="105"/>
      <c r="S52" s="106"/>
    </row>
    <row r="53" spans="1:19" s="8" customFormat="1" ht="33" customHeight="1">
      <c r="A53" s="137" t="s">
        <v>19</v>
      </c>
      <c r="B53" s="206" t="s">
        <v>123</v>
      </c>
      <c r="C53" s="207"/>
      <c r="D53" s="208"/>
      <c r="E53" s="164"/>
      <c r="F53" s="27"/>
      <c r="G53" s="90"/>
      <c r="H53" s="118"/>
      <c r="I53" s="113"/>
      <c r="J53" s="164"/>
      <c r="K53" s="27"/>
      <c r="L53" s="90"/>
      <c r="M53" s="118"/>
      <c r="N53" s="113"/>
      <c r="O53" s="164"/>
      <c r="P53" s="27"/>
      <c r="Q53" s="90"/>
      <c r="R53" s="118"/>
      <c r="S53" s="113"/>
    </row>
    <row r="54" spans="1:19" s="8" customFormat="1" ht="10.5" customHeight="1">
      <c r="A54" s="136"/>
      <c r="B54" s="302"/>
      <c r="C54" s="303"/>
      <c r="D54" s="304"/>
      <c r="E54" s="164"/>
      <c r="F54" s="27"/>
      <c r="G54" s="90"/>
      <c r="H54" s="118"/>
      <c r="I54" s="113"/>
      <c r="J54" s="164"/>
      <c r="K54" s="27"/>
      <c r="L54" s="90"/>
      <c r="M54" s="118"/>
      <c r="N54" s="113"/>
      <c r="O54" s="164"/>
      <c r="P54" s="27"/>
      <c r="Q54" s="90"/>
      <c r="R54" s="118"/>
      <c r="S54" s="113"/>
    </row>
    <row r="55" spans="1:19" s="8" customFormat="1" ht="15" customHeight="1">
      <c r="A55" s="136">
        <v>1</v>
      </c>
      <c r="B55" s="209" t="s">
        <v>143</v>
      </c>
      <c r="C55" s="210"/>
      <c r="D55" s="211"/>
      <c r="E55" s="164"/>
      <c r="F55" s="27"/>
      <c r="G55" s="27"/>
      <c r="H55" s="41"/>
      <c r="I55" s="113"/>
      <c r="J55" s="164"/>
      <c r="K55" s="27"/>
      <c r="L55" s="27"/>
      <c r="M55" s="41"/>
      <c r="N55" s="113">
        <f t="shared" ref="N55:N61" si="5">M55*L55</f>
        <v>0</v>
      </c>
      <c r="O55" s="164"/>
      <c r="P55" s="27"/>
      <c r="Q55" s="27"/>
      <c r="R55" s="41"/>
      <c r="S55" s="113"/>
    </row>
    <row r="56" spans="1:19" s="8" customFormat="1" ht="15" customHeight="1">
      <c r="A56" s="136">
        <v>2</v>
      </c>
      <c r="B56" s="209" t="s">
        <v>137</v>
      </c>
      <c r="C56" s="210"/>
      <c r="D56" s="211"/>
      <c r="E56" s="164"/>
      <c r="F56" s="27" t="s">
        <v>160</v>
      </c>
      <c r="G56" s="27">
        <v>2</v>
      </c>
      <c r="H56" s="41">
        <v>4500</v>
      </c>
      <c r="I56" s="113">
        <f t="shared" ref="I56:I61" si="6">H56*G56</f>
        <v>9000</v>
      </c>
      <c r="J56" s="164"/>
      <c r="K56" s="27" t="s">
        <v>160</v>
      </c>
      <c r="L56" s="27">
        <v>2</v>
      </c>
      <c r="M56" s="41">
        <v>2623</v>
      </c>
      <c r="N56" s="113">
        <f t="shared" si="5"/>
        <v>5246</v>
      </c>
      <c r="O56" s="164"/>
      <c r="P56" s="27" t="s">
        <v>160</v>
      </c>
      <c r="Q56" s="27">
        <v>10</v>
      </c>
      <c r="R56" s="41">
        <v>9625</v>
      </c>
      <c r="S56" s="113">
        <f t="shared" ref="S56:S61" si="7">R56*Q56</f>
        <v>96250</v>
      </c>
    </row>
    <row r="57" spans="1:19" s="8" customFormat="1" ht="15" customHeight="1">
      <c r="A57" s="136">
        <v>3</v>
      </c>
      <c r="B57" s="209" t="s">
        <v>138</v>
      </c>
      <c r="C57" s="210"/>
      <c r="D57" s="211"/>
      <c r="E57" s="164"/>
      <c r="F57" s="27" t="s">
        <v>44</v>
      </c>
      <c r="G57" s="27">
        <v>20</v>
      </c>
      <c r="H57" s="41">
        <v>300</v>
      </c>
      <c r="I57" s="113">
        <f t="shared" si="6"/>
        <v>6000</v>
      </c>
      <c r="J57" s="164"/>
      <c r="K57" s="27" t="s">
        <v>44</v>
      </c>
      <c r="L57" s="27">
        <v>20</v>
      </c>
      <c r="M57" s="41">
        <v>549</v>
      </c>
      <c r="N57" s="113">
        <f t="shared" si="5"/>
        <v>10980</v>
      </c>
      <c r="O57" s="164"/>
      <c r="P57" s="27" t="s">
        <v>44</v>
      </c>
      <c r="Q57" s="27">
        <v>60</v>
      </c>
      <c r="R57" s="41">
        <v>337.5</v>
      </c>
      <c r="S57" s="113">
        <f t="shared" si="7"/>
        <v>20250</v>
      </c>
    </row>
    <row r="58" spans="1:19" s="8" customFormat="1" ht="15" customHeight="1">
      <c r="A58" s="136">
        <v>4</v>
      </c>
      <c r="B58" s="209" t="s">
        <v>136</v>
      </c>
      <c r="C58" s="210"/>
      <c r="D58" s="211"/>
      <c r="E58" s="164"/>
      <c r="F58" s="27" t="s">
        <v>12</v>
      </c>
      <c r="G58" s="86">
        <v>1</v>
      </c>
      <c r="H58" s="41">
        <v>15000</v>
      </c>
      <c r="I58" s="113">
        <f t="shared" si="6"/>
        <v>15000</v>
      </c>
      <c r="J58" s="164"/>
      <c r="K58" s="27" t="s">
        <v>12</v>
      </c>
      <c r="L58" s="86">
        <v>1</v>
      </c>
      <c r="M58" s="41">
        <v>7320</v>
      </c>
      <c r="N58" s="113">
        <f t="shared" si="5"/>
        <v>7320</v>
      </c>
      <c r="O58" s="164"/>
      <c r="P58" s="27" t="s">
        <v>12</v>
      </c>
      <c r="Q58" s="86">
        <v>1</v>
      </c>
      <c r="R58" s="41">
        <v>10000</v>
      </c>
      <c r="S58" s="113">
        <f t="shared" si="7"/>
        <v>10000</v>
      </c>
    </row>
    <row r="59" spans="1:19" s="8" customFormat="1" ht="15" customHeight="1">
      <c r="A59" s="136">
        <v>5</v>
      </c>
      <c r="B59" s="209"/>
      <c r="C59" s="210"/>
      <c r="D59" s="211"/>
      <c r="E59" s="164"/>
      <c r="F59" s="27"/>
      <c r="G59" s="27"/>
      <c r="H59" s="41"/>
      <c r="I59" s="113">
        <f t="shared" si="6"/>
        <v>0</v>
      </c>
      <c r="J59" s="164"/>
      <c r="K59" s="27"/>
      <c r="L59" s="27"/>
      <c r="M59" s="41"/>
      <c r="N59" s="113">
        <f t="shared" si="5"/>
        <v>0</v>
      </c>
      <c r="O59" s="164"/>
      <c r="P59" s="27"/>
      <c r="Q59" s="27"/>
      <c r="R59" s="41"/>
      <c r="S59" s="113">
        <f t="shared" si="7"/>
        <v>0</v>
      </c>
    </row>
    <row r="60" spans="1:19" s="8" customFormat="1" ht="15" customHeight="1">
      <c r="A60" s="136">
        <v>6</v>
      </c>
      <c r="B60" s="209"/>
      <c r="C60" s="210"/>
      <c r="D60" s="211"/>
      <c r="E60" s="164"/>
      <c r="F60" s="27"/>
      <c r="G60" s="27"/>
      <c r="H60" s="41"/>
      <c r="I60" s="113">
        <f t="shared" si="6"/>
        <v>0</v>
      </c>
      <c r="J60" s="164"/>
      <c r="K60" s="27"/>
      <c r="L60" s="27"/>
      <c r="M60" s="41"/>
      <c r="N60" s="113">
        <f t="shared" si="5"/>
        <v>0</v>
      </c>
      <c r="O60" s="164"/>
      <c r="P60" s="27"/>
      <c r="Q60" s="27"/>
      <c r="R60" s="41"/>
      <c r="S60" s="113">
        <f t="shared" si="7"/>
        <v>0</v>
      </c>
    </row>
    <row r="61" spans="1:19" s="8" customFormat="1" ht="15" customHeight="1">
      <c r="A61" s="136">
        <v>7</v>
      </c>
      <c r="B61" s="209"/>
      <c r="C61" s="210"/>
      <c r="D61" s="211"/>
      <c r="E61" s="164"/>
      <c r="F61" s="27"/>
      <c r="G61" s="27"/>
      <c r="H61" s="41"/>
      <c r="I61" s="113">
        <f t="shared" si="6"/>
        <v>0</v>
      </c>
      <c r="J61" s="164"/>
      <c r="K61" s="27"/>
      <c r="L61" s="27"/>
      <c r="M61" s="41"/>
      <c r="N61" s="113">
        <f t="shared" si="5"/>
        <v>0</v>
      </c>
      <c r="O61" s="164"/>
      <c r="P61" s="27"/>
      <c r="Q61" s="27"/>
      <c r="R61" s="41"/>
      <c r="S61" s="113">
        <f t="shared" si="7"/>
        <v>0</v>
      </c>
    </row>
    <row r="62" spans="1:19" s="8" customFormat="1">
      <c r="A62" s="136">
        <v>8</v>
      </c>
      <c r="B62" s="216"/>
      <c r="C62" s="217"/>
      <c r="D62" s="218"/>
      <c r="E62" s="164"/>
      <c r="F62" s="89"/>
      <c r="G62" s="25"/>
      <c r="H62" s="41"/>
      <c r="I62" s="113"/>
      <c r="J62" s="164"/>
      <c r="K62" s="89"/>
      <c r="L62" s="25"/>
      <c r="M62" s="41"/>
      <c r="N62" s="113"/>
      <c r="O62" s="164"/>
      <c r="P62" s="89"/>
      <c r="Q62" s="25"/>
      <c r="R62" s="41"/>
      <c r="S62" s="113"/>
    </row>
    <row r="63" spans="1:19" s="8" customFormat="1" ht="15" customHeight="1">
      <c r="A63" s="136"/>
      <c r="B63" s="212" t="s">
        <v>48</v>
      </c>
      <c r="C63" s="213"/>
      <c r="D63" s="214"/>
      <c r="E63" s="164"/>
      <c r="F63" s="27"/>
      <c r="G63" s="90"/>
      <c r="H63" s="118"/>
      <c r="I63" s="114">
        <f>SUM(I55:I61)</f>
        <v>30000</v>
      </c>
      <c r="J63" s="164"/>
      <c r="K63" s="27"/>
      <c r="L63" s="90"/>
      <c r="M63" s="118"/>
      <c r="N63" s="114">
        <f>SUM(N55:N61)</f>
        <v>23546</v>
      </c>
      <c r="O63" s="164"/>
      <c r="P63" s="27"/>
      <c r="Q63" s="90"/>
      <c r="R63" s="118"/>
      <c r="S63" s="114">
        <f>SUM(S55:S61)</f>
        <v>126500</v>
      </c>
    </row>
    <row r="64" spans="1:19" s="8" customFormat="1" ht="33" customHeight="1">
      <c r="A64" s="137" t="s">
        <v>65</v>
      </c>
      <c r="B64" s="206" t="s">
        <v>124</v>
      </c>
      <c r="C64" s="207"/>
      <c r="D64" s="208"/>
      <c r="E64" s="164"/>
      <c r="F64" s="27"/>
      <c r="G64" s="90"/>
      <c r="H64" s="118"/>
      <c r="I64" s="113"/>
      <c r="J64" s="164"/>
      <c r="K64" s="27"/>
      <c r="L64" s="90"/>
      <c r="M64" s="118"/>
      <c r="N64" s="113"/>
      <c r="O64" s="164"/>
      <c r="P64" s="27"/>
      <c r="Q64" s="90"/>
      <c r="R64" s="118"/>
      <c r="S64" s="113"/>
    </row>
    <row r="65" spans="1:19" s="8" customFormat="1" ht="15" customHeight="1">
      <c r="A65" s="136">
        <v>1</v>
      </c>
      <c r="B65" s="209" t="s">
        <v>154</v>
      </c>
      <c r="C65" s="210"/>
      <c r="D65" s="211"/>
      <c r="E65" s="164"/>
      <c r="F65" s="27"/>
      <c r="G65" s="27"/>
      <c r="H65" s="41"/>
      <c r="I65" s="113"/>
      <c r="J65" s="164"/>
      <c r="K65" s="27"/>
      <c r="L65" s="27"/>
      <c r="M65" s="41"/>
      <c r="N65" s="113"/>
      <c r="O65" s="164"/>
      <c r="P65" s="27"/>
      <c r="Q65" s="27"/>
      <c r="R65" s="41"/>
      <c r="S65" s="113"/>
    </row>
    <row r="66" spans="1:19" s="8" customFormat="1" ht="15" customHeight="1">
      <c r="A66" s="136">
        <v>2</v>
      </c>
      <c r="B66" s="209" t="s">
        <v>139</v>
      </c>
      <c r="C66" s="210"/>
      <c r="D66" s="211"/>
      <c r="E66" s="164"/>
      <c r="F66" s="27" t="s">
        <v>160</v>
      </c>
      <c r="G66" s="27">
        <v>10</v>
      </c>
      <c r="H66" s="41">
        <v>4500</v>
      </c>
      <c r="I66" s="113">
        <f t="shared" ref="I66:I74" si="8">H66*G66</f>
        <v>45000</v>
      </c>
      <c r="J66" s="164"/>
      <c r="K66" s="27" t="s">
        <v>160</v>
      </c>
      <c r="L66" s="27">
        <v>10</v>
      </c>
      <c r="M66" s="41">
        <v>2623</v>
      </c>
      <c r="N66" s="113">
        <f t="shared" ref="N66:N74" si="9">M66*L66</f>
        <v>26230</v>
      </c>
      <c r="O66" s="164"/>
      <c r="P66" s="27" t="s">
        <v>160</v>
      </c>
      <c r="Q66" s="27">
        <v>10</v>
      </c>
      <c r="R66" s="41">
        <v>9625</v>
      </c>
      <c r="S66" s="113">
        <f t="shared" ref="S66:S74" si="10">R66*Q66</f>
        <v>96250</v>
      </c>
    </row>
    <row r="67" spans="1:19" s="8" customFormat="1" ht="15" customHeight="1">
      <c r="A67" s="136">
        <v>3</v>
      </c>
      <c r="B67" s="209" t="s">
        <v>138</v>
      </c>
      <c r="C67" s="210"/>
      <c r="D67" s="211"/>
      <c r="E67" s="164"/>
      <c r="F67" s="27" t="s">
        <v>44</v>
      </c>
      <c r="G67" s="27">
        <v>20</v>
      </c>
      <c r="H67" s="41">
        <v>300</v>
      </c>
      <c r="I67" s="113">
        <f t="shared" si="8"/>
        <v>6000</v>
      </c>
      <c r="J67" s="164"/>
      <c r="K67" s="27" t="s">
        <v>44</v>
      </c>
      <c r="L67" s="27">
        <v>20</v>
      </c>
      <c r="M67" s="41">
        <v>549</v>
      </c>
      <c r="N67" s="113">
        <f t="shared" si="9"/>
        <v>10980</v>
      </c>
      <c r="O67" s="164"/>
      <c r="P67" s="27" t="s">
        <v>44</v>
      </c>
      <c r="Q67" s="27">
        <v>300</v>
      </c>
      <c r="R67" s="41">
        <v>337.5</v>
      </c>
      <c r="S67" s="113">
        <f t="shared" si="10"/>
        <v>101250</v>
      </c>
    </row>
    <row r="68" spans="1:19" s="8" customFormat="1" ht="15" customHeight="1">
      <c r="A68" s="136">
        <v>4</v>
      </c>
      <c r="B68" s="209" t="s">
        <v>142</v>
      </c>
      <c r="C68" s="210"/>
      <c r="D68" s="211"/>
      <c r="E68" s="164"/>
      <c r="F68" s="27" t="s">
        <v>160</v>
      </c>
      <c r="G68" s="27">
        <v>2</v>
      </c>
      <c r="H68" s="41">
        <v>4500</v>
      </c>
      <c r="I68" s="113">
        <f t="shared" si="8"/>
        <v>9000</v>
      </c>
      <c r="J68" s="164"/>
      <c r="K68" s="27" t="s">
        <v>119</v>
      </c>
      <c r="L68" s="27">
        <v>2</v>
      </c>
      <c r="M68" s="41">
        <v>2623</v>
      </c>
      <c r="N68" s="113">
        <f t="shared" si="9"/>
        <v>5246</v>
      </c>
      <c r="O68" s="164"/>
      <c r="P68" s="27" t="s">
        <v>160</v>
      </c>
      <c r="Q68" s="27">
        <v>2</v>
      </c>
      <c r="R68" s="41">
        <v>9625</v>
      </c>
      <c r="S68" s="113">
        <f t="shared" si="10"/>
        <v>19250</v>
      </c>
    </row>
    <row r="69" spans="1:19" s="8" customFormat="1" ht="29.25" customHeight="1">
      <c r="A69" s="136">
        <v>5</v>
      </c>
      <c r="B69" s="215" t="s">
        <v>141</v>
      </c>
      <c r="C69" s="210"/>
      <c r="D69" s="211"/>
      <c r="E69" s="164"/>
      <c r="F69" s="27" t="s">
        <v>140</v>
      </c>
      <c r="G69" s="27">
        <v>1</v>
      </c>
      <c r="H69" s="41">
        <v>30000</v>
      </c>
      <c r="I69" s="113">
        <f t="shared" si="8"/>
        <v>30000</v>
      </c>
      <c r="J69" s="164"/>
      <c r="K69" s="27" t="s">
        <v>140</v>
      </c>
      <c r="L69" s="27">
        <v>1</v>
      </c>
      <c r="M69" s="41">
        <v>30500</v>
      </c>
      <c r="N69" s="113">
        <f t="shared" si="9"/>
        <v>30500</v>
      </c>
      <c r="O69" s="164"/>
      <c r="P69" s="27" t="s">
        <v>140</v>
      </c>
      <c r="Q69" s="27">
        <v>1</v>
      </c>
      <c r="R69" s="41">
        <v>102560</v>
      </c>
      <c r="S69" s="113">
        <f t="shared" si="10"/>
        <v>102560</v>
      </c>
    </row>
    <row r="70" spans="1:19" s="8" customFormat="1" ht="15" customHeight="1">
      <c r="A70" s="136">
        <v>6</v>
      </c>
      <c r="B70" s="209"/>
      <c r="C70" s="210"/>
      <c r="D70" s="211"/>
      <c r="E70" s="164"/>
      <c r="F70" s="27"/>
      <c r="G70" s="27"/>
      <c r="H70" s="41"/>
      <c r="I70" s="113">
        <f t="shared" si="8"/>
        <v>0</v>
      </c>
      <c r="J70" s="164"/>
      <c r="K70" s="27"/>
      <c r="L70" s="27"/>
      <c r="M70" s="41"/>
      <c r="N70" s="113">
        <f t="shared" si="9"/>
        <v>0</v>
      </c>
      <c r="O70" s="164"/>
      <c r="P70" s="27"/>
      <c r="Q70" s="27"/>
      <c r="R70" s="41"/>
      <c r="S70" s="113">
        <f t="shared" si="10"/>
        <v>0</v>
      </c>
    </row>
    <row r="71" spans="1:19" s="8" customFormat="1" ht="15" customHeight="1">
      <c r="A71" s="136">
        <v>7</v>
      </c>
      <c r="B71" s="209"/>
      <c r="C71" s="210"/>
      <c r="D71" s="211"/>
      <c r="E71" s="164"/>
      <c r="F71" s="27"/>
      <c r="G71" s="27"/>
      <c r="H71" s="41"/>
      <c r="I71" s="113">
        <f t="shared" si="8"/>
        <v>0</v>
      </c>
      <c r="J71" s="164"/>
      <c r="K71" s="27"/>
      <c r="L71" s="27"/>
      <c r="M71" s="41"/>
      <c r="N71" s="113">
        <f t="shared" si="9"/>
        <v>0</v>
      </c>
      <c r="O71" s="164"/>
      <c r="P71" s="27"/>
      <c r="Q71" s="27"/>
      <c r="R71" s="41"/>
      <c r="S71" s="113">
        <f t="shared" si="10"/>
        <v>0</v>
      </c>
    </row>
    <row r="72" spans="1:19" s="8" customFormat="1" ht="15" customHeight="1">
      <c r="A72" s="136">
        <v>8</v>
      </c>
      <c r="B72" s="209"/>
      <c r="C72" s="210"/>
      <c r="D72" s="211"/>
      <c r="E72" s="164"/>
      <c r="F72" s="27"/>
      <c r="G72" s="27"/>
      <c r="H72" s="41"/>
      <c r="I72" s="113">
        <f t="shared" si="8"/>
        <v>0</v>
      </c>
      <c r="J72" s="164"/>
      <c r="K72" s="27"/>
      <c r="L72" s="27"/>
      <c r="M72" s="41"/>
      <c r="N72" s="113">
        <f t="shared" si="9"/>
        <v>0</v>
      </c>
      <c r="O72" s="164"/>
      <c r="P72" s="27"/>
      <c r="Q72" s="27"/>
      <c r="R72" s="41"/>
      <c r="S72" s="113">
        <f t="shared" si="10"/>
        <v>0</v>
      </c>
    </row>
    <row r="73" spans="1:19" s="8" customFormat="1" ht="15" customHeight="1">
      <c r="A73" s="136">
        <v>9</v>
      </c>
      <c r="B73" s="209"/>
      <c r="C73" s="210"/>
      <c r="D73" s="211"/>
      <c r="E73" s="164"/>
      <c r="F73" s="27"/>
      <c r="G73" s="27"/>
      <c r="H73" s="41"/>
      <c r="I73" s="113">
        <f t="shared" si="8"/>
        <v>0</v>
      </c>
      <c r="J73" s="164"/>
      <c r="K73" s="27"/>
      <c r="L73" s="27"/>
      <c r="M73" s="41"/>
      <c r="N73" s="113">
        <f t="shared" si="9"/>
        <v>0</v>
      </c>
      <c r="O73" s="164"/>
      <c r="P73" s="27"/>
      <c r="Q73" s="27"/>
      <c r="R73" s="41"/>
      <c r="S73" s="113">
        <f t="shared" si="10"/>
        <v>0</v>
      </c>
    </row>
    <row r="74" spans="1:19" s="8" customFormat="1" ht="15" customHeight="1">
      <c r="A74" s="136">
        <v>10</v>
      </c>
      <c r="B74" s="209"/>
      <c r="C74" s="210"/>
      <c r="D74" s="211"/>
      <c r="E74" s="164"/>
      <c r="F74" s="27"/>
      <c r="G74" s="27"/>
      <c r="H74" s="41"/>
      <c r="I74" s="113">
        <f t="shared" si="8"/>
        <v>0</v>
      </c>
      <c r="J74" s="164"/>
      <c r="K74" s="27"/>
      <c r="L74" s="27"/>
      <c r="M74" s="41"/>
      <c r="N74" s="113">
        <f t="shared" si="9"/>
        <v>0</v>
      </c>
      <c r="O74" s="164"/>
      <c r="P74" s="27"/>
      <c r="Q74" s="27"/>
      <c r="R74" s="41"/>
      <c r="S74" s="113">
        <f t="shared" si="10"/>
        <v>0</v>
      </c>
    </row>
    <row r="75" spans="1:19" s="8" customFormat="1" ht="15" customHeight="1">
      <c r="A75" s="136"/>
      <c r="B75" s="212" t="s">
        <v>48</v>
      </c>
      <c r="C75" s="213"/>
      <c r="D75" s="214"/>
      <c r="E75" s="164"/>
      <c r="F75" s="27"/>
      <c r="G75" s="90"/>
      <c r="H75" s="118"/>
      <c r="I75" s="114">
        <f>SUM(I65:I74)</f>
        <v>90000</v>
      </c>
      <c r="J75" s="164"/>
      <c r="K75" s="27"/>
      <c r="L75" s="90"/>
      <c r="M75" s="118"/>
      <c r="N75" s="114">
        <f>SUM(N65:N74)</f>
        <v>72956</v>
      </c>
      <c r="O75" s="164"/>
      <c r="P75" s="27"/>
      <c r="Q75" s="90"/>
      <c r="R75" s="118"/>
      <c r="S75" s="114">
        <f>SUM(S65:S74)</f>
        <v>319310</v>
      </c>
    </row>
    <row r="76" spans="1:19" s="8" customFormat="1" ht="33" customHeight="1">
      <c r="A76" s="137" t="s">
        <v>66</v>
      </c>
      <c r="B76" s="206" t="s">
        <v>128</v>
      </c>
      <c r="C76" s="207"/>
      <c r="D76" s="208"/>
      <c r="E76" s="164"/>
      <c r="F76" s="27"/>
      <c r="G76" s="90"/>
      <c r="H76" s="118"/>
      <c r="I76" s="113"/>
      <c r="J76" s="164"/>
      <c r="K76" s="27"/>
      <c r="L76" s="90"/>
      <c r="M76" s="118"/>
      <c r="N76" s="113"/>
      <c r="O76" s="164"/>
      <c r="P76" s="27"/>
      <c r="Q76" s="90"/>
      <c r="R76" s="118"/>
      <c r="S76" s="113"/>
    </row>
    <row r="77" spans="1:19" s="8" customFormat="1" ht="15" customHeight="1">
      <c r="A77" s="136">
        <v>1</v>
      </c>
      <c r="B77" s="209" t="s">
        <v>144</v>
      </c>
      <c r="C77" s="210"/>
      <c r="D77" s="211"/>
      <c r="E77" s="164"/>
      <c r="F77" s="27"/>
      <c r="G77" s="27"/>
      <c r="H77" s="41"/>
      <c r="I77" s="113"/>
      <c r="J77" s="164"/>
      <c r="K77" s="27"/>
      <c r="L77" s="27"/>
      <c r="M77" s="41"/>
      <c r="N77" s="113"/>
      <c r="O77" s="164"/>
      <c r="P77" s="27"/>
      <c r="Q77" s="27"/>
      <c r="R77" s="41"/>
      <c r="S77" s="113"/>
    </row>
    <row r="78" spans="1:19" s="8" customFormat="1" ht="15" customHeight="1">
      <c r="A78" s="136">
        <v>2</v>
      </c>
      <c r="B78" s="209" t="s">
        <v>136</v>
      </c>
      <c r="C78" s="210"/>
      <c r="D78" s="211"/>
      <c r="E78" s="164"/>
      <c r="F78" s="27" t="s">
        <v>12</v>
      </c>
      <c r="G78" s="86">
        <v>1</v>
      </c>
      <c r="H78" s="41">
        <v>50000</v>
      </c>
      <c r="I78" s="113">
        <f>H78*G78</f>
        <v>50000</v>
      </c>
      <c r="J78" s="164"/>
      <c r="K78" s="27" t="s">
        <v>12</v>
      </c>
      <c r="L78" s="86">
        <v>1</v>
      </c>
      <c r="M78" s="41">
        <v>73200</v>
      </c>
      <c r="N78" s="113">
        <f>M78*L78</f>
        <v>73200</v>
      </c>
      <c r="O78" s="164"/>
      <c r="P78" s="27" t="s">
        <v>12</v>
      </c>
      <c r="Q78" s="86">
        <v>1</v>
      </c>
      <c r="R78" s="41">
        <v>25000</v>
      </c>
      <c r="S78" s="113">
        <f>R78*Q78</f>
        <v>25000</v>
      </c>
    </row>
    <row r="79" spans="1:19" s="8" customFormat="1">
      <c r="A79" s="136">
        <v>3</v>
      </c>
      <c r="B79" s="209" t="s">
        <v>131</v>
      </c>
      <c r="C79" s="210"/>
      <c r="D79" s="211"/>
      <c r="E79" s="164"/>
      <c r="F79" s="27" t="s">
        <v>12</v>
      </c>
      <c r="G79" s="86"/>
      <c r="H79" s="103"/>
      <c r="I79" s="104">
        <f>H79*G79</f>
        <v>0</v>
      </c>
      <c r="J79" s="164"/>
      <c r="K79" s="27" t="s">
        <v>12</v>
      </c>
      <c r="L79" s="86"/>
      <c r="M79" s="103"/>
      <c r="N79" s="113">
        <f>M79*L79</f>
        <v>0</v>
      </c>
      <c r="O79" s="164"/>
      <c r="P79" s="27"/>
      <c r="Q79" s="86"/>
      <c r="R79" s="103"/>
      <c r="S79" s="104">
        <f>R79*Q79</f>
        <v>0</v>
      </c>
    </row>
    <row r="80" spans="1:19" s="8" customFormat="1" ht="15" customHeight="1">
      <c r="A80" s="136">
        <v>4</v>
      </c>
      <c r="B80" s="338"/>
      <c r="C80" s="339"/>
      <c r="D80" s="340"/>
      <c r="E80" s="164"/>
      <c r="F80" s="27"/>
      <c r="G80" s="27"/>
      <c r="H80" s="41"/>
      <c r="I80" s="113"/>
      <c r="J80" s="164"/>
      <c r="K80" s="27"/>
      <c r="L80" s="27"/>
      <c r="M80" s="41"/>
      <c r="N80" s="113">
        <f>M80*L80</f>
        <v>0</v>
      </c>
      <c r="O80" s="164"/>
      <c r="P80" s="27"/>
      <c r="Q80" s="27"/>
      <c r="R80" s="41"/>
      <c r="S80" s="113"/>
    </row>
    <row r="81" spans="1:19" s="8" customFormat="1" ht="15" customHeight="1">
      <c r="A81" s="136">
        <v>5</v>
      </c>
      <c r="B81" s="338"/>
      <c r="C81" s="339"/>
      <c r="D81" s="340"/>
      <c r="E81" s="164"/>
      <c r="F81" s="27"/>
      <c r="G81" s="27"/>
      <c r="H81" s="41"/>
      <c r="I81" s="113"/>
      <c r="J81" s="164"/>
      <c r="K81" s="27"/>
      <c r="L81" s="27"/>
      <c r="M81" s="41"/>
      <c r="N81" s="113">
        <f>M81*L81</f>
        <v>0</v>
      </c>
      <c r="O81" s="164"/>
      <c r="P81" s="27"/>
      <c r="Q81" s="27"/>
      <c r="R81" s="41"/>
      <c r="S81" s="113"/>
    </row>
    <row r="82" spans="1:19" s="8" customFormat="1" ht="15" customHeight="1">
      <c r="A82" s="136">
        <v>6</v>
      </c>
      <c r="B82" s="209"/>
      <c r="C82" s="210"/>
      <c r="D82" s="211"/>
      <c r="E82" s="164"/>
      <c r="F82" s="27"/>
      <c r="G82" s="27"/>
      <c r="H82" s="41"/>
      <c r="I82" s="113">
        <f>H82*G82</f>
        <v>0</v>
      </c>
      <c r="J82" s="164"/>
      <c r="K82" s="27"/>
      <c r="L82" s="27"/>
      <c r="M82" s="41"/>
      <c r="N82" s="113">
        <f>M82*L82</f>
        <v>0</v>
      </c>
      <c r="O82" s="164"/>
      <c r="P82" s="27"/>
      <c r="Q82" s="27"/>
      <c r="R82" s="41"/>
      <c r="S82" s="113">
        <f>R82*Q82</f>
        <v>0</v>
      </c>
    </row>
    <row r="83" spans="1:19" s="8" customFormat="1" ht="15" customHeight="1">
      <c r="A83" s="136"/>
      <c r="B83" s="212" t="s">
        <v>48</v>
      </c>
      <c r="C83" s="213"/>
      <c r="D83" s="214"/>
      <c r="E83" s="164"/>
      <c r="F83" s="27"/>
      <c r="G83" s="90"/>
      <c r="H83" s="118"/>
      <c r="I83" s="114">
        <f>SUM(I77:I82)</f>
        <v>50000</v>
      </c>
      <c r="J83" s="164"/>
      <c r="K83" s="27"/>
      <c r="L83" s="90"/>
      <c r="M83" s="118"/>
      <c r="N83" s="114">
        <f>SUM(N77:N82)</f>
        <v>73200</v>
      </c>
      <c r="O83" s="164"/>
      <c r="P83" s="27"/>
      <c r="Q83" s="90"/>
      <c r="R83" s="118"/>
      <c r="S83" s="114">
        <f>SUM(S77:S82)</f>
        <v>25000</v>
      </c>
    </row>
    <row r="84" spans="1:19" s="8" customFormat="1" ht="10.5" customHeight="1">
      <c r="A84" s="136"/>
      <c r="B84" s="166"/>
      <c r="C84" s="167"/>
      <c r="D84" s="167"/>
      <c r="E84" s="164"/>
      <c r="F84" s="27"/>
      <c r="G84" s="90"/>
      <c r="H84" s="170"/>
      <c r="I84" s="114"/>
      <c r="J84" s="164"/>
      <c r="K84" s="27"/>
      <c r="L84" s="90"/>
      <c r="M84" s="170"/>
      <c r="N84" s="114"/>
      <c r="O84" s="164"/>
      <c r="P84" s="27"/>
      <c r="Q84" s="90"/>
      <c r="R84" s="170"/>
      <c r="S84" s="114"/>
    </row>
    <row r="85" spans="1:19" s="8" customFormat="1" ht="15" customHeight="1">
      <c r="A85" s="138" t="s">
        <v>103</v>
      </c>
      <c r="B85" s="270" t="s">
        <v>97</v>
      </c>
      <c r="C85" s="271"/>
      <c r="D85" s="272"/>
      <c r="E85" s="164"/>
      <c r="F85" s="87"/>
      <c r="G85" s="92"/>
      <c r="H85" s="107"/>
      <c r="I85" s="104"/>
      <c r="J85" s="164"/>
      <c r="K85" s="87"/>
      <c r="L85" s="92"/>
      <c r="M85" s="107"/>
      <c r="N85" s="104"/>
      <c r="O85" s="164"/>
      <c r="P85" s="87"/>
      <c r="Q85" s="92"/>
      <c r="R85" s="107"/>
      <c r="S85" s="104"/>
    </row>
    <row r="86" spans="1:19" s="8" customFormat="1" ht="15" customHeight="1">
      <c r="A86" s="136">
        <v>1</v>
      </c>
      <c r="B86" s="267" t="s">
        <v>49</v>
      </c>
      <c r="C86" s="268"/>
      <c r="D86" s="269"/>
      <c r="E86" s="172"/>
      <c r="F86" s="93" t="s">
        <v>44</v>
      </c>
      <c r="G86" s="94">
        <v>60</v>
      </c>
      <c r="H86" s="108">
        <v>280</v>
      </c>
      <c r="I86" s="104">
        <f t="shared" ref="I86:I98" si="11">G86*H86</f>
        <v>16800</v>
      </c>
      <c r="J86" s="172"/>
      <c r="K86" s="93" t="s">
        <v>44</v>
      </c>
      <c r="L86" s="94">
        <v>60</v>
      </c>
      <c r="M86" s="108">
        <v>176.9</v>
      </c>
      <c r="N86" s="104">
        <f t="shared" ref="N86:N98" si="12">L86*M86</f>
        <v>10614</v>
      </c>
      <c r="O86" s="172"/>
      <c r="P86" s="93" t="s">
        <v>44</v>
      </c>
      <c r="Q86" s="94">
        <v>70</v>
      </c>
      <c r="R86" s="108">
        <v>172.5</v>
      </c>
      <c r="S86" s="104">
        <f t="shared" ref="S86:S98" si="13">Q86*R86</f>
        <v>12075</v>
      </c>
    </row>
    <row r="87" spans="1:19" s="8" customFormat="1" ht="15" customHeight="1">
      <c r="A87" s="136">
        <v>2</v>
      </c>
      <c r="B87" s="267" t="s">
        <v>50</v>
      </c>
      <c r="C87" s="268"/>
      <c r="D87" s="269"/>
      <c r="E87" s="163"/>
      <c r="F87" s="93" t="s">
        <v>44</v>
      </c>
      <c r="G87" s="94">
        <v>200</v>
      </c>
      <c r="H87" s="108">
        <v>150</v>
      </c>
      <c r="I87" s="104">
        <f t="shared" si="11"/>
        <v>30000</v>
      </c>
      <c r="J87" s="163"/>
      <c r="K87" s="93" t="s">
        <v>44</v>
      </c>
      <c r="L87" s="94">
        <v>200</v>
      </c>
      <c r="M87" s="108">
        <v>54.9</v>
      </c>
      <c r="N87" s="104">
        <f t="shared" si="12"/>
        <v>10980</v>
      </c>
      <c r="O87" s="163"/>
      <c r="P87" s="93" t="s">
        <v>44</v>
      </c>
      <c r="Q87" s="94">
        <v>200</v>
      </c>
      <c r="R87" s="108">
        <v>116.55</v>
      </c>
      <c r="S87" s="104">
        <f t="shared" si="13"/>
        <v>23310</v>
      </c>
    </row>
    <row r="88" spans="1:19" s="8" customFormat="1" ht="15" customHeight="1">
      <c r="A88" s="136">
        <v>3</v>
      </c>
      <c r="B88" s="267" t="s">
        <v>51</v>
      </c>
      <c r="C88" s="268"/>
      <c r="D88" s="269"/>
      <c r="E88" s="163"/>
      <c r="F88" s="93" t="s">
        <v>44</v>
      </c>
      <c r="G88" s="94">
        <v>20</v>
      </c>
      <c r="H88" s="108">
        <v>150</v>
      </c>
      <c r="I88" s="104">
        <f>G88*H88</f>
        <v>3000</v>
      </c>
      <c r="J88" s="163"/>
      <c r="K88" s="93" t="s">
        <v>44</v>
      </c>
      <c r="L88" s="94">
        <v>20</v>
      </c>
      <c r="M88" s="108">
        <v>54.9</v>
      </c>
      <c r="N88" s="104">
        <f>L88*M88</f>
        <v>1098</v>
      </c>
      <c r="O88" s="163"/>
      <c r="P88" s="93" t="s">
        <v>44</v>
      </c>
      <c r="Q88" s="94">
        <v>20</v>
      </c>
      <c r="R88" s="108">
        <v>122.85</v>
      </c>
      <c r="S88" s="104">
        <f t="shared" si="13"/>
        <v>2457</v>
      </c>
    </row>
    <row r="89" spans="1:19" s="8" customFormat="1" ht="15" customHeight="1">
      <c r="A89" s="136">
        <v>4</v>
      </c>
      <c r="B89" s="267" t="s">
        <v>74</v>
      </c>
      <c r="C89" s="268"/>
      <c r="D89" s="269"/>
      <c r="E89" s="163"/>
      <c r="F89" s="93" t="s">
        <v>44</v>
      </c>
      <c r="G89" s="94">
        <v>20</v>
      </c>
      <c r="H89" s="108">
        <v>180</v>
      </c>
      <c r="I89" s="104">
        <f t="shared" si="11"/>
        <v>3600</v>
      </c>
      <c r="J89" s="163"/>
      <c r="K89" s="93" t="s">
        <v>44</v>
      </c>
      <c r="L89" s="94">
        <v>20</v>
      </c>
      <c r="M89" s="108">
        <v>122</v>
      </c>
      <c r="N89" s="104">
        <f t="shared" si="12"/>
        <v>2440</v>
      </c>
      <c r="O89" s="163"/>
      <c r="P89" s="93" t="s">
        <v>44</v>
      </c>
      <c r="Q89" s="94">
        <v>20</v>
      </c>
      <c r="R89" s="108">
        <v>117.6</v>
      </c>
      <c r="S89" s="104">
        <f t="shared" si="13"/>
        <v>2352</v>
      </c>
    </row>
    <row r="90" spans="1:19" s="8" customFormat="1" ht="15" customHeight="1">
      <c r="A90" s="136">
        <v>5</v>
      </c>
      <c r="B90" s="267" t="s">
        <v>161</v>
      </c>
      <c r="C90" s="268"/>
      <c r="D90" s="269"/>
      <c r="E90" s="163"/>
      <c r="F90" s="42" t="s">
        <v>43</v>
      </c>
      <c r="G90" s="95">
        <v>15</v>
      </c>
      <c r="H90" s="103">
        <v>1200</v>
      </c>
      <c r="I90" s="104">
        <f t="shared" si="11"/>
        <v>18000</v>
      </c>
      <c r="J90" s="163"/>
      <c r="K90" s="42" t="s">
        <v>43</v>
      </c>
      <c r="L90" s="95">
        <v>15</v>
      </c>
      <c r="M90" s="103">
        <v>122</v>
      </c>
      <c r="N90" s="104">
        <f t="shared" si="12"/>
        <v>1830</v>
      </c>
      <c r="O90" s="163"/>
      <c r="P90" s="42" t="s">
        <v>43</v>
      </c>
      <c r="Q90" s="95">
        <v>20</v>
      </c>
      <c r="R90" s="103">
        <v>882</v>
      </c>
      <c r="S90" s="104">
        <f t="shared" si="13"/>
        <v>17640</v>
      </c>
    </row>
    <row r="91" spans="1:19" s="8" customFormat="1" ht="15" customHeight="1">
      <c r="A91" s="136">
        <v>6</v>
      </c>
      <c r="B91" s="267" t="s">
        <v>88</v>
      </c>
      <c r="C91" s="268"/>
      <c r="D91" s="269"/>
      <c r="E91" s="163"/>
      <c r="F91" s="93" t="s">
        <v>89</v>
      </c>
      <c r="G91" s="94">
        <v>2</v>
      </c>
      <c r="H91" s="108">
        <v>750</v>
      </c>
      <c r="I91" s="104">
        <f t="shared" si="11"/>
        <v>1500</v>
      </c>
      <c r="J91" s="163"/>
      <c r="K91" s="93" t="s">
        <v>89</v>
      </c>
      <c r="L91" s="94">
        <v>2</v>
      </c>
      <c r="M91" s="108">
        <v>793</v>
      </c>
      <c r="N91" s="104">
        <f t="shared" si="12"/>
        <v>1586</v>
      </c>
      <c r="O91" s="163"/>
      <c r="P91" s="93" t="s">
        <v>89</v>
      </c>
      <c r="Q91" s="94">
        <v>4</v>
      </c>
      <c r="R91" s="108">
        <v>2400</v>
      </c>
      <c r="S91" s="104">
        <f t="shared" si="13"/>
        <v>9600</v>
      </c>
    </row>
    <row r="92" spans="1:19" s="8" customFormat="1" ht="15" customHeight="1">
      <c r="A92" s="136">
        <v>7</v>
      </c>
      <c r="B92" s="267" t="s">
        <v>132</v>
      </c>
      <c r="C92" s="268"/>
      <c r="D92" s="269"/>
      <c r="E92" s="163"/>
      <c r="F92" s="42" t="s">
        <v>43</v>
      </c>
      <c r="G92" s="95">
        <v>40</v>
      </c>
      <c r="H92" s="103">
        <v>150</v>
      </c>
      <c r="I92" s="104">
        <f t="shared" si="11"/>
        <v>6000</v>
      </c>
      <c r="J92" s="163"/>
      <c r="K92" s="42" t="s">
        <v>43</v>
      </c>
      <c r="L92" s="95">
        <v>40</v>
      </c>
      <c r="M92" s="103">
        <v>158.6</v>
      </c>
      <c r="N92" s="104">
        <f t="shared" si="12"/>
        <v>6344</v>
      </c>
      <c r="O92" s="163"/>
      <c r="P92" s="42" t="s">
        <v>43</v>
      </c>
      <c r="Q92" s="95">
        <v>80</v>
      </c>
      <c r="R92" s="103">
        <v>165</v>
      </c>
      <c r="S92" s="104">
        <f t="shared" si="13"/>
        <v>13200</v>
      </c>
    </row>
    <row r="93" spans="1:19" s="8" customFormat="1" ht="15" customHeight="1">
      <c r="A93" s="136">
        <v>7</v>
      </c>
      <c r="B93" s="267" t="s">
        <v>133</v>
      </c>
      <c r="C93" s="268"/>
      <c r="D93" s="269"/>
      <c r="E93" s="163"/>
      <c r="F93" s="42" t="s">
        <v>43</v>
      </c>
      <c r="G93" s="95">
        <v>40</v>
      </c>
      <c r="H93" s="103">
        <v>150</v>
      </c>
      <c r="I93" s="104">
        <f t="shared" si="11"/>
        <v>6000</v>
      </c>
      <c r="J93" s="163"/>
      <c r="K93" s="42" t="s">
        <v>43</v>
      </c>
      <c r="L93" s="95">
        <v>40</v>
      </c>
      <c r="M93" s="103">
        <v>195.2</v>
      </c>
      <c r="N93" s="104">
        <f t="shared" si="12"/>
        <v>7808</v>
      </c>
      <c r="O93" s="163"/>
      <c r="P93" s="42" t="s">
        <v>43</v>
      </c>
      <c r="Q93" s="95">
        <v>40</v>
      </c>
      <c r="R93" s="103">
        <v>165</v>
      </c>
      <c r="S93" s="104">
        <f t="shared" si="13"/>
        <v>6600</v>
      </c>
    </row>
    <row r="94" spans="1:19" s="8" customFormat="1" ht="15" customHeight="1">
      <c r="A94" s="136">
        <v>8</v>
      </c>
      <c r="B94" s="267" t="s">
        <v>84</v>
      </c>
      <c r="C94" s="268"/>
      <c r="D94" s="269"/>
      <c r="E94" s="163"/>
      <c r="F94" s="93" t="s">
        <v>52</v>
      </c>
      <c r="G94" s="96">
        <v>25</v>
      </c>
      <c r="H94" s="108">
        <v>3500</v>
      </c>
      <c r="I94" s="104">
        <f t="shared" si="11"/>
        <v>87500</v>
      </c>
      <c r="J94" s="163"/>
      <c r="K94" s="93" t="s">
        <v>52</v>
      </c>
      <c r="L94" s="96">
        <v>25</v>
      </c>
      <c r="M94" s="108">
        <v>4514</v>
      </c>
      <c r="N94" s="104">
        <f t="shared" si="12"/>
        <v>112850</v>
      </c>
      <c r="O94" s="163"/>
      <c r="P94" s="93" t="s">
        <v>52</v>
      </c>
      <c r="Q94" s="96">
        <v>20</v>
      </c>
      <c r="R94" s="108">
        <v>2800</v>
      </c>
      <c r="S94" s="104">
        <f t="shared" si="13"/>
        <v>56000</v>
      </c>
    </row>
    <row r="95" spans="1:19" s="8" customFormat="1" ht="15" customHeight="1">
      <c r="A95" s="136">
        <v>9</v>
      </c>
      <c r="B95" s="267" t="s">
        <v>99</v>
      </c>
      <c r="C95" s="268"/>
      <c r="D95" s="269"/>
      <c r="E95" s="163"/>
      <c r="F95" s="93" t="s">
        <v>44</v>
      </c>
      <c r="G95" s="96">
        <v>50</v>
      </c>
      <c r="H95" s="108">
        <v>16</v>
      </c>
      <c r="I95" s="104">
        <f t="shared" si="11"/>
        <v>800</v>
      </c>
      <c r="J95" s="163"/>
      <c r="K95" s="93" t="s">
        <v>44</v>
      </c>
      <c r="L95" s="96">
        <v>50</v>
      </c>
      <c r="M95" s="108">
        <v>12.2</v>
      </c>
      <c r="N95" s="104">
        <f t="shared" si="12"/>
        <v>610</v>
      </c>
      <c r="O95" s="163"/>
      <c r="P95" s="93" t="s">
        <v>44</v>
      </c>
      <c r="Q95" s="96">
        <v>50</v>
      </c>
      <c r="R95" s="108">
        <v>16</v>
      </c>
      <c r="S95" s="104">
        <f t="shared" si="13"/>
        <v>800</v>
      </c>
    </row>
    <row r="96" spans="1:19" s="8" customFormat="1" ht="15" customHeight="1">
      <c r="A96" s="136">
        <v>10</v>
      </c>
      <c r="B96" s="267" t="s">
        <v>100</v>
      </c>
      <c r="C96" s="268"/>
      <c r="D96" s="269"/>
      <c r="E96" s="163"/>
      <c r="F96" s="93" t="s">
        <v>44</v>
      </c>
      <c r="G96" s="96">
        <v>20</v>
      </c>
      <c r="H96" s="108">
        <v>455</v>
      </c>
      <c r="I96" s="104">
        <f t="shared" si="11"/>
        <v>9100</v>
      </c>
      <c r="J96" s="163"/>
      <c r="K96" s="93" t="s">
        <v>44</v>
      </c>
      <c r="L96" s="96">
        <v>20</v>
      </c>
      <c r="M96" s="108">
        <v>183</v>
      </c>
      <c r="N96" s="104">
        <f t="shared" si="12"/>
        <v>3660</v>
      </c>
      <c r="O96" s="163"/>
      <c r="P96" s="93" t="s">
        <v>44</v>
      </c>
      <c r="Q96" s="96">
        <v>20</v>
      </c>
      <c r="R96" s="108">
        <v>80</v>
      </c>
      <c r="S96" s="104">
        <f t="shared" si="13"/>
        <v>1600</v>
      </c>
    </row>
    <row r="97" spans="1:19" s="8" customFormat="1" ht="15" customHeight="1">
      <c r="A97" s="136">
        <v>11</v>
      </c>
      <c r="B97" s="267" t="s">
        <v>110</v>
      </c>
      <c r="C97" s="268"/>
      <c r="D97" s="269"/>
      <c r="E97" s="163"/>
      <c r="F97" s="93" t="s">
        <v>12</v>
      </c>
      <c r="G97" s="96">
        <v>1</v>
      </c>
      <c r="H97" s="108">
        <v>2500</v>
      </c>
      <c r="I97" s="104">
        <f t="shared" si="11"/>
        <v>2500</v>
      </c>
      <c r="J97" s="163"/>
      <c r="K97" s="93" t="s">
        <v>44</v>
      </c>
      <c r="L97" s="96">
        <v>6</v>
      </c>
      <c r="M97" s="108">
        <v>427</v>
      </c>
      <c r="N97" s="104">
        <f t="shared" si="12"/>
        <v>2562</v>
      </c>
      <c r="O97" s="163"/>
      <c r="P97" s="93" t="s">
        <v>12</v>
      </c>
      <c r="Q97" s="96">
        <v>6</v>
      </c>
      <c r="R97" s="108">
        <v>500</v>
      </c>
      <c r="S97" s="104">
        <f t="shared" si="13"/>
        <v>3000</v>
      </c>
    </row>
    <row r="98" spans="1:19" s="8" customFormat="1" ht="15" customHeight="1">
      <c r="A98" s="136">
        <v>12</v>
      </c>
      <c r="B98" s="261" t="s">
        <v>62</v>
      </c>
      <c r="C98" s="334"/>
      <c r="D98" s="334"/>
      <c r="E98" s="163"/>
      <c r="F98" s="93" t="s">
        <v>12</v>
      </c>
      <c r="G98" s="96">
        <v>1</v>
      </c>
      <c r="H98" s="108">
        <v>10000</v>
      </c>
      <c r="I98" s="104">
        <f t="shared" si="11"/>
        <v>10000</v>
      </c>
      <c r="J98" s="163"/>
      <c r="K98" s="93" t="s">
        <v>12</v>
      </c>
      <c r="L98" s="96">
        <v>1</v>
      </c>
      <c r="M98" s="108">
        <v>36600</v>
      </c>
      <c r="N98" s="104">
        <f t="shared" si="12"/>
        <v>36600</v>
      </c>
      <c r="O98" s="163"/>
      <c r="P98" s="93" t="s">
        <v>12</v>
      </c>
      <c r="Q98" s="96">
        <v>1</v>
      </c>
      <c r="R98" s="108">
        <v>17836.080000000002</v>
      </c>
      <c r="S98" s="104">
        <f t="shared" si="13"/>
        <v>17836.080000000002</v>
      </c>
    </row>
    <row r="99" spans="1:19" s="8" customFormat="1" ht="15" customHeight="1">
      <c r="A99" s="136">
        <v>13</v>
      </c>
      <c r="B99" s="261"/>
      <c r="C99" s="334"/>
      <c r="D99" s="334"/>
      <c r="E99" s="163"/>
      <c r="F99" s="93"/>
      <c r="G99" s="165"/>
      <c r="H99" s="108"/>
      <c r="I99" s="104"/>
      <c r="J99" s="163"/>
      <c r="K99" s="93"/>
      <c r="L99" s="165"/>
      <c r="M99" s="108"/>
      <c r="N99" s="104"/>
      <c r="O99" s="163"/>
      <c r="P99" s="93"/>
      <c r="Q99" s="165"/>
      <c r="R99" s="108"/>
      <c r="S99" s="104"/>
    </row>
    <row r="100" spans="1:19" s="8" customFormat="1" ht="15" customHeight="1">
      <c r="A100" s="136">
        <v>14</v>
      </c>
      <c r="B100" s="261"/>
      <c r="C100" s="334"/>
      <c r="D100" s="334"/>
      <c r="E100" s="163"/>
      <c r="F100" s="93"/>
      <c r="G100" s="165"/>
      <c r="H100" s="108"/>
      <c r="I100" s="104"/>
      <c r="J100" s="163"/>
      <c r="K100" s="93"/>
      <c r="L100" s="165"/>
      <c r="M100" s="108"/>
      <c r="N100" s="104"/>
      <c r="O100" s="163"/>
      <c r="P100" s="93"/>
      <c r="Q100" s="165"/>
      <c r="R100" s="108"/>
      <c r="S100" s="104"/>
    </row>
    <row r="101" spans="1:19" s="8" customFormat="1" ht="15" customHeight="1">
      <c r="A101" s="136">
        <v>15</v>
      </c>
      <c r="B101" s="261"/>
      <c r="C101" s="334"/>
      <c r="D101" s="334"/>
      <c r="E101" s="163"/>
      <c r="F101" s="93"/>
      <c r="G101" s="165"/>
      <c r="H101" s="108"/>
      <c r="I101" s="104"/>
      <c r="J101" s="163"/>
      <c r="K101" s="93"/>
      <c r="L101" s="165"/>
      <c r="M101" s="108"/>
      <c r="N101" s="104"/>
      <c r="O101" s="163"/>
      <c r="P101" s="93"/>
      <c r="Q101" s="165"/>
      <c r="R101" s="108"/>
      <c r="S101" s="104"/>
    </row>
    <row r="102" spans="1:19" s="8" customFormat="1" ht="15" customHeight="1">
      <c r="A102" s="136">
        <v>16</v>
      </c>
      <c r="B102" s="282"/>
      <c r="C102" s="283"/>
      <c r="D102" s="284"/>
      <c r="E102" s="163"/>
      <c r="F102" s="93"/>
      <c r="G102" s="165"/>
      <c r="H102" s="108"/>
      <c r="I102" s="104"/>
      <c r="J102" s="163"/>
      <c r="K102" s="93"/>
      <c r="L102" s="165"/>
      <c r="M102" s="108"/>
      <c r="N102" s="104"/>
      <c r="O102" s="163"/>
      <c r="P102" s="93"/>
      <c r="Q102" s="165"/>
      <c r="R102" s="108"/>
      <c r="S102" s="104"/>
    </row>
    <row r="103" spans="1:19" s="8" customFormat="1" ht="15" customHeight="1">
      <c r="A103" s="139"/>
      <c r="B103" s="258" t="s">
        <v>48</v>
      </c>
      <c r="C103" s="259"/>
      <c r="D103" s="260"/>
      <c r="E103" s="163"/>
      <c r="F103" s="87"/>
      <c r="G103" s="88"/>
      <c r="H103" s="105"/>
      <c r="I103" s="109">
        <f>SUM(I86:I101)</f>
        <v>194800</v>
      </c>
      <c r="J103" s="163"/>
      <c r="K103" s="87"/>
      <c r="L103" s="88"/>
      <c r="M103" s="105"/>
      <c r="N103" s="109">
        <f>SUM(N86:N101)</f>
        <v>198982</v>
      </c>
      <c r="O103" s="163"/>
      <c r="P103" s="87"/>
      <c r="Q103" s="88"/>
      <c r="R103" s="105"/>
      <c r="S103" s="109">
        <f>SUM(S86:S101)</f>
        <v>166470.08000000002</v>
      </c>
    </row>
    <row r="104" spans="1:19" s="8" customFormat="1" ht="15" customHeight="1">
      <c r="A104" s="139"/>
      <c r="B104" s="258"/>
      <c r="C104" s="259"/>
      <c r="D104" s="260"/>
      <c r="E104" s="163"/>
      <c r="F104" s="91"/>
      <c r="G104" s="92"/>
      <c r="H104" s="107"/>
      <c r="I104" s="110"/>
      <c r="J104" s="163"/>
      <c r="K104" s="91"/>
      <c r="L104" s="92"/>
      <c r="M104" s="107"/>
      <c r="N104" s="110"/>
      <c r="O104" s="163"/>
      <c r="P104" s="91"/>
      <c r="Q104" s="92"/>
      <c r="R104" s="107"/>
      <c r="S104" s="110"/>
    </row>
    <row r="105" spans="1:19" s="8" customFormat="1" ht="15" customHeight="1">
      <c r="A105" s="138" t="s">
        <v>73</v>
      </c>
      <c r="B105" s="270" t="s">
        <v>101</v>
      </c>
      <c r="C105" s="271"/>
      <c r="D105" s="272"/>
      <c r="E105" s="163"/>
      <c r="F105" s="93"/>
      <c r="G105" s="92"/>
      <c r="H105" s="107"/>
      <c r="I105" s="104"/>
      <c r="J105" s="163"/>
      <c r="K105" s="93"/>
      <c r="L105" s="92"/>
      <c r="M105" s="107"/>
      <c r="N105" s="104"/>
      <c r="O105" s="163"/>
      <c r="P105" s="93"/>
      <c r="Q105" s="92"/>
      <c r="R105" s="107"/>
      <c r="S105" s="104"/>
    </row>
    <row r="106" spans="1:19" s="8" customFormat="1" ht="15" customHeight="1">
      <c r="A106" s="136"/>
      <c r="B106" s="261" t="s">
        <v>94</v>
      </c>
      <c r="C106" s="262"/>
      <c r="D106" s="263"/>
      <c r="E106" s="124">
        <v>1</v>
      </c>
      <c r="F106" s="93" t="s">
        <v>10</v>
      </c>
      <c r="G106" s="94">
        <v>15</v>
      </c>
      <c r="H106" s="108">
        <v>1000</v>
      </c>
      <c r="I106" s="104">
        <f t="shared" ref="I106:I112" si="14">H106*G106*E106</f>
        <v>15000</v>
      </c>
      <c r="J106" s="124">
        <v>1</v>
      </c>
      <c r="K106" s="93" t="s">
        <v>10</v>
      </c>
      <c r="L106" s="94">
        <v>15</v>
      </c>
      <c r="M106" s="108">
        <v>1830</v>
      </c>
      <c r="N106" s="104">
        <f t="shared" ref="N106:N112" si="15">M106*L106*J106</f>
        <v>27450</v>
      </c>
      <c r="O106" s="124">
        <v>1</v>
      </c>
      <c r="P106" s="93" t="s">
        <v>10</v>
      </c>
      <c r="Q106" s="94">
        <v>15</v>
      </c>
      <c r="R106" s="108">
        <v>2100</v>
      </c>
      <c r="S106" s="104">
        <f t="shared" ref="S106:S112" si="16">R106*Q106*O106</f>
        <v>31500</v>
      </c>
    </row>
    <row r="107" spans="1:19" s="8" customFormat="1" ht="15" customHeight="1">
      <c r="A107" s="136"/>
      <c r="B107" s="261" t="s">
        <v>95</v>
      </c>
      <c r="C107" s="262"/>
      <c r="D107" s="263"/>
      <c r="E107" s="124">
        <v>1</v>
      </c>
      <c r="F107" s="42" t="s">
        <v>10</v>
      </c>
      <c r="G107" s="94">
        <v>15</v>
      </c>
      <c r="H107" s="108">
        <v>900</v>
      </c>
      <c r="I107" s="104">
        <f t="shared" si="14"/>
        <v>13500</v>
      </c>
      <c r="J107" s="124">
        <v>1</v>
      </c>
      <c r="K107" s="42" t="s">
        <v>10</v>
      </c>
      <c r="L107" s="94">
        <v>15</v>
      </c>
      <c r="M107" s="108">
        <v>1464</v>
      </c>
      <c r="N107" s="104">
        <f t="shared" si="15"/>
        <v>21960</v>
      </c>
      <c r="O107" s="124">
        <v>1</v>
      </c>
      <c r="P107" s="42" t="s">
        <v>10</v>
      </c>
      <c r="Q107" s="94">
        <v>15</v>
      </c>
      <c r="R107" s="108">
        <v>1600</v>
      </c>
      <c r="S107" s="104">
        <f t="shared" si="16"/>
        <v>24000</v>
      </c>
    </row>
    <row r="108" spans="1:19" s="8" customFormat="1" ht="15" customHeight="1">
      <c r="A108" s="136"/>
      <c r="B108" s="261" t="s">
        <v>120</v>
      </c>
      <c r="C108" s="262"/>
      <c r="D108" s="263"/>
      <c r="E108" s="124">
        <v>1</v>
      </c>
      <c r="F108" s="42" t="s">
        <v>10</v>
      </c>
      <c r="G108" s="94">
        <v>15</v>
      </c>
      <c r="H108" s="108">
        <v>900</v>
      </c>
      <c r="I108" s="104">
        <f t="shared" si="14"/>
        <v>13500</v>
      </c>
      <c r="J108" s="124">
        <v>1</v>
      </c>
      <c r="K108" s="42" t="s">
        <v>10</v>
      </c>
      <c r="L108" s="94">
        <v>15</v>
      </c>
      <c r="M108" s="108">
        <v>1464</v>
      </c>
      <c r="N108" s="104">
        <f t="shared" si="15"/>
        <v>21960</v>
      </c>
      <c r="O108" s="124">
        <v>1</v>
      </c>
      <c r="P108" s="42" t="s">
        <v>10</v>
      </c>
      <c r="Q108" s="94">
        <v>15</v>
      </c>
      <c r="R108" s="108">
        <v>1600</v>
      </c>
      <c r="S108" s="104">
        <f t="shared" si="16"/>
        <v>24000</v>
      </c>
    </row>
    <row r="109" spans="1:19" s="8" customFormat="1" ht="15" customHeight="1">
      <c r="A109" s="136"/>
      <c r="B109" s="157" t="s">
        <v>63</v>
      </c>
      <c r="C109" s="158"/>
      <c r="D109" s="159"/>
      <c r="E109" s="124">
        <v>4</v>
      </c>
      <c r="F109" s="93" t="s">
        <v>10</v>
      </c>
      <c r="G109" s="94">
        <v>15</v>
      </c>
      <c r="H109" s="108">
        <v>750</v>
      </c>
      <c r="I109" s="104">
        <f t="shared" si="14"/>
        <v>45000</v>
      </c>
      <c r="J109" s="124">
        <v>2</v>
      </c>
      <c r="K109" s="93" t="s">
        <v>10</v>
      </c>
      <c r="L109" s="94">
        <v>15</v>
      </c>
      <c r="M109" s="108">
        <v>1220</v>
      </c>
      <c r="N109" s="104">
        <f t="shared" si="15"/>
        <v>36600</v>
      </c>
      <c r="O109" s="124">
        <v>2</v>
      </c>
      <c r="P109" s="93" t="s">
        <v>10</v>
      </c>
      <c r="Q109" s="94">
        <v>15</v>
      </c>
      <c r="R109" s="108">
        <v>1689.68</v>
      </c>
      <c r="S109" s="104">
        <f t="shared" si="16"/>
        <v>50690.400000000001</v>
      </c>
    </row>
    <row r="110" spans="1:19" s="8" customFormat="1" ht="15" customHeight="1">
      <c r="A110" s="136"/>
      <c r="B110" s="261" t="s">
        <v>64</v>
      </c>
      <c r="C110" s="262"/>
      <c r="D110" s="263"/>
      <c r="E110" s="124">
        <v>6</v>
      </c>
      <c r="F110" s="93" t="s">
        <v>10</v>
      </c>
      <c r="G110" s="94">
        <v>15</v>
      </c>
      <c r="H110" s="108">
        <v>700</v>
      </c>
      <c r="I110" s="104">
        <f>H110*G110*E110</f>
        <v>63000</v>
      </c>
      <c r="J110" s="124">
        <v>4</v>
      </c>
      <c r="K110" s="93" t="s">
        <v>10</v>
      </c>
      <c r="L110" s="94">
        <v>15</v>
      </c>
      <c r="M110" s="108">
        <v>1159</v>
      </c>
      <c r="N110" s="104">
        <f t="shared" si="15"/>
        <v>69540</v>
      </c>
      <c r="O110" s="124">
        <v>2</v>
      </c>
      <c r="P110" s="93" t="s">
        <v>10</v>
      </c>
      <c r="Q110" s="94">
        <v>15</v>
      </c>
      <c r="R110" s="108">
        <v>1677.25</v>
      </c>
      <c r="S110" s="104">
        <f t="shared" si="16"/>
        <v>50317.5</v>
      </c>
    </row>
    <row r="111" spans="1:19" s="8" customFormat="1" ht="15" customHeight="1">
      <c r="A111" s="136"/>
      <c r="B111" s="261" t="s">
        <v>102</v>
      </c>
      <c r="C111" s="262"/>
      <c r="D111" s="263"/>
      <c r="E111" s="124">
        <v>10</v>
      </c>
      <c r="F111" s="93" t="s">
        <v>10</v>
      </c>
      <c r="G111" s="94">
        <v>15</v>
      </c>
      <c r="H111" s="108">
        <v>1150</v>
      </c>
      <c r="I111" s="104">
        <f>H111*G111*E111</f>
        <v>172500</v>
      </c>
      <c r="J111" s="124">
        <v>4</v>
      </c>
      <c r="K111" s="93" t="s">
        <v>10</v>
      </c>
      <c r="L111" s="94">
        <v>15</v>
      </c>
      <c r="M111" s="108">
        <v>1037</v>
      </c>
      <c r="N111" s="104">
        <f t="shared" si="15"/>
        <v>62220</v>
      </c>
      <c r="O111" s="124">
        <v>4</v>
      </c>
      <c r="P111" s="93" t="s">
        <v>10</v>
      </c>
      <c r="Q111" s="94">
        <v>15</v>
      </c>
      <c r="R111" s="108">
        <v>1485</v>
      </c>
      <c r="S111" s="104">
        <f t="shared" si="16"/>
        <v>89100</v>
      </c>
    </row>
    <row r="112" spans="1:19" s="8" customFormat="1" ht="15" customHeight="1">
      <c r="A112" s="136"/>
      <c r="B112" s="261" t="s">
        <v>121</v>
      </c>
      <c r="C112" s="262"/>
      <c r="D112" s="263"/>
      <c r="E112" s="124">
        <v>3</v>
      </c>
      <c r="F112" s="93" t="s">
        <v>10</v>
      </c>
      <c r="G112" s="94">
        <v>15</v>
      </c>
      <c r="H112" s="108">
        <v>750</v>
      </c>
      <c r="I112" s="104">
        <f t="shared" si="14"/>
        <v>33750</v>
      </c>
      <c r="J112" s="124">
        <v>1</v>
      </c>
      <c r="K112" s="93" t="s">
        <v>10</v>
      </c>
      <c r="L112" s="94">
        <v>15</v>
      </c>
      <c r="M112" s="108">
        <v>976</v>
      </c>
      <c r="N112" s="104">
        <f t="shared" si="15"/>
        <v>14640</v>
      </c>
      <c r="O112" s="124">
        <v>1</v>
      </c>
      <c r="P112" s="93" t="s">
        <v>10</v>
      </c>
      <c r="Q112" s="94">
        <v>15</v>
      </c>
      <c r="R112" s="108">
        <v>1391.44</v>
      </c>
      <c r="S112" s="104">
        <f t="shared" si="16"/>
        <v>20871.600000000002</v>
      </c>
    </row>
    <row r="113" spans="1:19" s="8" customFormat="1" ht="15" customHeight="1">
      <c r="A113" s="136"/>
      <c r="B113" s="282"/>
      <c r="C113" s="283"/>
      <c r="D113" s="284"/>
      <c r="E113" s="124"/>
      <c r="F113" s="93"/>
      <c r="G113" s="94"/>
      <c r="H113" s="108"/>
      <c r="I113" s="104"/>
      <c r="J113" s="124"/>
      <c r="K113" s="93"/>
      <c r="L113" s="94"/>
      <c r="M113" s="108"/>
      <c r="N113" s="104"/>
      <c r="O113" s="124"/>
      <c r="P113" s="93"/>
      <c r="Q113" s="94"/>
      <c r="R113" s="108"/>
      <c r="S113" s="104"/>
    </row>
    <row r="114" spans="1:19" s="8" customFormat="1" ht="15" customHeight="1">
      <c r="A114" s="136"/>
      <c r="B114" s="282"/>
      <c r="C114" s="283"/>
      <c r="D114" s="284"/>
      <c r="E114" s="124"/>
      <c r="F114" s="93"/>
      <c r="G114" s="94"/>
      <c r="H114" s="108"/>
      <c r="I114" s="104"/>
      <c r="J114" s="124"/>
      <c r="K114" s="93"/>
      <c r="L114" s="94"/>
      <c r="M114" s="108"/>
      <c r="N114" s="104"/>
      <c r="O114" s="124"/>
      <c r="P114" s="93"/>
      <c r="Q114" s="94"/>
      <c r="R114" s="108"/>
      <c r="S114" s="104"/>
    </row>
    <row r="115" spans="1:19" s="8" customFormat="1" ht="15" customHeight="1">
      <c r="A115" s="136"/>
      <c r="B115" s="282"/>
      <c r="C115" s="283"/>
      <c r="D115" s="284"/>
      <c r="E115" s="124"/>
      <c r="F115" s="93"/>
      <c r="G115" s="94"/>
      <c r="H115" s="108"/>
      <c r="I115" s="104"/>
      <c r="J115" s="124"/>
      <c r="K115" s="93"/>
      <c r="L115" s="94"/>
      <c r="M115" s="108"/>
      <c r="N115" s="104"/>
      <c r="O115" s="124"/>
      <c r="P115" s="93"/>
      <c r="Q115" s="94"/>
      <c r="R115" s="108"/>
      <c r="S115" s="104"/>
    </row>
    <row r="116" spans="1:19" s="8" customFormat="1" ht="15" customHeight="1">
      <c r="A116" s="136"/>
      <c r="B116" s="258" t="s">
        <v>48</v>
      </c>
      <c r="C116" s="259"/>
      <c r="D116" s="260"/>
      <c r="E116" s="169">
        <f>SUM(E106:E112)</f>
        <v>26</v>
      </c>
      <c r="F116" s="93"/>
      <c r="G116" s="92"/>
      <c r="H116" s="107"/>
      <c r="I116" s="109">
        <f>SUM(I106:I112)</f>
        <v>356250</v>
      </c>
      <c r="J116" s="169">
        <f>SUM(J106:J112)</f>
        <v>14</v>
      </c>
      <c r="K116" s="93"/>
      <c r="L116" s="92"/>
      <c r="M116" s="107"/>
      <c r="N116" s="109">
        <f>SUM(N106:N112)</f>
        <v>254370</v>
      </c>
      <c r="O116" s="169">
        <f>SUM(O106:O112)</f>
        <v>12</v>
      </c>
      <c r="P116" s="93"/>
      <c r="Q116" s="92"/>
      <c r="R116" s="107"/>
      <c r="S116" s="109">
        <f>SUM(S106:S115)-0.08</f>
        <v>290479.42</v>
      </c>
    </row>
    <row r="117" spans="1:19" s="8" customFormat="1" ht="15" customHeight="1">
      <c r="A117" s="136"/>
      <c r="B117" s="264"/>
      <c r="C117" s="265"/>
      <c r="D117" s="266"/>
      <c r="E117" s="122"/>
      <c r="F117" s="93"/>
      <c r="G117" s="92"/>
      <c r="H117" s="107"/>
      <c r="I117" s="109"/>
      <c r="J117" s="122"/>
      <c r="K117" s="93"/>
      <c r="L117" s="92"/>
      <c r="M117" s="107"/>
      <c r="N117" s="109"/>
      <c r="O117" s="122"/>
      <c r="P117" s="93"/>
      <c r="Q117" s="92"/>
      <c r="R117" s="107"/>
      <c r="S117" s="109"/>
    </row>
    <row r="118" spans="1:19" s="8" customFormat="1" ht="15" customHeight="1">
      <c r="A118" s="138" t="s">
        <v>116</v>
      </c>
      <c r="B118" s="206" t="s">
        <v>104</v>
      </c>
      <c r="C118" s="207"/>
      <c r="D118" s="208"/>
      <c r="E118" s="122"/>
      <c r="F118" s="93"/>
      <c r="G118" s="92"/>
      <c r="H118" s="107"/>
      <c r="I118" s="104"/>
      <c r="J118" s="122"/>
      <c r="K118" s="93"/>
      <c r="L118" s="92"/>
      <c r="M118" s="107"/>
      <c r="N118" s="104"/>
      <c r="O118" s="122"/>
      <c r="P118" s="93"/>
      <c r="Q118" s="92"/>
      <c r="R118" s="107"/>
      <c r="S118" s="104"/>
    </row>
    <row r="119" spans="1:19" s="8" customFormat="1" ht="15" customHeight="1">
      <c r="A119" s="136"/>
      <c r="B119" s="261" t="s">
        <v>94</v>
      </c>
      <c r="C119" s="262"/>
      <c r="D119" s="263"/>
      <c r="E119" s="124">
        <v>1</v>
      </c>
      <c r="F119" s="93" t="s">
        <v>10</v>
      </c>
      <c r="G119" s="90">
        <v>25</v>
      </c>
      <c r="H119" s="108">
        <v>1750</v>
      </c>
      <c r="I119" s="104">
        <f>H119*G119*E119</f>
        <v>43750</v>
      </c>
      <c r="J119" s="124">
        <v>1</v>
      </c>
      <c r="K119" s="93" t="s">
        <v>10</v>
      </c>
      <c r="L119" s="90">
        <v>30</v>
      </c>
      <c r="M119" s="108">
        <v>2973.75</v>
      </c>
      <c r="N119" s="104">
        <f t="shared" ref="N119:N128" si="17">M119*L119*J119</f>
        <v>89212.5</v>
      </c>
      <c r="O119" s="124">
        <v>1</v>
      </c>
      <c r="P119" s="93" t="s">
        <v>10</v>
      </c>
      <c r="Q119" s="90">
        <v>25</v>
      </c>
      <c r="R119" s="108">
        <v>3525.03</v>
      </c>
      <c r="S119" s="104">
        <f t="shared" ref="S119:S128" si="18">R119*Q119*O119</f>
        <v>88125.75</v>
      </c>
    </row>
    <row r="120" spans="1:19" s="8" customFormat="1" ht="15" customHeight="1">
      <c r="A120" s="136"/>
      <c r="B120" s="261" t="s">
        <v>96</v>
      </c>
      <c r="C120" s="262"/>
      <c r="D120" s="263"/>
      <c r="E120" s="124">
        <v>1</v>
      </c>
      <c r="F120" s="93" t="s">
        <v>10</v>
      </c>
      <c r="G120" s="90">
        <v>25</v>
      </c>
      <c r="H120" s="108">
        <v>1575</v>
      </c>
      <c r="I120" s="104">
        <f t="shared" ref="I120:I128" si="19">H120*G120*E120</f>
        <v>39375</v>
      </c>
      <c r="J120" s="124">
        <v>1</v>
      </c>
      <c r="K120" s="93" t="s">
        <v>10</v>
      </c>
      <c r="L120" s="90">
        <v>30</v>
      </c>
      <c r="M120" s="108">
        <v>2379</v>
      </c>
      <c r="N120" s="104">
        <f t="shared" si="17"/>
        <v>71370</v>
      </c>
      <c r="O120" s="124">
        <v>1</v>
      </c>
      <c r="P120" s="93" t="s">
        <v>10</v>
      </c>
      <c r="Q120" s="90">
        <v>25</v>
      </c>
      <c r="R120" s="108">
        <v>2592.21</v>
      </c>
      <c r="S120" s="104">
        <f t="shared" si="18"/>
        <v>64805.25</v>
      </c>
    </row>
    <row r="121" spans="1:19" s="8" customFormat="1" ht="15" customHeight="1">
      <c r="A121" s="136"/>
      <c r="B121" s="261" t="s">
        <v>92</v>
      </c>
      <c r="C121" s="262"/>
      <c r="D121" s="263"/>
      <c r="E121" s="124">
        <v>2</v>
      </c>
      <c r="F121" s="93" t="s">
        <v>10</v>
      </c>
      <c r="G121" s="90">
        <v>25</v>
      </c>
      <c r="H121" s="108">
        <v>1575</v>
      </c>
      <c r="I121" s="104">
        <f>H121*G121*E121</f>
        <v>78750</v>
      </c>
      <c r="J121" s="124">
        <v>1</v>
      </c>
      <c r="K121" s="93" t="s">
        <v>10</v>
      </c>
      <c r="L121" s="90">
        <v>30</v>
      </c>
      <c r="M121" s="108">
        <v>2379</v>
      </c>
      <c r="N121" s="104">
        <f t="shared" si="17"/>
        <v>71370</v>
      </c>
      <c r="O121" s="124">
        <v>1</v>
      </c>
      <c r="P121" s="93" t="s">
        <v>10</v>
      </c>
      <c r="Q121" s="90">
        <v>25</v>
      </c>
      <c r="R121" s="108">
        <v>2592.21</v>
      </c>
      <c r="S121" s="104">
        <f t="shared" si="18"/>
        <v>64805.25</v>
      </c>
    </row>
    <row r="122" spans="1:19" s="8" customFormat="1" ht="15" customHeight="1">
      <c r="A122" s="136"/>
      <c r="B122" s="261" t="s">
        <v>91</v>
      </c>
      <c r="C122" s="262"/>
      <c r="D122" s="263"/>
      <c r="E122" s="124">
        <v>3</v>
      </c>
      <c r="F122" s="93" t="s">
        <v>10</v>
      </c>
      <c r="G122" s="90">
        <v>25</v>
      </c>
      <c r="H122" s="108">
        <v>1490</v>
      </c>
      <c r="I122" s="104">
        <f t="shared" si="19"/>
        <v>111750</v>
      </c>
      <c r="J122" s="124">
        <v>1</v>
      </c>
      <c r="K122" s="93" t="s">
        <v>10</v>
      </c>
      <c r="L122" s="90">
        <v>30</v>
      </c>
      <c r="M122" s="108">
        <v>1982.5</v>
      </c>
      <c r="N122" s="104">
        <f t="shared" si="17"/>
        <v>59475</v>
      </c>
      <c r="O122" s="124">
        <v>1</v>
      </c>
      <c r="P122" s="93" t="s">
        <v>10</v>
      </c>
      <c r="Q122" s="90">
        <v>25</v>
      </c>
      <c r="R122" s="108">
        <v>3025.51</v>
      </c>
      <c r="S122" s="104">
        <f t="shared" si="18"/>
        <v>75637.75</v>
      </c>
    </row>
    <row r="123" spans="1:19" s="8" customFormat="1" ht="15" customHeight="1">
      <c r="A123" s="136"/>
      <c r="B123" s="261" t="s">
        <v>63</v>
      </c>
      <c r="C123" s="262"/>
      <c r="D123" s="263"/>
      <c r="E123" s="124">
        <v>4</v>
      </c>
      <c r="F123" s="93" t="s">
        <v>10</v>
      </c>
      <c r="G123" s="90">
        <v>25</v>
      </c>
      <c r="H123" s="108">
        <v>1350</v>
      </c>
      <c r="I123" s="104">
        <f>H123*G123*E123</f>
        <v>135000</v>
      </c>
      <c r="J123" s="124">
        <v>3</v>
      </c>
      <c r="K123" s="93" t="s">
        <v>10</v>
      </c>
      <c r="L123" s="90">
        <v>30</v>
      </c>
      <c r="M123" s="108">
        <v>1982.5</v>
      </c>
      <c r="N123" s="104">
        <f t="shared" si="17"/>
        <v>178425</v>
      </c>
      <c r="O123" s="124">
        <v>4</v>
      </c>
      <c r="P123" s="93" t="s">
        <v>10</v>
      </c>
      <c r="Q123" s="90">
        <v>25</v>
      </c>
      <c r="R123" s="108">
        <v>2820.45</v>
      </c>
      <c r="S123" s="104">
        <f t="shared" si="18"/>
        <v>282045</v>
      </c>
    </row>
    <row r="124" spans="1:19" s="8" customFormat="1" ht="15" customHeight="1">
      <c r="A124" s="136"/>
      <c r="B124" s="261" t="s">
        <v>64</v>
      </c>
      <c r="C124" s="262"/>
      <c r="D124" s="263"/>
      <c r="E124" s="124">
        <v>6</v>
      </c>
      <c r="F124" s="93" t="s">
        <v>10</v>
      </c>
      <c r="G124" s="90">
        <v>25</v>
      </c>
      <c r="H124" s="108">
        <v>1350</v>
      </c>
      <c r="I124" s="104">
        <f t="shared" si="19"/>
        <v>202500</v>
      </c>
      <c r="J124" s="124">
        <v>6</v>
      </c>
      <c r="K124" s="93" t="s">
        <v>10</v>
      </c>
      <c r="L124" s="90">
        <v>30</v>
      </c>
      <c r="M124" s="108">
        <v>1883.38</v>
      </c>
      <c r="N124" s="177">
        <f t="shared" si="17"/>
        <v>339008.4</v>
      </c>
      <c r="O124" s="124">
        <v>4</v>
      </c>
      <c r="P124" s="93" t="s">
        <v>10</v>
      </c>
      <c r="Q124" s="90">
        <v>25</v>
      </c>
      <c r="R124" s="108">
        <v>2797.54</v>
      </c>
      <c r="S124" s="104">
        <f t="shared" si="18"/>
        <v>279754</v>
      </c>
    </row>
    <row r="125" spans="1:19" s="8" customFormat="1" ht="15" customHeight="1">
      <c r="A125" s="136"/>
      <c r="B125" s="261" t="s">
        <v>102</v>
      </c>
      <c r="C125" s="262"/>
      <c r="D125" s="263"/>
      <c r="E125" s="124">
        <v>10</v>
      </c>
      <c r="F125" s="93" t="s">
        <v>10</v>
      </c>
      <c r="G125" s="90">
        <v>25</v>
      </c>
      <c r="H125" s="108">
        <v>1150</v>
      </c>
      <c r="I125" s="104">
        <f t="shared" si="19"/>
        <v>287500</v>
      </c>
      <c r="J125" s="124">
        <v>10</v>
      </c>
      <c r="K125" s="93" t="s">
        <v>10</v>
      </c>
      <c r="L125" s="90">
        <v>30</v>
      </c>
      <c r="M125" s="108">
        <v>1220</v>
      </c>
      <c r="N125" s="177">
        <f t="shared" si="17"/>
        <v>366000</v>
      </c>
      <c r="O125" s="124">
        <v>7</v>
      </c>
      <c r="P125" s="93" t="s">
        <v>10</v>
      </c>
      <c r="Q125" s="90">
        <v>25</v>
      </c>
      <c r="R125" s="108">
        <v>2457.81</v>
      </c>
      <c r="S125" s="104">
        <f t="shared" si="18"/>
        <v>430116.75</v>
      </c>
    </row>
    <row r="126" spans="1:19" s="8" customFormat="1" ht="15" customHeight="1">
      <c r="A126" s="136"/>
      <c r="B126" s="261" t="s">
        <v>121</v>
      </c>
      <c r="C126" s="262"/>
      <c r="D126" s="263"/>
      <c r="E126" s="124">
        <v>3</v>
      </c>
      <c r="F126" s="93" t="s">
        <v>10</v>
      </c>
      <c r="G126" s="90">
        <v>25</v>
      </c>
      <c r="H126" s="108">
        <v>1000</v>
      </c>
      <c r="I126" s="104">
        <f t="shared" si="19"/>
        <v>75000</v>
      </c>
      <c r="J126" s="124">
        <v>1</v>
      </c>
      <c r="K126" s="93" t="s">
        <v>10</v>
      </c>
      <c r="L126" s="90">
        <v>30</v>
      </c>
      <c r="M126" s="108">
        <v>1586</v>
      </c>
      <c r="N126" s="177">
        <f t="shared" si="17"/>
        <v>47580</v>
      </c>
      <c r="O126" s="124">
        <v>1</v>
      </c>
      <c r="P126" s="93" t="s">
        <v>10</v>
      </c>
      <c r="Q126" s="90">
        <v>25</v>
      </c>
      <c r="R126" s="108">
        <v>2297.87</v>
      </c>
      <c r="S126" s="104">
        <f t="shared" si="18"/>
        <v>57446.75</v>
      </c>
    </row>
    <row r="127" spans="1:19" s="8" customFormat="1" ht="15" customHeight="1">
      <c r="A127" s="136"/>
      <c r="B127" s="261" t="s">
        <v>122</v>
      </c>
      <c r="C127" s="262"/>
      <c r="D127" s="263"/>
      <c r="E127" s="124">
        <v>1</v>
      </c>
      <c r="F127" s="93" t="s">
        <v>10</v>
      </c>
      <c r="G127" s="90">
        <v>25</v>
      </c>
      <c r="H127" s="108">
        <v>1000</v>
      </c>
      <c r="I127" s="104">
        <f t="shared" si="19"/>
        <v>25000</v>
      </c>
      <c r="J127" s="124">
        <v>5</v>
      </c>
      <c r="K127" s="93" t="s">
        <v>10</v>
      </c>
      <c r="L127" s="90">
        <v>30</v>
      </c>
      <c r="M127" s="108">
        <v>1784.25</v>
      </c>
      <c r="N127" s="177">
        <f t="shared" si="17"/>
        <v>267637.5</v>
      </c>
      <c r="O127" s="124">
        <v>1</v>
      </c>
      <c r="P127" s="93" t="s">
        <v>10</v>
      </c>
      <c r="Q127" s="90">
        <v>25</v>
      </c>
      <c r="R127" s="108">
        <v>2600</v>
      </c>
      <c r="S127" s="104">
        <f t="shared" si="18"/>
        <v>65000</v>
      </c>
    </row>
    <row r="128" spans="1:19" s="8" customFormat="1" ht="15" customHeight="1">
      <c r="A128" s="136"/>
      <c r="B128" s="285" t="s">
        <v>112</v>
      </c>
      <c r="C128" s="286"/>
      <c r="D128" s="287"/>
      <c r="E128" s="124">
        <v>1</v>
      </c>
      <c r="F128" s="93" t="s">
        <v>10</v>
      </c>
      <c r="G128" s="90">
        <v>5</v>
      </c>
      <c r="H128" s="108">
        <v>1575</v>
      </c>
      <c r="I128" s="104">
        <f t="shared" si="19"/>
        <v>7875</v>
      </c>
      <c r="J128" s="124">
        <v>1</v>
      </c>
      <c r="K128" s="93" t="s">
        <v>10</v>
      </c>
      <c r="L128" s="90">
        <v>7</v>
      </c>
      <c r="M128" s="108">
        <v>1586</v>
      </c>
      <c r="N128" s="177">
        <f t="shared" si="17"/>
        <v>11102</v>
      </c>
      <c r="O128" s="124">
        <v>1</v>
      </c>
      <c r="P128" s="93" t="s">
        <v>10</v>
      </c>
      <c r="Q128" s="90">
        <v>25</v>
      </c>
      <c r="R128" s="108">
        <v>2600</v>
      </c>
      <c r="S128" s="104">
        <f t="shared" si="18"/>
        <v>65000</v>
      </c>
    </row>
    <row r="129" spans="1:19" s="8" customFormat="1" ht="15" customHeight="1">
      <c r="A129" s="136"/>
      <c r="B129" s="282"/>
      <c r="C129" s="283"/>
      <c r="D129" s="284"/>
      <c r="E129" s="124"/>
      <c r="F129" s="93"/>
      <c r="G129" s="90"/>
      <c r="H129" s="108"/>
      <c r="I129" s="104"/>
      <c r="J129" s="124"/>
      <c r="K129" s="93"/>
      <c r="L129" s="90"/>
      <c r="M129" s="108"/>
      <c r="N129" s="104"/>
      <c r="O129" s="124"/>
      <c r="P129" s="93"/>
      <c r="Q129" s="90"/>
      <c r="R129" s="108"/>
      <c r="S129" s="104"/>
    </row>
    <row r="130" spans="1:19" s="8" customFormat="1" ht="15" customHeight="1">
      <c r="A130" s="136"/>
      <c r="B130" s="282"/>
      <c r="C130" s="283"/>
      <c r="D130" s="284"/>
      <c r="E130" s="124"/>
      <c r="F130" s="93"/>
      <c r="G130" s="90"/>
      <c r="H130" s="108"/>
      <c r="I130" s="104"/>
      <c r="J130" s="124"/>
      <c r="K130" s="93"/>
      <c r="L130" s="90"/>
      <c r="M130" s="108"/>
      <c r="N130" s="104"/>
      <c r="O130" s="124"/>
      <c r="P130" s="93"/>
      <c r="Q130" s="90"/>
      <c r="R130" s="108"/>
      <c r="S130" s="104"/>
    </row>
    <row r="131" spans="1:19" s="8" customFormat="1" ht="15" customHeight="1">
      <c r="A131" s="136"/>
      <c r="B131" s="282"/>
      <c r="C131" s="283"/>
      <c r="D131" s="284"/>
      <c r="E131" s="124"/>
      <c r="F131" s="93"/>
      <c r="G131" s="90"/>
      <c r="H131" s="108"/>
      <c r="I131" s="104"/>
      <c r="J131" s="124"/>
      <c r="K131" s="93"/>
      <c r="L131" s="90"/>
      <c r="M131" s="108"/>
      <c r="N131" s="104"/>
      <c r="O131" s="124"/>
      <c r="P131" s="93"/>
      <c r="Q131" s="90"/>
      <c r="R131" s="108"/>
      <c r="S131" s="104"/>
    </row>
    <row r="132" spans="1:19" s="8" customFormat="1" ht="15" customHeight="1">
      <c r="A132" s="136"/>
      <c r="B132" s="258" t="s">
        <v>48</v>
      </c>
      <c r="C132" s="259"/>
      <c r="D132" s="260"/>
      <c r="E132" s="141">
        <f>SUM(E119:E128)</f>
        <v>32</v>
      </c>
      <c r="F132" s="93"/>
      <c r="G132" s="92"/>
      <c r="H132" s="107"/>
      <c r="I132" s="109">
        <f>SUM(I119:I131)</f>
        <v>1006500</v>
      </c>
      <c r="J132" s="141">
        <f>SUM(J119:J131)</f>
        <v>30</v>
      </c>
      <c r="K132" s="93"/>
      <c r="L132" s="92"/>
      <c r="M132" s="107"/>
      <c r="N132" s="109">
        <f>SUM(N119:N131)-0.9</f>
        <v>1501179.5</v>
      </c>
      <c r="O132" s="141">
        <f>SUM(O119:O128)</f>
        <v>22</v>
      </c>
      <c r="P132" s="93"/>
      <c r="Q132" s="92"/>
      <c r="R132" s="107"/>
      <c r="S132" s="109">
        <f>SUM(S119:S131)-0.75</f>
        <v>1472735.75</v>
      </c>
    </row>
    <row r="133" spans="1:19" s="8" customFormat="1" ht="15" customHeight="1">
      <c r="A133" s="138" t="s">
        <v>129</v>
      </c>
      <c r="B133" s="206" t="s">
        <v>150</v>
      </c>
      <c r="C133" s="207"/>
      <c r="D133" s="208"/>
      <c r="E133" s="122"/>
      <c r="F133" s="93"/>
      <c r="G133" s="92"/>
      <c r="H133" s="107"/>
      <c r="I133" s="104"/>
      <c r="J133" s="122"/>
      <c r="K133" s="93"/>
      <c r="L133" s="92"/>
      <c r="M133" s="107"/>
      <c r="N133" s="104"/>
      <c r="O133" s="122"/>
      <c r="P133" s="93"/>
      <c r="Q133" s="92"/>
      <c r="R133" s="107"/>
      <c r="S133" s="104"/>
    </row>
    <row r="134" spans="1:19" s="8" customFormat="1" ht="15" customHeight="1">
      <c r="A134" s="136"/>
      <c r="B134" s="261" t="s">
        <v>94</v>
      </c>
      <c r="C134" s="262"/>
      <c r="D134" s="263"/>
      <c r="E134" s="124">
        <v>1</v>
      </c>
      <c r="F134" s="93" t="s">
        <v>10</v>
      </c>
      <c r="G134" s="90">
        <v>3</v>
      </c>
      <c r="H134" s="108">
        <v>1750</v>
      </c>
      <c r="I134" s="104">
        <f t="shared" ref="I134:I141" si="20">H134*G134*E134</f>
        <v>5250</v>
      </c>
      <c r="J134" s="124">
        <v>1</v>
      </c>
      <c r="K134" s="93" t="s">
        <v>10</v>
      </c>
      <c r="L134" s="90">
        <v>3</v>
      </c>
      <c r="M134" s="108">
        <v>1830</v>
      </c>
      <c r="N134" s="104">
        <f>M134*L134*J134</f>
        <v>5490</v>
      </c>
      <c r="O134" s="124">
        <v>1</v>
      </c>
      <c r="P134" s="93" t="s">
        <v>10</v>
      </c>
      <c r="Q134" s="90">
        <v>3</v>
      </c>
      <c r="R134" s="108">
        <v>2100</v>
      </c>
      <c r="S134" s="104">
        <f>R134*Q134*O134</f>
        <v>6300</v>
      </c>
    </row>
    <row r="135" spans="1:19" s="8" customFormat="1" ht="15" customHeight="1">
      <c r="A135" s="136"/>
      <c r="B135" s="261" t="s">
        <v>92</v>
      </c>
      <c r="C135" s="262"/>
      <c r="D135" s="263"/>
      <c r="E135" s="124">
        <v>2</v>
      </c>
      <c r="F135" s="93" t="s">
        <v>10</v>
      </c>
      <c r="G135" s="90">
        <v>3</v>
      </c>
      <c r="H135" s="108">
        <v>1575</v>
      </c>
      <c r="I135" s="104">
        <f t="shared" si="20"/>
        <v>9450</v>
      </c>
      <c r="J135" s="124">
        <v>1</v>
      </c>
      <c r="K135" s="93" t="s">
        <v>10</v>
      </c>
      <c r="L135" s="90">
        <v>3</v>
      </c>
      <c r="M135" s="108">
        <v>1464</v>
      </c>
      <c r="N135" s="104">
        <f>M135*L135*J135</f>
        <v>4392</v>
      </c>
      <c r="O135" s="124">
        <v>1</v>
      </c>
      <c r="P135" s="93" t="s">
        <v>10</v>
      </c>
      <c r="Q135" s="90">
        <v>3</v>
      </c>
      <c r="R135" s="108">
        <v>1600</v>
      </c>
      <c r="S135" s="104">
        <f>R135*Q135*O135</f>
        <v>4800</v>
      </c>
    </row>
    <row r="136" spans="1:19" s="8" customFormat="1" ht="15" customHeight="1">
      <c r="A136" s="136"/>
      <c r="B136" s="261" t="s">
        <v>64</v>
      </c>
      <c r="C136" s="262"/>
      <c r="D136" s="263"/>
      <c r="E136" s="124">
        <v>2</v>
      </c>
      <c r="F136" s="93" t="s">
        <v>10</v>
      </c>
      <c r="G136" s="90">
        <v>3</v>
      </c>
      <c r="H136" s="108">
        <v>1350</v>
      </c>
      <c r="I136" s="104">
        <f t="shared" si="20"/>
        <v>8100</v>
      </c>
      <c r="J136" s="124">
        <v>1</v>
      </c>
      <c r="K136" s="93" t="s">
        <v>10</v>
      </c>
      <c r="L136" s="90">
        <v>3</v>
      </c>
      <c r="M136" s="108">
        <v>1159</v>
      </c>
      <c r="N136" s="104">
        <f t="shared" ref="N136:N141" si="21">M136*L136*J136</f>
        <v>3477</v>
      </c>
      <c r="O136" s="124">
        <v>2</v>
      </c>
      <c r="P136" s="93" t="s">
        <v>10</v>
      </c>
      <c r="Q136" s="90">
        <v>3</v>
      </c>
      <c r="R136" s="108">
        <v>1677.25</v>
      </c>
      <c r="S136" s="104">
        <f t="shared" ref="S136:S141" si="22">R136*Q136*O136</f>
        <v>10063.5</v>
      </c>
    </row>
    <row r="137" spans="1:19" s="8" customFormat="1" ht="15" customHeight="1">
      <c r="A137" s="136"/>
      <c r="B137" s="261" t="s">
        <v>102</v>
      </c>
      <c r="C137" s="262"/>
      <c r="D137" s="263"/>
      <c r="E137" s="124">
        <v>2</v>
      </c>
      <c r="F137" s="93" t="s">
        <v>10</v>
      </c>
      <c r="G137" s="90">
        <v>3</v>
      </c>
      <c r="H137" s="108">
        <v>1150</v>
      </c>
      <c r="I137" s="104">
        <f t="shared" si="20"/>
        <v>6900</v>
      </c>
      <c r="J137" s="124">
        <v>3</v>
      </c>
      <c r="K137" s="93" t="s">
        <v>10</v>
      </c>
      <c r="L137" s="90">
        <v>3</v>
      </c>
      <c r="M137" s="108">
        <v>1037</v>
      </c>
      <c r="N137" s="104">
        <f t="shared" si="21"/>
        <v>9333</v>
      </c>
      <c r="O137" s="124">
        <v>4</v>
      </c>
      <c r="P137" s="93" t="s">
        <v>10</v>
      </c>
      <c r="Q137" s="90">
        <v>3</v>
      </c>
      <c r="R137" s="108">
        <v>1485</v>
      </c>
      <c r="S137" s="104">
        <f t="shared" si="22"/>
        <v>17820</v>
      </c>
    </row>
    <row r="138" spans="1:19" s="8" customFormat="1" ht="15" customHeight="1">
      <c r="A138" s="136"/>
      <c r="B138" s="261"/>
      <c r="C138" s="262"/>
      <c r="D138" s="263"/>
      <c r="E138" s="124"/>
      <c r="F138" s="93"/>
      <c r="G138" s="90"/>
      <c r="H138" s="108"/>
      <c r="I138" s="104">
        <f t="shared" si="20"/>
        <v>0</v>
      </c>
      <c r="J138" s="124"/>
      <c r="K138" s="93"/>
      <c r="L138" s="90"/>
      <c r="M138" s="108"/>
      <c r="N138" s="104">
        <f t="shared" si="21"/>
        <v>0</v>
      </c>
      <c r="O138" s="124"/>
      <c r="P138" s="93"/>
      <c r="Q138" s="90"/>
      <c r="R138" s="108"/>
      <c r="S138" s="104">
        <f t="shared" si="22"/>
        <v>0</v>
      </c>
    </row>
    <row r="139" spans="1:19" s="8" customFormat="1" ht="15" customHeight="1">
      <c r="A139" s="136"/>
      <c r="B139" s="261"/>
      <c r="C139" s="262"/>
      <c r="D139" s="263"/>
      <c r="E139" s="124"/>
      <c r="F139" s="93"/>
      <c r="G139" s="90"/>
      <c r="H139" s="108"/>
      <c r="I139" s="104">
        <f t="shared" si="20"/>
        <v>0</v>
      </c>
      <c r="J139" s="124"/>
      <c r="K139" s="93"/>
      <c r="L139" s="90"/>
      <c r="M139" s="108"/>
      <c r="N139" s="104">
        <f t="shared" si="21"/>
        <v>0</v>
      </c>
      <c r="O139" s="124"/>
      <c r="P139" s="93"/>
      <c r="Q139" s="90"/>
      <c r="R139" s="108"/>
      <c r="S139" s="104">
        <f t="shared" si="22"/>
        <v>0</v>
      </c>
    </row>
    <row r="140" spans="1:19" s="8" customFormat="1" ht="15" customHeight="1">
      <c r="A140" s="136"/>
      <c r="B140" s="261"/>
      <c r="C140" s="262"/>
      <c r="D140" s="263"/>
      <c r="E140" s="124"/>
      <c r="F140" s="93"/>
      <c r="G140" s="90"/>
      <c r="H140" s="108"/>
      <c r="I140" s="104">
        <f t="shared" si="20"/>
        <v>0</v>
      </c>
      <c r="J140" s="124"/>
      <c r="K140" s="93"/>
      <c r="L140" s="90"/>
      <c r="M140" s="108"/>
      <c r="N140" s="104">
        <f t="shared" si="21"/>
        <v>0</v>
      </c>
      <c r="O140" s="124"/>
      <c r="P140" s="93"/>
      <c r="Q140" s="90"/>
      <c r="R140" s="108"/>
      <c r="S140" s="104">
        <f t="shared" si="22"/>
        <v>0</v>
      </c>
    </row>
    <row r="141" spans="1:19" s="8" customFormat="1" ht="15" customHeight="1">
      <c r="A141" s="136"/>
      <c r="B141" s="261"/>
      <c r="C141" s="262"/>
      <c r="D141" s="263"/>
      <c r="E141" s="124"/>
      <c r="F141" s="93"/>
      <c r="G141" s="90"/>
      <c r="H141" s="108"/>
      <c r="I141" s="104">
        <f t="shared" si="20"/>
        <v>0</v>
      </c>
      <c r="J141" s="124"/>
      <c r="K141" s="93"/>
      <c r="L141" s="90"/>
      <c r="M141" s="108"/>
      <c r="N141" s="104">
        <f t="shared" si="21"/>
        <v>0</v>
      </c>
      <c r="O141" s="124"/>
      <c r="P141" s="93"/>
      <c r="Q141" s="90"/>
      <c r="R141" s="108"/>
      <c r="S141" s="104">
        <f t="shared" si="22"/>
        <v>0</v>
      </c>
    </row>
    <row r="142" spans="1:19" s="8" customFormat="1" ht="15" customHeight="1">
      <c r="A142" s="136"/>
      <c r="B142" s="258" t="s">
        <v>48</v>
      </c>
      <c r="C142" s="259"/>
      <c r="D142" s="260"/>
      <c r="E142" s="141">
        <f>E134+E135+E136+E137</f>
        <v>7</v>
      </c>
      <c r="F142" s="93"/>
      <c r="G142" s="92"/>
      <c r="H142" s="107"/>
      <c r="I142" s="109">
        <f>SUM(I134:I141)</f>
        <v>29700</v>
      </c>
      <c r="J142" s="141">
        <f>SUM(J134:J141)</f>
        <v>6</v>
      </c>
      <c r="K142" s="93"/>
      <c r="L142" s="92"/>
      <c r="M142" s="107"/>
      <c r="N142" s="109">
        <f>SUM(N134:N141)</f>
        <v>22692</v>
      </c>
      <c r="O142" s="141">
        <f>O134+O135+O136+O137</f>
        <v>8</v>
      </c>
      <c r="P142" s="93"/>
      <c r="Q142" s="92"/>
      <c r="R142" s="107"/>
      <c r="S142" s="109">
        <f>SUM(S134:S141)</f>
        <v>38983.5</v>
      </c>
    </row>
    <row r="143" spans="1:19" s="8" customFormat="1" ht="15" customHeight="1">
      <c r="A143" s="138" t="s">
        <v>130</v>
      </c>
      <c r="B143" s="206" t="s">
        <v>151</v>
      </c>
      <c r="C143" s="207"/>
      <c r="D143" s="208"/>
      <c r="E143" s="122"/>
      <c r="F143" s="93"/>
      <c r="G143" s="92"/>
      <c r="H143" s="107"/>
      <c r="I143" s="104"/>
      <c r="J143" s="122"/>
      <c r="K143" s="93"/>
      <c r="L143" s="92"/>
      <c r="M143" s="107"/>
      <c r="N143" s="104"/>
      <c r="O143" s="122"/>
      <c r="P143" s="93"/>
      <c r="Q143" s="92"/>
      <c r="R143" s="107"/>
      <c r="S143" s="104"/>
    </row>
    <row r="144" spans="1:19" s="8" customFormat="1" ht="15" customHeight="1">
      <c r="A144" s="136"/>
      <c r="B144" s="261" t="s">
        <v>94</v>
      </c>
      <c r="C144" s="262"/>
      <c r="D144" s="263"/>
      <c r="E144" s="124">
        <v>1</v>
      </c>
      <c r="F144" s="93" t="s">
        <v>10</v>
      </c>
      <c r="G144" s="90">
        <v>2</v>
      </c>
      <c r="H144" s="108">
        <v>1750</v>
      </c>
      <c r="I144" s="104">
        <f>H144*G144*E144</f>
        <v>3500</v>
      </c>
      <c r="J144" s="124">
        <v>1</v>
      </c>
      <c r="K144" s="93" t="s">
        <v>10</v>
      </c>
      <c r="L144" s="90">
        <v>3</v>
      </c>
      <c r="M144" s="108">
        <v>1830</v>
      </c>
      <c r="N144" s="104">
        <f>M144*L144*J144</f>
        <v>5490</v>
      </c>
      <c r="O144" s="124">
        <v>1</v>
      </c>
      <c r="P144" s="93" t="s">
        <v>10</v>
      </c>
      <c r="Q144" s="90">
        <v>2</v>
      </c>
      <c r="R144" s="108">
        <v>2100</v>
      </c>
      <c r="S144" s="104">
        <f>R144*Q144*O144</f>
        <v>4200</v>
      </c>
    </row>
    <row r="145" spans="1:19" s="8" customFormat="1" ht="15" customHeight="1">
      <c r="A145" s="136"/>
      <c r="B145" s="261" t="s">
        <v>92</v>
      </c>
      <c r="C145" s="262"/>
      <c r="D145" s="263"/>
      <c r="E145" s="124">
        <v>2</v>
      </c>
      <c r="F145" s="93" t="s">
        <v>10</v>
      </c>
      <c r="G145" s="90">
        <v>2</v>
      </c>
      <c r="H145" s="108">
        <v>1575</v>
      </c>
      <c r="I145" s="104">
        <f>H145*G145*E145</f>
        <v>6300</v>
      </c>
      <c r="J145" s="124">
        <v>1</v>
      </c>
      <c r="K145" s="93" t="s">
        <v>10</v>
      </c>
      <c r="L145" s="90">
        <v>3</v>
      </c>
      <c r="M145" s="108">
        <v>1464</v>
      </c>
      <c r="N145" s="104">
        <f>M145*L145*J145</f>
        <v>4392</v>
      </c>
      <c r="O145" s="124">
        <v>1</v>
      </c>
      <c r="P145" s="93" t="s">
        <v>10</v>
      </c>
      <c r="Q145" s="90">
        <v>2</v>
      </c>
      <c r="R145" s="108">
        <v>1700</v>
      </c>
      <c r="S145" s="104">
        <f>R145*Q145*O145</f>
        <v>3400</v>
      </c>
    </row>
    <row r="146" spans="1:19" s="8" customFormat="1" ht="15" customHeight="1">
      <c r="A146" s="136"/>
      <c r="B146" s="261" t="s">
        <v>64</v>
      </c>
      <c r="C146" s="262"/>
      <c r="D146" s="263"/>
      <c r="E146" s="124">
        <v>2</v>
      </c>
      <c r="F146" s="93" t="s">
        <v>10</v>
      </c>
      <c r="G146" s="90">
        <v>2</v>
      </c>
      <c r="H146" s="108">
        <v>1350</v>
      </c>
      <c r="I146" s="104">
        <f t="shared" ref="I146:I151" si="23">H146*G146*E146</f>
        <v>5400</v>
      </c>
      <c r="J146" s="124">
        <v>1</v>
      </c>
      <c r="K146" s="93" t="s">
        <v>10</v>
      </c>
      <c r="L146" s="90">
        <v>3</v>
      </c>
      <c r="M146" s="108">
        <v>1159</v>
      </c>
      <c r="N146" s="104">
        <f t="shared" ref="N146:N151" si="24">M146*L146*J146</f>
        <v>3477</v>
      </c>
      <c r="O146" s="124">
        <v>2</v>
      </c>
      <c r="P146" s="93" t="s">
        <v>10</v>
      </c>
      <c r="Q146" s="90">
        <v>2</v>
      </c>
      <c r="R146" s="108">
        <v>1677.25</v>
      </c>
      <c r="S146" s="104">
        <f t="shared" ref="S146:S151" si="25">R146*Q146*O146</f>
        <v>6709</v>
      </c>
    </row>
    <row r="147" spans="1:19" s="8" customFormat="1" ht="15" customHeight="1">
      <c r="A147" s="136"/>
      <c r="B147" s="261" t="s">
        <v>102</v>
      </c>
      <c r="C147" s="262"/>
      <c r="D147" s="263"/>
      <c r="E147" s="124">
        <v>2</v>
      </c>
      <c r="F147" s="93" t="s">
        <v>10</v>
      </c>
      <c r="G147" s="90">
        <v>2</v>
      </c>
      <c r="H147" s="108">
        <v>1150</v>
      </c>
      <c r="I147" s="104">
        <f t="shared" si="23"/>
        <v>4600</v>
      </c>
      <c r="J147" s="124">
        <v>3</v>
      </c>
      <c r="K147" s="93" t="s">
        <v>10</v>
      </c>
      <c r="L147" s="90">
        <v>3</v>
      </c>
      <c r="M147" s="108">
        <v>1037</v>
      </c>
      <c r="N147" s="104">
        <f t="shared" si="24"/>
        <v>9333</v>
      </c>
      <c r="O147" s="124">
        <v>4</v>
      </c>
      <c r="P147" s="93" t="s">
        <v>10</v>
      </c>
      <c r="Q147" s="90">
        <v>2</v>
      </c>
      <c r="R147" s="108">
        <v>1619.58</v>
      </c>
      <c r="S147" s="104">
        <f t="shared" si="25"/>
        <v>12956.64</v>
      </c>
    </row>
    <row r="148" spans="1:19" s="8" customFormat="1" ht="15" customHeight="1">
      <c r="A148" s="136"/>
      <c r="B148" s="261"/>
      <c r="C148" s="262"/>
      <c r="D148" s="263"/>
      <c r="E148" s="124"/>
      <c r="F148" s="93"/>
      <c r="G148" s="90"/>
      <c r="H148" s="108"/>
      <c r="I148" s="104">
        <f t="shared" si="23"/>
        <v>0</v>
      </c>
      <c r="J148" s="124"/>
      <c r="K148" s="93"/>
      <c r="L148" s="90"/>
      <c r="M148" s="108"/>
      <c r="N148" s="104">
        <f t="shared" si="24"/>
        <v>0</v>
      </c>
      <c r="O148" s="124"/>
      <c r="P148" s="93"/>
      <c r="Q148" s="90"/>
      <c r="R148" s="108"/>
      <c r="S148" s="104">
        <f t="shared" si="25"/>
        <v>0</v>
      </c>
    </row>
    <row r="149" spans="1:19" s="8" customFormat="1" ht="15" customHeight="1">
      <c r="A149" s="136"/>
      <c r="B149" s="261"/>
      <c r="C149" s="262"/>
      <c r="D149" s="263"/>
      <c r="E149" s="124"/>
      <c r="F149" s="93"/>
      <c r="G149" s="90"/>
      <c r="H149" s="108"/>
      <c r="I149" s="104">
        <f t="shared" si="23"/>
        <v>0</v>
      </c>
      <c r="J149" s="124"/>
      <c r="K149" s="93"/>
      <c r="L149" s="90"/>
      <c r="M149" s="108"/>
      <c r="N149" s="104">
        <f t="shared" si="24"/>
        <v>0</v>
      </c>
      <c r="O149" s="124"/>
      <c r="P149" s="93"/>
      <c r="Q149" s="90"/>
      <c r="R149" s="108"/>
      <c r="S149" s="104">
        <f t="shared" si="25"/>
        <v>0</v>
      </c>
    </row>
    <row r="150" spans="1:19" s="8" customFormat="1" ht="15" customHeight="1">
      <c r="A150" s="136"/>
      <c r="B150" s="261"/>
      <c r="C150" s="262"/>
      <c r="D150" s="263"/>
      <c r="E150" s="124"/>
      <c r="F150" s="93"/>
      <c r="G150" s="90"/>
      <c r="H150" s="108"/>
      <c r="I150" s="104">
        <f t="shared" si="23"/>
        <v>0</v>
      </c>
      <c r="J150" s="124"/>
      <c r="K150" s="93"/>
      <c r="L150" s="90"/>
      <c r="M150" s="108"/>
      <c r="N150" s="104">
        <f t="shared" si="24"/>
        <v>0</v>
      </c>
      <c r="O150" s="124"/>
      <c r="P150" s="93"/>
      <c r="Q150" s="90"/>
      <c r="R150" s="108"/>
      <c r="S150" s="104">
        <f t="shared" si="25"/>
        <v>0</v>
      </c>
    </row>
    <row r="151" spans="1:19" s="8" customFormat="1" ht="15" customHeight="1">
      <c r="A151" s="136"/>
      <c r="B151" s="261"/>
      <c r="C151" s="262"/>
      <c r="D151" s="263"/>
      <c r="E151" s="124"/>
      <c r="F151" s="93"/>
      <c r="G151" s="90"/>
      <c r="H151" s="108"/>
      <c r="I151" s="104">
        <f t="shared" si="23"/>
        <v>0</v>
      </c>
      <c r="J151" s="124"/>
      <c r="K151" s="93"/>
      <c r="L151" s="90"/>
      <c r="M151" s="108"/>
      <c r="N151" s="104">
        <f t="shared" si="24"/>
        <v>0</v>
      </c>
      <c r="O151" s="124"/>
      <c r="P151" s="93"/>
      <c r="Q151" s="90"/>
      <c r="R151" s="108"/>
      <c r="S151" s="104">
        <f t="shared" si="25"/>
        <v>0</v>
      </c>
    </row>
    <row r="152" spans="1:19" s="8" customFormat="1" ht="15" customHeight="1">
      <c r="A152" s="136"/>
      <c r="B152" s="258" t="s">
        <v>48</v>
      </c>
      <c r="C152" s="259"/>
      <c r="D152" s="260"/>
      <c r="E152" s="141">
        <f>SUM(E144:E148)</f>
        <v>7</v>
      </c>
      <c r="F152" s="93"/>
      <c r="G152" s="92"/>
      <c r="H152" s="107"/>
      <c r="I152" s="109">
        <f>SUM(I144:I151)</f>
        <v>19800</v>
      </c>
      <c r="J152" s="141">
        <f>SUM(J144:J151)</f>
        <v>6</v>
      </c>
      <c r="K152" s="93"/>
      <c r="L152" s="92"/>
      <c r="M152" s="107"/>
      <c r="N152" s="109">
        <f>SUM(N144:N151)</f>
        <v>22692</v>
      </c>
      <c r="O152" s="141">
        <f>SUM(O144:O148)</f>
        <v>8</v>
      </c>
      <c r="P152" s="93"/>
      <c r="Q152" s="92"/>
      <c r="R152" s="107"/>
      <c r="S152" s="109">
        <f>SUM(S144:S151)</f>
        <v>27265.64</v>
      </c>
    </row>
    <row r="153" spans="1:19" s="8" customFormat="1" ht="15" customHeight="1">
      <c r="A153" s="136"/>
      <c r="B153" s="258"/>
      <c r="C153" s="259"/>
      <c r="D153" s="260"/>
      <c r="E153" s="141"/>
      <c r="F153" s="93"/>
      <c r="G153" s="92"/>
      <c r="H153" s="107"/>
      <c r="I153" s="109"/>
      <c r="J153" s="141"/>
      <c r="K153" s="93"/>
      <c r="L153" s="92"/>
      <c r="M153" s="107"/>
      <c r="N153" s="109"/>
      <c r="O153" s="141"/>
      <c r="P153" s="93"/>
      <c r="Q153" s="92"/>
      <c r="R153" s="107"/>
      <c r="S153" s="109"/>
    </row>
    <row r="154" spans="1:19" s="8" customFormat="1" ht="15" customHeight="1">
      <c r="A154" s="136"/>
      <c r="B154" s="264"/>
      <c r="C154" s="265"/>
      <c r="D154" s="266"/>
      <c r="E154" s="141"/>
      <c r="F154" s="93"/>
      <c r="G154" s="92"/>
      <c r="H154" s="107"/>
      <c r="I154" s="109"/>
      <c r="J154" s="141"/>
      <c r="K154" s="93"/>
      <c r="L154" s="92"/>
      <c r="M154" s="107"/>
      <c r="N154" s="109"/>
      <c r="O154" s="141"/>
      <c r="P154" s="93"/>
      <c r="Q154" s="92"/>
      <c r="R154" s="107"/>
      <c r="S154" s="109"/>
    </row>
    <row r="155" spans="1:19" s="8" customFormat="1" ht="15" customHeight="1">
      <c r="A155" s="136"/>
      <c r="B155" s="264"/>
      <c r="C155" s="265"/>
      <c r="D155" s="266"/>
      <c r="E155" s="141"/>
      <c r="F155" s="93"/>
      <c r="G155" s="92"/>
      <c r="H155" s="107"/>
      <c r="I155" s="109"/>
      <c r="J155" s="141"/>
      <c r="K155" s="93"/>
      <c r="L155" s="92"/>
      <c r="M155" s="107"/>
      <c r="N155" s="109"/>
      <c r="O155" s="141"/>
      <c r="P155" s="93"/>
      <c r="Q155" s="92"/>
      <c r="R155" s="107"/>
      <c r="S155" s="109"/>
    </row>
    <row r="156" spans="1:19" s="8" customFormat="1" ht="15" customHeight="1">
      <c r="A156" s="138" t="s">
        <v>152</v>
      </c>
      <c r="B156" s="270" t="s">
        <v>20</v>
      </c>
      <c r="C156" s="271"/>
      <c r="D156" s="272"/>
      <c r="E156" s="123"/>
      <c r="F156" s="93"/>
      <c r="G156" s="92"/>
      <c r="H156" s="107"/>
      <c r="I156" s="110"/>
      <c r="J156" s="123"/>
      <c r="K156" s="93"/>
      <c r="L156" s="92"/>
      <c r="M156" s="107"/>
      <c r="N156" s="110"/>
      <c r="O156" s="123"/>
      <c r="P156" s="93"/>
      <c r="Q156" s="92"/>
      <c r="R156" s="107"/>
      <c r="S156" s="110"/>
    </row>
    <row r="157" spans="1:19" s="8" customFormat="1" ht="15" customHeight="1">
      <c r="A157" s="136"/>
      <c r="B157" s="209" t="s">
        <v>53</v>
      </c>
      <c r="C157" s="210"/>
      <c r="D157" s="211"/>
      <c r="E157" s="123"/>
      <c r="F157" s="93"/>
      <c r="G157" s="92"/>
      <c r="H157" s="107"/>
      <c r="I157" s="109">
        <f>(I161+I162+I163)*0.003</f>
        <v>8779.3125</v>
      </c>
      <c r="J157" s="123"/>
      <c r="K157" s="93"/>
      <c r="L157" s="92"/>
      <c r="M157" s="107"/>
      <c r="N157" s="109">
        <f>(N161+N162+N163)*0.003</f>
        <v>10148.8323</v>
      </c>
      <c r="O157" s="123"/>
      <c r="P157" s="93"/>
      <c r="Q157" s="92"/>
      <c r="R157" s="107"/>
      <c r="S157" s="109">
        <f>(S161+S162+S163)*0.003</f>
        <v>12266.97567</v>
      </c>
    </row>
    <row r="158" spans="1:19" s="8" customFormat="1" ht="15" customHeight="1">
      <c r="A158" s="138" t="s">
        <v>153</v>
      </c>
      <c r="B158" s="276" t="s">
        <v>67</v>
      </c>
      <c r="C158" s="277"/>
      <c r="D158" s="278"/>
      <c r="E158" s="123"/>
      <c r="F158" s="93"/>
      <c r="G158" s="92"/>
      <c r="H158" s="107"/>
      <c r="I158" s="109">
        <f>(I161+I162+I163)*0.05</f>
        <v>146321.875</v>
      </c>
      <c r="J158" s="123"/>
      <c r="K158" s="93"/>
      <c r="L158" s="92"/>
      <c r="M158" s="107"/>
      <c r="N158" s="109">
        <f>(N161+N162+N163)*0.05</f>
        <v>169147.20500000002</v>
      </c>
      <c r="O158" s="123"/>
      <c r="P158" s="93"/>
      <c r="Q158" s="92"/>
      <c r="R158" s="107"/>
      <c r="S158" s="109">
        <f>(S161+S162+S163)*0.05</f>
        <v>204449.59450000001</v>
      </c>
    </row>
    <row r="159" spans="1:19" s="8" customFormat="1" ht="15" customHeight="1">
      <c r="A159" s="136"/>
      <c r="B159" s="279"/>
      <c r="C159" s="280"/>
      <c r="D159" s="281"/>
      <c r="E159" s="123"/>
      <c r="F159" s="93"/>
      <c r="G159" s="92"/>
      <c r="H159" s="107"/>
      <c r="I159" s="104"/>
      <c r="J159" s="123"/>
      <c r="K159" s="93"/>
      <c r="L159" s="92"/>
      <c r="M159" s="107"/>
      <c r="N159" s="104"/>
      <c r="O159" s="123"/>
      <c r="P159" s="93"/>
      <c r="Q159" s="92"/>
      <c r="R159" s="107"/>
      <c r="S159" s="104"/>
    </row>
    <row r="160" spans="1:19" s="8" customFormat="1" ht="15" customHeight="1">
      <c r="A160" s="136"/>
      <c r="B160" s="245" t="s">
        <v>54</v>
      </c>
      <c r="C160" s="246"/>
      <c r="D160" s="247"/>
      <c r="E160" s="123"/>
      <c r="F160" s="93"/>
      <c r="G160" s="92"/>
      <c r="H160" s="107"/>
      <c r="I160" s="104"/>
      <c r="J160" s="123"/>
      <c r="K160" s="93"/>
      <c r="L160" s="92"/>
      <c r="M160" s="107"/>
      <c r="N160" s="104"/>
      <c r="O160" s="123"/>
      <c r="P160" s="93"/>
      <c r="Q160" s="92"/>
      <c r="R160" s="107"/>
      <c r="S160" s="104"/>
    </row>
    <row r="161" spans="1:19" s="8" customFormat="1" ht="15" customHeight="1">
      <c r="A161" s="136"/>
      <c r="B161" s="245" t="s">
        <v>55</v>
      </c>
      <c r="C161" s="246"/>
      <c r="D161" s="247"/>
      <c r="E161" s="123"/>
      <c r="F161" s="93"/>
      <c r="G161" s="92"/>
      <c r="H161" s="107"/>
      <c r="I161" s="112">
        <f>I51</f>
        <v>1149387.5</v>
      </c>
      <c r="J161" s="123"/>
      <c r="K161" s="93"/>
      <c r="L161" s="92"/>
      <c r="M161" s="107"/>
      <c r="N161" s="112">
        <f>N51</f>
        <v>1213326.6000000001</v>
      </c>
      <c r="O161" s="123"/>
      <c r="P161" s="93"/>
      <c r="Q161" s="92"/>
      <c r="R161" s="107"/>
      <c r="S161" s="112">
        <f>S51</f>
        <v>1782996.66</v>
      </c>
    </row>
    <row r="162" spans="1:19" s="8" customFormat="1" ht="15" customHeight="1">
      <c r="A162" s="136"/>
      <c r="B162" s="245" t="s">
        <v>56</v>
      </c>
      <c r="C162" s="246"/>
      <c r="D162" s="247"/>
      <c r="E162" s="123"/>
      <c r="F162" s="93"/>
      <c r="G162" s="92"/>
      <c r="H162" s="107"/>
      <c r="I162" s="109">
        <f>I103+I63+I83+I75</f>
        <v>364800</v>
      </c>
      <c r="J162" s="123"/>
      <c r="K162" s="93"/>
      <c r="L162" s="92"/>
      <c r="M162" s="107"/>
      <c r="N162" s="109">
        <f>N103+N63+N83+N75</f>
        <v>368684</v>
      </c>
      <c r="O162" s="123"/>
      <c r="P162" s="93"/>
      <c r="Q162" s="92"/>
      <c r="R162" s="107"/>
      <c r="S162" s="109">
        <f>S103+S63+S83+S75-94500</f>
        <v>542780.08000000007</v>
      </c>
    </row>
    <row r="163" spans="1:19" s="8" customFormat="1" ht="15" customHeight="1">
      <c r="A163" s="136"/>
      <c r="B163" s="245" t="s">
        <v>38</v>
      </c>
      <c r="C163" s="246"/>
      <c r="D163" s="247"/>
      <c r="E163" s="123"/>
      <c r="F163" s="93"/>
      <c r="G163" s="92"/>
      <c r="H163" s="107"/>
      <c r="I163" s="109">
        <f>I132+I116+I142+I152</f>
        <v>1412250</v>
      </c>
      <c r="J163" s="123"/>
      <c r="K163" s="93"/>
      <c r="L163" s="92"/>
      <c r="M163" s="107"/>
      <c r="N163" s="109">
        <f>N132+N116+N142+N152</f>
        <v>1800933.5</v>
      </c>
      <c r="O163" s="123"/>
      <c r="P163" s="93"/>
      <c r="Q163" s="92"/>
      <c r="R163" s="107"/>
      <c r="S163" s="109">
        <f>S132+S116+S142+S152-66249.16</f>
        <v>1763215.15</v>
      </c>
    </row>
    <row r="164" spans="1:19" s="8" customFormat="1" ht="15" customHeight="1">
      <c r="A164" s="136"/>
      <c r="B164" s="245" t="s">
        <v>57</v>
      </c>
      <c r="C164" s="246"/>
      <c r="D164" s="247"/>
      <c r="E164" s="123"/>
      <c r="F164" s="93"/>
      <c r="G164" s="92"/>
      <c r="H164" s="107"/>
      <c r="I164" s="109">
        <f>(I161+I162+I163)*0.15</f>
        <v>438965.625</v>
      </c>
      <c r="J164" s="123"/>
      <c r="K164" s="93"/>
      <c r="L164" s="92"/>
      <c r="M164" s="107"/>
      <c r="N164" s="109">
        <f>(N161+N162+N163)*0.1</f>
        <v>338294.41000000003</v>
      </c>
      <c r="O164" s="123"/>
      <c r="P164" s="93"/>
      <c r="Q164" s="92"/>
      <c r="R164" s="107"/>
      <c r="S164" s="109">
        <f>(S161+S162+S163)*0.15</f>
        <v>613348.78350000002</v>
      </c>
    </row>
    <row r="165" spans="1:19" s="8" customFormat="1" ht="15" customHeight="1">
      <c r="A165" s="136"/>
      <c r="B165" s="248" t="s">
        <v>58</v>
      </c>
      <c r="C165" s="249"/>
      <c r="D165" s="250"/>
      <c r="E165" s="123"/>
      <c r="F165" s="93"/>
      <c r="G165" s="92"/>
      <c r="H165" s="107"/>
      <c r="I165" s="109">
        <f>SUM(I157:I164)</f>
        <v>3520504.3125</v>
      </c>
      <c r="J165" s="123"/>
      <c r="K165" s="93"/>
      <c r="L165" s="92"/>
      <c r="M165" s="107"/>
      <c r="N165" s="109">
        <f>SUM(N157:N164)</f>
        <v>3900534.5473000002</v>
      </c>
      <c r="O165" s="123"/>
      <c r="P165" s="93"/>
      <c r="Q165" s="92"/>
      <c r="R165" s="107"/>
      <c r="S165" s="109">
        <f>SUM(S157:S164)</f>
        <v>4919057.2436699998</v>
      </c>
    </row>
    <row r="166" spans="1:19" s="8" customFormat="1" ht="15" customHeight="1" thickBot="1">
      <c r="A166" s="136"/>
      <c r="B166" s="251" t="s">
        <v>59</v>
      </c>
      <c r="C166" s="223"/>
      <c r="D166" s="252"/>
      <c r="E166" s="223" t="s">
        <v>163</v>
      </c>
      <c r="F166" s="223"/>
      <c r="G166" s="223"/>
      <c r="H166" s="224"/>
      <c r="I166" s="104"/>
      <c r="J166" s="223" t="s">
        <v>162</v>
      </c>
      <c r="K166" s="223"/>
      <c r="L166" s="223"/>
      <c r="M166" s="224"/>
      <c r="N166" s="104"/>
      <c r="O166" s="223" t="s">
        <v>163</v>
      </c>
      <c r="P166" s="223"/>
      <c r="Q166" s="223"/>
      <c r="R166" s="224"/>
      <c r="S166" s="104"/>
    </row>
    <row r="167" spans="1:19" s="8" customFormat="1" ht="22.5" customHeight="1" thickBot="1">
      <c r="A167" s="140"/>
      <c r="B167" s="253" t="s">
        <v>32</v>
      </c>
      <c r="C167" s="254"/>
      <c r="D167" s="255"/>
      <c r="E167" s="102"/>
      <c r="F167" s="100"/>
      <c r="G167" s="101"/>
      <c r="H167" s="111" t="s">
        <v>60</v>
      </c>
      <c r="I167" s="125">
        <f>I165</f>
        <v>3520504.3125</v>
      </c>
      <c r="J167" s="102"/>
      <c r="K167" s="100"/>
      <c r="L167" s="101"/>
      <c r="M167" s="111" t="s">
        <v>60</v>
      </c>
      <c r="N167" s="125">
        <f>N165</f>
        <v>3900534.5473000002</v>
      </c>
      <c r="O167" s="102"/>
      <c r="P167" s="100"/>
      <c r="Q167" s="101"/>
      <c r="R167" s="111" t="s">
        <v>60</v>
      </c>
      <c r="S167" s="125">
        <f>S165</f>
        <v>4919057.2436699998</v>
      </c>
    </row>
    <row r="168" spans="1:19">
      <c r="A168" s="97"/>
      <c r="B168" s="98"/>
      <c r="C168" s="98"/>
      <c r="D168" s="98"/>
      <c r="E168" s="98"/>
      <c r="F168" s="98"/>
      <c r="G168" s="98"/>
      <c r="H168" s="98"/>
      <c r="I168" s="99"/>
      <c r="J168" s="98"/>
      <c r="K168" s="98"/>
      <c r="L168" s="98"/>
      <c r="M168" s="98"/>
      <c r="N168" s="99"/>
      <c r="O168" s="98"/>
      <c r="P168" s="98"/>
      <c r="Q168" s="98"/>
      <c r="R168" s="98"/>
      <c r="S168" s="99"/>
    </row>
    <row r="169" spans="1:19">
      <c r="A169" s="256" t="s">
        <v>11</v>
      </c>
      <c r="B169" s="257"/>
      <c r="C169" s="257"/>
      <c r="D169" s="98"/>
      <c r="E169" s="98"/>
      <c r="F169" s="98"/>
      <c r="G169" s="98"/>
      <c r="H169" s="98"/>
      <c r="I169" s="99"/>
      <c r="J169" s="98"/>
      <c r="K169" s="98"/>
      <c r="L169" s="98"/>
      <c r="M169" s="98"/>
      <c r="N169" s="99"/>
      <c r="O169" s="98"/>
      <c r="P169" s="98"/>
      <c r="Q169" s="98"/>
      <c r="R169" s="98"/>
      <c r="S169" s="99"/>
    </row>
    <row r="170" spans="1:19">
      <c r="A170" s="97"/>
      <c r="B170" s="98"/>
      <c r="C170" s="98"/>
      <c r="D170" s="98"/>
      <c r="E170" s="98"/>
      <c r="F170" s="98"/>
      <c r="G170" s="98"/>
      <c r="H170" s="98"/>
      <c r="I170" s="99"/>
      <c r="J170" s="98"/>
      <c r="K170" s="98"/>
      <c r="L170" s="98"/>
      <c r="M170" s="98"/>
      <c r="N170" s="99"/>
      <c r="O170" s="98"/>
      <c r="P170" s="98"/>
      <c r="Q170" s="98"/>
      <c r="R170" s="98"/>
      <c r="S170" s="99"/>
    </row>
    <row r="171" spans="1:19">
      <c r="A171" s="243" t="s">
        <v>40</v>
      </c>
      <c r="B171" s="244"/>
      <c r="C171" s="244"/>
      <c r="D171" s="98"/>
      <c r="E171" s="98"/>
      <c r="F171" s="98"/>
      <c r="G171" s="98"/>
      <c r="H171" s="98"/>
      <c r="I171" s="99"/>
      <c r="J171" s="98"/>
      <c r="K171" s="98"/>
      <c r="L171" s="98"/>
      <c r="M171" s="187">
        <f>(N161+N162+N163)/450018.79</f>
        <v>7.5173396648615496</v>
      </c>
      <c r="N171" s="99"/>
      <c r="O171" s="98"/>
      <c r="P171" s="98"/>
      <c r="Q171" s="98"/>
      <c r="R171" s="98"/>
      <c r="S171" s="99"/>
    </row>
    <row r="172" spans="1:19">
      <c r="A172" s="13" t="s">
        <v>71</v>
      </c>
      <c r="B172" s="15"/>
      <c r="C172" s="15"/>
      <c r="D172" s="142"/>
      <c r="E172" s="9"/>
      <c r="F172" s="9"/>
      <c r="G172" s="9"/>
      <c r="H172" s="10"/>
      <c r="I172" s="11" t="s">
        <v>61</v>
      </c>
      <c r="J172" s="9"/>
      <c r="K172" s="9"/>
      <c r="L172" s="9"/>
      <c r="M172" s="10"/>
      <c r="N172" s="11" t="s">
        <v>61</v>
      </c>
      <c r="O172" s="9"/>
      <c r="P172" s="9"/>
      <c r="Q172" s="9"/>
      <c r="R172" s="10"/>
      <c r="S172" s="11" t="s">
        <v>61</v>
      </c>
    </row>
    <row r="173" spans="1:19">
      <c r="E173" s="9"/>
      <c r="F173" s="9"/>
      <c r="G173" s="9"/>
      <c r="H173" s="10"/>
      <c r="I173" s="11"/>
      <c r="J173" s="9"/>
      <c r="K173" s="9"/>
      <c r="L173" s="9"/>
      <c r="M173" s="10"/>
      <c r="N173" s="11"/>
      <c r="O173" s="9"/>
      <c r="P173" s="9"/>
      <c r="Q173" s="9"/>
      <c r="R173" s="10"/>
      <c r="S173" s="11"/>
    </row>
    <row r="174" spans="1:19">
      <c r="A174" t="s">
        <v>29</v>
      </c>
      <c r="B174" s="15"/>
      <c r="C174" s="15"/>
      <c r="D174" s="15"/>
      <c r="E174" s="9"/>
      <c r="F174" s="9"/>
      <c r="G174" s="9"/>
      <c r="H174" s="10"/>
      <c r="I174" s="11"/>
      <c r="J174" s="9"/>
      <c r="K174" s="9"/>
      <c r="L174" s="9"/>
      <c r="M174" s="10"/>
      <c r="N174" s="11"/>
      <c r="O174" s="9"/>
      <c r="P174" s="9"/>
      <c r="Q174" s="9"/>
      <c r="R174" s="10"/>
      <c r="S174" s="11"/>
    </row>
    <row r="175" spans="1:19">
      <c r="A175"/>
      <c r="B175"/>
      <c r="C175"/>
      <c r="D175"/>
      <c r="E175" s="9"/>
      <c r="F175" s="9"/>
      <c r="G175" s="9"/>
      <c r="H175" s="10"/>
      <c r="I175" s="11"/>
      <c r="J175" s="9"/>
      <c r="K175" s="9"/>
      <c r="L175" s="9"/>
      <c r="M175" s="10"/>
      <c r="N175" s="11"/>
      <c r="O175" s="9"/>
      <c r="P175" s="9"/>
      <c r="Q175" s="9"/>
      <c r="R175" s="10"/>
      <c r="S175" s="11"/>
    </row>
    <row r="176" spans="1:19">
      <c r="A176" s="21" t="s">
        <v>90</v>
      </c>
      <c r="B176"/>
      <c r="C176"/>
      <c r="D176" s="37"/>
      <c r="E176" s="9"/>
      <c r="F176" s="9"/>
      <c r="G176" s="9"/>
      <c r="H176" s="10"/>
      <c r="I176" s="11"/>
      <c r="J176" s="9"/>
      <c r="K176" s="9"/>
      <c r="L176" s="9"/>
      <c r="M176" s="10"/>
      <c r="N176" s="11"/>
      <c r="O176" s="9"/>
      <c r="P176" s="9"/>
      <c r="Q176" s="9"/>
      <c r="R176" s="10"/>
      <c r="S176" s="11"/>
    </row>
    <row r="177" spans="1:19">
      <c r="A177" t="s">
        <v>70</v>
      </c>
      <c r="B177"/>
      <c r="C177"/>
      <c r="D177" s="143"/>
      <c r="E177" s="9"/>
      <c r="F177" s="9"/>
      <c r="G177" s="9"/>
      <c r="H177" s="10"/>
      <c r="I177" s="11"/>
      <c r="J177" s="9"/>
      <c r="K177" s="9"/>
      <c r="L177" s="9"/>
      <c r="M177" s="10"/>
      <c r="N177" s="11"/>
      <c r="O177" s="9"/>
      <c r="P177" s="9"/>
      <c r="Q177" s="9"/>
      <c r="R177" s="10"/>
      <c r="S177" s="11"/>
    </row>
    <row r="178" spans="1:19">
      <c r="E178" s="9"/>
      <c r="F178" s="9"/>
      <c r="G178" s="9"/>
      <c r="H178" s="10"/>
      <c r="I178" s="11"/>
      <c r="J178" s="9"/>
      <c r="K178" s="9"/>
      <c r="L178" s="9"/>
      <c r="M178" s="10"/>
      <c r="N178" s="11"/>
      <c r="O178" s="9"/>
      <c r="P178" s="9"/>
      <c r="Q178" s="9"/>
      <c r="R178" s="10"/>
      <c r="S178" s="11"/>
    </row>
    <row r="179" spans="1:19">
      <c r="E179" s="2"/>
      <c r="F179" s="2"/>
      <c r="G179" s="2"/>
      <c r="H179" s="3"/>
      <c r="I179" s="3"/>
      <c r="J179" s="2"/>
      <c r="K179" s="2"/>
      <c r="L179" s="2"/>
      <c r="M179" s="3"/>
      <c r="N179" s="3"/>
      <c r="O179" s="2"/>
      <c r="P179" s="2"/>
      <c r="Q179" s="2"/>
      <c r="R179" s="3"/>
      <c r="S179" s="3"/>
    </row>
    <row r="180" spans="1:19">
      <c r="E180" s="2"/>
      <c r="F180" s="2"/>
      <c r="G180" s="2"/>
      <c r="H180" s="3"/>
      <c r="I180" s="3"/>
      <c r="J180" s="2"/>
      <c r="K180" s="2"/>
      <c r="L180" s="2"/>
      <c r="M180" s="3"/>
      <c r="N180" s="3"/>
      <c r="O180" s="2"/>
      <c r="P180" s="2"/>
      <c r="Q180" s="2"/>
      <c r="R180" s="3"/>
      <c r="S180" s="3"/>
    </row>
    <row r="181" spans="1:19">
      <c r="E181" s="2"/>
      <c r="F181" s="2"/>
      <c r="G181" s="2"/>
      <c r="H181" s="3"/>
      <c r="I181" s="3"/>
      <c r="J181" s="2"/>
      <c r="K181" s="2"/>
      <c r="L181" s="2"/>
      <c r="M181" s="3"/>
      <c r="N181" s="3"/>
      <c r="O181" s="2"/>
      <c r="P181" s="2"/>
      <c r="Q181" s="2"/>
      <c r="R181" s="3"/>
      <c r="S181" s="3"/>
    </row>
    <row r="182" spans="1:19">
      <c r="E182" s="2"/>
      <c r="F182" s="2"/>
      <c r="G182" s="2"/>
      <c r="H182" s="3"/>
      <c r="I182" s="3"/>
      <c r="J182" s="2"/>
      <c r="K182" s="2"/>
      <c r="L182" s="2"/>
      <c r="M182" s="3"/>
      <c r="N182" s="3"/>
      <c r="O182" s="2"/>
      <c r="P182" s="2"/>
      <c r="Q182" s="2"/>
      <c r="R182" s="3"/>
      <c r="S182" s="3"/>
    </row>
    <row r="183" spans="1:19">
      <c r="E183" s="2"/>
      <c r="F183" s="2"/>
      <c r="G183" s="2"/>
      <c r="H183" s="3"/>
      <c r="I183" s="3"/>
      <c r="J183" s="2"/>
      <c r="K183" s="2"/>
      <c r="L183" s="2"/>
      <c r="M183" s="3"/>
      <c r="N183" s="3"/>
      <c r="O183" s="2"/>
      <c r="P183" s="2"/>
      <c r="Q183" s="2"/>
      <c r="R183" s="3"/>
      <c r="S183" s="3"/>
    </row>
  </sheetData>
  <mergeCells count="185">
    <mergeCell ref="A1:C4"/>
    <mergeCell ref="D1:F2"/>
    <mergeCell ref="G1:I4"/>
    <mergeCell ref="D3:F4"/>
    <mergeCell ref="H6:I6"/>
    <mergeCell ref="M6:N6"/>
    <mergeCell ref="R6:S6"/>
    <mergeCell ref="D7:F7"/>
    <mergeCell ref="H7:I7"/>
    <mergeCell ref="D8:F8"/>
    <mergeCell ref="H8:I8"/>
    <mergeCell ref="M8:N8"/>
    <mergeCell ref="R8:S8"/>
    <mergeCell ref="E9:I9"/>
    <mergeCell ref="J9:N9"/>
    <mergeCell ref="O9:S9"/>
    <mergeCell ref="A10:A11"/>
    <mergeCell ref="B10:D11"/>
    <mergeCell ref="E10:E11"/>
    <mergeCell ref="F10:F11"/>
    <mergeCell ref="G10:G11"/>
    <mergeCell ref="H10:H11"/>
    <mergeCell ref="P10:P11"/>
    <mergeCell ref="Q10:Q11"/>
    <mergeCell ref="R10:R11"/>
    <mergeCell ref="S10:S11"/>
    <mergeCell ref="B14:D14"/>
    <mergeCell ref="B15:D15"/>
    <mergeCell ref="B16:D16"/>
    <mergeCell ref="B21:D21"/>
    <mergeCell ref="B22:D22"/>
    <mergeCell ref="B23:D23"/>
    <mergeCell ref="B12:D12"/>
    <mergeCell ref="B13:D13"/>
    <mergeCell ref="O10:O11"/>
    <mergeCell ref="I10:I11"/>
    <mergeCell ref="J10:J11"/>
    <mergeCell ref="K10:K11"/>
    <mergeCell ref="L10:L11"/>
    <mergeCell ref="M10:M11"/>
    <mergeCell ref="N10:N11"/>
    <mergeCell ref="B30:D30"/>
    <mergeCell ref="B31:D31"/>
    <mergeCell ref="B32:D32"/>
    <mergeCell ref="B33:D33"/>
    <mergeCell ref="B34:D34"/>
    <mergeCell ref="B35:D35"/>
    <mergeCell ref="B24:D24"/>
    <mergeCell ref="B25:D25"/>
    <mergeCell ref="B26:D26"/>
    <mergeCell ref="B27:D27"/>
    <mergeCell ref="B28:D28"/>
    <mergeCell ref="B29:D29"/>
    <mergeCell ref="B45:D45"/>
    <mergeCell ref="B46:D46"/>
    <mergeCell ref="B47:D47"/>
    <mergeCell ref="B48:D48"/>
    <mergeCell ref="B49:D49"/>
    <mergeCell ref="B50:D50"/>
    <mergeCell ref="B36:D36"/>
    <mergeCell ref="B37:D37"/>
    <mergeCell ref="B39:D39"/>
    <mergeCell ref="B40:D40"/>
    <mergeCell ref="B41:D41"/>
    <mergeCell ref="B43:D43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69:D69"/>
    <mergeCell ref="B70:D70"/>
    <mergeCell ref="B71:D71"/>
    <mergeCell ref="B72:D72"/>
    <mergeCell ref="B73:D73"/>
    <mergeCell ref="B74:D74"/>
    <mergeCell ref="B63:D63"/>
    <mergeCell ref="B64:D64"/>
    <mergeCell ref="B65:D65"/>
    <mergeCell ref="B66:D66"/>
    <mergeCell ref="B67:D67"/>
    <mergeCell ref="B68:D68"/>
    <mergeCell ref="B81:D81"/>
    <mergeCell ref="B82:D82"/>
    <mergeCell ref="B83:D83"/>
    <mergeCell ref="B85:D85"/>
    <mergeCell ref="B86:D86"/>
    <mergeCell ref="B87:D87"/>
    <mergeCell ref="B75:D75"/>
    <mergeCell ref="B76:D76"/>
    <mergeCell ref="B77:D77"/>
    <mergeCell ref="B78:D78"/>
    <mergeCell ref="B79:D79"/>
    <mergeCell ref="B80:D80"/>
    <mergeCell ref="B93:D93"/>
    <mergeCell ref="B94:D94"/>
    <mergeCell ref="B95:D95"/>
    <mergeCell ref="B96:D96"/>
    <mergeCell ref="B97:D97"/>
    <mergeCell ref="B98:D98"/>
    <mergeCell ref="B88:D88"/>
    <mergeCell ref="B89:D89"/>
    <mergeCell ref="B90:D90"/>
    <mergeCell ref="B91:D91"/>
    <mergeCell ref="B92:D92"/>
    <mergeCell ref="B105:D105"/>
    <mergeCell ref="B106:D106"/>
    <mergeCell ref="B107:D107"/>
    <mergeCell ref="B108:D108"/>
    <mergeCell ref="B110:D110"/>
    <mergeCell ref="B111:D111"/>
    <mergeCell ref="B99:D99"/>
    <mergeCell ref="B100:D100"/>
    <mergeCell ref="B101:D101"/>
    <mergeCell ref="B102:D102"/>
    <mergeCell ref="B103:D103"/>
    <mergeCell ref="B104:D104"/>
    <mergeCell ref="B118:D118"/>
    <mergeCell ref="B119:D119"/>
    <mergeCell ref="B120:D120"/>
    <mergeCell ref="B121:D121"/>
    <mergeCell ref="B122:D122"/>
    <mergeCell ref="B123:D123"/>
    <mergeCell ref="B112:D112"/>
    <mergeCell ref="B113:D113"/>
    <mergeCell ref="B114:D114"/>
    <mergeCell ref="B115:D115"/>
    <mergeCell ref="B116:D116"/>
    <mergeCell ref="B117:D117"/>
    <mergeCell ref="B130:D130"/>
    <mergeCell ref="B131:D131"/>
    <mergeCell ref="B132:D132"/>
    <mergeCell ref="B133:D133"/>
    <mergeCell ref="B134:D134"/>
    <mergeCell ref="B135:D135"/>
    <mergeCell ref="B124:D124"/>
    <mergeCell ref="B125:D125"/>
    <mergeCell ref="B126:D126"/>
    <mergeCell ref="B127:D127"/>
    <mergeCell ref="B128:D128"/>
    <mergeCell ref="B129:D129"/>
    <mergeCell ref="B142:D142"/>
    <mergeCell ref="B143:D143"/>
    <mergeCell ref="B144:D144"/>
    <mergeCell ref="B145:D145"/>
    <mergeCell ref="B146:D146"/>
    <mergeCell ref="B147:D147"/>
    <mergeCell ref="B136:D136"/>
    <mergeCell ref="B137:D137"/>
    <mergeCell ref="B138:D138"/>
    <mergeCell ref="B139:D139"/>
    <mergeCell ref="B140:D140"/>
    <mergeCell ref="B141:D141"/>
    <mergeCell ref="A171:C171"/>
    <mergeCell ref="B166:D166"/>
    <mergeCell ref="E166:H166"/>
    <mergeCell ref="J166:M166"/>
    <mergeCell ref="O166:R166"/>
    <mergeCell ref="B167:D167"/>
    <mergeCell ref="B160:D160"/>
    <mergeCell ref="B161:D161"/>
    <mergeCell ref="B162:D162"/>
    <mergeCell ref="B163:D163"/>
    <mergeCell ref="B164:D164"/>
    <mergeCell ref="B165:D165"/>
    <mergeCell ref="B154:D154"/>
    <mergeCell ref="B155:D155"/>
    <mergeCell ref="B156:D156"/>
    <mergeCell ref="B157:D157"/>
    <mergeCell ref="B158:D158"/>
    <mergeCell ref="B159:D159"/>
    <mergeCell ref="B148:D148"/>
    <mergeCell ref="B149:D149"/>
    <mergeCell ref="A169:C169"/>
    <mergeCell ref="B150:D150"/>
    <mergeCell ref="B151:D151"/>
    <mergeCell ref="B152:D152"/>
    <mergeCell ref="B153:D153"/>
  </mergeCells>
  <printOptions horizontalCentered="1" verticalCentered="1"/>
  <pageMargins left="0" right="0" top="0" bottom="0" header="0.3" footer="0.3"/>
  <pageSetup paperSize="8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I147"/>
  <sheetViews>
    <sheetView zoomScaleNormal="100" workbookViewId="0">
      <selection activeCell="D148" sqref="D148"/>
    </sheetView>
  </sheetViews>
  <sheetFormatPr defaultRowHeight="15"/>
  <cols>
    <col min="1" max="2" width="6.140625" customWidth="1"/>
    <col min="3" max="3" width="8.140625" customWidth="1"/>
    <col min="4" max="4" width="65.5703125" customWidth="1"/>
    <col min="5" max="5" width="7.85546875" customWidth="1"/>
    <col min="6" max="6" width="8.85546875" customWidth="1"/>
    <col min="7" max="7" width="8.140625" customWidth="1"/>
    <col min="8" max="8" width="17.5703125" customWidth="1"/>
    <col min="9" max="9" width="18.85546875" customWidth="1"/>
  </cols>
  <sheetData>
    <row r="1" spans="1:9">
      <c r="A1" s="2"/>
      <c r="B1" s="2"/>
      <c r="C1" s="2"/>
      <c r="D1" s="2"/>
      <c r="E1" s="3"/>
      <c r="F1" s="3"/>
      <c r="G1" s="3"/>
      <c r="H1" s="4"/>
      <c r="I1" s="5"/>
    </row>
    <row r="2" spans="1:9">
      <c r="A2" s="2"/>
      <c r="B2" s="2"/>
      <c r="C2" s="2"/>
      <c r="D2" s="2"/>
      <c r="E2" s="3"/>
      <c r="F2" s="3"/>
      <c r="G2" s="3"/>
      <c r="H2" s="4"/>
      <c r="I2" s="5"/>
    </row>
    <row r="3" spans="1:9">
      <c r="A3" s="2"/>
      <c r="B3" s="2"/>
      <c r="C3" s="2"/>
      <c r="D3" s="2"/>
      <c r="E3" s="3"/>
      <c r="F3" s="3"/>
      <c r="G3" s="3"/>
      <c r="H3" s="4"/>
      <c r="I3" s="5"/>
    </row>
    <row r="4" spans="1:9">
      <c r="A4" s="2"/>
      <c r="B4" s="2"/>
      <c r="C4" s="2"/>
      <c r="D4" s="2"/>
      <c r="E4" s="3"/>
      <c r="F4" s="3"/>
      <c r="G4" s="3"/>
      <c r="H4" s="4"/>
      <c r="I4" s="5"/>
    </row>
    <row r="5" spans="1:9">
      <c r="A5" s="2"/>
      <c r="B5" s="2"/>
      <c r="C5" s="2"/>
      <c r="D5" s="2"/>
      <c r="E5" s="3"/>
      <c r="F5" s="3"/>
      <c r="G5" s="3"/>
      <c r="H5" s="4"/>
      <c r="I5" s="5"/>
    </row>
    <row r="6" spans="1:9" ht="29.25" customHeight="1">
      <c r="A6" s="1" t="s">
        <v>0</v>
      </c>
      <c r="B6" s="2"/>
      <c r="C6" s="1" t="s">
        <v>1</v>
      </c>
      <c r="D6" s="392" t="s">
        <v>36</v>
      </c>
      <c r="E6" s="392"/>
      <c r="F6" s="392"/>
      <c r="G6" s="392"/>
      <c r="H6" s="392"/>
      <c r="I6" s="392"/>
    </row>
    <row r="7" spans="1:9">
      <c r="A7" s="1" t="s">
        <v>2</v>
      </c>
      <c r="B7" s="2"/>
      <c r="C7" s="1" t="s">
        <v>1</v>
      </c>
      <c r="D7" s="1" t="s">
        <v>26</v>
      </c>
      <c r="E7" s="3"/>
      <c r="F7" s="3"/>
      <c r="G7" s="3"/>
      <c r="H7" s="4"/>
      <c r="I7" s="5"/>
    </row>
    <row r="8" spans="1:9">
      <c r="A8" s="1" t="s">
        <v>3</v>
      </c>
      <c r="B8" s="2"/>
      <c r="C8" s="1" t="s">
        <v>1</v>
      </c>
      <c r="D8" s="6" t="s">
        <v>37</v>
      </c>
      <c r="E8" s="3"/>
      <c r="F8" s="3"/>
      <c r="G8" s="3"/>
      <c r="H8" s="4"/>
      <c r="I8" s="5"/>
    </row>
    <row r="9" spans="1:9" ht="15.75" thickBot="1">
      <c r="A9" s="1" t="s">
        <v>13</v>
      </c>
      <c r="B9" s="2"/>
      <c r="C9" s="1" t="s">
        <v>1</v>
      </c>
      <c r="D9" s="17">
        <v>735238129</v>
      </c>
      <c r="E9" s="3"/>
      <c r="F9" s="3"/>
      <c r="G9" s="3"/>
      <c r="H9" s="4"/>
      <c r="I9" s="5"/>
    </row>
    <row r="10" spans="1:9" ht="15.75" thickBot="1">
      <c r="A10" s="396" t="s">
        <v>14</v>
      </c>
      <c r="B10" s="397"/>
      <c r="C10" s="1" t="s">
        <v>1</v>
      </c>
      <c r="D10" s="7"/>
      <c r="E10" s="401" t="s">
        <v>24</v>
      </c>
      <c r="F10" s="402"/>
      <c r="G10" s="402"/>
      <c r="H10" s="402"/>
      <c r="I10" s="403"/>
    </row>
    <row r="11" spans="1:9" ht="15.75" thickBot="1">
      <c r="A11" s="1"/>
      <c r="B11" s="2"/>
      <c r="C11" s="2"/>
      <c r="D11" s="16"/>
      <c r="E11" s="398"/>
      <c r="F11" s="399"/>
      <c r="G11" s="399"/>
      <c r="H11" s="399"/>
      <c r="I11" s="400"/>
    </row>
    <row r="12" spans="1:9">
      <c r="A12" s="370" t="s">
        <v>4</v>
      </c>
      <c r="B12" s="375" t="s">
        <v>5</v>
      </c>
      <c r="C12" s="375"/>
      <c r="D12" s="376"/>
      <c r="E12" s="380" t="s">
        <v>8</v>
      </c>
      <c r="F12" s="382" t="s">
        <v>33</v>
      </c>
      <c r="G12" s="375" t="s">
        <v>34</v>
      </c>
      <c r="H12" s="379" t="s">
        <v>6</v>
      </c>
      <c r="I12" s="374" t="s">
        <v>7</v>
      </c>
    </row>
    <row r="13" spans="1:9" ht="15.75" thickBot="1">
      <c r="A13" s="371"/>
      <c r="B13" s="377"/>
      <c r="C13" s="377"/>
      <c r="D13" s="378"/>
      <c r="E13" s="381"/>
      <c r="F13" s="383"/>
      <c r="G13" s="237"/>
      <c r="H13" s="220"/>
      <c r="I13" s="222"/>
    </row>
    <row r="14" spans="1:9">
      <c r="A14" s="46"/>
      <c r="B14" s="393"/>
      <c r="C14" s="394"/>
      <c r="D14" s="395"/>
      <c r="E14" s="48"/>
      <c r="F14" s="49"/>
      <c r="G14" s="49"/>
      <c r="H14" s="49"/>
      <c r="I14" s="34"/>
    </row>
    <row r="15" spans="1:9">
      <c r="A15" s="50"/>
      <c r="B15" s="384"/>
      <c r="C15" s="385"/>
      <c r="D15" s="386"/>
      <c r="E15" s="28"/>
      <c r="F15" s="27"/>
      <c r="G15" s="25"/>
      <c r="H15" s="26"/>
      <c r="I15" s="23"/>
    </row>
    <row r="16" spans="1:9">
      <c r="A16" s="50"/>
      <c r="B16" s="384"/>
      <c r="C16" s="385"/>
      <c r="D16" s="386"/>
      <c r="E16" s="28"/>
      <c r="F16" s="27"/>
      <c r="G16" s="25"/>
      <c r="H16" s="26"/>
      <c r="I16" s="23"/>
    </row>
    <row r="17" spans="1:9">
      <c r="A17" s="50"/>
      <c r="B17" s="384"/>
      <c r="C17" s="385"/>
      <c r="D17" s="386"/>
      <c r="E17" s="28"/>
      <c r="F17" s="27"/>
      <c r="G17" s="25"/>
      <c r="H17" s="26"/>
      <c r="I17" s="23"/>
    </row>
    <row r="18" spans="1:9">
      <c r="A18" s="45"/>
      <c r="B18" s="384"/>
      <c r="C18" s="385"/>
      <c r="D18" s="386"/>
      <c r="E18" s="28"/>
      <c r="F18" s="27"/>
      <c r="G18" s="25"/>
      <c r="H18" s="26"/>
      <c r="I18" s="23"/>
    </row>
    <row r="19" spans="1:9">
      <c r="A19" s="45"/>
      <c r="B19" s="384"/>
      <c r="C19" s="385"/>
      <c r="D19" s="386"/>
      <c r="E19" s="28"/>
      <c r="F19" s="27"/>
      <c r="G19" s="25"/>
      <c r="H19" s="26"/>
      <c r="I19" s="23"/>
    </row>
    <row r="20" spans="1:9">
      <c r="A20" s="45"/>
      <c r="B20" s="209"/>
      <c r="C20" s="372"/>
      <c r="D20" s="373"/>
      <c r="E20" s="28"/>
      <c r="F20" s="27"/>
      <c r="G20" s="25"/>
      <c r="H20" s="26"/>
      <c r="I20" s="23"/>
    </row>
    <row r="21" spans="1:9">
      <c r="A21" s="45"/>
      <c r="B21" s="209"/>
      <c r="C21" s="372"/>
      <c r="D21" s="373"/>
      <c r="E21" s="28"/>
      <c r="F21" s="27"/>
      <c r="G21" s="25"/>
      <c r="H21" s="26"/>
      <c r="I21" s="23"/>
    </row>
    <row r="22" spans="1:9">
      <c r="A22" s="45"/>
      <c r="B22" s="209"/>
      <c r="C22" s="372"/>
      <c r="D22" s="373"/>
      <c r="E22" s="28"/>
      <c r="F22" s="27"/>
      <c r="G22" s="25"/>
      <c r="H22" s="26"/>
      <c r="I22" s="23"/>
    </row>
    <row r="23" spans="1:9">
      <c r="A23" s="45"/>
      <c r="B23" s="209"/>
      <c r="C23" s="372"/>
      <c r="D23" s="373"/>
      <c r="E23" s="28"/>
      <c r="F23" s="27"/>
      <c r="G23" s="25"/>
      <c r="H23" s="26"/>
      <c r="I23" s="23"/>
    </row>
    <row r="24" spans="1:9">
      <c r="A24" s="45"/>
      <c r="B24" s="209"/>
      <c r="C24" s="372"/>
      <c r="D24" s="373"/>
      <c r="E24" s="28"/>
      <c r="F24" s="27"/>
      <c r="G24" s="25"/>
      <c r="H24" s="26"/>
      <c r="I24" s="23"/>
    </row>
    <row r="25" spans="1:9">
      <c r="A25" s="45"/>
      <c r="B25" s="384"/>
      <c r="C25" s="385"/>
      <c r="D25" s="386"/>
      <c r="E25" s="28"/>
      <c r="F25" s="27"/>
      <c r="G25" s="25"/>
      <c r="H25" s="26"/>
      <c r="I25" s="23"/>
    </row>
    <row r="26" spans="1:9">
      <c r="A26" s="45"/>
      <c r="B26" s="384"/>
      <c r="C26" s="385"/>
      <c r="D26" s="386"/>
      <c r="E26" s="28"/>
      <c r="F26" s="27"/>
      <c r="G26" s="25"/>
      <c r="H26" s="26"/>
      <c r="I26" s="23"/>
    </row>
    <row r="27" spans="1:9">
      <c r="A27" s="45"/>
      <c r="B27" s="384"/>
      <c r="C27" s="385"/>
      <c r="D27" s="386"/>
      <c r="E27" s="28"/>
      <c r="F27" s="27"/>
      <c r="G27" s="25"/>
      <c r="H27" s="26"/>
      <c r="I27" s="23"/>
    </row>
    <row r="28" spans="1:9">
      <c r="A28" s="45"/>
      <c r="B28" s="384"/>
      <c r="C28" s="385"/>
      <c r="D28" s="386"/>
      <c r="E28" s="28"/>
      <c r="F28" s="27"/>
      <c r="G28" s="25"/>
      <c r="H28" s="26"/>
      <c r="I28" s="23"/>
    </row>
    <row r="29" spans="1:9">
      <c r="A29" s="45"/>
      <c r="B29" s="209"/>
      <c r="C29" s="372"/>
      <c r="D29" s="373"/>
      <c r="E29" s="28"/>
      <c r="F29" s="27"/>
      <c r="G29" s="25"/>
      <c r="H29" s="26"/>
      <c r="I29" s="23"/>
    </row>
    <row r="30" spans="1:9">
      <c r="A30" s="45"/>
      <c r="B30" s="209"/>
      <c r="C30" s="372"/>
      <c r="D30" s="373"/>
      <c r="E30" s="28"/>
      <c r="F30" s="27"/>
      <c r="G30" s="25"/>
      <c r="H30" s="26"/>
      <c r="I30" s="23"/>
    </row>
    <row r="31" spans="1:9" ht="15" customHeight="1">
      <c r="A31" s="50"/>
      <c r="B31" s="384"/>
      <c r="C31" s="385"/>
      <c r="D31" s="386"/>
      <c r="E31" s="28"/>
      <c r="F31" s="27"/>
      <c r="G31" s="25"/>
      <c r="H31" s="26"/>
      <c r="I31" s="23"/>
    </row>
    <row r="32" spans="1:9">
      <c r="A32" s="45"/>
      <c r="B32" s="405"/>
      <c r="C32" s="385"/>
      <c r="D32" s="386"/>
      <c r="E32" s="28"/>
      <c r="F32" s="27"/>
      <c r="G32" s="25"/>
      <c r="H32" s="26"/>
      <c r="I32" s="23"/>
    </row>
    <row r="33" spans="1:9">
      <c r="A33" s="45"/>
      <c r="B33" s="405"/>
      <c r="C33" s="385"/>
      <c r="D33" s="386"/>
      <c r="E33" s="28"/>
      <c r="F33" s="27"/>
      <c r="G33" s="25"/>
      <c r="H33" s="26"/>
      <c r="I33" s="23"/>
    </row>
    <row r="34" spans="1:9">
      <c r="A34" s="45"/>
      <c r="B34" s="405"/>
      <c r="C34" s="385"/>
      <c r="D34" s="386"/>
      <c r="E34" s="28"/>
      <c r="F34" s="27"/>
      <c r="G34" s="25"/>
      <c r="H34" s="26"/>
      <c r="I34" s="23"/>
    </row>
    <row r="35" spans="1:9">
      <c r="A35" s="45"/>
      <c r="B35" s="405"/>
      <c r="C35" s="385"/>
      <c r="D35" s="386"/>
      <c r="E35" s="28"/>
      <c r="F35" s="27"/>
      <c r="G35" s="25"/>
      <c r="H35" s="26"/>
      <c r="I35" s="23"/>
    </row>
    <row r="36" spans="1:9">
      <c r="A36" s="45"/>
      <c r="B36" s="405"/>
      <c r="C36" s="385"/>
      <c r="D36" s="386"/>
      <c r="E36" s="28"/>
      <c r="F36" s="27"/>
      <c r="G36" s="25"/>
      <c r="H36" s="26"/>
      <c r="I36" s="23"/>
    </row>
    <row r="37" spans="1:9" ht="15" customHeight="1">
      <c r="A37" s="45"/>
      <c r="B37" s="384"/>
      <c r="C37" s="385"/>
      <c r="D37" s="386"/>
      <c r="E37" s="51"/>
      <c r="F37" s="52"/>
      <c r="G37" s="53"/>
      <c r="H37" s="54"/>
      <c r="I37" s="23"/>
    </row>
    <row r="38" spans="1:9">
      <c r="A38" s="45"/>
      <c r="B38" s="209"/>
      <c r="C38" s="372"/>
      <c r="D38" s="373"/>
      <c r="E38" s="55"/>
      <c r="F38" s="42"/>
      <c r="G38" s="43"/>
      <c r="H38" s="44"/>
      <c r="I38" s="23"/>
    </row>
    <row r="39" spans="1:9">
      <c r="A39" s="45"/>
      <c r="B39" s="209"/>
      <c r="C39" s="372"/>
      <c r="D39" s="373"/>
      <c r="E39" s="55"/>
      <c r="F39" s="42"/>
      <c r="G39" s="43"/>
      <c r="H39" s="44"/>
      <c r="I39" s="23"/>
    </row>
    <row r="40" spans="1:9">
      <c r="A40" s="45"/>
      <c r="B40" s="209"/>
      <c r="C40" s="372"/>
      <c r="D40" s="373"/>
      <c r="E40" s="55"/>
      <c r="F40" s="42"/>
      <c r="G40" s="43"/>
      <c r="H40" s="44"/>
      <c r="I40" s="23"/>
    </row>
    <row r="41" spans="1:9">
      <c r="A41" s="45"/>
      <c r="B41" s="209"/>
      <c r="C41" s="372"/>
      <c r="D41" s="373"/>
      <c r="E41" s="55"/>
      <c r="F41" s="42"/>
      <c r="G41" s="43"/>
      <c r="H41" s="44"/>
      <c r="I41" s="23"/>
    </row>
    <row r="42" spans="1:9">
      <c r="A42" s="45"/>
      <c r="B42" s="209"/>
      <c r="C42" s="372"/>
      <c r="D42" s="373"/>
      <c r="E42" s="55"/>
      <c r="F42" s="42"/>
      <c r="G42" s="43"/>
      <c r="H42" s="44"/>
      <c r="I42" s="23"/>
    </row>
    <row r="43" spans="1:9">
      <c r="A43" s="45"/>
      <c r="B43" s="209"/>
      <c r="C43" s="372"/>
      <c r="D43" s="373"/>
      <c r="E43" s="55"/>
      <c r="F43" s="42"/>
      <c r="G43" s="43"/>
      <c r="H43" s="44"/>
      <c r="I43" s="23"/>
    </row>
    <row r="44" spans="1:9">
      <c r="A44" s="45"/>
      <c r="B44" s="209"/>
      <c r="C44" s="372"/>
      <c r="D44" s="373"/>
      <c r="E44" s="55"/>
      <c r="F44" s="42"/>
      <c r="G44" s="43"/>
      <c r="H44" s="44"/>
      <c r="I44" s="23"/>
    </row>
    <row r="45" spans="1:9">
      <c r="A45" s="45"/>
      <c r="B45" s="209"/>
      <c r="C45" s="372"/>
      <c r="D45" s="373"/>
      <c r="E45" s="55"/>
      <c r="F45" s="42"/>
      <c r="G45" s="43"/>
      <c r="H45" s="44"/>
      <c r="I45" s="23"/>
    </row>
    <row r="46" spans="1:9">
      <c r="A46" s="45"/>
      <c r="B46" s="209"/>
      <c r="C46" s="372"/>
      <c r="D46" s="373"/>
      <c r="E46" s="55"/>
      <c r="F46" s="42"/>
      <c r="G46" s="43"/>
      <c r="H46" s="44"/>
      <c r="I46" s="23"/>
    </row>
    <row r="47" spans="1:9">
      <c r="A47" s="45"/>
      <c r="B47" s="389"/>
      <c r="C47" s="385"/>
      <c r="D47" s="386"/>
      <c r="E47" s="56"/>
      <c r="F47" s="57"/>
      <c r="G47" s="58"/>
      <c r="H47" s="59"/>
      <c r="I47" s="24"/>
    </row>
    <row r="48" spans="1:9">
      <c r="A48" s="29"/>
      <c r="B48" s="384"/>
      <c r="C48" s="385"/>
      <c r="D48" s="386"/>
      <c r="E48" s="28"/>
      <c r="F48" s="27"/>
      <c r="G48" s="25"/>
      <c r="H48" s="26"/>
      <c r="I48" s="23"/>
    </row>
    <row r="49" spans="1:9">
      <c r="A49" s="36"/>
      <c r="B49" s="390"/>
      <c r="C49" s="385"/>
      <c r="D49" s="386"/>
      <c r="E49" s="60"/>
      <c r="F49" s="61"/>
      <c r="G49" s="62"/>
      <c r="H49" s="63"/>
      <c r="I49" s="23"/>
    </row>
    <row r="50" spans="1:9">
      <c r="A50" s="30"/>
      <c r="B50" s="388"/>
      <c r="C50" s="385"/>
      <c r="D50" s="386"/>
      <c r="E50" s="64"/>
      <c r="F50" s="39"/>
      <c r="G50" s="40"/>
      <c r="H50" s="41"/>
      <c r="I50" s="23"/>
    </row>
    <row r="51" spans="1:9">
      <c r="A51" s="35"/>
      <c r="B51" s="391"/>
      <c r="C51" s="385"/>
      <c r="D51" s="386"/>
      <c r="E51" s="65"/>
      <c r="F51" s="66"/>
      <c r="G51" s="67"/>
      <c r="H51" s="68"/>
      <c r="I51" s="24"/>
    </row>
    <row r="52" spans="1:9">
      <c r="A52" s="35"/>
      <c r="B52" s="384"/>
      <c r="C52" s="385"/>
      <c r="D52" s="386"/>
      <c r="E52" s="28"/>
      <c r="F52" s="27"/>
      <c r="G52" s="25"/>
      <c r="H52" s="26"/>
      <c r="I52" s="23"/>
    </row>
    <row r="53" spans="1:9">
      <c r="A53" s="36"/>
      <c r="B53" s="390"/>
      <c r="C53" s="385"/>
      <c r="D53" s="386"/>
      <c r="E53" s="69"/>
      <c r="F53" s="70"/>
      <c r="G53" s="71"/>
      <c r="H53" s="72"/>
      <c r="I53" s="23"/>
    </row>
    <row r="54" spans="1:9">
      <c r="A54" s="30"/>
      <c r="B54" s="404"/>
      <c r="C54" s="385"/>
      <c r="D54" s="386"/>
      <c r="E54" s="28"/>
      <c r="F54" s="27"/>
      <c r="G54" s="25"/>
      <c r="H54" s="26"/>
      <c r="I54" s="23"/>
    </row>
    <row r="55" spans="1:9">
      <c r="A55" s="30"/>
      <c r="B55" s="404"/>
      <c r="C55" s="385"/>
      <c r="D55" s="386"/>
      <c r="E55" s="28"/>
      <c r="F55" s="27"/>
      <c r="G55" s="25"/>
      <c r="H55" s="26"/>
      <c r="I55" s="23"/>
    </row>
    <row r="56" spans="1:9">
      <c r="A56" s="30"/>
      <c r="B56" s="404"/>
      <c r="C56" s="385"/>
      <c r="D56" s="386"/>
      <c r="E56" s="28"/>
      <c r="F56" s="27"/>
      <c r="G56" s="25"/>
      <c r="H56" s="26"/>
      <c r="I56" s="23"/>
    </row>
    <row r="57" spans="1:9">
      <c r="A57" s="30"/>
      <c r="B57" s="404"/>
      <c r="C57" s="385"/>
      <c r="D57" s="386"/>
      <c r="E57" s="28"/>
      <c r="F57" s="27"/>
      <c r="G57" s="25"/>
      <c r="H57" s="26"/>
      <c r="I57" s="23"/>
    </row>
    <row r="58" spans="1:9">
      <c r="A58" s="35"/>
      <c r="B58" s="387"/>
      <c r="C58" s="385"/>
      <c r="D58" s="386"/>
      <c r="E58" s="73"/>
      <c r="F58" s="47"/>
      <c r="G58" s="74"/>
      <c r="H58" s="75"/>
      <c r="I58" s="24"/>
    </row>
    <row r="59" spans="1:9">
      <c r="A59" s="35"/>
      <c r="B59" s="387"/>
      <c r="C59" s="385"/>
      <c r="D59" s="386"/>
      <c r="E59" s="51"/>
      <c r="F59" s="52"/>
      <c r="G59" s="53"/>
      <c r="H59" s="54"/>
      <c r="I59" s="23"/>
    </row>
    <row r="60" spans="1:9">
      <c r="A60" s="32"/>
      <c r="B60" s="390"/>
      <c r="C60" s="385"/>
      <c r="D60" s="386"/>
      <c r="E60" s="69"/>
      <c r="F60" s="70"/>
      <c r="G60" s="71"/>
      <c r="H60" s="72"/>
      <c r="I60" s="23"/>
    </row>
    <row r="61" spans="1:9">
      <c r="A61" s="30"/>
      <c r="B61" s="384"/>
      <c r="C61" s="385"/>
      <c r="D61" s="386"/>
      <c r="E61" s="28"/>
      <c r="F61" s="27"/>
      <c r="G61" s="25"/>
      <c r="H61" s="26"/>
      <c r="I61" s="23"/>
    </row>
    <row r="62" spans="1:9">
      <c r="A62" s="30"/>
      <c r="B62" s="384"/>
      <c r="C62" s="385"/>
      <c r="D62" s="386"/>
      <c r="E62" s="28"/>
      <c r="F62" s="27"/>
      <c r="G62" s="25"/>
      <c r="H62" s="26"/>
      <c r="I62" s="23"/>
    </row>
    <row r="63" spans="1:9">
      <c r="A63" s="30"/>
      <c r="B63" s="384"/>
      <c r="C63" s="385"/>
      <c r="D63" s="386"/>
      <c r="E63" s="28"/>
      <c r="F63" s="27"/>
      <c r="G63" s="25"/>
      <c r="H63" s="26"/>
      <c r="I63" s="23"/>
    </row>
    <row r="64" spans="1:9">
      <c r="A64" s="30"/>
      <c r="B64" s="387"/>
      <c r="C64" s="385"/>
      <c r="D64" s="386"/>
      <c r="E64" s="73"/>
      <c r="F64" s="47"/>
      <c r="G64" s="74"/>
      <c r="H64" s="75"/>
      <c r="I64" s="24"/>
    </row>
    <row r="65" spans="1:9">
      <c r="A65" s="30"/>
      <c r="B65" s="387"/>
      <c r="C65" s="385"/>
      <c r="D65" s="386"/>
      <c r="E65" s="76"/>
      <c r="F65" s="77"/>
      <c r="G65" s="78"/>
      <c r="H65" s="79"/>
      <c r="I65" s="23"/>
    </row>
    <row r="66" spans="1:9">
      <c r="A66" s="35"/>
      <c r="B66" s="390"/>
      <c r="C66" s="385"/>
      <c r="D66" s="386"/>
      <c r="E66" s="69"/>
      <c r="F66" s="70"/>
      <c r="G66" s="71"/>
      <c r="H66" s="72"/>
      <c r="I66" s="23"/>
    </row>
    <row r="67" spans="1:9">
      <c r="A67" s="30"/>
      <c r="B67" s="388"/>
      <c r="C67" s="385"/>
      <c r="D67" s="386"/>
      <c r="E67" s="28"/>
      <c r="F67" s="27"/>
      <c r="G67" s="25"/>
      <c r="H67" s="26"/>
      <c r="I67" s="23"/>
    </row>
    <row r="68" spans="1:9">
      <c r="A68" s="30"/>
      <c r="B68" s="388"/>
      <c r="C68" s="385"/>
      <c r="D68" s="386"/>
      <c r="E68" s="55"/>
      <c r="F68" s="42"/>
      <c r="G68" s="43"/>
      <c r="H68" s="44"/>
      <c r="I68" s="23"/>
    </row>
    <row r="69" spans="1:9">
      <c r="A69" s="30"/>
      <c r="B69" s="388"/>
      <c r="C69" s="385"/>
      <c r="D69" s="386"/>
      <c r="E69" s="55"/>
      <c r="F69" s="42"/>
      <c r="G69" s="43"/>
      <c r="H69" s="44"/>
      <c r="I69" s="23"/>
    </row>
    <row r="70" spans="1:9">
      <c r="A70" s="30"/>
      <c r="B70" s="388"/>
      <c r="C70" s="385"/>
      <c r="D70" s="386"/>
      <c r="E70" s="55"/>
      <c r="F70" s="42"/>
      <c r="G70" s="43"/>
      <c r="H70" s="44"/>
      <c r="I70" s="23"/>
    </row>
    <row r="71" spans="1:9">
      <c r="A71" s="30"/>
      <c r="B71" s="388"/>
      <c r="C71" s="385"/>
      <c r="D71" s="386"/>
      <c r="E71" s="64"/>
      <c r="F71" s="39"/>
      <c r="G71" s="40"/>
      <c r="H71" s="41"/>
      <c r="I71" s="23"/>
    </row>
    <row r="72" spans="1:9">
      <c r="A72" s="30"/>
      <c r="B72" s="388"/>
      <c r="C72" s="385"/>
      <c r="D72" s="386"/>
      <c r="E72" s="55"/>
      <c r="F72" s="42"/>
      <c r="G72" s="43"/>
      <c r="H72" s="44"/>
      <c r="I72" s="23"/>
    </row>
    <row r="73" spans="1:9">
      <c r="A73" s="30"/>
      <c r="B73" s="384"/>
      <c r="C73" s="385"/>
      <c r="D73" s="386"/>
      <c r="E73" s="28"/>
      <c r="F73" s="27"/>
      <c r="G73" s="25"/>
      <c r="H73" s="26"/>
      <c r="I73" s="23"/>
    </row>
    <row r="74" spans="1:9">
      <c r="A74" s="30"/>
      <c r="B74" s="384"/>
      <c r="C74" s="385"/>
      <c r="D74" s="386"/>
      <c r="E74" s="28"/>
      <c r="F74" s="27"/>
      <c r="G74" s="25"/>
      <c r="H74" s="26"/>
      <c r="I74" s="23"/>
    </row>
    <row r="75" spans="1:9">
      <c r="A75" s="30"/>
      <c r="B75" s="388"/>
      <c r="C75" s="385"/>
      <c r="D75" s="386"/>
      <c r="E75" s="80"/>
      <c r="F75" s="81"/>
      <c r="G75" s="82"/>
      <c r="H75" s="83"/>
      <c r="I75" s="23"/>
    </row>
    <row r="76" spans="1:9">
      <c r="A76" s="30"/>
      <c r="B76" s="388"/>
      <c r="C76" s="385"/>
      <c r="D76" s="386"/>
      <c r="E76" s="80"/>
      <c r="F76" s="81"/>
      <c r="G76" s="82"/>
      <c r="H76" s="83"/>
      <c r="I76" s="23"/>
    </row>
    <row r="77" spans="1:9">
      <c r="A77" s="30"/>
      <c r="B77" s="387"/>
      <c r="C77" s="385"/>
      <c r="D77" s="386"/>
      <c r="E77" s="73"/>
      <c r="F77" s="47"/>
      <c r="G77" s="74"/>
      <c r="H77" s="75"/>
      <c r="I77" s="24"/>
    </row>
    <row r="78" spans="1:9">
      <c r="A78" s="31"/>
      <c r="B78" s="387"/>
      <c r="C78" s="385"/>
      <c r="D78" s="386"/>
      <c r="E78" s="76"/>
      <c r="F78" s="77"/>
      <c r="G78" s="78"/>
      <c r="H78" s="79"/>
      <c r="I78" s="23"/>
    </row>
    <row r="79" spans="1:9">
      <c r="A79" s="31"/>
      <c r="B79" s="390"/>
      <c r="C79" s="385"/>
      <c r="D79" s="386"/>
      <c r="E79" s="69"/>
      <c r="F79" s="70"/>
      <c r="G79" s="71"/>
      <c r="H79" s="72"/>
      <c r="I79" s="23"/>
    </row>
    <row r="80" spans="1:9" ht="15" customHeight="1">
      <c r="A80" s="30"/>
      <c r="B80" s="388"/>
      <c r="C80" s="385"/>
      <c r="D80" s="386"/>
      <c r="E80" s="64"/>
      <c r="F80" s="39"/>
      <c r="G80" s="40"/>
      <c r="H80" s="41"/>
      <c r="I80" s="23"/>
    </row>
    <row r="81" spans="1:9">
      <c r="A81" s="30"/>
      <c r="B81" s="388"/>
      <c r="C81" s="385"/>
      <c r="D81" s="386"/>
      <c r="E81" s="64"/>
      <c r="F81" s="39"/>
      <c r="G81" s="40"/>
      <c r="H81" s="41"/>
      <c r="I81" s="23"/>
    </row>
    <row r="82" spans="1:9">
      <c r="A82" s="30"/>
      <c r="B82" s="388"/>
      <c r="C82" s="385"/>
      <c r="D82" s="386"/>
      <c r="E82" s="64"/>
      <c r="F82" s="39"/>
      <c r="G82" s="40"/>
      <c r="H82" s="41"/>
      <c r="I82" s="23"/>
    </row>
    <row r="83" spans="1:9">
      <c r="A83" s="30"/>
      <c r="B83" s="388"/>
      <c r="C83" s="385"/>
      <c r="D83" s="386"/>
      <c r="E83" s="55"/>
      <c r="F83" s="42"/>
      <c r="G83" s="43"/>
      <c r="H83" s="44"/>
      <c r="I83" s="23"/>
    </row>
    <row r="84" spans="1:9">
      <c r="A84" s="30"/>
      <c r="B84" s="388"/>
      <c r="C84" s="385"/>
      <c r="D84" s="386"/>
      <c r="E84" s="55"/>
      <c r="F84" s="42"/>
      <c r="G84" s="43"/>
      <c r="H84" s="44"/>
      <c r="I84" s="23"/>
    </row>
    <row r="85" spans="1:9">
      <c r="A85" s="30"/>
      <c r="B85" s="388"/>
      <c r="C85" s="385"/>
      <c r="D85" s="386"/>
      <c r="E85" s="64"/>
      <c r="F85" s="39"/>
      <c r="G85" s="40"/>
      <c r="H85" s="41"/>
      <c r="I85" s="23"/>
    </row>
    <row r="86" spans="1:9">
      <c r="A86" s="30"/>
      <c r="B86" s="388"/>
      <c r="C86" s="385"/>
      <c r="D86" s="386"/>
      <c r="E86" s="55"/>
      <c r="F86" s="42"/>
      <c r="G86" s="43"/>
      <c r="H86" s="44"/>
      <c r="I86" s="23"/>
    </row>
    <row r="87" spans="1:9">
      <c r="A87" s="30"/>
      <c r="B87" s="384"/>
      <c r="C87" s="385"/>
      <c r="D87" s="386"/>
      <c r="E87" s="28"/>
      <c r="F87" s="27"/>
      <c r="G87" s="25"/>
      <c r="H87" s="26"/>
      <c r="I87" s="23"/>
    </row>
    <row r="88" spans="1:9">
      <c r="A88" s="30"/>
      <c r="B88" s="388"/>
      <c r="C88" s="385"/>
      <c r="D88" s="386"/>
      <c r="E88" s="80"/>
      <c r="F88" s="81"/>
      <c r="G88" s="82"/>
      <c r="H88" s="83"/>
      <c r="I88" s="23"/>
    </row>
    <row r="89" spans="1:9">
      <c r="A89" s="30"/>
      <c r="B89" s="215"/>
      <c r="C89" s="372"/>
      <c r="D89" s="373"/>
      <c r="E89" s="80"/>
      <c r="F89" s="81"/>
      <c r="G89" s="82"/>
      <c r="H89" s="83"/>
      <c r="I89" s="23"/>
    </row>
    <row r="90" spans="1:9">
      <c r="A90" s="30"/>
      <c r="B90" s="387"/>
      <c r="C90" s="385"/>
      <c r="D90" s="386"/>
      <c r="E90" s="73"/>
      <c r="F90" s="47"/>
      <c r="G90" s="74"/>
      <c r="H90" s="75"/>
      <c r="I90" s="24"/>
    </row>
    <row r="91" spans="1:9">
      <c r="A91" s="29"/>
      <c r="B91" s="387"/>
      <c r="C91" s="385"/>
      <c r="D91" s="386"/>
      <c r="E91" s="76"/>
      <c r="F91" s="77"/>
      <c r="G91" s="78"/>
      <c r="H91" s="79"/>
      <c r="I91" s="23"/>
    </row>
    <row r="92" spans="1:9">
      <c r="A92" s="33"/>
      <c r="B92" s="390"/>
      <c r="C92" s="385"/>
      <c r="D92" s="386"/>
      <c r="E92" s="69"/>
      <c r="F92" s="70"/>
      <c r="G92" s="71"/>
      <c r="H92" s="72"/>
      <c r="I92" s="23"/>
    </row>
    <row r="93" spans="1:9">
      <c r="A93" s="30"/>
      <c r="B93" s="388"/>
      <c r="C93" s="385"/>
      <c r="D93" s="386"/>
      <c r="E93" s="55"/>
      <c r="F93" s="42"/>
      <c r="G93" s="43"/>
      <c r="H93" s="44"/>
      <c r="I93" s="23"/>
    </row>
    <row r="94" spans="1:9">
      <c r="A94" s="30"/>
      <c r="B94" s="388"/>
      <c r="C94" s="385"/>
      <c r="D94" s="386"/>
      <c r="E94" s="64"/>
      <c r="F94" s="39"/>
      <c r="G94" s="40"/>
      <c r="H94" s="41"/>
      <c r="I94" s="23"/>
    </row>
    <row r="95" spans="1:9">
      <c r="A95" s="30"/>
      <c r="B95" s="384"/>
      <c r="C95" s="385"/>
      <c r="D95" s="386"/>
      <c r="E95" s="28"/>
      <c r="F95" s="27"/>
      <c r="G95" s="25"/>
      <c r="H95" s="26"/>
      <c r="I95" s="23"/>
    </row>
    <row r="96" spans="1:9">
      <c r="A96" s="29"/>
      <c r="B96" s="387"/>
      <c r="C96" s="385"/>
      <c r="D96" s="386"/>
      <c r="E96" s="73"/>
      <c r="F96" s="47"/>
      <c r="G96" s="74"/>
      <c r="H96" s="75"/>
      <c r="I96" s="24"/>
    </row>
    <row r="97" spans="1:9">
      <c r="A97" s="29"/>
      <c r="B97" s="387"/>
      <c r="C97" s="385"/>
      <c r="D97" s="386"/>
      <c r="E97" s="51"/>
      <c r="F97" s="52"/>
      <c r="G97" s="53"/>
      <c r="H97" s="54"/>
      <c r="I97" s="23"/>
    </row>
    <row r="98" spans="1:9">
      <c r="A98" s="33"/>
      <c r="B98" s="390"/>
      <c r="C98" s="385"/>
      <c r="D98" s="386"/>
      <c r="E98" s="69"/>
      <c r="F98" s="70"/>
      <c r="G98" s="71"/>
      <c r="H98" s="72"/>
      <c r="I98" s="23"/>
    </row>
    <row r="99" spans="1:9">
      <c r="A99" s="30"/>
      <c r="B99" s="384"/>
      <c r="C99" s="385"/>
      <c r="D99" s="386"/>
      <c r="E99" s="28"/>
      <c r="F99" s="27"/>
      <c r="G99" s="25"/>
      <c r="H99" s="26"/>
      <c r="I99" s="23"/>
    </row>
    <row r="100" spans="1:9">
      <c r="A100" s="30"/>
      <c r="B100" s="384"/>
      <c r="C100" s="385"/>
      <c r="D100" s="386"/>
      <c r="E100" s="55"/>
      <c r="F100" s="42"/>
      <c r="G100" s="43"/>
      <c r="H100" s="44"/>
      <c r="I100" s="23"/>
    </row>
    <row r="101" spans="1:9">
      <c r="A101" s="30"/>
      <c r="B101" s="384"/>
      <c r="C101" s="385"/>
      <c r="D101" s="386"/>
      <c r="E101" s="55"/>
      <c r="F101" s="42"/>
      <c r="G101" s="43"/>
      <c r="H101" s="44"/>
      <c r="I101" s="23"/>
    </row>
    <row r="102" spans="1:9">
      <c r="A102" s="30"/>
      <c r="B102" s="209"/>
      <c r="C102" s="372"/>
      <c r="D102" s="373"/>
      <c r="E102" s="55"/>
      <c r="F102" s="42"/>
      <c r="G102" s="43"/>
      <c r="H102" s="44"/>
      <c r="I102" s="23"/>
    </row>
    <row r="103" spans="1:9">
      <c r="A103" s="29"/>
      <c r="B103" s="387"/>
      <c r="C103" s="385"/>
      <c r="D103" s="386"/>
      <c r="E103" s="73"/>
      <c r="F103" s="47"/>
      <c r="G103" s="74"/>
      <c r="H103" s="75"/>
      <c r="I103" s="24"/>
    </row>
    <row r="104" spans="1:9">
      <c r="A104" s="29"/>
      <c r="B104" s="387"/>
      <c r="C104" s="385"/>
      <c r="D104" s="386"/>
      <c r="E104" s="76"/>
      <c r="F104" s="77"/>
      <c r="G104" s="78"/>
      <c r="H104" s="79"/>
      <c r="I104" s="23"/>
    </row>
    <row r="105" spans="1:9">
      <c r="A105" s="33"/>
      <c r="B105" s="407"/>
      <c r="C105" s="385"/>
      <c r="D105" s="386"/>
      <c r="E105" s="76"/>
      <c r="F105" s="77"/>
      <c r="G105" s="78"/>
      <c r="H105" s="79"/>
      <c r="I105" s="23"/>
    </row>
    <row r="106" spans="1:9">
      <c r="A106" s="30"/>
      <c r="B106" s="406"/>
      <c r="C106" s="385"/>
      <c r="D106" s="386"/>
      <c r="E106" s="28"/>
      <c r="F106" s="27"/>
      <c r="G106" s="25"/>
      <c r="H106" s="26"/>
      <c r="I106" s="23"/>
    </row>
    <row r="107" spans="1:9">
      <c r="A107" s="30"/>
      <c r="B107" s="406"/>
      <c r="C107" s="385"/>
      <c r="D107" s="386"/>
      <c r="E107" s="28"/>
      <c r="F107" s="27"/>
      <c r="G107" s="25"/>
      <c r="H107" s="26"/>
      <c r="I107" s="23"/>
    </row>
    <row r="108" spans="1:9">
      <c r="A108" s="30"/>
      <c r="B108" s="406"/>
      <c r="C108" s="385"/>
      <c r="D108" s="386"/>
      <c r="E108" s="28"/>
      <c r="F108" s="27"/>
      <c r="G108" s="25"/>
      <c r="H108" s="26"/>
      <c r="I108" s="23"/>
    </row>
    <row r="109" spans="1:9">
      <c r="A109" s="30"/>
      <c r="B109" s="406"/>
      <c r="C109" s="385"/>
      <c r="D109" s="386"/>
      <c r="E109" s="28"/>
      <c r="F109" s="27"/>
      <c r="G109" s="25"/>
      <c r="H109" s="26"/>
      <c r="I109" s="23"/>
    </row>
    <row r="110" spans="1:9">
      <c r="A110" s="30"/>
      <c r="B110" s="406"/>
      <c r="C110" s="385"/>
      <c r="D110" s="386"/>
      <c r="E110" s="28"/>
      <c r="F110" s="27"/>
      <c r="G110" s="25"/>
      <c r="H110" s="26"/>
      <c r="I110" s="23"/>
    </row>
    <row r="111" spans="1:9">
      <c r="A111" s="30"/>
      <c r="B111" s="406"/>
      <c r="C111" s="385"/>
      <c r="D111" s="386"/>
      <c r="E111" s="28"/>
      <c r="F111" s="27"/>
      <c r="G111" s="25"/>
      <c r="H111" s="26"/>
      <c r="I111" s="23"/>
    </row>
    <row r="112" spans="1:9">
      <c r="A112" s="30"/>
      <c r="B112" s="406"/>
      <c r="C112" s="385"/>
      <c r="D112" s="386"/>
      <c r="E112" s="28"/>
      <c r="F112" s="27"/>
      <c r="G112" s="25"/>
      <c r="H112" s="26"/>
      <c r="I112" s="23"/>
    </row>
    <row r="113" spans="1:9">
      <c r="A113" s="30"/>
      <c r="B113" s="406"/>
      <c r="C113" s="385"/>
      <c r="D113" s="386"/>
      <c r="E113" s="28"/>
      <c r="F113" s="27"/>
      <c r="G113" s="25"/>
      <c r="H113" s="26"/>
      <c r="I113" s="23"/>
    </row>
    <row r="114" spans="1:9">
      <c r="A114" s="30"/>
      <c r="B114" s="406"/>
      <c r="C114" s="385"/>
      <c r="D114" s="386"/>
      <c r="E114" s="28"/>
      <c r="F114" s="27"/>
      <c r="G114" s="25"/>
      <c r="H114" s="26"/>
      <c r="I114" s="23"/>
    </row>
    <row r="115" spans="1:9">
      <c r="A115" s="30"/>
      <c r="B115" s="406"/>
      <c r="C115" s="385"/>
      <c r="D115" s="386"/>
      <c r="E115" s="28"/>
      <c r="F115" s="27"/>
      <c r="G115" s="25"/>
      <c r="H115" s="26"/>
      <c r="I115" s="23"/>
    </row>
    <row r="116" spans="1:9">
      <c r="A116" s="30"/>
      <c r="B116" s="406"/>
      <c r="C116" s="385"/>
      <c r="D116" s="386"/>
      <c r="E116" s="28"/>
      <c r="F116" s="27"/>
      <c r="G116" s="25"/>
      <c r="H116" s="26"/>
      <c r="I116" s="23"/>
    </row>
    <row r="117" spans="1:9">
      <c r="A117" s="30"/>
      <c r="B117" s="406"/>
      <c r="C117" s="385"/>
      <c r="D117" s="386"/>
      <c r="E117" s="28"/>
      <c r="F117" s="27"/>
      <c r="G117" s="25"/>
      <c r="H117" s="26"/>
      <c r="I117" s="23"/>
    </row>
    <row r="118" spans="1:9">
      <c r="A118" s="30"/>
      <c r="B118" s="406"/>
      <c r="C118" s="385"/>
      <c r="D118" s="386"/>
      <c r="E118" s="28"/>
      <c r="F118" s="27"/>
      <c r="G118" s="25"/>
      <c r="H118" s="26"/>
      <c r="I118" s="23"/>
    </row>
    <row r="119" spans="1:9">
      <c r="A119" s="30"/>
      <c r="B119" s="406"/>
      <c r="C119" s="385"/>
      <c r="D119" s="386"/>
      <c r="E119" s="28"/>
      <c r="F119" s="27"/>
      <c r="G119" s="25"/>
      <c r="H119" s="26"/>
      <c r="I119" s="23"/>
    </row>
    <row r="120" spans="1:9">
      <c r="A120" s="30"/>
      <c r="B120" s="406"/>
      <c r="C120" s="385"/>
      <c r="D120" s="386"/>
      <c r="E120" s="28"/>
      <c r="F120" s="27"/>
      <c r="G120" s="25"/>
      <c r="H120" s="26"/>
      <c r="I120" s="23"/>
    </row>
    <row r="121" spans="1:9">
      <c r="A121" s="30"/>
      <c r="B121" s="406"/>
      <c r="C121" s="385"/>
      <c r="D121" s="386"/>
      <c r="E121" s="28"/>
      <c r="F121" s="27"/>
      <c r="G121" s="25"/>
      <c r="H121" s="26"/>
      <c r="I121" s="23"/>
    </row>
    <row r="122" spans="1:9">
      <c r="A122" s="30"/>
      <c r="B122" s="406"/>
      <c r="C122" s="385"/>
      <c r="D122" s="386"/>
      <c r="E122" s="28"/>
      <c r="F122" s="27"/>
      <c r="G122" s="25"/>
      <c r="H122" s="26"/>
      <c r="I122" s="23"/>
    </row>
    <row r="123" spans="1:9">
      <c r="A123" s="30"/>
      <c r="B123" s="406"/>
      <c r="C123" s="385"/>
      <c r="D123" s="386"/>
      <c r="E123" s="28"/>
      <c r="F123" s="27"/>
      <c r="G123" s="25"/>
      <c r="H123" s="26"/>
      <c r="I123" s="23"/>
    </row>
    <row r="124" spans="1:9">
      <c r="A124" s="30"/>
      <c r="B124" s="404"/>
      <c r="C124" s="385"/>
      <c r="D124" s="386"/>
      <c r="E124" s="28"/>
      <c r="F124" s="27"/>
      <c r="G124" s="25"/>
      <c r="H124" s="26"/>
      <c r="I124" s="23"/>
    </row>
    <row r="125" spans="1:9">
      <c r="A125" s="30"/>
      <c r="B125" s="406"/>
      <c r="C125" s="385"/>
      <c r="D125" s="386"/>
      <c r="E125" s="28"/>
      <c r="F125" s="27"/>
      <c r="G125" s="25"/>
      <c r="H125" s="26"/>
      <c r="I125" s="23"/>
    </row>
    <row r="126" spans="1:9">
      <c r="A126" s="30"/>
      <c r="B126" s="406"/>
      <c r="C126" s="385"/>
      <c r="D126" s="386"/>
      <c r="E126" s="28"/>
      <c r="F126" s="27"/>
      <c r="G126" s="25"/>
      <c r="H126" s="26"/>
      <c r="I126" s="23"/>
    </row>
    <row r="127" spans="1:9">
      <c r="A127" s="30"/>
      <c r="B127" s="404"/>
      <c r="C127" s="385"/>
      <c r="D127" s="386"/>
      <c r="E127" s="28"/>
      <c r="F127" s="27"/>
      <c r="G127" s="25"/>
      <c r="H127" s="26"/>
      <c r="I127" s="23"/>
    </row>
    <row r="128" spans="1:9">
      <c r="A128" s="30"/>
      <c r="B128" s="261"/>
      <c r="C128" s="372"/>
      <c r="D128" s="373"/>
      <c r="E128" s="28"/>
      <c r="F128" s="27"/>
      <c r="G128" s="25"/>
      <c r="H128" s="26"/>
      <c r="I128" s="23"/>
    </row>
    <row r="129" spans="1:9">
      <c r="A129" s="29"/>
      <c r="B129" s="387"/>
      <c r="C129" s="385"/>
      <c r="D129" s="386"/>
      <c r="E129" s="73"/>
      <c r="F129" s="47"/>
      <c r="G129" s="74"/>
      <c r="H129" s="75"/>
      <c r="I129" s="24"/>
    </row>
    <row r="130" spans="1:9">
      <c r="A130" s="29"/>
      <c r="B130" s="387"/>
      <c r="C130" s="385"/>
      <c r="D130" s="386"/>
      <c r="E130" s="76"/>
      <c r="F130" s="77"/>
      <c r="G130" s="78"/>
      <c r="H130" s="79"/>
      <c r="I130" s="24"/>
    </row>
    <row r="131" spans="1:9">
      <c r="A131" s="33"/>
      <c r="B131" s="407"/>
      <c r="C131" s="385"/>
      <c r="D131" s="386"/>
      <c r="E131" s="76"/>
      <c r="F131" s="77"/>
      <c r="G131" s="78"/>
      <c r="H131" s="79"/>
      <c r="I131" s="23"/>
    </row>
    <row r="132" spans="1:9">
      <c r="A132" s="30"/>
      <c r="B132" s="404"/>
      <c r="C132" s="385"/>
      <c r="D132" s="386"/>
      <c r="E132" s="28"/>
      <c r="F132" s="27"/>
      <c r="G132" s="25"/>
      <c r="H132" s="26"/>
      <c r="I132" s="23"/>
    </row>
    <row r="133" spans="1:9">
      <c r="A133" s="30"/>
      <c r="B133" s="404"/>
      <c r="C133" s="385"/>
      <c r="D133" s="386"/>
      <c r="E133" s="28"/>
      <c r="F133" s="27"/>
      <c r="G133" s="25"/>
      <c r="H133" s="26"/>
      <c r="I133" s="23"/>
    </row>
    <row r="134" spans="1:9">
      <c r="A134" s="30"/>
      <c r="B134" s="404"/>
      <c r="C134" s="385"/>
      <c r="D134" s="386"/>
      <c r="E134" s="28"/>
      <c r="F134" s="27"/>
      <c r="G134" s="25"/>
      <c r="H134" s="26"/>
      <c r="I134" s="23"/>
    </row>
    <row r="135" spans="1:9">
      <c r="A135" s="30"/>
      <c r="B135" s="404"/>
      <c r="C135" s="385"/>
      <c r="D135" s="386"/>
      <c r="E135" s="28"/>
      <c r="F135" s="27"/>
      <c r="G135" s="25"/>
      <c r="H135" s="26"/>
      <c r="I135" s="23"/>
    </row>
    <row r="136" spans="1:9" ht="15.75" thickBot="1">
      <c r="A136" s="30"/>
      <c r="B136" s="404"/>
      <c r="C136" s="385"/>
      <c r="D136" s="386"/>
      <c r="E136" s="28"/>
      <c r="F136" s="27"/>
      <c r="G136" s="25"/>
      <c r="H136" s="26"/>
      <c r="I136" s="23"/>
    </row>
    <row r="137" spans="1:9">
      <c r="A137" s="361"/>
      <c r="B137" s="361"/>
      <c r="C137" s="12"/>
      <c r="D137" s="12"/>
      <c r="E137" s="362"/>
      <c r="F137" s="363"/>
      <c r="G137" s="363"/>
      <c r="H137" s="363"/>
      <c r="I137" s="364"/>
    </row>
    <row r="138" spans="1:9" ht="15.75" thickBot="1">
      <c r="A138" s="368" t="s">
        <v>11</v>
      </c>
      <c r="B138" s="369"/>
      <c r="C138" s="369"/>
      <c r="D138" s="18"/>
      <c r="E138" s="365"/>
      <c r="F138" s="366"/>
      <c r="G138" s="366"/>
      <c r="H138" s="366"/>
      <c r="I138" s="367"/>
    </row>
    <row r="139" spans="1:9">
      <c r="A139" s="14"/>
      <c r="B139" s="12"/>
      <c r="C139" s="359" t="s">
        <v>23</v>
      </c>
      <c r="D139" s="360"/>
      <c r="E139" s="12"/>
      <c r="F139" s="12"/>
      <c r="G139" s="12"/>
      <c r="H139" s="12"/>
      <c r="I139" s="12"/>
    </row>
    <row r="140" spans="1:9">
      <c r="A140" s="15"/>
      <c r="B140" s="15"/>
      <c r="C140" s="15" t="s">
        <v>22</v>
      </c>
      <c r="D140" s="15"/>
      <c r="E140" s="38"/>
      <c r="F140" s="19" t="s">
        <v>25</v>
      </c>
      <c r="G140" s="3"/>
      <c r="H140" s="4"/>
      <c r="I140" s="22"/>
    </row>
    <row r="141" spans="1:9">
      <c r="A141" t="s">
        <v>29</v>
      </c>
      <c r="B141" s="15"/>
      <c r="C141" s="15"/>
      <c r="D141" s="15"/>
      <c r="E141" s="3"/>
      <c r="F141" s="3"/>
      <c r="G141" s="3"/>
      <c r="H141" s="4"/>
      <c r="I141" s="5"/>
    </row>
    <row r="142" spans="1:9">
      <c r="E142" s="9"/>
      <c r="F142" s="19"/>
      <c r="G142" s="9"/>
      <c r="H142" s="10"/>
      <c r="I142" s="11"/>
    </row>
    <row r="143" spans="1:9">
      <c r="A143" s="21" t="s">
        <v>27</v>
      </c>
      <c r="D143" s="21" t="s">
        <v>31</v>
      </c>
      <c r="E143" s="9"/>
      <c r="F143" s="9"/>
      <c r="G143" s="9"/>
      <c r="H143" s="10"/>
      <c r="I143" s="11"/>
    </row>
    <row r="144" spans="1:9">
      <c r="A144" t="s">
        <v>30</v>
      </c>
      <c r="D144" t="s">
        <v>35</v>
      </c>
      <c r="E144" s="9"/>
      <c r="F144" s="19"/>
      <c r="G144" s="9"/>
      <c r="H144" s="10"/>
      <c r="I144" s="11"/>
    </row>
    <row r="146" spans="1:4">
      <c r="A146" s="21" t="s">
        <v>28</v>
      </c>
    </row>
    <row r="147" spans="1:4">
      <c r="C147" s="20"/>
      <c r="D147" s="19" t="s">
        <v>21</v>
      </c>
    </row>
  </sheetData>
  <mergeCells count="138">
    <mergeCell ref="B132:D132"/>
    <mergeCell ref="B133:D133"/>
    <mergeCell ref="B134:D134"/>
    <mergeCell ref="B135:D135"/>
    <mergeCell ref="B136:D136"/>
    <mergeCell ref="B126:D126"/>
    <mergeCell ref="B127:D127"/>
    <mergeCell ref="B129:D129"/>
    <mergeCell ref="B130:D130"/>
    <mergeCell ref="B131:D131"/>
    <mergeCell ref="B128:D128"/>
    <mergeCell ref="B121:D121"/>
    <mergeCell ref="B122:D122"/>
    <mergeCell ref="B123:D123"/>
    <mergeCell ref="B124:D124"/>
    <mergeCell ref="B125:D125"/>
    <mergeCell ref="B116:D116"/>
    <mergeCell ref="B117:D117"/>
    <mergeCell ref="B118:D118"/>
    <mergeCell ref="B119:D119"/>
    <mergeCell ref="B120:D120"/>
    <mergeCell ref="B106:D106"/>
    <mergeCell ref="B101:D101"/>
    <mergeCell ref="B102:D102"/>
    <mergeCell ref="B103:D103"/>
    <mergeCell ref="B104:D104"/>
    <mergeCell ref="B105:D105"/>
    <mergeCell ref="B98:D98"/>
    <mergeCell ref="B99:D99"/>
    <mergeCell ref="B100:D100"/>
    <mergeCell ref="B111:D111"/>
    <mergeCell ref="B112:D112"/>
    <mergeCell ref="B113:D113"/>
    <mergeCell ref="B114:D114"/>
    <mergeCell ref="B115:D115"/>
    <mergeCell ref="B107:D107"/>
    <mergeCell ref="B108:D108"/>
    <mergeCell ref="B109:D109"/>
    <mergeCell ref="B110:D110"/>
    <mergeCell ref="B88:D88"/>
    <mergeCell ref="B89:D89"/>
    <mergeCell ref="B79:D79"/>
    <mergeCell ref="B81:D81"/>
    <mergeCell ref="B82:D82"/>
    <mergeCell ref="B83:D83"/>
    <mergeCell ref="B84:D84"/>
    <mergeCell ref="B96:D96"/>
    <mergeCell ref="B97:D97"/>
    <mergeCell ref="B85:D85"/>
    <mergeCell ref="B86:D86"/>
    <mergeCell ref="B87:D87"/>
    <mergeCell ref="B90:D90"/>
    <mergeCell ref="B91:D91"/>
    <mergeCell ref="B92:D92"/>
    <mergeCell ref="B94:D94"/>
    <mergeCell ref="B95:D95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74:D74"/>
    <mergeCell ref="B75:D75"/>
    <mergeCell ref="B76:D76"/>
    <mergeCell ref="B77:D77"/>
    <mergeCell ref="B78:D78"/>
    <mergeCell ref="B69:D69"/>
    <mergeCell ref="B70:D70"/>
    <mergeCell ref="B71:D71"/>
    <mergeCell ref="B72:D72"/>
    <mergeCell ref="B73:D73"/>
    <mergeCell ref="B53:D53"/>
    <mergeCell ref="B54:D54"/>
    <mergeCell ref="B55:D55"/>
    <mergeCell ref="B56:D56"/>
    <mergeCell ref="B57:D57"/>
    <mergeCell ref="B25:D25"/>
    <mergeCell ref="B26:D26"/>
    <mergeCell ref="B27:D27"/>
    <mergeCell ref="B28:D28"/>
    <mergeCell ref="B32:D32"/>
    <mergeCell ref="B33:D33"/>
    <mergeCell ref="B34:D34"/>
    <mergeCell ref="B35:D35"/>
    <mergeCell ref="B36:D36"/>
    <mergeCell ref="B38:D38"/>
    <mergeCell ref="B39:D39"/>
    <mergeCell ref="B40:D40"/>
    <mergeCell ref="B41:D41"/>
    <mergeCell ref="B42:D42"/>
    <mergeCell ref="B43:D43"/>
    <mergeCell ref="B30:D30"/>
    <mergeCell ref="B31:D31"/>
    <mergeCell ref="D6:I6"/>
    <mergeCell ref="B14:D14"/>
    <mergeCell ref="B15:D15"/>
    <mergeCell ref="B16:D16"/>
    <mergeCell ref="B17:D17"/>
    <mergeCell ref="B18:D18"/>
    <mergeCell ref="B19:D19"/>
    <mergeCell ref="B20:D20"/>
    <mergeCell ref="B37:D37"/>
    <mergeCell ref="B21:D21"/>
    <mergeCell ref="B22:D22"/>
    <mergeCell ref="B23:D23"/>
    <mergeCell ref="B24:D24"/>
    <mergeCell ref="A10:B10"/>
    <mergeCell ref="E11:I11"/>
    <mergeCell ref="E10:I10"/>
    <mergeCell ref="C139:D139"/>
    <mergeCell ref="A137:B137"/>
    <mergeCell ref="E137:I138"/>
    <mergeCell ref="A138:C138"/>
    <mergeCell ref="A12:A13"/>
    <mergeCell ref="B29:D29"/>
    <mergeCell ref="I12:I13"/>
    <mergeCell ref="B12:D13"/>
    <mergeCell ref="G12:G13"/>
    <mergeCell ref="H12:H13"/>
    <mergeCell ref="E12:E13"/>
    <mergeCell ref="F12:F13"/>
    <mergeCell ref="B52:D52"/>
    <mergeCell ref="B58:D58"/>
    <mergeCell ref="B80:D80"/>
    <mergeCell ref="B93:D93"/>
    <mergeCell ref="B44:D44"/>
    <mergeCell ref="B45:D45"/>
    <mergeCell ref="B46:D46"/>
    <mergeCell ref="B47:D47"/>
    <mergeCell ref="B48:D48"/>
    <mergeCell ref="B49:D49"/>
    <mergeCell ref="B50:D50"/>
    <mergeCell ref="B51:D51"/>
  </mergeCells>
  <printOptions horizontalCentered="1" verticalCentered="1"/>
  <pageMargins left="0.2" right="0.2" top="0.25" bottom="0.25" header="0.3" footer="0.3"/>
  <pageSetup paperSize="9" scale="59" orientation="portrait" r:id="rId1"/>
  <rowBreaks count="1" manualBreakCount="1">
    <brk id="90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original</vt:lpstr>
      <vt:lpstr>fina</vt:lpstr>
      <vt:lpstr>final</vt:lpstr>
      <vt:lpstr>finals</vt:lpstr>
      <vt:lpstr>Reconciled Qty with Contr's amt</vt:lpstr>
      <vt:lpstr>fina!Print_Area</vt:lpstr>
      <vt:lpstr>final!Print_Area</vt:lpstr>
      <vt:lpstr>finals!Print_Area</vt:lpstr>
      <vt:lpstr>original!Print_Area</vt:lpstr>
      <vt:lpstr>fina!Print_Titles</vt:lpstr>
      <vt:lpstr>final!Print_Titles</vt:lpstr>
      <vt:lpstr>finals!Print_Titles</vt:lpstr>
      <vt:lpstr>original!Print_Titles</vt:lpstr>
      <vt:lpstr>'Reconciled Qty with Contr''s amt'!Print_Titles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</dc:creator>
  <cp:lastModifiedBy>Las Piñas,Dennis,PH-Cagayan de Oro,Engineering,Externa</cp:lastModifiedBy>
  <cp:lastPrinted>2024-01-13T02:06:12Z</cp:lastPrinted>
  <dcterms:created xsi:type="dcterms:W3CDTF">2013-04-08T01:32:43Z</dcterms:created>
  <dcterms:modified xsi:type="dcterms:W3CDTF">2024-03-20T06:51:45Z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2019-03-05T06:53:39.6277189Z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