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1\02 Coffee Team\03 CAPEX 2021\Coffee Dry Blending\Phase 2\17 BidDocs\4 AbsOfBid\4. L9 L12 Product Transport line Replacement\"/>
    </mc:Choice>
  </mc:AlternateContent>
  <xr:revisionPtr revIDLastSave="0" documentId="13_ncr:1_{531DA1B3-3092-46D3-8268-B42EB574E8C4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Cost Summary for reconciled bid" sheetId="8" r:id="rId1"/>
    <sheet name="Original bid" sheetId="2" r:id="rId2"/>
    <sheet name="Reconciled bid" sheetId="3" r:id="rId3"/>
    <sheet name="Final Quot" sheetId="4" r:id="rId4"/>
  </sheets>
  <definedNames>
    <definedName name="_xlnm.Print_Area" localSheetId="3">'Final Quot'!$A$3:$AM$127</definedName>
    <definedName name="_xlnm.Print_Area" localSheetId="2">'Reconciled bid'!$A$1:$AM$121</definedName>
    <definedName name="_xlnm.Print_Titles" localSheetId="3">'Final Quot'!$10:$11</definedName>
    <definedName name="_xlnm.Print_Titles" localSheetId="1">'Original bid'!$11:$12</definedName>
    <definedName name="_xlnm.Print_Titles" localSheetId="2">'Reconciled bid'!$10:$11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5" i="2" l="1"/>
  <c r="N107" i="2" s="1"/>
  <c r="S33" i="2" l="1"/>
  <c r="X102" i="2"/>
  <c r="X103" i="2"/>
  <c r="I105" i="2"/>
  <c r="J20" i="8" l="1"/>
  <c r="K6" i="8" s="1"/>
  <c r="J18" i="8"/>
  <c r="K10" i="8"/>
  <c r="M14" i="8"/>
  <c r="M12" i="8"/>
  <c r="M18" i="8"/>
  <c r="M8" i="8"/>
  <c r="J14" i="8"/>
  <c r="J10" i="8"/>
  <c r="J8" i="8"/>
  <c r="E18" i="8"/>
  <c r="E10" i="8"/>
  <c r="E8" i="8"/>
  <c r="E6" i="8"/>
  <c r="E4" i="8"/>
  <c r="D18" i="8"/>
  <c r="D10" i="8"/>
  <c r="D8" i="8"/>
  <c r="D12" i="8"/>
  <c r="D14" i="8"/>
  <c r="K8" i="8" l="1"/>
  <c r="K14" i="8"/>
  <c r="K18" i="8"/>
  <c r="K4" i="8"/>
  <c r="D16" i="8"/>
  <c r="D20" i="8" s="1"/>
  <c r="E14" i="8" s="1"/>
  <c r="X112" i="4" l="1"/>
  <c r="I115" i="4"/>
  <c r="I108" i="4"/>
  <c r="I107" i="4"/>
  <c r="I114" i="4" l="1"/>
  <c r="I113" i="4" l="1"/>
  <c r="I112" i="4"/>
  <c r="I111" i="4"/>
  <c r="I104" i="4"/>
  <c r="I96" i="4"/>
  <c r="I87" i="4"/>
  <c r="I79" i="4"/>
  <c r="I64" i="4"/>
  <c r="I53" i="4"/>
  <c r="I47" i="4"/>
  <c r="I33" i="4"/>
  <c r="S90" i="4" l="1"/>
  <c r="S86" i="4"/>
  <c r="S87" i="4" s="1"/>
  <c r="S85" i="4"/>
  <c r="S84" i="4"/>
  <c r="S83" i="4"/>
  <c r="S82" i="4"/>
  <c r="S33" i="4" l="1"/>
  <c r="S15" i="4"/>
  <c r="S14" i="4"/>
  <c r="S103" i="4"/>
  <c r="S102" i="4"/>
  <c r="S101" i="4"/>
  <c r="S100" i="4"/>
  <c r="S99" i="4"/>
  <c r="S98" i="4"/>
  <c r="S95" i="4"/>
  <c r="S94" i="4"/>
  <c r="S93" i="4"/>
  <c r="S92" i="4"/>
  <c r="S91" i="4"/>
  <c r="S78" i="4"/>
  <c r="S77" i="4"/>
  <c r="S76" i="4"/>
  <c r="S75" i="4"/>
  <c r="S74" i="4"/>
  <c r="S73" i="4"/>
  <c r="S72" i="4"/>
  <c r="S71" i="4"/>
  <c r="S70" i="4"/>
  <c r="S69" i="4"/>
  <c r="S68" i="4"/>
  <c r="S63" i="4"/>
  <c r="S62" i="4"/>
  <c r="S61" i="4"/>
  <c r="S60" i="4"/>
  <c r="S59" i="4"/>
  <c r="S58" i="4"/>
  <c r="S57" i="4"/>
  <c r="S56" i="4"/>
  <c r="S55" i="4"/>
  <c r="S52" i="4"/>
  <c r="S51" i="4"/>
  <c r="S50" i="4"/>
  <c r="S49" i="4"/>
  <c r="S45" i="4"/>
  <c r="S44" i="4"/>
  <c r="S43" i="4"/>
  <c r="S42" i="4"/>
  <c r="S41" i="4"/>
  <c r="S40" i="4"/>
  <c r="S39" i="4"/>
  <c r="S38" i="4"/>
  <c r="S32" i="4"/>
  <c r="S31" i="4"/>
  <c r="S30" i="4"/>
  <c r="S29" i="4"/>
  <c r="S28" i="4"/>
  <c r="S27" i="4"/>
  <c r="S26" i="4"/>
  <c r="S24" i="4"/>
  <c r="S23" i="4"/>
  <c r="S22" i="4"/>
  <c r="S21" i="4"/>
  <c r="S20" i="4"/>
  <c r="S19" i="4"/>
  <c r="S18" i="4"/>
  <c r="S17" i="4"/>
  <c r="I63" i="4"/>
  <c r="X63" i="4"/>
  <c r="X50" i="4"/>
  <c r="S104" i="4" l="1"/>
  <c r="S113" i="4" s="1"/>
  <c r="S96" i="4"/>
  <c r="S79" i="4"/>
  <c r="S64" i="4"/>
  <c r="S53" i="4"/>
  <c r="S47" i="4"/>
  <c r="S111" i="4"/>
  <c r="I109" i="3"/>
  <c r="I111" i="3" s="1"/>
  <c r="I51" i="4"/>
  <c r="I52" i="4"/>
  <c r="X99" i="4"/>
  <c r="X100" i="4"/>
  <c r="X101" i="4"/>
  <c r="X102" i="4"/>
  <c r="X103" i="4"/>
  <c r="X98" i="4"/>
  <c r="X91" i="4"/>
  <c r="X92" i="4"/>
  <c r="X93" i="4"/>
  <c r="X94" i="4"/>
  <c r="X95" i="4"/>
  <c r="X90" i="4"/>
  <c r="X83" i="4"/>
  <c r="X84" i="4"/>
  <c r="X85" i="4"/>
  <c r="X86" i="4"/>
  <c r="X82" i="4"/>
  <c r="X62" i="4"/>
  <c r="I62" i="4"/>
  <c r="X56" i="4"/>
  <c r="X57" i="4"/>
  <c r="X58" i="4"/>
  <c r="X59" i="4"/>
  <c r="X60" i="4"/>
  <c r="X61" i="4"/>
  <c r="X55" i="4"/>
  <c r="I61" i="4"/>
  <c r="X51" i="4"/>
  <c r="X52" i="4"/>
  <c r="X45" i="4"/>
  <c r="I45" i="4"/>
  <c r="X39" i="4"/>
  <c r="X78" i="4"/>
  <c r="X77" i="4"/>
  <c r="X76" i="4"/>
  <c r="X75" i="4"/>
  <c r="X74" i="4"/>
  <c r="X73" i="4"/>
  <c r="X72" i="4"/>
  <c r="X71" i="4"/>
  <c r="X70" i="4"/>
  <c r="X69" i="4"/>
  <c r="X68" i="4"/>
  <c r="I60" i="4"/>
  <c r="I59" i="4"/>
  <c r="I58" i="4"/>
  <c r="I57" i="4"/>
  <c r="I56" i="4"/>
  <c r="I55" i="4"/>
  <c r="I50" i="4"/>
  <c r="X49" i="4"/>
  <c r="X44" i="4"/>
  <c r="I44" i="4"/>
  <c r="X43" i="4"/>
  <c r="I43" i="4"/>
  <c r="X42" i="4"/>
  <c r="I42" i="4"/>
  <c r="X41" i="4"/>
  <c r="I41" i="4"/>
  <c r="X40" i="4"/>
  <c r="I40" i="4"/>
  <c r="X38" i="4"/>
  <c r="X32" i="4"/>
  <c r="I32" i="4"/>
  <c r="X31" i="4"/>
  <c r="I31" i="4"/>
  <c r="X30" i="4"/>
  <c r="I30" i="4"/>
  <c r="X29" i="4"/>
  <c r="I29" i="4"/>
  <c r="X28" i="4"/>
  <c r="I28" i="4"/>
  <c r="X27" i="4"/>
  <c r="I27" i="4"/>
  <c r="X26" i="4"/>
  <c r="I26" i="4"/>
  <c r="X24" i="4"/>
  <c r="I24" i="4"/>
  <c r="X23" i="4"/>
  <c r="I23" i="4"/>
  <c r="X22" i="4"/>
  <c r="I22" i="4"/>
  <c r="X21" i="4"/>
  <c r="I21" i="4"/>
  <c r="X20" i="4"/>
  <c r="I20" i="4"/>
  <c r="X19" i="4"/>
  <c r="I19" i="4"/>
  <c r="X18" i="4"/>
  <c r="I18" i="4"/>
  <c r="X17" i="4"/>
  <c r="I17" i="4"/>
  <c r="I15" i="4"/>
  <c r="I14" i="4"/>
  <c r="I27" i="3"/>
  <c r="I28" i="3"/>
  <c r="I29" i="3"/>
  <c r="I30" i="3"/>
  <c r="I31" i="3"/>
  <c r="I32" i="3"/>
  <c r="I26" i="3"/>
  <c r="I18" i="3"/>
  <c r="I19" i="3"/>
  <c r="I20" i="3"/>
  <c r="I21" i="3"/>
  <c r="I22" i="3"/>
  <c r="I23" i="3"/>
  <c r="I24" i="3"/>
  <c r="I17" i="3"/>
  <c r="I15" i="3"/>
  <c r="I14" i="3"/>
  <c r="I54" i="3"/>
  <c r="I55" i="3"/>
  <c r="I56" i="3"/>
  <c r="I57" i="3"/>
  <c r="I58" i="3"/>
  <c r="I53" i="3"/>
  <c r="I50" i="3"/>
  <c r="I41" i="3"/>
  <c r="I42" i="3"/>
  <c r="I43" i="3"/>
  <c r="I44" i="3"/>
  <c r="I40" i="3"/>
  <c r="S50" i="3"/>
  <c r="N50" i="3"/>
  <c r="S40" i="3"/>
  <c r="S41" i="3"/>
  <c r="S42" i="3"/>
  <c r="S43" i="3"/>
  <c r="S44" i="3"/>
  <c r="N40" i="3"/>
  <c r="N41" i="3"/>
  <c r="N42" i="3"/>
  <c r="N43" i="3"/>
  <c r="N44" i="3"/>
  <c r="N39" i="3"/>
  <c r="X54" i="3"/>
  <c r="X55" i="3"/>
  <c r="X56" i="3"/>
  <c r="X57" i="3"/>
  <c r="X58" i="3"/>
  <c r="X53" i="3"/>
  <c r="X41" i="3"/>
  <c r="X42" i="3"/>
  <c r="X43" i="3"/>
  <c r="X44" i="3"/>
  <c r="X38" i="3"/>
  <c r="X39" i="3"/>
  <c r="S39" i="3"/>
  <c r="S38" i="3"/>
  <c r="X49" i="3"/>
  <c r="S49" i="3"/>
  <c r="S51" i="3" s="1"/>
  <c r="X97" i="3"/>
  <c r="X96" i="3"/>
  <c r="X95" i="3"/>
  <c r="X94" i="3"/>
  <c r="X93" i="3"/>
  <c r="X89" i="3"/>
  <c r="X90" i="3"/>
  <c r="X88" i="3"/>
  <c r="X87" i="3"/>
  <c r="X86" i="3"/>
  <c r="X85" i="3"/>
  <c r="X81" i="3"/>
  <c r="X80" i="3"/>
  <c r="X78" i="3"/>
  <c r="X77" i="3"/>
  <c r="X79" i="3"/>
  <c r="X64" i="3"/>
  <c r="X65" i="3"/>
  <c r="X66" i="3"/>
  <c r="X67" i="3"/>
  <c r="X68" i="3"/>
  <c r="X69" i="3"/>
  <c r="X70" i="3"/>
  <c r="X71" i="3"/>
  <c r="X72" i="3"/>
  <c r="X73" i="3"/>
  <c r="X63" i="3"/>
  <c r="X50" i="3"/>
  <c r="X40" i="3"/>
  <c r="X18" i="3"/>
  <c r="X19" i="3"/>
  <c r="X20" i="3"/>
  <c r="X21" i="3"/>
  <c r="X22" i="3"/>
  <c r="X23" i="3"/>
  <c r="X24" i="3"/>
  <c r="X26" i="3"/>
  <c r="X27" i="3"/>
  <c r="X28" i="3"/>
  <c r="X29" i="3"/>
  <c r="X30" i="3"/>
  <c r="X31" i="3"/>
  <c r="X32" i="3"/>
  <c r="X17" i="3"/>
  <c r="S58" i="3"/>
  <c r="N58" i="3"/>
  <c r="S57" i="3"/>
  <c r="N57" i="3"/>
  <c r="S56" i="3"/>
  <c r="N56" i="3"/>
  <c r="S112" i="4" l="1"/>
  <c r="S117" i="4" s="1"/>
  <c r="X64" i="4"/>
  <c r="X47" i="3"/>
  <c r="X53" i="4"/>
  <c r="X47" i="4"/>
  <c r="X104" i="4"/>
  <c r="X87" i="4"/>
  <c r="X79" i="4"/>
  <c r="X96" i="4"/>
  <c r="X33" i="4"/>
  <c r="X111" i="4" s="1"/>
  <c r="S47" i="3"/>
  <c r="X51" i="3"/>
  <c r="X74" i="3"/>
  <c r="X33" i="3"/>
  <c r="X105" i="3" s="1"/>
  <c r="X59" i="3"/>
  <c r="X98" i="3"/>
  <c r="X91" i="3"/>
  <c r="X82" i="3"/>
  <c r="X113" i="4" l="1"/>
  <c r="M10" i="8" s="1"/>
  <c r="N117" i="4"/>
  <c r="S97" i="3"/>
  <c r="S96" i="3"/>
  <c r="S90" i="3"/>
  <c r="S89" i="3"/>
  <c r="S81" i="3"/>
  <c r="S80" i="3"/>
  <c r="S77" i="3"/>
  <c r="S78" i="3"/>
  <c r="S79" i="3"/>
  <c r="S85" i="3"/>
  <c r="S86" i="3"/>
  <c r="S87" i="3"/>
  <c r="S88" i="3"/>
  <c r="S93" i="3"/>
  <c r="S94" i="3"/>
  <c r="S95" i="3"/>
  <c r="S73" i="3"/>
  <c r="M16" i="8" l="1"/>
  <c r="M20" i="8" s="1"/>
  <c r="N10" i="8"/>
  <c r="X115" i="4"/>
  <c r="X117" i="4" s="1"/>
  <c r="X106" i="3"/>
  <c r="X107" i="3"/>
  <c r="S98" i="3"/>
  <c r="S91" i="3"/>
  <c r="S82" i="3"/>
  <c r="N6" i="8" l="1"/>
  <c r="N18" i="8"/>
  <c r="N14" i="8"/>
  <c r="N4" i="8"/>
  <c r="N8" i="8"/>
  <c r="X101" i="3"/>
  <c r="X102" i="3"/>
  <c r="S107" i="3"/>
  <c r="X108" i="3"/>
  <c r="X109" i="3" l="1"/>
  <c r="X111" i="3" s="1"/>
  <c r="N64" i="3"/>
  <c r="N94" i="3"/>
  <c r="N98" i="3" s="1"/>
  <c r="N90" i="3"/>
  <c r="N89" i="3"/>
  <c r="N81" i="3"/>
  <c r="N80" i="3"/>
  <c r="N79" i="3"/>
  <c r="N78" i="3"/>
  <c r="N77" i="3"/>
  <c r="S63" i="3"/>
  <c r="S53" i="3"/>
  <c r="S54" i="3"/>
  <c r="S55" i="3"/>
  <c r="S64" i="3"/>
  <c r="S65" i="3"/>
  <c r="S66" i="3"/>
  <c r="S67" i="3"/>
  <c r="S68" i="3"/>
  <c r="S69" i="3"/>
  <c r="S70" i="3"/>
  <c r="S71" i="3"/>
  <c r="S72" i="3"/>
  <c r="S27" i="3"/>
  <c r="S28" i="3"/>
  <c r="S29" i="3"/>
  <c r="S30" i="3"/>
  <c r="S31" i="3"/>
  <c r="S32" i="3"/>
  <c r="S26" i="3"/>
  <c r="S15" i="3"/>
  <c r="S14" i="3"/>
  <c r="N49" i="3"/>
  <c r="N51" i="3" s="1"/>
  <c r="N25" i="3"/>
  <c r="N26" i="3"/>
  <c r="N27" i="3"/>
  <c r="N28" i="3"/>
  <c r="N29" i="3"/>
  <c r="N30" i="3"/>
  <c r="N31" i="3"/>
  <c r="N32" i="3"/>
  <c r="N38" i="3"/>
  <c r="N47" i="3" s="1"/>
  <c r="N53" i="3"/>
  <c r="N54" i="3"/>
  <c r="N55" i="3"/>
  <c r="N63" i="3"/>
  <c r="N65" i="3"/>
  <c r="N66" i="3"/>
  <c r="N67" i="3"/>
  <c r="N68" i="3"/>
  <c r="N69" i="3"/>
  <c r="N70" i="3"/>
  <c r="N71" i="3"/>
  <c r="N72" i="3"/>
  <c r="N73" i="3"/>
  <c r="N18" i="3"/>
  <c r="N19" i="3"/>
  <c r="N20" i="3"/>
  <c r="N21" i="3"/>
  <c r="N22" i="3"/>
  <c r="N23" i="3"/>
  <c r="N24" i="3"/>
  <c r="N17" i="3"/>
  <c r="I107" i="2"/>
  <c r="S33" i="3" l="1"/>
  <c r="S105" i="3" s="1"/>
  <c r="N91" i="3"/>
  <c r="S59" i="3"/>
  <c r="N82" i="3"/>
  <c r="N107" i="3" s="1"/>
  <c r="N59" i="3"/>
  <c r="N106" i="3" s="1"/>
  <c r="N33" i="3"/>
  <c r="N105" i="3" s="1"/>
  <c r="N74" i="3"/>
  <c r="S74" i="3"/>
  <c r="X94" i="2"/>
  <c r="S94" i="2"/>
  <c r="N93" i="2"/>
  <c r="N92" i="2"/>
  <c r="N91" i="2"/>
  <c r="N90" i="2"/>
  <c r="N89" i="2"/>
  <c r="X87" i="2"/>
  <c r="S87" i="2"/>
  <c r="N86" i="2"/>
  <c r="N85" i="2"/>
  <c r="N84" i="2"/>
  <c r="N83" i="2"/>
  <c r="N82" i="2"/>
  <c r="N81" i="2"/>
  <c r="X78" i="2"/>
  <c r="S78" i="2"/>
  <c r="N77" i="2"/>
  <c r="N76" i="2"/>
  <c r="N75" i="2"/>
  <c r="N74" i="2"/>
  <c r="N73" i="2"/>
  <c r="X70" i="2"/>
  <c r="S70" i="2"/>
  <c r="N69" i="2"/>
  <c r="N68" i="2"/>
  <c r="N67" i="2"/>
  <c r="N66" i="2"/>
  <c r="N65" i="2"/>
  <c r="N64" i="2"/>
  <c r="N63" i="2"/>
  <c r="N62" i="2"/>
  <c r="N61" i="2"/>
  <c r="N60" i="2"/>
  <c r="N59" i="2"/>
  <c r="X55" i="2"/>
  <c r="S55" i="2"/>
  <c r="N54" i="2"/>
  <c r="N53" i="2"/>
  <c r="N52" i="2"/>
  <c r="X50" i="2"/>
  <c r="S50" i="2"/>
  <c r="N49" i="2"/>
  <c r="N50" i="2" s="1"/>
  <c r="X46" i="2"/>
  <c r="S46" i="2"/>
  <c r="S102" i="2" s="1"/>
  <c r="N42" i="2"/>
  <c r="N41" i="2"/>
  <c r="N40" i="2"/>
  <c r="X33" i="2"/>
  <c r="X101" i="2" s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5" i="2"/>
  <c r="N14" i="2"/>
  <c r="N102" i="3" l="1"/>
  <c r="N108" i="3"/>
  <c r="N101" i="3" s="1"/>
  <c r="N109" i="3" s="1"/>
  <c r="S106" i="3"/>
  <c r="S102" i="3" s="1"/>
  <c r="N87" i="2"/>
  <c r="N46" i="2"/>
  <c r="N55" i="2"/>
  <c r="S103" i="2"/>
  <c r="N94" i="2"/>
  <c r="N103" i="2" s="1"/>
  <c r="N33" i="2"/>
  <c r="N101" i="2" s="1"/>
  <c r="N70" i="2"/>
  <c r="N78" i="2"/>
  <c r="X104" i="2" l="1"/>
  <c r="X105" i="2" s="1"/>
  <c r="X107" i="2" s="1"/>
  <c r="N111" i="3"/>
  <c r="S108" i="3"/>
  <c r="S101" i="3" s="1"/>
  <c r="S109" i="3" s="1"/>
  <c r="S111" i="3" s="1"/>
  <c r="N102" i="2"/>
  <c r="N98" i="2" s="1"/>
  <c r="S107" i="2" l="1"/>
  <c r="N104" i="2"/>
  <c r="I117" i="4"/>
</calcChain>
</file>

<file path=xl/sharedStrings.xml><?xml version="1.0" encoding="utf-8"?>
<sst xmlns="http://schemas.openxmlformats.org/spreadsheetml/2006/main" count="1193" uniqueCount="191">
  <si>
    <t>Project Head</t>
  </si>
  <si>
    <t>MARK ANTHONY P. PANA</t>
  </si>
  <si>
    <t>Noted by: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</si>
  <si>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</si>
  <si>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Project Engineer</t>
  </si>
  <si>
    <t>WELLERT G. EGUIA</t>
  </si>
  <si>
    <t>Prepared by:</t>
  </si>
  <si>
    <t>Php</t>
  </si>
  <si>
    <t>GRAND TOTAL</t>
  </si>
  <si>
    <t>67 working days</t>
  </si>
  <si>
    <t>COMPLETION</t>
  </si>
  <si>
    <t>GRAND TOTAL COST  (VAT Exclusive)</t>
  </si>
  <si>
    <t>Mark-up / profit</t>
  </si>
  <si>
    <t>Labor cost</t>
  </si>
  <si>
    <t>Material cost</t>
  </si>
  <si>
    <t>General Requirements</t>
  </si>
  <si>
    <t>Summary:</t>
  </si>
  <si>
    <t>Administrative</t>
  </si>
  <si>
    <t>J</t>
  </si>
  <si>
    <t>0.3% of Total Project Cost</t>
  </si>
  <si>
    <t>CARI</t>
  </si>
  <si>
    <t>I</t>
  </si>
  <si>
    <t>Sub-Total</t>
  </si>
  <si>
    <t>days</t>
  </si>
  <si>
    <t xml:space="preserve">      Welders</t>
  </si>
  <si>
    <t xml:space="preserve">      Fabricators/Fitter</t>
  </si>
  <si>
    <t xml:space="preserve">     Safety</t>
  </si>
  <si>
    <t xml:space="preserve">     Quality Officer</t>
  </si>
  <si>
    <t xml:space="preserve">      Project Engineer</t>
  </si>
  <si>
    <t xml:space="preserve">LABOR COSTING FOR COMMISSIONING </t>
  </si>
  <si>
    <t>H</t>
  </si>
  <si>
    <t xml:space="preserve">      Foreman</t>
  </si>
  <si>
    <t>LABOR COSTING FOR INSTALLATION</t>
  </si>
  <si>
    <t>G</t>
  </si>
  <si>
    <t>Total</t>
  </si>
  <si>
    <t>Rate</t>
  </si>
  <si>
    <t>Days</t>
  </si>
  <si>
    <t>Man'r</t>
  </si>
  <si>
    <t xml:space="preserve">LABOR COSTING FOR FABRICATION </t>
  </si>
  <si>
    <t>F</t>
  </si>
  <si>
    <t>lot</t>
  </si>
  <si>
    <t>Miscelleneous</t>
  </si>
  <si>
    <t>pcs</t>
  </si>
  <si>
    <t>Sand Paper #400</t>
  </si>
  <si>
    <t>Sand Paper #120</t>
  </si>
  <si>
    <t>Buffing Soap</t>
  </si>
  <si>
    <t>jar</t>
  </si>
  <si>
    <t>Tig Cleene</t>
  </si>
  <si>
    <t>cyl</t>
  </si>
  <si>
    <t>Argon</t>
  </si>
  <si>
    <t>kgs</t>
  </si>
  <si>
    <t>SS Filler Rod, 304</t>
  </si>
  <si>
    <t>Tungsten Rod</t>
  </si>
  <si>
    <t>Grinding Discs, 7"Ø, "Tyrolit" brand, 8,600 rated rpm</t>
  </si>
  <si>
    <t>Cutting Discs, 4"Ø, "Tyrolit" brand, 15,300 rated rpm</t>
  </si>
  <si>
    <t>Cutting Discs, 7"Ø, "Tyrolit" brand, 8,600 rated rpm</t>
  </si>
  <si>
    <t>CONSUMABLES</t>
  </si>
  <si>
    <t>E</t>
  </si>
  <si>
    <t>length</t>
  </si>
  <si>
    <t>Pipe: 3/4" dia sched 40 ss304</t>
  </si>
  <si>
    <t>Flat bar: 2" X 2mm ss304</t>
  </si>
  <si>
    <t>Angle Bar:2"x2" ss304</t>
  </si>
  <si>
    <t xml:space="preserve">Fabrication and erection of Standard support with clamps and saddle </t>
  </si>
  <si>
    <t>D</t>
  </si>
  <si>
    <t>pc</t>
  </si>
  <si>
    <t>Reducer: eccentric  IDF 3"X5" dia ss304</t>
  </si>
  <si>
    <t xml:space="preserve">Fabrication and installation of reducer </t>
  </si>
  <si>
    <t>C</t>
  </si>
  <si>
    <t>Freight Charge</t>
  </si>
  <si>
    <t>IDF Elbow dia 5' 1300mm R 45</t>
  </si>
  <si>
    <t>IDF Elbow dia 5' 1300mm R 90</t>
  </si>
  <si>
    <t>SS Flange DIN Std. DN80 PN40 with bolts and nuts</t>
  </si>
  <si>
    <t>Pipe: IDF 5" dia ss304</t>
  </si>
  <si>
    <t>Pipe: IDF 3" dia ss304</t>
  </si>
  <si>
    <t>Fabrication and installation of replace pipe line</t>
  </si>
  <si>
    <t>B</t>
  </si>
  <si>
    <t xml:space="preserve"> </t>
  </si>
  <si>
    <t>h. As built drawing</t>
  </si>
  <si>
    <t xml:space="preserve">g. Pipe bender </t>
  </si>
  <si>
    <t xml:space="preserve">lot </t>
  </si>
  <si>
    <t>f. Scaffold pipe,clamps and metal planks(light duty)</t>
  </si>
  <si>
    <t>unit</t>
  </si>
  <si>
    <t>e. Welding Panel (both for 440 and 220 volts supply )</t>
  </si>
  <si>
    <t xml:space="preserve">c. Portable Grinders 7"Ø  with double insulation standard </t>
  </si>
  <si>
    <t xml:space="preserve">b. Portable Grinders 4"Ø  with double insulation standard </t>
  </si>
  <si>
    <t>a. GTAW or Tig welding machine</t>
  </si>
  <si>
    <t>Tools &amp; Equipment Rentals</t>
  </si>
  <si>
    <t>g. Hygiene uniform</t>
  </si>
  <si>
    <t>f. Welding blanket Size: 2m x 2m
Minimum Type Rating = Heavy Duty = 1200 - 1500°C)</t>
  </si>
  <si>
    <t>d. Fire Extinguisher</t>
  </si>
  <si>
    <t>e. Fire Blanket (Size: 2m x 2m, temperatures up to 500°C Maximum)</t>
  </si>
  <si>
    <t>d. Safety Signages</t>
  </si>
  <si>
    <t>roll</t>
  </si>
  <si>
    <t>c. Caution Tape</t>
  </si>
  <si>
    <t>bxs</t>
  </si>
  <si>
    <t>b. Dust Mask N95</t>
  </si>
  <si>
    <t>pairs</t>
  </si>
  <si>
    <t>a. Cotton Gloves</t>
  </si>
  <si>
    <t>Safety Provisions</t>
  </si>
  <si>
    <t>Demobilization</t>
  </si>
  <si>
    <t>Mobilization/Temfacil/Housing, Personnel travel, etc.</t>
  </si>
  <si>
    <t>GENERAL REQUIREMENTS</t>
  </si>
  <si>
    <t>A.</t>
  </si>
  <si>
    <t>AMOUNT</t>
  </si>
  <si>
    <t>UNIT COST</t>
  </si>
  <si>
    <t>Qty</t>
  </si>
  <si>
    <t>Unit</t>
  </si>
  <si>
    <t>G&amp;R</t>
  </si>
  <si>
    <t>APCI</t>
  </si>
  <si>
    <t>In-House</t>
  </si>
  <si>
    <t>DESCRIPTION</t>
  </si>
  <si>
    <t>ITEM NO.</t>
  </si>
  <si>
    <t>Reference:</t>
  </si>
  <si>
    <t>COST CENTER:</t>
  </si>
  <si>
    <t>In-house (reconciled bid) + contractors (reconciled bid)</t>
  </si>
  <si>
    <t>SUPPLY OF MATERIALS, LABOR, CONSUMABLES, TOOLS AND TECHNICAL SUPERVISION FOR THE PROPOSED ON PIPE LINE REPLACEMENT OF LINE 9 &amp; 12</t>
  </si>
  <si>
    <t>Date:5/17/2022</t>
  </si>
  <si>
    <t>PROJECT TITLE:</t>
  </si>
  <si>
    <t>BID BREAKDOWN DATA SHEET</t>
  </si>
  <si>
    <t>F O R M S</t>
  </si>
  <si>
    <t>Date:</t>
  </si>
  <si>
    <t>In-house (original bid) + contractors (original bid)</t>
  </si>
  <si>
    <r>
      <t xml:space="preserve">Pipe: IDF 3" dia ss304 </t>
    </r>
    <r>
      <rPr>
        <sz val="11"/>
        <color rgb="FFFF0000"/>
        <rFont val="Verdana"/>
        <family val="2"/>
      </rPr>
      <t>(Drawing: SS Pipe 3" sched. 40 STD)</t>
    </r>
  </si>
  <si>
    <r>
      <t xml:space="preserve">Pipe: IDF 5" dia ss304 </t>
    </r>
    <r>
      <rPr>
        <sz val="11"/>
        <color rgb="FFFF0000"/>
        <rFont val="Verdana"/>
        <family val="2"/>
      </rPr>
      <t>(Drawing: SS Pipe 3" sched. 40 STD)</t>
    </r>
  </si>
  <si>
    <r>
      <t>Reducer: eccentric  IDF 3"X5" dia ss304 (</t>
    </r>
    <r>
      <rPr>
        <sz val="11"/>
        <color rgb="FFFF0000"/>
        <rFont val="Verdana"/>
        <family val="2"/>
      </rPr>
      <t>SS Eccentric Reducer 5" x 3" sched. 40 STD</t>
    </r>
    <r>
      <rPr>
        <sz val="11"/>
        <rFont val="Verdana"/>
        <family val="2"/>
      </rPr>
      <t>)</t>
    </r>
  </si>
  <si>
    <t>O&amp;J</t>
  </si>
  <si>
    <t>SCH40  Elbow  dia 5' 1300mm R90 (Long Radius)</t>
  </si>
  <si>
    <t>SCH40   Elbow  dia 5' 1300mm R45 (Long Radius)</t>
  </si>
  <si>
    <t>SS304 Slip on Flange raise face DN 80 PN10 (Line 9 &amp;12) with bolts and nuts (grade A2-70)</t>
  </si>
  <si>
    <t>SS304 Slip on Flange raise face DN 125 PN10 (Line 9 &amp;12) with bolts and nuts (grade A2-70)</t>
  </si>
  <si>
    <t>15x1</t>
  </si>
  <si>
    <t>15x3</t>
  </si>
  <si>
    <t>10x1</t>
  </si>
  <si>
    <t>10x3</t>
  </si>
  <si>
    <t>2x1</t>
  </si>
  <si>
    <t>SS304 Concentric Reducer 3"x5", sch40</t>
  </si>
  <si>
    <t>SS304 Flat bar, 100mm x 6mm thk (paltform joist)</t>
  </si>
  <si>
    <t>SS304 10mm thk Base plate  w/dyna bolt and sika flex</t>
  </si>
  <si>
    <t>SS304 Flat bar, 25mm x 5mm thk w/lock nut (materials for pipe clamp, bended clamp)</t>
  </si>
  <si>
    <t>Sleeve and hose Clamp NPI to Supply (3" and 5") as per O&amp;J</t>
  </si>
  <si>
    <t>Teflon GasketI NPI to Supply as per O&amp;J</t>
  </si>
  <si>
    <t>Legend</t>
  </si>
  <si>
    <t>additional items duringr econcilliation</t>
  </si>
  <si>
    <t xml:space="preserve">original item </t>
  </si>
  <si>
    <t>NO QUOTATION SUBMITTED</t>
  </si>
  <si>
    <t>Sleeve and hose Clamp 3" and 5"</t>
  </si>
  <si>
    <t>SS304 Eccentric Reducer 5" x 3" sched. 40 STD</t>
  </si>
  <si>
    <t>DN Flange DN 125 PN 10 4 Holes Slip on with locknuts and bolts SS304</t>
  </si>
  <si>
    <t>DN Flange DN 80 PN 10 4 Holes Slip on with locknuts and bolts SS304</t>
  </si>
  <si>
    <t>Flat bar: 2" X 2mm ss304 (4"x6mm (JOIST))</t>
  </si>
  <si>
    <t>Flat bar: 4x6mm SS304</t>
  </si>
  <si>
    <t>SS304 Base Plate 100mm x 100mm x 10mm thk dnabolt with sika flex</t>
  </si>
  <si>
    <t>Flat bar: 1x4mm SS304 with lock nut (for pipe support)</t>
  </si>
  <si>
    <t>`</t>
  </si>
  <si>
    <t>Pipe: 3/4" dia sched 40 ss304 (for pipe support)</t>
  </si>
  <si>
    <t>SS304 Flat bar, 25mm x 4.5mm thk w/lock nut (materials for pipe clamp, bended clamp)</t>
  </si>
  <si>
    <t>In-house (reconciled bid) + contractors (Final qoute)</t>
  </si>
  <si>
    <t xml:space="preserve">Pipe: 5" dia ss304 (Drawing: SS Pipe 5" sched. 40 STD) </t>
  </si>
  <si>
    <t xml:space="preserve">Pipe: 3" dia ss304 (Drawing: SS Pipe 3" sched. 40 STD) </t>
  </si>
  <si>
    <t>32 working days</t>
  </si>
  <si>
    <t>18 working days</t>
  </si>
  <si>
    <t xml:space="preserve">Pipe: 5" dia ss304 (Drawing: SS Pipe 3" sched. 40 STD) </t>
  </si>
  <si>
    <t>ITEMS</t>
  </si>
  <si>
    <t>In-house</t>
  </si>
  <si>
    <t>GUIDE:</t>
  </si>
  <si>
    <t>REASON FOR EXCESS</t>
  </si>
  <si>
    <t>I.</t>
  </si>
  <si>
    <t>of Project Cost</t>
  </si>
  <si>
    <t>3-5% of Project Cost</t>
  </si>
  <si>
    <t>II.</t>
  </si>
  <si>
    <t>TOOLS &amp; EQUIPMENT</t>
  </si>
  <si>
    <t>5-10% of Project Cost</t>
  </si>
  <si>
    <t>III.</t>
  </si>
  <si>
    <t>MATERIALS &amp; CONSUMABLES</t>
  </si>
  <si>
    <t>IV.</t>
  </si>
  <si>
    <t>LABOR</t>
  </si>
  <si>
    <t>of Matls &amp; Consumables</t>
  </si>
  <si>
    <t>Approx 15-30% of III. Cost of Matls &amp; Consumables ( Sense-check ):</t>
  </si>
  <si>
    <t>of general requirements+material cost+labor cost</t>
  </si>
  <si>
    <t>The formula is 5% of(general requirements+material cost+labor cost) 
Material cost is high due to expensive items like flanges</t>
  </si>
  <si>
    <t>V.</t>
  </si>
  <si>
    <t>OVERHEAD &amp; CONTINGENCIES</t>
  </si>
  <si>
    <t>10% of Labor</t>
  </si>
  <si>
    <t>VI.</t>
  </si>
  <si>
    <t>VII.</t>
  </si>
  <si>
    <t>TOTAL PROJECT COST</t>
  </si>
  <si>
    <t>VIII.</t>
  </si>
  <si>
    <t>PROFIT</t>
  </si>
  <si>
    <t>15% of Total Project Cost</t>
  </si>
  <si>
    <t>TOTAL</t>
  </si>
  <si>
    <t>Did not submit quotation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</si>
</sst>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_)"/>
    <numFmt numFmtId="165" formatCode="0.0."/>
    <numFmt numFmtId="166" formatCode="0."/>
    <numFmt numFmtId="167" formatCode="_-* #,##0.00_-;\-* #,##0.00_-;_-* &quot;-&quot;??_-;_-@_-"/>
    <numFmt numFmtId="168" formatCode="0.0"/>
    <numFmt numFmtId="169" formatCode="[$PHP]\ #,##0.00"/>
    <numFmt numFmtId="170" formatCode="0.0%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Verdana"/>
      <family val="2"/>
    </font>
    <font>
      <b/>
      <sz val="11"/>
      <name val="Arial"/>
      <family val="2"/>
    </font>
    <font>
      <b/>
      <sz val="11"/>
      <color theme="1"/>
      <name val="Calibri"/>
      <family val="2"/>
    </font>
    <font>
      <sz val="10"/>
      <name val="Courier"/>
      <family val="3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indexed="18"/>
      <name val="Verdana"/>
      <family val="2"/>
    </font>
    <font>
      <b/>
      <sz val="11"/>
      <color indexed="18"/>
      <name val="Verdana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11"/>
      <color indexed="18"/>
      <name val="Verdana"/>
      <family val="2"/>
    </font>
    <font>
      <sz val="11"/>
      <color theme="1"/>
      <name val="Verdana"/>
      <family val="2"/>
    </font>
    <font>
      <b/>
      <sz val="11"/>
      <color rgb="FF21038F"/>
      <name val="Verdana"/>
      <family val="2"/>
    </font>
    <font>
      <b/>
      <i/>
      <sz val="11"/>
      <name val="Arial"/>
      <family val="2"/>
    </font>
    <font>
      <sz val="11"/>
      <color rgb="FF21038F"/>
      <name val="Arial"/>
      <family val="2"/>
    </font>
    <font>
      <b/>
      <i/>
      <sz val="11"/>
      <color rgb="FF21038F"/>
      <name val="Arial"/>
      <family val="2"/>
    </font>
    <font>
      <b/>
      <sz val="11"/>
      <color rgb="FF000099"/>
      <name val="Verdana"/>
      <family val="2"/>
    </font>
    <font>
      <b/>
      <sz val="10"/>
      <color rgb="FF000099"/>
      <name val="Arial"/>
      <family val="2"/>
    </font>
    <font>
      <b/>
      <sz val="11"/>
      <name val="Verdana"/>
      <family val="2"/>
    </font>
    <font>
      <b/>
      <sz val="11"/>
      <color rgb="FF000099"/>
      <name val="Arial"/>
      <family val="2"/>
    </font>
    <font>
      <sz val="11"/>
      <color rgb="FF00B050"/>
      <name val="Verdana"/>
      <family val="2"/>
    </font>
    <font>
      <sz val="11"/>
      <color rgb="FFFF0000"/>
      <name val="Verdana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Verdena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1"/>
      <color theme="3"/>
      <name val="Verdana"/>
      <family val="2"/>
    </font>
    <font>
      <sz val="11"/>
      <color theme="1"/>
      <name val="Arial"/>
      <family val="2"/>
    </font>
    <font>
      <b/>
      <sz val="11"/>
      <color theme="4" tint="-0.499984740745262"/>
      <name val="Verdana"/>
      <family val="2"/>
    </font>
    <font>
      <b/>
      <sz val="11"/>
      <color rgb="FF333399"/>
      <name val="Verdana"/>
      <family val="2"/>
    </font>
    <font>
      <sz val="11"/>
      <color rgb="FF333399"/>
      <name val="Verdana"/>
      <family val="2"/>
    </font>
    <font>
      <b/>
      <sz val="12"/>
      <color rgb="FF333399"/>
      <name val="Verdana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Verdana"/>
      <family val="2"/>
    </font>
    <font>
      <sz val="20"/>
      <name val="Verdana"/>
      <family val="2"/>
    </font>
    <font>
      <sz val="11"/>
      <color rgb="FF00B0F0"/>
      <name val="Verdana"/>
      <family val="2"/>
    </font>
    <font>
      <sz val="11"/>
      <color theme="1" tint="4.9989318521683403E-2"/>
      <name val="Verdana"/>
      <family val="2"/>
    </font>
    <font>
      <sz val="11"/>
      <color rgb="FFFF0000"/>
      <name val="Calibri"/>
      <family val="2"/>
      <scheme val="minor"/>
    </font>
    <font>
      <sz val="11"/>
      <color rgb="FF3399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" fillId="0" borderId="0"/>
    <xf numFmtId="167" fontId="1" fillId="0" borderId="0" applyFont="0" applyFill="0" applyBorder="0" applyAlignment="0" applyProtection="0"/>
  </cellStyleXfs>
  <cellXfs count="680">
    <xf numFmtId="0" fontId="0" fillId="0" borderId="0" xfId="0"/>
    <xf numFmtId="0" fontId="0" fillId="0" borderId="0" xfId="0" applyAlignment="1">
      <alignment vertical="top"/>
    </xf>
    <xf numFmtId="2" fontId="3" fillId="0" borderId="0" xfId="0" applyNumberFormat="1" applyFont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43" fontId="5" fillId="0" borderId="0" xfId="2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5" fillId="0" borderId="0" xfId="3" applyNumberFormat="1" applyFont="1" applyAlignment="1">
      <alignment horizontal="center" vertical="center"/>
    </xf>
    <xf numFmtId="43" fontId="12" fillId="2" borderId="1" xfId="2" applyFont="1" applyFill="1" applyBorder="1" applyAlignment="1">
      <alignment vertical="center" wrapText="1"/>
    </xf>
    <xf numFmtId="43" fontId="13" fillId="0" borderId="2" xfId="2" applyFont="1" applyBorder="1" applyAlignment="1">
      <alignment horizontal="right" vertical="center" wrapText="1"/>
    </xf>
    <xf numFmtId="0" fontId="13" fillId="0" borderId="2" xfId="0" applyFont="1" applyBorder="1" applyAlignment="1">
      <alignment horizontal="left" vertical="center" wrapText="1"/>
    </xf>
    <xf numFmtId="43" fontId="12" fillId="2" borderId="3" xfId="2" applyFont="1" applyFill="1" applyBorder="1" applyAlignment="1">
      <alignment vertical="center" wrapText="1"/>
    </xf>
    <xf numFmtId="43" fontId="13" fillId="0" borderId="4" xfId="2" applyFont="1" applyBorder="1" applyAlignment="1">
      <alignment horizontal="right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right" vertical="center" wrapText="1"/>
    </xf>
    <xf numFmtId="0" fontId="0" fillId="0" borderId="0" xfId="0" applyAlignment="1">
      <alignment horizontal="center" vertical="top" wrapText="1"/>
    </xf>
    <xf numFmtId="43" fontId="5" fillId="0" borderId="8" xfId="2" applyFont="1" applyBorder="1" applyAlignment="1">
      <alignment vertical="center"/>
    </xf>
    <xf numFmtId="43" fontId="5" fillId="0" borderId="1" xfId="2" applyFont="1" applyBorder="1" applyAlignment="1">
      <alignment vertical="center"/>
    </xf>
    <xf numFmtId="165" fontId="5" fillId="0" borderId="12" xfId="3" applyNumberFormat="1" applyFont="1" applyBorder="1" applyAlignment="1">
      <alignment horizontal="center" vertical="center"/>
    </xf>
    <xf numFmtId="43" fontId="5" fillId="0" borderId="8" xfId="2" applyFont="1" applyFill="1" applyBorder="1" applyAlignment="1">
      <alignment vertical="center"/>
    </xf>
    <xf numFmtId="0" fontId="0" fillId="0" borderId="13" xfId="0" applyBorder="1" applyAlignment="1">
      <alignment vertical="center" wrapText="1"/>
    </xf>
    <xf numFmtId="0" fontId="16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43" fontId="5" fillId="0" borderId="13" xfId="2" applyFont="1" applyFill="1" applyBorder="1" applyAlignment="1">
      <alignment vertical="center"/>
    </xf>
    <xf numFmtId="0" fontId="16" fillId="0" borderId="13" xfId="4" applyNumberFormat="1" applyFont="1" applyBorder="1" applyAlignment="1">
      <alignment horizontal="center" vertical="center"/>
    </xf>
    <xf numFmtId="43" fontId="18" fillId="0" borderId="8" xfId="2" applyFont="1" applyBorder="1" applyAlignment="1">
      <alignment vertical="center"/>
    </xf>
    <xf numFmtId="43" fontId="16" fillId="0" borderId="14" xfId="2" applyFont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vertical="center"/>
    </xf>
    <xf numFmtId="43" fontId="5" fillId="3" borderId="8" xfId="2" applyFont="1" applyFill="1" applyBorder="1" applyAlignment="1">
      <alignment vertical="center"/>
    </xf>
    <xf numFmtId="4" fontId="16" fillId="0" borderId="14" xfId="2" applyNumberFormat="1" applyFont="1" applyBorder="1" applyAlignment="1">
      <alignment vertical="center"/>
    </xf>
    <xf numFmtId="0" fontId="16" fillId="0" borderId="15" xfId="4" applyNumberFormat="1" applyFont="1" applyBorder="1" applyAlignment="1">
      <alignment horizontal="center" vertical="center"/>
    </xf>
    <xf numFmtId="43" fontId="5" fillId="0" borderId="17" xfId="2" applyFont="1" applyBorder="1" applyAlignment="1">
      <alignment vertical="center"/>
    </xf>
    <xf numFmtId="43" fontId="22" fillId="0" borderId="8" xfId="2" applyFont="1" applyBorder="1" applyAlignment="1">
      <alignment vertical="center"/>
    </xf>
    <xf numFmtId="9" fontId="5" fillId="0" borderId="17" xfId="2" applyNumberFormat="1" applyFont="1" applyFill="1" applyBorder="1" applyAlignment="1">
      <alignment horizontal="center" vertical="center"/>
    </xf>
    <xf numFmtId="43" fontId="22" fillId="0" borderId="17" xfId="2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17" xfId="2" applyFont="1" applyFill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right" vertical="center"/>
    </xf>
    <xf numFmtId="4" fontId="5" fillId="0" borderId="14" xfId="2" applyNumberFormat="1" applyFont="1" applyBorder="1" applyAlignment="1">
      <alignment vertical="center"/>
    </xf>
    <xf numFmtId="0" fontId="25" fillId="0" borderId="16" xfId="0" applyFont="1" applyBorder="1" applyAlignment="1">
      <alignment horizontal="center" vertical="center"/>
    </xf>
    <xf numFmtId="0" fontId="5" fillId="0" borderId="15" xfId="4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4" fontId="22" fillId="0" borderId="14" xfId="2" applyNumberFormat="1" applyFont="1" applyBorder="1" applyAlignment="1">
      <alignment vertical="center"/>
    </xf>
    <xf numFmtId="0" fontId="22" fillId="0" borderId="15" xfId="4" applyNumberFormat="1" applyFont="1" applyBorder="1" applyAlignment="1">
      <alignment horizontal="center" vertical="center"/>
    </xf>
    <xf numFmtId="0" fontId="5" fillId="0" borderId="17" xfId="2" applyNumberFormat="1" applyFont="1" applyFill="1" applyBorder="1" applyAlignment="1">
      <alignment horizontal="center" vertical="center"/>
    </xf>
    <xf numFmtId="4" fontId="5" fillId="0" borderId="13" xfId="0" applyNumberFormat="1" applyFont="1" applyBorder="1" applyAlignment="1">
      <alignment horizontal="right" vertical="center" wrapText="1"/>
    </xf>
    <xf numFmtId="12" fontId="5" fillId="0" borderId="13" xfId="0" applyNumberFormat="1" applyFont="1" applyBorder="1" applyAlignment="1">
      <alignment horizontal="center" vertical="center"/>
    </xf>
    <xf numFmtId="43" fontId="5" fillId="0" borderId="8" xfId="2" applyFont="1" applyBorder="1" applyAlignment="1">
      <alignment horizontal="center" vertical="center"/>
    </xf>
    <xf numFmtId="4" fontId="16" fillId="0" borderId="14" xfId="2" applyNumberFormat="1" applyFont="1" applyBorder="1" applyAlignment="1">
      <alignment horizontal="center" vertical="center"/>
    </xf>
    <xf numFmtId="43" fontId="5" fillId="0" borderId="13" xfId="2" applyFont="1" applyBorder="1" applyAlignment="1">
      <alignment vertical="center"/>
    </xf>
    <xf numFmtId="43" fontId="22" fillId="0" borderId="8" xfId="2" applyFont="1" applyFill="1" applyBorder="1" applyAlignment="1">
      <alignment vertical="center"/>
    </xf>
    <xf numFmtId="4" fontId="16" fillId="0" borderId="13" xfId="2" applyNumberFormat="1" applyFont="1" applyBorder="1" applyAlignment="1">
      <alignment vertical="center"/>
    </xf>
    <xf numFmtId="0" fontId="16" fillId="0" borderId="18" xfId="4" applyNumberFormat="1" applyFont="1" applyBorder="1" applyAlignment="1">
      <alignment horizontal="center" vertical="center"/>
    </xf>
    <xf numFmtId="0" fontId="15" fillId="0" borderId="13" xfId="4" applyNumberFormat="1" applyFont="1" applyBorder="1" applyAlignment="1">
      <alignment horizontal="center" vertical="center"/>
    </xf>
    <xf numFmtId="167" fontId="15" fillId="0" borderId="19" xfId="4" applyFont="1" applyBorder="1" applyAlignment="1">
      <alignment horizontal="center" vertical="center"/>
    </xf>
    <xf numFmtId="0" fontId="15" fillId="0" borderId="19" xfId="4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4" fontId="17" fillId="0" borderId="13" xfId="0" applyNumberFormat="1" applyFont="1" applyBorder="1" applyAlignment="1">
      <alignment vertical="center" wrapText="1"/>
    </xf>
    <xf numFmtId="0" fontId="5" fillId="0" borderId="13" xfId="4" applyNumberFormat="1" applyFont="1" applyFill="1" applyBorder="1" applyAlignment="1">
      <alignment horizontal="center" vertical="center"/>
    </xf>
    <xf numFmtId="0" fontId="5" fillId="0" borderId="15" xfId="4" applyNumberFormat="1" applyFont="1" applyFill="1" applyBorder="1" applyAlignment="1">
      <alignment horizontal="center" vertical="center"/>
    </xf>
    <xf numFmtId="43" fontId="13" fillId="0" borderId="8" xfId="2" applyFont="1" applyFill="1" applyBorder="1" applyAlignment="1">
      <alignment vertical="center"/>
    </xf>
    <xf numFmtId="43" fontId="16" fillId="0" borderId="13" xfId="2" applyFont="1" applyBorder="1" applyAlignment="1">
      <alignment vertical="center"/>
    </xf>
    <xf numFmtId="0" fontId="16" fillId="0" borderId="18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0" borderId="16" xfId="3" applyNumberFormat="1" applyFont="1" applyBorder="1" applyAlignment="1">
      <alignment vertical="center" shrinkToFit="1"/>
    </xf>
    <xf numFmtId="0" fontId="5" fillId="4" borderId="13" xfId="4" applyNumberFormat="1" applyFont="1" applyFill="1" applyBorder="1" applyAlignment="1">
      <alignment horizontal="center" vertical="center"/>
    </xf>
    <xf numFmtId="4" fontId="5" fillId="0" borderId="13" xfId="2" applyNumberFormat="1" applyFont="1" applyBorder="1" applyAlignment="1">
      <alignment vertical="center"/>
    </xf>
    <xf numFmtId="0" fontId="5" fillId="4" borderId="18" xfId="4" applyNumberFormat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top" wrapText="1"/>
    </xf>
    <xf numFmtId="0" fontId="5" fillId="4" borderId="17" xfId="4" applyNumberFormat="1" applyFont="1" applyFill="1" applyBorder="1" applyAlignment="1">
      <alignment horizontal="center" vertical="center"/>
    </xf>
    <xf numFmtId="0" fontId="5" fillId="0" borderId="17" xfId="4" applyNumberFormat="1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43" fontId="13" fillId="0" borderId="22" xfId="2" applyFont="1" applyBorder="1" applyAlignment="1">
      <alignment vertical="center"/>
    </xf>
    <xf numFmtId="0" fontId="13" fillId="0" borderId="22" xfId="0" applyFont="1" applyBorder="1" applyAlignment="1">
      <alignment horizontal="center" vertical="center"/>
    </xf>
    <xf numFmtId="43" fontId="13" fillId="0" borderId="23" xfId="2" applyFont="1" applyBorder="1" applyAlignment="1">
      <alignment vertical="center"/>
    </xf>
    <xf numFmtId="43" fontId="13" fillId="0" borderId="24" xfId="2" applyFont="1" applyBorder="1" applyAlignment="1">
      <alignment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vertical="center"/>
    </xf>
    <xf numFmtId="0" fontId="33" fillId="0" borderId="30" xfId="0" applyFont="1" applyBorder="1" applyAlignment="1">
      <alignment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center" vertical="top"/>
    </xf>
    <xf numFmtId="2" fontId="33" fillId="0" borderId="0" xfId="0" applyNumberFormat="1" applyFont="1" applyAlignment="1">
      <alignment horizontal="center" vertical="top"/>
    </xf>
    <xf numFmtId="2" fontId="31" fillId="0" borderId="0" xfId="0" applyNumberFormat="1" applyFont="1" applyAlignment="1">
      <alignment horizontal="center" vertical="top"/>
    </xf>
    <xf numFmtId="0" fontId="33" fillId="0" borderId="0" xfId="0" applyFont="1" applyAlignment="1">
      <alignment horizontal="center" vertical="center"/>
    </xf>
    <xf numFmtId="2" fontId="31" fillId="0" borderId="29" xfId="0" applyNumberFormat="1" applyFont="1" applyBorder="1" applyAlignment="1">
      <alignment horizontal="center" vertical="top"/>
    </xf>
    <xf numFmtId="0" fontId="31" fillId="0" borderId="30" xfId="0" applyFont="1" applyBorder="1" applyAlignment="1">
      <alignment vertical="top"/>
    </xf>
    <xf numFmtId="0" fontId="32" fillId="0" borderId="0" xfId="0" applyFont="1" applyAlignment="1">
      <alignment vertical="top"/>
    </xf>
    <xf numFmtId="0" fontId="32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30" xfId="0" applyFont="1" applyBorder="1" applyAlignment="1">
      <alignment vertical="top"/>
    </xf>
    <xf numFmtId="2" fontId="34" fillId="0" borderId="0" xfId="0" applyNumberFormat="1" applyFont="1" applyAlignment="1">
      <alignment horizontal="center" vertical="top"/>
    </xf>
    <xf numFmtId="0" fontId="32" fillId="0" borderId="0" xfId="0" applyFont="1" applyAlignment="1">
      <alignment horizontal="left" vertical="center"/>
    </xf>
    <xf numFmtId="166" fontId="24" fillId="0" borderId="38" xfId="3" applyNumberFormat="1" applyFont="1" applyBorder="1" applyAlignment="1">
      <alignment horizontal="center" vertical="center"/>
    </xf>
    <xf numFmtId="4" fontId="13" fillId="0" borderId="24" xfId="2" applyNumberFormat="1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6" fillId="0" borderId="22" xfId="0" applyFont="1" applyBorder="1" applyAlignment="1">
      <alignment horizontal="center" vertical="center"/>
    </xf>
    <xf numFmtId="0" fontId="16" fillId="0" borderId="51" xfId="0" applyFont="1" applyBorder="1" applyAlignment="1">
      <alignment vertical="center"/>
    </xf>
    <xf numFmtId="168" fontId="5" fillId="0" borderId="12" xfId="3" applyNumberFormat="1" applyFont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17" fillId="0" borderId="17" xfId="4" applyNumberFormat="1" applyFont="1" applyBorder="1" applyAlignment="1">
      <alignment horizontal="center" vertical="center"/>
    </xf>
    <xf numFmtId="4" fontId="17" fillId="0" borderId="13" xfId="0" applyNumberFormat="1" applyFont="1" applyBorder="1" applyAlignment="1">
      <alignment vertical="center"/>
    </xf>
    <xf numFmtId="4" fontId="17" fillId="0" borderId="8" xfId="0" applyNumberFormat="1" applyFont="1" applyBorder="1" applyAlignment="1">
      <alignment vertical="center"/>
    </xf>
    <xf numFmtId="165" fontId="5" fillId="4" borderId="12" xfId="3" applyNumberFormat="1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5" fillId="4" borderId="33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vertical="center"/>
    </xf>
    <xf numFmtId="3" fontId="17" fillId="0" borderId="13" xfId="0" applyNumberFormat="1" applyFont="1" applyBorder="1" applyAlignment="1">
      <alignment vertical="center"/>
    </xf>
    <xf numFmtId="3" fontId="17" fillId="0" borderId="8" xfId="0" applyNumberFormat="1" applyFont="1" applyBorder="1" applyAlignment="1">
      <alignment vertical="center"/>
    </xf>
    <xf numFmtId="0" fontId="5" fillId="4" borderId="33" xfId="0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2" fontId="16" fillId="0" borderId="18" xfId="0" applyNumberFormat="1" applyFont="1" applyBorder="1" applyAlignment="1">
      <alignment horizontal="center" vertical="center"/>
    </xf>
    <xf numFmtId="43" fontId="22" fillId="0" borderId="13" xfId="2" applyFont="1" applyBorder="1" applyAlignment="1">
      <alignment vertical="center"/>
    </xf>
    <xf numFmtId="4" fontId="13" fillId="0" borderId="8" xfId="0" applyNumberFormat="1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1" fontId="5" fillId="0" borderId="15" xfId="0" applyNumberFormat="1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right" vertical="center" wrapText="1"/>
    </xf>
    <xf numFmtId="165" fontId="24" fillId="0" borderId="12" xfId="3" applyNumberFormat="1" applyFont="1" applyBorder="1" applyAlignment="1">
      <alignment horizontal="center" vertical="center"/>
    </xf>
    <xf numFmtId="4" fontId="0" fillId="0" borderId="13" xfId="0" applyNumberFormat="1" applyBorder="1" applyAlignment="1">
      <alignment vertical="center" wrapText="1"/>
    </xf>
    <xf numFmtId="4" fontId="0" fillId="0" borderId="8" xfId="0" applyNumberFormat="1" applyBorder="1" applyAlignment="1">
      <alignment vertical="center" wrapText="1"/>
    </xf>
    <xf numFmtId="2" fontId="17" fillId="0" borderId="13" xfId="0" applyNumberFormat="1" applyFont="1" applyBorder="1" applyAlignment="1">
      <alignment vertical="center"/>
    </xf>
    <xf numFmtId="2" fontId="17" fillId="0" borderId="8" xfId="0" applyNumberFormat="1" applyFont="1" applyBorder="1" applyAlignment="1">
      <alignment vertical="center"/>
    </xf>
    <xf numFmtId="167" fontId="5" fillId="0" borderId="15" xfId="4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2" fontId="13" fillId="0" borderId="8" xfId="0" applyNumberFormat="1" applyFont="1" applyBorder="1" applyAlignment="1">
      <alignment vertical="center"/>
    </xf>
    <xf numFmtId="43" fontId="13" fillId="0" borderId="8" xfId="0" applyNumberFormat="1" applyFont="1" applyBorder="1" applyAlignment="1">
      <alignment vertical="center"/>
    </xf>
    <xf numFmtId="166" fontId="24" fillId="0" borderId="12" xfId="3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2" fontId="16" fillId="0" borderId="15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43" fontId="17" fillId="0" borderId="8" xfId="2" applyFont="1" applyFill="1" applyBorder="1" applyAlignment="1">
      <alignment vertical="center"/>
    </xf>
    <xf numFmtId="0" fontId="15" fillId="0" borderId="19" xfId="0" applyFont="1" applyBorder="1" applyAlignment="1">
      <alignment horizontal="center" vertical="center"/>
    </xf>
    <xf numFmtId="0" fontId="15" fillId="0" borderId="33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166" fontId="5" fillId="0" borderId="12" xfId="3" applyNumberFormat="1" applyFont="1" applyBorder="1" applyAlignment="1">
      <alignment horizontal="center" vertical="center"/>
    </xf>
    <xf numFmtId="43" fontId="35" fillId="0" borderId="8" xfId="2" applyFont="1" applyBorder="1" applyAlignment="1">
      <alignment vertical="center"/>
    </xf>
    <xf numFmtId="0" fontId="36" fillId="0" borderId="17" xfId="0" applyFont="1" applyBorder="1" applyAlignment="1">
      <alignment horizontal="center" vertical="center"/>
    </xf>
    <xf numFmtId="0" fontId="17" fillId="0" borderId="15" xfId="4" applyNumberFormat="1" applyFont="1" applyBorder="1" applyAlignment="1">
      <alignment horizontal="center" vertical="center"/>
    </xf>
    <xf numFmtId="4" fontId="17" fillId="0" borderId="14" xfId="2" applyNumberFormat="1" applyFont="1" applyBorder="1" applyAlignment="1">
      <alignment horizontal="center" vertical="center"/>
    </xf>
    <xf numFmtId="43" fontId="17" fillId="0" borderId="8" xfId="2" applyFont="1" applyBorder="1" applyAlignment="1">
      <alignment horizontal="center" vertical="center"/>
    </xf>
    <xf numFmtId="165" fontId="22" fillId="0" borderId="12" xfId="3" applyNumberFormat="1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2" fontId="17" fillId="0" borderId="8" xfId="0" applyNumberFormat="1" applyFont="1" applyBorder="1" applyAlignment="1">
      <alignment horizontal="right" vertical="center"/>
    </xf>
    <xf numFmtId="166" fontId="13" fillId="0" borderId="52" xfId="3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right" vertical="center" wrapText="1"/>
    </xf>
    <xf numFmtId="0" fontId="5" fillId="4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" fontId="13" fillId="0" borderId="13" xfId="2" applyNumberFormat="1" applyFont="1" applyBorder="1" applyAlignment="1">
      <alignment vertical="center"/>
    </xf>
    <xf numFmtId="43" fontId="13" fillId="0" borderId="13" xfId="2" applyFont="1" applyBorder="1" applyAlignment="1">
      <alignment vertical="center"/>
    </xf>
    <xf numFmtId="43" fontId="5" fillId="0" borderId="21" xfId="2" applyFont="1" applyBorder="1" applyAlignment="1">
      <alignment vertical="center"/>
    </xf>
    <xf numFmtId="4" fontId="5" fillId="0" borderId="21" xfId="0" applyNumberFormat="1" applyFont="1" applyBorder="1" applyAlignment="1">
      <alignment horizontal="right" vertical="center" wrapText="1"/>
    </xf>
    <xf numFmtId="43" fontId="22" fillId="0" borderId="21" xfId="2" applyFont="1" applyFill="1" applyBorder="1" applyAlignment="1">
      <alignment vertical="center"/>
    </xf>
    <xf numFmtId="43" fontId="22" fillId="0" borderId="21" xfId="2" applyFont="1" applyBorder="1" applyAlignment="1">
      <alignment vertical="center"/>
    </xf>
    <xf numFmtId="43" fontId="18" fillId="0" borderId="21" xfId="2" applyFont="1" applyBorder="1" applyAlignment="1">
      <alignment vertical="center"/>
    </xf>
    <xf numFmtId="0" fontId="13" fillId="3" borderId="17" xfId="0" applyFont="1" applyFill="1" applyBorder="1" applyAlignment="1">
      <alignment vertical="center"/>
    </xf>
    <xf numFmtId="0" fontId="5" fillId="3" borderId="17" xfId="3" applyNumberFormat="1" applyFont="1" applyFill="1" applyBorder="1" applyAlignment="1">
      <alignment vertical="center" shrinkToFit="1"/>
    </xf>
    <xf numFmtId="0" fontId="13" fillId="3" borderId="17" xfId="0" applyFont="1" applyFill="1" applyBorder="1" applyAlignment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13" fillId="0" borderId="48" xfId="0" applyFont="1" applyBorder="1" applyAlignment="1">
      <alignment horizontal="left" vertical="center" wrapText="1"/>
    </xf>
    <xf numFmtId="43" fontId="13" fillId="0" borderId="48" xfId="2" applyFont="1" applyBorder="1" applyAlignment="1">
      <alignment horizontal="right" vertical="center" wrapText="1"/>
    </xf>
    <xf numFmtId="43" fontId="22" fillId="0" borderId="13" xfId="2" applyFont="1" applyFill="1" applyBorder="1" applyAlignment="1">
      <alignment vertical="center"/>
    </xf>
    <xf numFmtId="167" fontId="15" fillId="0" borderId="13" xfId="4" applyFont="1" applyBorder="1" applyAlignment="1">
      <alignment horizontal="center" vertical="center"/>
    </xf>
    <xf numFmtId="4" fontId="16" fillId="0" borderId="13" xfId="2" applyNumberFormat="1" applyFont="1" applyBorder="1" applyAlignment="1">
      <alignment horizontal="center" vertical="center"/>
    </xf>
    <xf numFmtId="43" fontId="18" fillId="0" borderId="13" xfId="2" applyFont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5" fillId="3" borderId="16" xfId="3" applyNumberFormat="1" applyFont="1" applyFill="1" applyBorder="1" applyAlignment="1">
      <alignment vertical="center" shrinkToFit="1"/>
    </xf>
    <xf numFmtId="43" fontId="16" fillId="0" borderId="8" xfId="2" applyFont="1" applyBorder="1" applyAlignment="1">
      <alignment vertical="center"/>
    </xf>
    <xf numFmtId="0" fontId="13" fillId="3" borderId="16" xfId="0" applyFont="1" applyFill="1" applyBorder="1" applyAlignment="1">
      <alignment horizontal="right" vertical="center"/>
    </xf>
    <xf numFmtId="43" fontId="38" fillId="3" borderId="8" xfId="2" applyFont="1" applyFill="1" applyBorder="1" applyAlignment="1">
      <alignment vertical="center"/>
    </xf>
    <xf numFmtId="43" fontId="38" fillId="0" borderId="8" xfId="2" applyFont="1" applyFill="1" applyBorder="1" applyAlignment="1">
      <alignment vertical="center"/>
    </xf>
    <xf numFmtId="43" fontId="18" fillId="0" borderId="17" xfId="2" applyFont="1" applyBorder="1" applyAlignment="1">
      <alignment vertical="center"/>
    </xf>
    <xf numFmtId="0" fontId="14" fillId="0" borderId="58" xfId="0" applyFont="1" applyBorder="1" applyAlignment="1">
      <alignment horizontal="right" vertical="center" wrapText="1"/>
    </xf>
    <xf numFmtId="2" fontId="16" fillId="0" borderId="13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67" fontId="5" fillId="0" borderId="13" xfId="4" applyFont="1" applyFill="1" applyBorder="1" applyAlignment="1">
      <alignment horizontal="center" vertical="center"/>
    </xf>
    <xf numFmtId="4" fontId="22" fillId="0" borderId="13" xfId="2" applyNumberFormat="1" applyFont="1" applyBorder="1" applyAlignment="1">
      <alignment vertical="center"/>
    </xf>
    <xf numFmtId="43" fontId="13" fillId="0" borderId="8" xfId="2" applyFont="1" applyBorder="1" applyAlignment="1">
      <alignment vertical="center"/>
    </xf>
    <xf numFmtId="0" fontId="14" fillId="0" borderId="7" xfId="0" applyFont="1" applyBorder="1" applyAlignment="1">
      <alignment horizontal="right" vertical="center" wrapText="1"/>
    </xf>
    <xf numFmtId="0" fontId="5" fillId="4" borderId="8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5" fillId="0" borderId="17" xfId="3" applyNumberFormat="1" applyFont="1" applyBorder="1" applyAlignment="1">
      <alignment vertical="center" shrinkToFit="1"/>
    </xf>
    <xf numFmtId="0" fontId="15" fillId="0" borderId="17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14" fillId="0" borderId="9" xfId="0" applyFont="1" applyBorder="1" applyAlignment="1">
      <alignment horizontal="right" vertical="center" wrapText="1"/>
    </xf>
    <xf numFmtId="43" fontId="13" fillId="3" borderId="21" xfId="2" applyFont="1" applyFill="1" applyBorder="1" applyAlignment="1">
      <alignment vertical="center"/>
    </xf>
    <xf numFmtId="4" fontId="5" fillId="0" borderId="21" xfId="2" applyNumberFormat="1" applyFont="1" applyBorder="1" applyAlignment="1">
      <alignment vertical="center"/>
    </xf>
    <xf numFmtId="43" fontId="5" fillId="3" borderId="21" xfId="2" applyFont="1" applyFill="1" applyBorder="1" applyAlignment="1">
      <alignment vertical="center"/>
    </xf>
    <xf numFmtId="4" fontId="13" fillId="0" borderId="21" xfId="2" applyNumberFormat="1" applyFont="1" applyBorder="1" applyAlignment="1">
      <alignment vertical="center"/>
    </xf>
    <xf numFmtId="43" fontId="16" fillId="0" borderId="21" xfId="2" applyFont="1" applyBorder="1" applyAlignment="1">
      <alignment vertical="center"/>
    </xf>
    <xf numFmtId="4" fontId="16" fillId="0" borderId="21" xfId="2" applyNumberFormat="1" applyFont="1" applyBorder="1" applyAlignment="1">
      <alignment vertical="center"/>
    </xf>
    <xf numFmtId="0" fontId="0" fillId="0" borderId="21" xfId="0" applyBorder="1" applyAlignment="1">
      <alignment horizontal="center" vertical="top" wrapText="1"/>
    </xf>
    <xf numFmtId="43" fontId="37" fillId="3" borderId="21" xfId="2" applyFont="1" applyFill="1" applyBorder="1" applyAlignment="1">
      <alignment vertical="center"/>
    </xf>
    <xf numFmtId="43" fontId="38" fillId="3" borderId="21" xfId="2" applyFont="1" applyFill="1" applyBorder="1" applyAlignment="1">
      <alignment vertical="center"/>
    </xf>
    <xf numFmtId="43" fontId="38" fillId="0" borderId="21" xfId="2" applyFont="1" applyFill="1" applyBorder="1" applyAlignment="1">
      <alignment vertical="center"/>
    </xf>
    <xf numFmtId="43" fontId="39" fillId="0" borderId="56" xfId="2" applyFont="1" applyBorder="1" applyAlignment="1">
      <alignment vertical="center"/>
    </xf>
    <xf numFmtId="43" fontId="40" fillId="2" borderId="62" xfId="2" applyFont="1" applyFill="1" applyBorder="1" applyAlignment="1">
      <alignment vertical="center" wrapText="1"/>
    </xf>
    <xf numFmtId="0" fontId="0" fillId="0" borderId="0" xfId="0" applyBorder="1" applyAlignment="1">
      <alignment horizontal="center" vertical="top" wrapText="1"/>
    </xf>
    <xf numFmtId="43" fontId="38" fillId="0" borderId="8" xfId="2" applyFont="1" applyBorder="1" applyAlignment="1">
      <alignment vertical="center"/>
    </xf>
    <xf numFmtId="0" fontId="5" fillId="4" borderId="17" xfId="0" applyFont="1" applyFill="1" applyBorder="1" applyAlignment="1">
      <alignment horizontal="left" vertical="center"/>
    </xf>
    <xf numFmtId="0" fontId="5" fillId="4" borderId="17" xfId="0" applyFont="1" applyFill="1" applyBorder="1" applyAlignment="1">
      <alignment vertical="center"/>
    </xf>
    <xf numFmtId="166" fontId="24" fillId="0" borderId="42" xfId="3" applyNumberFormat="1" applyFont="1" applyBorder="1" applyAlignment="1">
      <alignment horizontal="center" vertical="center"/>
    </xf>
    <xf numFmtId="166" fontId="13" fillId="0" borderId="43" xfId="3" applyNumberFormat="1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/>
    </xf>
    <xf numFmtId="43" fontId="13" fillId="3" borderId="51" xfId="2" applyFont="1" applyFill="1" applyBorder="1" applyAlignment="1">
      <alignment vertical="center"/>
    </xf>
    <xf numFmtId="43" fontId="24" fillId="0" borderId="17" xfId="2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33" fillId="0" borderId="0" xfId="0" applyFont="1" applyAlignment="1">
      <alignment horizontal="center" vertical="top"/>
    </xf>
    <xf numFmtId="0" fontId="13" fillId="0" borderId="17" xfId="0" applyFont="1" applyBorder="1" applyAlignment="1">
      <alignment horizontal="right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center" vertical="center"/>
    </xf>
    <xf numFmtId="2" fontId="17" fillId="0" borderId="13" xfId="0" applyNumberFormat="1" applyFont="1" applyBorder="1" applyAlignment="1">
      <alignment horizontal="center" vertical="center"/>
    </xf>
    <xf numFmtId="43" fontId="5" fillId="3" borderId="13" xfId="2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top" wrapText="1"/>
    </xf>
    <xf numFmtId="0" fontId="5" fillId="0" borderId="13" xfId="2" applyNumberFormat="1" applyFont="1" applyBorder="1" applyAlignment="1">
      <alignment horizontal="center" vertical="center"/>
    </xf>
    <xf numFmtId="0" fontId="16" fillId="0" borderId="28" xfId="0" applyFont="1" applyBorder="1" applyAlignment="1">
      <alignment vertical="center"/>
    </xf>
    <xf numFmtId="4" fontId="17" fillId="0" borderId="21" xfId="0" applyNumberFormat="1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3" fontId="17" fillId="0" borderId="21" xfId="0" applyNumberFormat="1" applyFont="1" applyBorder="1" applyAlignment="1">
      <alignment vertical="center"/>
    </xf>
    <xf numFmtId="4" fontId="13" fillId="0" borderId="21" xfId="0" applyNumberFormat="1" applyFont="1" applyBorder="1" applyAlignment="1">
      <alignment vertical="center"/>
    </xf>
    <xf numFmtId="0" fontId="16" fillId="0" borderId="21" xfId="0" applyFont="1" applyBorder="1" applyAlignment="1">
      <alignment vertical="center"/>
    </xf>
    <xf numFmtId="2" fontId="17" fillId="0" borderId="21" xfId="0" applyNumberFormat="1" applyFont="1" applyBorder="1" applyAlignment="1">
      <alignment vertical="center"/>
    </xf>
    <xf numFmtId="2" fontId="38" fillId="0" borderId="21" xfId="0" applyNumberFormat="1" applyFont="1" applyBorder="1" applyAlignment="1">
      <alignment vertical="center"/>
    </xf>
    <xf numFmtId="4" fontId="17" fillId="0" borderId="31" xfId="2" applyNumberFormat="1" applyFont="1" applyBorder="1" applyAlignment="1">
      <alignment horizontal="center" vertical="center"/>
    </xf>
    <xf numFmtId="2" fontId="13" fillId="0" borderId="21" xfId="0" applyNumberFormat="1" applyFont="1" applyBorder="1" applyAlignment="1">
      <alignment vertical="center"/>
    </xf>
    <xf numFmtId="2" fontId="16" fillId="0" borderId="21" xfId="0" applyNumberFormat="1" applyFont="1" applyBorder="1" applyAlignment="1">
      <alignment vertical="center"/>
    </xf>
    <xf numFmtId="0" fontId="0" fillId="0" borderId="21" xfId="0" applyBorder="1" applyAlignment="1">
      <alignment vertical="center" wrapText="1"/>
    </xf>
    <xf numFmtId="43" fontId="16" fillId="0" borderId="31" xfId="2" applyFont="1" applyBorder="1" applyAlignment="1">
      <alignment vertical="center"/>
    </xf>
    <xf numFmtId="43" fontId="13" fillId="3" borderId="38" xfId="2" applyFont="1" applyFill="1" applyBorder="1" applyAlignment="1">
      <alignment vertical="center"/>
    </xf>
    <xf numFmtId="4" fontId="17" fillId="0" borderId="12" xfId="0" applyNumberFormat="1" applyFont="1" applyBorder="1" applyAlignment="1">
      <alignment vertical="center"/>
    </xf>
    <xf numFmtId="43" fontId="5" fillId="0" borderId="12" xfId="2" applyFont="1" applyBorder="1" applyAlignment="1">
      <alignment vertical="center"/>
    </xf>
    <xf numFmtId="43" fontId="5" fillId="3" borderId="12" xfId="2" applyFont="1" applyFill="1" applyBorder="1" applyAlignment="1">
      <alignment vertical="center"/>
    </xf>
    <xf numFmtId="4" fontId="13" fillId="0" borderId="12" xfId="0" applyNumberFormat="1" applyFont="1" applyBorder="1" applyAlignment="1">
      <alignment vertical="center"/>
    </xf>
    <xf numFmtId="43" fontId="16" fillId="0" borderId="12" xfId="2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43" fontId="38" fillId="0" borderId="12" xfId="2" applyFont="1" applyBorder="1" applyAlignment="1">
      <alignment vertical="center"/>
    </xf>
    <xf numFmtId="2" fontId="13" fillId="0" borderId="12" xfId="0" applyNumberFormat="1" applyFont="1" applyBorder="1" applyAlignment="1">
      <alignment vertical="center"/>
    </xf>
    <xf numFmtId="43" fontId="38" fillId="3" borderId="12" xfId="2" applyFont="1" applyFill="1" applyBorder="1" applyAlignment="1">
      <alignment vertical="center"/>
    </xf>
    <xf numFmtId="43" fontId="38" fillId="0" borderId="12" xfId="2" applyFont="1" applyFill="1" applyBorder="1" applyAlignment="1">
      <alignment vertical="center"/>
    </xf>
    <xf numFmtId="43" fontId="5" fillId="0" borderId="43" xfId="2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3" fillId="0" borderId="17" xfId="0" applyFont="1" applyBorder="1" applyAlignment="1">
      <alignment horizontal="right" vertical="center"/>
    </xf>
    <xf numFmtId="0" fontId="13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5" fillId="4" borderId="17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4" borderId="17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4" fontId="5" fillId="0" borderId="13" xfId="2" applyNumberFormat="1" applyFont="1" applyBorder="1" applyAlignment="1">
      <alignment horizontal="center" vertical="center"/>
    </xf>
    <xf numFmtId="43" fontId="17" fillId="0" borderId="8" xfId="2" applyFont="1" applyBorder="1" applyAlignment="1">
      <alignment vertical="center"/>
    </xf>
    <xf numFmtId="43" fontId="43" fillId="0" borderId="8" xfId="2" applyFont="1" applyBorder="1" applyAlignment="1">
      <alignment vertical="center"/>
    </xf>
    <xf numFmtId="2" fontId="43" fillId="0" borderId="12" xfId="0" applyNumberFormat="1" applyFont="1" applyBorder="1" applyAlignment="1">
      <alignment vertical="center"/>
    </xf>
    <xf numFmtId="43" fontId="43" fillId="0" borderId="12" xfId="2" applyFont="1" applyBorder="1" applyAlignment="1">
      <alignment vertical="center"/>
    </xf>
    <xf numFmtId="0" fontId="15" fillId="6" borderId="13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2" fontId="0" fillId="0" borderId="0" xfId="0" applyNumberFormat="1" applyAlignment="1"/>
    <xf numFmtId="0" fontId="26" fillId="0" borderId="13" xfId="0" applyFont="1" applyBorder="1" applyAlignment="1">
      <alignment horizontal="center" vertical="center"/>
    </xf>
    <xf numFmtId="1" fontId="26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2" fontId="5" fillId="0" borderId="12" xfId="2" applyNumberFormat="1" applyFont="1" applyBorder="1" applyAlignment="1">
      <alignment vertical="center"/>
    </xf>
    <xf numFmtId="2" fontId="5" fillId="3" borderId="12" xfId="2" applyNumberFormat="1" applyFont="1" applyFill="1" applyBorder="1" applyAlignment="1">
      <alignment vertical="center"/>
    </xf>
    <xf numFmtId="2" fontId="16" fillId="0" borderId="12" xfId="2" applyNumberFormat="1" applyFont="1" applyBorder="1" applyAlignment="1">
      <alignment vertical="center"/>
    </xf>
    <xf numFmtId="2" fontId="5" fillId="0" borderId="43" xfId="2" applyNumberFormat="1" applyFont="1" applyBorder="1" applyAlignment="1">
      <alignment vertical="center"/>
    </xf>
    <xf numFmtId="2" fontId="5" fillId="0" borderId="0" xfId="2" applyNumberFormat="1" applyFont="1" applyBorder="1" applyAlignment="1">
      <alignment vertical="center"/>
    </xf>
    <xf numFmtId="0" fontId="46" fillId="0" borderId="14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vertical="center"/>
    </xf>
    <xf numFmtId="4" fontId="17" fillId="0" borderId="21" xfId="0" applyNumberFormat="1" applyFont="1" applyBorder="1" applyAlignment="1">
      <alignment vertical="center" wrapText="1"/>
    </xf>
    <xf numFmtId="43" fontId="13" fillId="0" borderId="56" xfId="2" applyFont="1" applyBorder="1" applyAlignment="1">
      <alignment horizontal="right" vertical="center" wrapText="1"/>
    </xf>
    <xf numFmtId="43" fontId="13" fillId="0" borderId="12" xfId="2" applyFont="1" applyFill="1" applyBorder="1" applyAlignment="1">
      <alignment vertical="center"/>
    </xf>
    <xf numFmtId="4" fontId="17" fillId="0" borderId="12" xfId="0" applyNumberFormat="1" applyFont="1" applyBorder="1" applyAlignment="1">
      <alignment vertical="center" wrapText="1"/>
    </xf>
    <xf numFmtId="43" fontId="22" fillId="0" borderId="12" xfId="2" applyFont="1" applyBorder="1" applyAlignment="1">
      <alignment vertical="center"/>
    </xf>
    <xf numFmtId="43" fontId="45" fillId="0" borderId="12" xfId="2" applyFont="1" applyBorder="1" applyAlignment="1">
      <alignment vertical="center"/>
    </xf>
    <xf numFmtId="43" fontId="18" fillId="0" borderId="12" xfId="2" applyFont="1" applyBorder="1" applyAlignment="1">
      <alignment vertical="center"/>
    </xf>
    <xf numFmtId="43" fontId="12" fillId="2" borderId="43" xfId="2" applyFont="1" applyFill="1" applyBorder="1" applyAlignment="1">
      <alignment vertical="center" wrapText="1"/>
    </xf>
    <xf numFmtId="43" fontId="13" fillId="0" borderId="51" xfId="2" applyFont="1" applyBorder="1" applyAlignment="1">
      <alignment vertical="center"/>
    </xf>
    <xf numFmtId="2" fontId="13" fillId="3" borderId="42" xfId="2" applyNumberFormat="1" applyFont="1" applyFill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43" fontId="17" fillId="0" borderId="21" xfId="2" applyFont="1" applyBorder="1" applyAlignment="1">
      <alignment vertical="center"/>
    </xf>
    <xf numFmtId="43" fontId="5" fillId="8" borderId="12" xfId="2" applyFont="1" applyFill="1" applyBorder="1" applyAlignment="1">
      <alignment vertical="center"/>
    </xf>
    <xf numFmtId="2" fontId="5" fillId="8" borderId="12" xfId="2" applyNumberFormat="1" applyFont="1" applyFill="1" applyBorder="1" applyAlignment="1">
      <alignment vertical="center"/>
    </xf>
    <xf numFmtId="4" fontId="0" fillId="0" borderId="0" xfId="0" applyNumberFormat="1"/>
    <xf numFmtId="4" fontId="17" fillId="8" borderId="21" xfId="0" applyNumberFormat="1" applyFont="1" applyFill="1" applyBorder="1" applyAlignment="1">
      <alignment vertical="center"/>
    </xf>
    <xf numFmtId="4" fontId="17" fillId="0" borderId="20" xfId="0" applyNumberFormat="1" applyFont="1" applyBorder="1" applyAlignment="1">
      <alignment vertical="center"/>
    </xf>
    <xf numFmtId="4" fontId="0" fillId="0" borderId="13" xfId="0" applyNumberFormat="1" applyBorder="1"/>
    <xf numFmtId="43" fontId="5" fillId="0" borderId="21" xfId="2" applyFont="1" applyBorder="1" applyAlignment="1">
      <alignment horizontal="right" vertical="center"/>
    </xf>
    <xf numFmtId="0" fontId="17" fillId="3" borderId="13" xfId="2" applyNumberFormat="1" applyFont="1" applyFill="1" applyBorder="1" applyAlignment="1">
      <alignment horizontal="center" vertical="center"/>
    </xf>
    <xf numFmtId="0" fontId="17" fillId="8" borderId="13" xfId="2" applyNumberFormat="1" applyFont="1" applyFill="1" applyBorder="1" applyAlignment="1">
      <alignment horizontal="center" vertical="center"/>
    </xf>
    <xf numFmtId="43" fontId="17" fillId="0" borderId="12" xfId="2" applyFont="1" applyBorder="1" applyAlignment="1">
      <alignment vertical="center"/>
    </xf>
    <xf numFmtId="0" fontId="17" fillId="4" borderId="13" xfId="0" applyFont="1" applyFill="1" applyBorder="1" applyAlignment="1">
      <alignment horizontal="center" vertical="center"/>
    </xf>
    <xf numFmtId="4" fontId="17" fillId="0" borderId="13" xfId="2" applyNumberFormat="1" applyFont="1" applyBorder="1" applyAlignment="1">
      <alignment vertical="center"/>
    </xf>
    <xf numFmtId="1" fontId="17" fillId="0" borderId="13" xfId="0" applyNumberFormat="1" applyFont="1" applyBorder="1" applyAlignment="1">
      <alignment horizontal="center" vertical="center"/>
    </xf>
    <xf numFmtId="0" fontId="2" fillId="5" borderId="21" xfId="0" applyFont="1" applyFill="1" applyBorder="1"/>
    <xf numFmtId="0" fontId="2" fillId="5" borderId="17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3" xfId="0" applyFont="1" applyFill="1" applyBorder="1"/>
    <xf numFmtId="0" fontId="0" fillId="0" borderId="31" xfId="0" applyBorder="1"/>
    <xf numFmtId="0" fontId="0" fillId="0" borderId="19" xfId="0" applyBorder="1"/>
    <xf numFmtId="0" fontId="0" fillId="0" borderId="14" xfId="0" applyBorder="1"/>
    <xf numFmtId="0" fontId="0" fillId="0" borderId="28" xfId="0" applyBorder="1"/>
    <xf numFmtId="0" fontId="0" fillId="0" borderId="26" xfId="0" applyBorder="1" applyAlignment="1">
      <alignment wrapText="1"/>
    </xf>
    <xf numFmtId="169" fontId="0" fillId="0" borderId="22" xfId="0" quotePrefix="1" applyNumberFormat="1" applyBorder="1"/>
    <xf numFmtId="170" fontId="47" fillId="0" borderId="28" xfId="0" applyNumberFormat="1" applyFont="1" applyBorder="1"/>
    <xf numFmtId="0" fontId="0" fillId="0" borderId="22" xfId="0" applyBorder="1"/>
    <xf numFmtId="0" fontId="0" fillId="0" borderId="19" xfId="0" applyBorder="1" applyAlignment="1">
      <alignment wrapText="1"/>
    </xf>
    <xf numFmtId="169" fontId="0" fillId="0" borderId="14" xfId="0" applyNumberFormat="1" applyBorder="1"/>
    <xf numFmtId="169" fontId="0" fillId="0" borderId="22" xfId="0" applyNumberFormat="1" applyBorder="1"/>
    <xf numFmtId="170" fontId="48" fillId="0" borderId="28" xfId="0" applyNumberFormat="1" applyFont="1" applyBorder="1"/>
    <xf numFmtId="0" fontId="0" fillId="0" borderId="22" xfId="0" applyBorder="1" applyAlignment="1">
      <alignment wrapText="1"/>
    </xf>
    <xf numFmtId="169" fontId="2" fillId="0" borderId="22" xfId="0" applyNumberFormat="1" applyFont="1" applyBorder="1"/>
    <xf numFmtId="0" fontId="0" fillId="0" borderId="26" xfId="0" applyBorder="1"/>
    <xf numFmtId="0" fontId="0" fillId="0" borderId="30" xfId="0" applyBorder="1"/>
    <xf numFmtId="0" fontId="0" fillId="0" borderId="29" xfId="0" applyBorder="1" applyAlignment="1">
      <alignment wrapText="1"/>
    </xf>
    <xf numFmtId="169" fontId="0" fillId="0" borderId="67" xfId="0" applyNumberFormat="1" applyBorder="1"/>
    <xf numFmtId="0" fontId="0" fillId="0" borderId="29" xfId="0" applyBorder="1"/>
    <xf numFmtId="0" fontId="0" fillId="0" borderId="67" xfId="0" applyBorder="1"/>
    <xf numFmtId="169" fontId="0" fillId="0" borderId="0" xfId="0" applyNumberFormat="1"/>
    <xf numFmtId="0" fontId="0" fillId="0" borderId="21" xfId="0" applyBorder="1"/>
    <xf numFmtId="0" fontId="0" fillId="0" borderId="18" xfId="0" applyBorder="1" applyAlignment="1">
      <alignment horizontal="left" indent="1"/>
    </xf>
    <xf numFmtId="169" fontId="2" fillId="0" borderId="18" xfId="0" applyNumberFormat="1" applyFont="1" applyBorder="1"/>
    <xf numFmtId="0" fontId="0" fillId="0" borderId="18" xfId="0" applyBorder="1"/>
    <xf numFmtId="0" fontId="0" fillId="0" borderId="17" xfId="0" applyBorder="1"/>
    <xf numFmtId="0" fontId="0" fillId="0" borderId="19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169" fontId="2" fillId="0" borderId="30" xfId="0" quotePrefix="1" applyNumberFormat="1" applyFont="1" applyBorder="1" applyAlignment="1">
      <alignment horizontal="center" vertical="center" wrapText="1"/>
    </xf>
    <xf numFmtId="169" fontId="2" fillId="0" borderId="0" xfId="0" quotePrefix="1" applyNumberFormat="1" applyFont="1" applyBorder="1" applyAlignment="1">
      <alignment horizontal="center" vertical="center" wrapText="1"/>
    </xf>
    <xf numFmtId="169" fontId="2" fillId="0" borderId="29" xfId="0" quotePrefix="1" applyNumberFormat="1" applyFont="1" applyBorder="1" applyAlignment="1">
      <alignment horizontal="center" vertical="center" wrapText="1"/>
    </xf>
    <xf numFmtId="169" fontId="2" fillId="0" borderId="28" xfId="0" quotePrefix="1" applyNumberFormat="1" applyFont="1" applyBorder="1" applyAlignment="1">
      <alignment horizontal="center" vertical="center" wrapText="1"/>
    </xf>
    <xf numFmtId="169" fontId="2" fillId="0" borderId="27" xfId="0" quotePrefix="1" applyNumberFormat="1" applyFont="1" applyBorder="1" applyAlignment="1">
      <alignment horizontal="center" vertical="center" wrapText="1"/>
    </xf>
    <xf numFmtId="169" fontId="2" fillId="0" borderId="26" xfId="0" quotePrefix="1" applyNumberFormat="1" applyFont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8" fillId="5" borderId="38" xfId="0" applyFont="1" applyFill="1" applyBorder="1" applyAlignment="1">
      <alignment horizontal="center" vertical="center" wrapText="1"/>
    </xf>
    <xf numFmtId="0" fontId="28" fillId="5" borderId="45" xfId="0" applyFont="1" applyFill="1" applyBorder="1" applyAlignment="1">
      <alignment horizontal="center" vertical="center" wrapText="1"/>
    </xf>
    <xf numFmtId="0" fontId="28" fillId="5" borderId="25" xfId="0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center" vertical="center" wrapText="1"/>
    </xf>
    <xf numFmtId="0" fontId="28" fillId="5" borderId="23" xfId="0" applyFont="1" applyFill="1" applyBorder="1" applyAlignment="1">
      <alignment horizontal="center" vertical="center" wrapText="1"/>
    </xf>
    <xf numFmtId="0" fontId="28" fillId="5" borderId="44" xfId="0" applyFont="1" applyFill="1" applyBorder="1" applyAlignment="1">
      <alignment horizontal="center" vertical="center" wrapText="1"/>
    </xf>
    <xf numFmtId="0" fontId="28" fillId="5" borderId="63" xfId="0" applyFont="1" applyFill="1" applyBorder="1" applyAlignment="1">
      <alignment horizontal="center" vertical="center" wrapText="1"/>
    </xf>
    <xf numFmtId="0" fontId="28" fillId="5" borderId="64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49" fontId="32" fillId="0" borderId="27" xfId="0" applyNumberFormat="1" applyFont="1" applyBorder="1" applyAlignment="1">
      <alignment horizontal="center" vertical="top"/>
    </xf>
    <xf numFmtId="49" fontId="32" fillId="0" borderId="0" xfId="0" applyNumberFormat="1" applyFont="1" applyAlignment="1">
      <alignment horizontal="center" vertical="top"/>
    </xf>
    <xf numFmtId="2" fontId="34" fillId="0" borderId="0" xfId="0" applyNumberFormat="1" applyFont="1" applyAlignment="1">
      <alignment horizontal="center" vertical="top"/>
    </xf>
    <xf numFmtId="2" fontId="34" fillId="0" borderId="29" xfId="0" applyNumberFormat="1" applyFont="1" applyBorder="1" applyAlignment="1">
      <alignment horizontal="center" vertical="top"/>
    </xf>
    <xf numFmtId="0" fontId="28" fillId="5" borderId="39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8" fillId="5" borderId="40" xfId="0" applyFont="1" applyFill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/>
    </xf>
    <xf numFmtId="0" fontId="28" fillId="5" borderId="43" xfId="0" applyFont="1" applyFill="1" applyBorder="1" applyAlignment="1">
      <alignment horizontal="center" vertical="center" wrapText="1"/>
    </xf>
    <xf numFmtId="2" fontId="28" fillId="5" borderId="38" xfId="0" applyNumberFormat="1" applyFont="1" applyFill="1" applyBorder="1" applyAlignment="1">
      <alignment horizontal="center" vertical="center" wrapText="1"/>
    </xf>
    <xf numFmtId="2" fontId="28" fillId="5" borderId="43" xfId="0" applyNumberFormat="1" applyFont="1" applyFill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top"/>
    </xf>
    <xf numFmtId="0" fontId="33" fillId="0" borderId="15" xfId="0" applyFont="1" applyBorder="1" applyAlignment="1">
      <alignment horizontal="center" vertical="top"/>
    </xf>
    <xf numFmtId="0" fontId="33" fillId="0" borderId="19" xfId="0" applyFont="1" applyBorder="1" applyAlignment="1">
      <alignment horizontal="center" vertical="top"/>
    </xf>
    <xf numFmtId="0" fontId="33" fillId="0" borderId="30" xfId="0" applyFont="1" applyBorder="1" applyAlignment="1">
      <alignment horizontal="center" vertical="top"/>
    </xf>
    <xf numFmtId="0" fontId="33" fillId="0" borderId="0" xfId="0" applyFont="1" applyAlignment="1">
      <alignment horizontal="center" vertical="top"/>
    </xf>
    <xf numFmtId="0" fontId="33" fillId="0" borderId="29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/>
    </xf>
    <xf numFmtId="0" fontId="33" fillId="0" borderId="27" xfId="0" applyFont="1" applyBorder="1" applyAlignment="1">
      <alignment horizontal="center" vertical="top"/>
    </xf>
    <xf numFmtId="0" fontId="33" fillId="0" borderId="26" xfId="0" applyFont="1" applyBorder="1" applyAlignment="1">
      <alignment horizontal="center" vertical="top"/>
    </xf>
    <xf numFmtId="0" fontId="30" fillId="0" borderId="3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top"/>
    </xf>
    <xf numFmtId="0" fontId="30" fillId="2" borderId="31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/>
    </xf>
    <xf numFmtId="0" fontId="30" fillId="2" borderId="19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30" fillId="2" borderId="27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15" fontId="32" fillId="0" borderId="0" xfId="0" applyNumberFormat="1" applyFont="1" applyAlignment="1">
      <alignment horizontal="center" vertical="center" wrapText="1"/>
    </xf>
    <xf numFmtId="0" fontId="28" fillId="5" borderId="34" xfId="0" applyFont="1" applyFill="1" applyBorder="1" applyAlignment="1">
      <alignment horizontal="center" vertical="center" wrapText="1"/>
    </xf>
    <xf numFmtId="0" fontId="28" fillId="5" borderId="35" xfId="0" applyFont="1" applyFill="1" applyBorder="1" applyAlignment="1">
      <alignment horizontal="center" vertical="center" wrapText="1"/>
    </xf>
    <xf numFmtId="0" fontId="28" fillId="5" borderId="4" xfId="0" applyFont="1" applyFill="1" applyBorder="1" applyAlignment="1">
      <alignment horizontal="center" vertical="center" wrapText="1"/>
    </xf>
    <xf numFmtId="0" fontId="28" fillId="5" borderId="3" xfId="0" applyFont="1" applyFill="1" applyBorder="1" applyAlignment="1">
      <alignment horizontal="center" vertical="center" wrapText="1"/>
    </xf>
    <xf numFmtId="0" fontId="28" fillId="5" borderId="36" xfId="0" applyFont="1" applyFill="1" applyBorder="1" applyAlignment="1">
      <alignment horizontal="center" vertical="center" wrapText="1"/>
    </xf>
    <xf numFmtId="0" fontId="28" fillId="5" borderId="37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4" borderId="33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vertical="center"/>
    </xf>
    <xf numFmtId="0" fontId="5" fillId="4" borderId="33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33" xfId="0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13" fillId="0" borderId="49" xfId="0" applyFont="1" applyBorder="1" applyAlignment="1">
      <alignment horizontal="left" vertical="center"/>
    </xf>
    <xf numFmtId="0" fontId="13" fillId="0" borderId="50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8" fillId="5" borderId="36" xfId="0" applyFont="1" applyFill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 wrapText="1"/>
    </xf>
    <xf numFmtId="2" fontId="28" fillId="5" borderId="24" xfId="0" applyNumberFormat="1" applyFont="1" applyFill="1" applyBorder="1" applyAlignment="1">
      <alignment horizontal="center" vertical="center" wrapText="1"/>
    </xf>
    <xf numFmtId="2" fontId="28" fillId="5" borderId="2" xfId="0" applyNumberFormat="1" applyFont="1" applyFill="1" applyBorder="1" applyAlignment="1">
      <alignment horizontal="center" vertical="center" wrapText="1"/>
    </xf>
    <xf numFmtId="2" fontId="28" fillId="5" borderId="23" xfId="0" applyNumberFormat="1" applyFont="1" applyFill="1" applyBorder="1" applyAlignment="1">
      <alignment horizontal="center" vertical="center" wrapText="1"/>
    </xf>
    <xf numFmtId="2" fontId="28" fillId="5" borderId="1" xfId="0" applyNumberFormat="1" applyFont="1" applyFill="1" applyBorder="1" applyAlignment="1">
      <alignment horizontal="center" vertical="center" wrapText="1"/>
    </xf>
    <xf numFmtId="0" fontId="28" fillId="5" borderId="40" xfId="0" applyFont="1" applyFill="1" applyBorder="1" applyAlignment="1">
      <alignment horizontal="center" vertical="center"/>
    </xf>
    <xf numFmtId="2" fontId="28" fillId="5" borderId="41" xfId="0" applyNumberFormat="1" applyFont="1" applyFill="1" applyBorder="1" applyAlignment="1">
      <alignment horizontal="center" vertical="center" wrapText="1"/>
    </xf>
    <xf numFmtId="2" fontId="28" fillId="5" borderId="46" xfId="0" applyNumberFormat="1" applyFont="1" applyFill="1" applyBorder="1" applyAlignment="1">
      <alignment horizontal="center" vertical="center" wrapText="1"/>
    </xf>
    <xf numFmtId="0" fontId="28" fillId="5" borderId="27" xfId="0" applyFont="1" applyFill="1" applyBorder="1" applyAlignment="1">
      <alignment horizontal="center" vertical="center" wrapText="1"/>
    </xf>
    <xf numFmtId="0" fontId="28" fillId="5" borderId="10" xfId="0" applyFont="1" applyFill="1" applyBorder="1" applyAlignment="1">
      <alignment horizontal="center" vertical="center" wrapText="1"/>
    </xf>
    <xf numFmtId="2" fontId="28" fillId="5" borderId="42" xfId="0" applyNumberFormat="1" applyFont="1" applyFill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right" vertical="center" shrinkToFit="1"/>
    </xf>
    <xf numFmtId="0" fontId="13" fillId="0" borderId="18" xfId="0" applyFont="1" applyBorder="1" applyAlignment="1">
      <alignment horizontal="right" vertical="center" shrinkToFit="1"/>
    </xf>
    <xf numFmtId="0" fontId="13" fillId="0" borderId="33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8" fillId="0" borderId="33" xfId="0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/>
    </xf>
    <xf numFmtId="0" fontId="5" fillId="0" borderId="21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shrinkToFit="1"/>
    </xf>
    <xf numFmtId="0" fontId="13" fillId="0" borderId="18" xfId="0" applyFont="1" applyBorder="1" applyAlignment="1">
      <alignment horizontal="left" vertical="center" shrinkToFit="1"/>
    </xf>
    <xf numFmtId="0" fontId="17" fillId="0" borderId="21" xfId="0" applyFont="1" applyBorder="1" applyAlignment="1">
      <alignment horizontal="left" vertical="center" wrapText="1"/>
    </xf>
    <xf numFmtId="0" fontId="27" fillId="0" borderId="33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/>
    </xf>
    <xf numFmtId="0" fontId="15" fillId="0" borderId="18" xfId="0" applyFont="1" applyBorder="1" applyAlignment="1">
      <alignment vertical="center"/>
    </xf>
    <xf numFmtId="0" fontId="15" fillId="0" borderId="33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 shrinkToFit="1"/>
    </xf>
    <xf numFmtId="0" fontId="5" fillId="0" borderId="18" xfId="0" applyFont="1" applyBorder="1" applyAlignment="1">
      <alignment horizontal="left" vertical="center" shrinkToFit="1"/>
    </xf>
    <xf numFmtId="0" fontId="16" fillId="0" borderId="33" xfId="0" applyFont="1" applyBorder="1" applyAlignment="1">
      <alignment horizontal="center" vertical="center" shrinkToFit="1"/>
    </xf>
    <xf numFmtId="0" fontId="16" fillId="0" borderId="18" xfId="0" applyFont="1" applyBorder="1" applyAlignment="1">
      <alignment horizontal="center" vertical="center" shrinkToFit="1"/>
    </xf>
    <xf numFmtId="0" fontId="13" fillId="0" borderId="33" xfId="0" applyFont="1" applyBorder="1" applyAlignment="1">
      <alignment horizontal="right" vertical="center"/>
    </xf>
    <xf numFmtId="0" fontId="15" fillId="0" borderId="18" xfId="0" applyFont="1" applyBorder="1" applyAlignment="1">
      <alignment horizontal="right" vertical="center"/>
    </xf>
    <xf numFmtId="0" fontId="15" fillId="0" borderId="18" xfId="0" applyFont="1" applyBorder="1" applyAlignment="1">
      <alignment vertical="center" wrapText="1"/>
    </xf>
    <xf numFmtId="0" fontId="17" fillId="0" borderId="33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33" xfId="0" applyFont="1" applyBorder="1" applyAlignment="1">
      <alignment horizontal="left"/>
    </xf>
    <xf numFmtId="0" fontId="17" fillId="0" borderId="18" xfId="0" applyFont="1" applyBorder="1" applyAlignment="1">
      <alignment horizontal="left"/>
    </xf>
    <xf numFmtId="0" fontId="15" fillId="0" borderId="18" xfId="0" applyFont="1" applyBorder="1" applyAlignment="1">
      <alignment horizontal="left" vertical="center"/>
    </xf>
    <xf numFmtId="0" fontId="13" fillId="0" borderId="18" xfId="0" applyFont="1" applyBorder="1" applyAlignment="1">
      <alignment horizontal="right" vertical="center"/>
    </xf>
    <xf numFmtId="0" fontId="17" fillId="0" borderId="33" xfId="0" applyFont="1" applyBorder="1"/>
    <xf numFmtId="0" fontId="17" fillId="0" borderId="18" xfId="0" applyFont="1" applyBorder="1"/>
    <xf numFmtId="0" fontId="22" fillId="0" borderId="33" xfId="0" applyFont="1" applyBorder="1" applyAlignment="1">
      <alignment horizontal="right" vertical="center"/>
    </xf>
    <xf numFmtId="0" fontId="22" fillId="0" borderId="18" xfId="0" applyFont="1" applyBorder="1" applyAlignment="1">
      <alignment horizontal="right" vertical="center"/>
    </xf>
    <xf numFmtId="0" fontId="17" fillId="0" borderId="33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2" fillId="0" borderId="33" xfId="0" applyFont="1" applyBorder="1" applyAlignment="1">
      <alignment horizontal="left" vertical="center"/>
    </xf>
    <xf numFmtId="0" fontId="23" fillId="0" borderId="18" xfId="0" applyFont="1" applyBorder="1" applyAlignment="1">
      <alignment vertical="center"/>
    </xf>
    <xf numFmtId="0" fontId="16" fillId="0" borderId="33" xfId="0" applyFont="1" applyBorder="1" applyAlignment="1">
      <alignment horizontal="left" vertical="center"/>
    </xf>
    <xf numFmtId="0" fontId="21" fillId="0" borderId="33" xfId="0" applyFont="1" applyBorder="1" applyAlignment="1">
      <alignment horizontal="left" vertical="center"/>
    </xf>
    <xf numFmtId="0" fontId="20" fillId="0" borderId="18" xfId="0" applyFont="1" applyBorder="1" applyAlignment="1">
      <alignment vertical="center"/>
    </xf>
    <xf numFmtId="165" fontId="9" fillId="0" borderId="0" xfId="3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3" fillId="0" borderId="53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54" xfId="0" applyFont="1" applyBorder="1" applyAlignment="1">
      <alignment horizontal="right" vertical="center" wrapText="1"/>
    </xf>
    <xf numFmtId="165" fontId="11" fillId="0" borderId="0" xfId="3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18" xfId="0" applyBorder="1" applyAlignment="1">
      <alignment vertical="center"/>
    </xf>
    <xf numFmtId="0" fontId="19" fillId="0" borderId="33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3" fillId="0" borderId="35" xfId="0" applyFont="1" applyBorder="1" applyAlignment="1">
      <alignment horizontal="right" vertical="center" wrapText="1"/>
    </xf>
    <xf numFmtId="0" fontId="14" fillId="0" borderId="4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/>
    </xf>
    <xf numFmtId="0" fontId="19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5" fillId="0" borderId="30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0" borderId="17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3" fillId="0" borderId="17" xfId="0" applyFont="1" applyBorder="1" applyAlignment="1">
      <alignment horizontal="right" vertical="center"/>
    </xf>
    <xf numFmtId="0" fontId="13" fillId="0" borderId="13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0" fontId="13" fillId="0" borderId="1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3" fillId="0" borderId="13" xfId="0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22" fillId="0" borderId="17" xfId="0" applyFont="1" applyBorder="1" applyAlignment="1">
      <alignment horizontal="right" vertical="center"/>
    </xf>
    <xf numFmtId="0" fontId="22" fillId="0" borderId="13" xfId="0" applyFont="1" applyBorder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3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7" fillId="0" borderId="17" xfId="0" applyFont="1" applyBorder="1" applyAlignment="1">
      <alignment horizontal="left"/>
    </xf>
    <xf numFmtId="0" fontId="17" fillId="0" borderId="13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7" fillId="0" borderId="17" xfId="0" applyFont="1" applyBorder="1"/>
    <xf numFmtId="0" fontId="17" fillId="0" borderId="13" xfId="0" applyFont="1" applyBorder="1"/>
    <xf numFmtId="0" fontId="17" fillId="0" borderId="8" xfId="0" applyFont="1" applyBorder="1"/>
    <xf numFmtId="0" fontId="17" fillId="0" borderId="17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5" fillId="0" borderId="13" xfId="0" applyFont="1" applyBorder="1" applyAlignment="1">
      <alignment horizontal="right" vertical="center"/>
    </xf>
    <xf numFmtId="0" fontId="15" fillId="0" borderId="8" xfId="0" applyFont="1" applyBorder="1" applyAlignment="1">
      <alignment horizontal="right" vertical="center"/>
    </xf>
    <xf numFmtId="0" fontId="15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0" fontId="16" fillId="0" borderId="17" xfId="0" applyFont="1" applyBorder="1" applyAlignment="1">
      <alignment horizontal="center" vertical="center" shrinkToFit="1"/>
    </xf>
    <xf numFmtId="0" fontId="16" fillId="0" borderId="13" xfId="0" applyFont="1" applyBorder="1" applyAlignment="1">
      <alignment horizontal="center" vertical="center" shrinkToFit="1"/>
    </xf>
    <xf numFmtId="0" fontId="16" fillId="0" borderId="8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shrinkToFit="1"/>
    </xf>
    <xf numFmtId="0" fontId="5" fillId="0" borderId="13" xfId="0" applyFont="1" applyBorder="1" applyAlignment="1">
      <alignment horizontal="left" vertical="center" shrinkToFit="1"/>
    </xf>
    <xf numFmtId="0" fontId="5" fillId="0" borderId="8" xfId="0" applyFont="1" applyBorder="1" applyAlignment="1">
      <alignment horizontal="left" vertical="center" shrinkToFit="1"/>
    </xf>
    <xf numFmtId="0" fontId="17" fillId="0" borderId="17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right" vertical="center" shrinkToFit="1"/>
    </xf>
    <xf numFmtId="0" fontId="13" fillId="0" borderId="13" xfId="0" applyFont="1" applyBorder="1" applyAlignment="1">
      <alignment horizontal="right" vertical="center" shrinkToFit="1"/>
    </xf>
    <xf numFmtId="0" fontId="13" fillId="0" borderId="8" xfId="0" applyFont="1" applyBorder="1" applyAlignment="1">
      <alignment horizontal="right" vertical="center" shrinkToFit="1"/>
    </xf>
    <xf numFmtId="0" fontId="5" fillId="4" borderId="17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13" fillId="0" borderId="20" xfId="0" applyFont="1" applyBorder="1" applyAlignment="1">
      <alignment horizontal="right" vertical="center" shrinkToFit="1"/>
    </xf>
    <xf numFmtId="0" fontId="0" fillId="0" borderId="1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shrinkToFit="1"/>
    </xf>
    <xf numFmtId="0" fontId="26" fillId="0" borderId="13" xfId="0" applyFont="1" applyBorder="1" applyAlignment="1">
      <alignment horizontal="left" vertical="center" shrinkToFit="1"/>
    </xf>
    <xf numFmtId="0" fontId="26" fillId="0" borderId="8" xfId="0" applyFont="1" applyBorder="1" applyAlignment="1">
      <alignment horizontal="left" vertical="center" shrinkToFit="1"/>
    </xf>
    <xf numFmtId="0" fontId="13" fillId="0" borderId="17" xfId="0" applyFont="1" applyBorder="1" applyAlignment="1">
      <alignment horizontal="left" vertical="center" shrinkToFit="1"/>
    </xf>
    <xf numFmtId="0" fontId="13" fillId="0" borderId="13" xfId="0" applyFont="1" applyBorder="1" applyAlignment="1">
      <alignment horizontal="left" vertical="center" shrinkToFit="1"/>
    </xf>
    <xf numFmtId="0" fontId="13" fillId="0" borderId="8" xfId="0" applyFont="1" applyBorder="1" applyAlignment="1">
      <alignment horizontal="left" vertical="center" shrinkToFit="1"/>
    </xf>
    <xf numFmtId="0" fontId="13" fillId="0" borderId="26" xfId="0" applyFont="1" applyBorder="1" applyAlignment="1">
      <alignment horizontal="left" vertical="center"/>
    </xf>
    <xf numFmtId="0" fontId="13" fillId="0" borderId="22" xfId="0" applyFont="1" applyBorder="1" applyAlignment="1">
      <alignment vertical="center"/>
    </xf>
    <xf numFmtId="0" fontId="13" fillId="0" borderId="51" xfId="0" applyFont="1" applyBorder="1" applyAlignment="1">
      <alignment vertical="center"/>
    </xf>
    <xf numFmtId="0" fontId="28" fillId="5" borderId="38" xfId="0" applyFont="1" applyFill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18" fillId="0" borderId="17" xfId="0" applyFont="1" applyBorder="1" applyAlignment="1">
      <alignment horizontal="right" vertical="center"/>
    </xf>
    <xf numFmtId="0" fontId="18" fillId="0" borderId="13" xfId="0" applyFont="1" applyBorder="1" applyAlignment="1">
      <alignment horizontal="right" vertical="center"/>
    </xf>
    <xf numFmtId="0" fontId="18" fillId="0" borderId="8" xfId="0" applyFont="1" applyBorder="1" applyAlignment="1">
      <alignment horizontal="right" vertical="center"/>
    </xf>
    <xf numFmtId="0" fontId="18" fillId="0" borderId="1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5" fillId="4" borderId="17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4" borderId="17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33" fillId="0" borderId="25" xfId="0" applyFont="1" applyBorder="1" applyAlignment="1">
      <alignment horizontal="center" vertical="top"/>
    </xf>
    <xf numFmtId="0" fontId="33" fillId="0" borderId="24" xfId="0" applyFont="1" applyBorder="1" applyAlignment="1">
      <alignment horizontal="center" vertical="top"/>
    </xf>
    <xf numFmtId="0" fontId="33" fillId="0" borderId="16" xfId="0" applyFont="1" applyBorder="1" applyAlignment="1">
      <alignment horizontal="center" vertical="top"/>
    </xf>
    <xf numFmtId="0" fontId="33" fillId="0" borderId="13" xfId="0" applyFont="1" applyBorder="1" applyAlignment="1">
      <alignment horizontal="center" vertical="top"/>
    </xf>
    <xf numFmtId="0" fontId="33" fillId="0" borderId="21" xfId="0" applyFont="1" applyBorder="1" applyAlignment="1">
      <alignment horizontal="center" vertical="top"/>
    </xf>
    <xf numFmtId="0" fontId="33" fillId="0" borderId="32" xfId="0" applyFont="1" applyBorder="1" applyAlignment="1">
      <alignment horizontal="center" vertical="top"/>
    </xf>
    <xf numFmtId="0" fontId="33" fillId="0" borderId="14" xfId="0" applyFont="1" applyBorder="1" applyAlignment="1">
      <alignment horizontal="center" vertical="top"/>
    </xf>
    <xf numFmtId="0" fontId="30" fillId="0" borderId="24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68" xfId="0" applyFont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30" fillId="2" borderId="24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3" fillId="0" borderId="49" xfId="0" applyFont="1" applyBorder="1" applyAlignment="1">
      <alignment horizontal="center" vertical="top"/>
    </xf>
    <xf numFmtId="0" fontId="33" fillId="0" borderId="50" xfId="0" applyFont="1" applyBorder="1" applyAlignment="1">
      <alignment horizontal="center" vertical="top"/>
    </xf>
    <xf numFmtId="0" fontId="33" fillId="0" borderId="66" xfId="0" applyFont="1" applyBorder="1" applyAlignment="1">
      <alignment horizontal="center" vertical="top"/>
    </xf>
    <xf numFmtId="0" fontId="31" fillId="0" borderId="59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19" xfId="0" applyFont="1" applyBorder="1" applyAlignment="1">
      <alignment horizontal="left" vertical="top"/>
    </xf>
    <xf numFmtId="0" fontId="32" fillId="0" borderId="21" xfId="0" applyFont="1" applyBorder="1" applyAlignment="1">
      <alignment horizontal="left" vertical="top" wrapText="1"/>
    </xf>
    <xf numFmtId="0" fontId="32" fillId="0" borderId="18" xfId="0" applyFont="1" applyBorder="1" applyAlignment="1">
      <alignment horizontal="left" vertical="top" wrapText="1"/>
    </xf>
    <xf numFmtId="0" fontId="32" fillId="0" borderId="20" xfId="0" applyFont="1" applyBorder="1" applyAlignment="1">
      <alignment horizontal="left" vertical="top" wrapText="1"/>
    </xf>
    <xf numFmtId="0" fontId="32" fillId="0" borderId="69" xfId="0" applyFont="1" applyBorder="1" applyAlignment="1">
      <alignment horizontal="center" vertical="center" wrapText="1"/>
    </xf>
    <xf numFmtId="0" fontId="32" fillId="0" borderId="60" xfId="0" applyFont="1" applyBorder="1" applyAlignment="1">
      <alignment horizontal="center" vertical="center" wrapText="1"/>
    </xf>
    <xf numFmtId="0" fontId="32" fillId="0" borderId="6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65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1" fillId="0" borderId="53" xfId="0" applyFont="1" applyBorder="1" applyAlignment="1">
      <alignment horizontal="left" vertical="top"/>
    </xf>
    <xf numFmtId="0" fontId="31" fillId="0" borderId="5" xfId="0" applyFont="1" applyBorder="1" applyAlignment="1">
      <alignment horizontal="left" vertical="top"/>
    </xf>
    <xf numFmtId="0" fontId="31" fillId="0" borderId="54" xfId="0" applyFont="1" applyBorder="1" applyAlignment="1">
      <alignment horizontal="left" vertical="top"/>
    </xf>
    <xf numFmtId="0" fontId="30" fillId="0" borderId="63" xfId="0" applyFont="1" applyBorder="1" applyAlignment="1">
      <alignment horizontal="left" vertical="top"/>
    </xf>
    <xf numFmtId="0" fontId="30" fillId="0" borderId="64" xfId="0" applyFont="1" applyBorder="1" applyAlignment="1">
      <alignment horizontal="left" vertical="top"/>
    </xf>
    <xf numFmtId="0" fontId="28" fillId="5" borderId="12" xfId="0" applyFont="1" applyFill="1" applyBorder="1" applyAlignment="1">
      <alignment horizontal="center" vertical="center" wrapText="1"/>
    </xf>
    <xf numFmtId="0" fontId="28" fillId="5" borderId="57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8" fillId="5" borderId="13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horizontal="center" vertical="center" wrapText="1"/>
    </xf>
    <xf numFmtId="0" fontId="28" fillId="5" borderId="9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 wrapText="1"/>
    </xf>
    <xf numFmtId="0" fontId="28" fillId="5" borderId="55" xfId="0" applyFont="1" applyFill="1" applyBorder="1" applyAlignment="1">
      <alignment horizontal="center" vertical="center" wrapText="1"/>
    </xf>
    <xf numFmtId="0" fontId="28" fillId="5" borderId="70" xfId="0" applyFont="1" applyFill="1" applyBorder="1" applyAlignment="1">
      <alignment horizontal="center" vertical="center" wrapText="1"/>
    </xf>
    <xf numFmtId="0" fontId="28" fillId="5" borderId="66" xfId="0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2" fontId="28" fillId="5" borderId="20" xfId="0" applyNumberFormat="1" applyFont="1" applyFill="1" applyBorder="1" applyAlignment="1">
      <alignment horizontal="center" vertical="center" wrapText="1"/>
    </xf>
    <xf numFmtId="0" fontId="44" fillId="8" borderId="39" xfId="0" applyFont="1" applyFill="1" applyBorder="1" applyAlignment="1">
      <alignment horizontal="center" vertical="center"/>
    </xf>
    <xf numFmtId="0" fontId="44" fillId="8" borderId="0" xfId="0" applyFont="1" applyFill="1" applyBorder="1" applyAlignment="1">
      <alignment horizontal="center" vertical="center"/>
    </xf>
    <xf numFmtId="0" fontId="44" fillId="8" borderId="71" xfId="0" applyFont="1" applyFill="1" applyBorder="1" applyAlignment="1">
      <alignment horizontal="center" vertical="center"/>
    </xf>
    <xf numFmtId="0" fontId="44" fillId="8" borderId="72" xfId="0" applyFont="1" applyFill="1" applyBorder="1" applyAlignment="1">
      <alignment horizontal="center" vertical="center"/>
    </xf>
    <xf numFmtId="0" fontId="44" fillId="8" borderId="27" xfId="0" applyFont="1" applyFill="1" applyBorder="1" applyAlignment="1">
      <alignment horizontal="center" vertical="center"/>
    </xf>
    <xf numFmtId="0" fontId="44" fillId="8" borderId="41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left" vertical="center" shrinkToFit="1"/>
    </xf>
    <xf numFmtId="0" fontId="17" fillId="0" borderId="13" xfId="0" applyFont="1" applyBorder="1" applyAlignment="1">
      <alignment horizontal="left" vertical="center" shrinkToFit="1"/>
    </xf>
    <xf numFmtId="0" fontId="17" fillId="0" borderId="8" xfId="0" applyFont="1" applyBorder="1" applyAlignment="1">
      <alignment horizontal="left" vertical="center" shrinkToFit="1"/>
    </xf>
    <xf numFmtId="0" fontId="45" fillId="0" borderId="17" xfId="0" applyFont="1" applyBorder="1" applyAlignment="1">
      <alignment horizontal="left" vertical="center"/>
    </xf>
    <xf numFmtId="0" fontId="45" fillId="0" borderId="13" xfId="0" applyFont="1" applyBorder="1" applyAlignment="1">
      <alignment horizontal="left" vertical="center"/>
    </xf>
    <xf numFmtId="0" fontId="45" fillId="0" borderId="8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 shrinkToFit="1"/>
    </xf>
    <xf numFmtId="0" fontId="17" fillId="0" borderId="18" xfId="0" applyFont="1" applyBorder="1" applyAlignment="1">
      <alignment horizontal="left" vertical="center" shrinkToFit="1"/>
    </xf>
    <xf numFmtId="0" fontId="17" fillId="0" borderId="20" xfId="0" applyFont="1" applyBorder="1" applyAlignment="1">
      <alignment horizontal="left" vertical="center" shrinkToFit="1"/>
    </xf>
    <xf numFmtId="0" fontId="28" fillId="5" borderId="73" xfId="0" applyFont="1" applyFill="1" applyBorder="1" applyAlignment="1">
      <alignment horizontal="center" vertical="center" wrapText="1"/>
    </xf>
    <xf numFmtId="2" fontId="28" fillId="5" borderId="49" xfId="0" applyNumberFormat="1" applyFont="1" applyFill="1" applyBorder="1" applyAlignment="1">
      <alignment horizontal="center" vertical="center" wrapText="1"/>
    </xf>
    <xf numFmtId="2" fontId="28" fillId="5" borderId="11" xfId="0" applyNumberFormat="1" applyFont="1" applyFill="1" applyBorder="1" applyAlignment="1">
      <alignment horizontal="center" vertical="center" wrapText="1"/>
    </xf>
  </cellXfs>
  <cellStyles count="5">
    <cellStyle name="Comma 2" xfId="2" xr:uid="{00000000-0005-0000-0000-000000000000}"/>
    <cellStyle name="Comma 4" xfId="4" xr:uid="{00000000-0005-0000-0000-000001000000}"/>
    <cellStyle name="Normal" xfId="0" builtinId="0"/>
    <cellStyle name="Normal_CDOF-EN-F-07-001 Technical Purchase Requisition Form_ENGG-00520-WAREHOUSE FLOORING REPAIR" xfId="3" xr:uid="{00000000-0005-0000-0000-000003000000}"/>
    <cellStyle name="Percent" xfId="1" builtinId="5"/>
  </cellStyles>
  <dxfs count="0"/>
  <tableStyles count="0" defaultTableStyle="TableStyleMedium2" defaultPivotStyle="PivotStyleLight16"/>
  <colors>
    <mruColors>
      <color rgb="FF3333CC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8419" cy="705713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85618</xdr:colOff>
      <xdr:row>0</xdr:row>
      <xdr:rowOff>32107</xdr:rowOff>
    </xdr:from>
    <xdr:to>
      <xdr:col>23</xdr:col>
      <xdr:colOff>1276419</xdr:colOff>
      <xdr:row>4</xdr:row>
      <xdr:rowOff>473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76059" y="32107"/>
          <a:ext cx="2885691" cy="72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78160</xdr:colOff>
      <xdr:row>0</xdr:row>
      <xdr:rowOff>17676</xdr:rowOff>
    </xdr:from>
    <xdr:to>
      <xdr:col>2</xdr:col>
      <xdr:colOff>924153</xdr:colOff>
      <xdr:row>3</xdr:row>
      <xdr:rowOff>135080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60" y="17676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202046</xdr:colOff>
      <xdr:row>6</xdr:row>
      <xdr:rowOff>19568</xdr:rowOff>
    </xdr:from>
    <xdr:to>
      <xdr:col>23</xdr:col>
      <xdr:colOff>1653543</xdr:colOff>
      <xdr:row>6</xdr:row>
      <xdr:rowOff>383778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4596" y="1114943"/>
          <a:ext cx="2432572" cy="364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78160</xdr:colOff>
      <xdr:row>0</xdr:row>
      <xdr:rowOff>17676</xdr:rowOff>
    </xdr:from>
    <xdr:to>
      <xdr:col>2</xdr:col>
      <xdr:colOff>924153</xdr:colOff>
      <xdr:row>3</xdr:row>
      <xdr:rowOff>135080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60" y="17676"/>
          <a:ext cx="1655618" cy="698429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202046</xdr:colOff>
      <xdr:row>6</xdr:row>
      <xdr:rowOff>19568</xdr:rowOff>
    </xdr:from>
    <xdr:to>
      <xdr:col>23</xdr:col>
      <xdr:colOff>1653543</xdr:colOff>
      <xdr:row>6</xdr:row>
      <xdr:rowOff>383778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4146" y="1124468"/>
          <a:ext cx="1870597" cy="364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7FF-C7CB-41D8-A64D-837DAA709B01}">
  <dimension ref="B2:Q20"/>
  <sheetViews>
    <sheetView topLeftCell="A7" workbookViewId="0">
      <selection activeCell="L21" sqref="L21"/>
    </sheetView>
  </sheetViews>
  <sheetFormatPr defaultRowHeight="15"/>
  <cols>
    <col min="1" max="1" width="4.42578125" customWidth="1"/>
    <col min="2" max="2" width="4.140625" customWidth="1"/>
    <col min="3" max="3" width="15.7109375" customWidth="1"/>
    <col min="4" max="4" width="14.85546875" customWidth="1"/>
    <col min="5" max="5" width="6" customWidth="1"/>
    <col min="6" max="6" width="14" customWidth="1"/>
    <col min="7" max="7" width="3.7109375" customWidth="1"/>
    <col min="8" max="8" width="3.5703125" customWidth="1"/>
    <col min="9" max="9" width="4.42578125" customWidth="1"/>
    <col min="10" max="10" width="15.42578125" customWidth="1"/>
    <col min="11" max="11" width="6.140625" customWidth="1"/>
    <col min="12" max="12" width="15.28515625" customWidth="1"/>
    <col min="13" max="13" width="15.42578125" customWidth="1"/>
    <col min="14" max="14" width="6.140625" bestFit="1" customWidth="1"/>
    <col min="15" max="15" width="14.7109375" customWidth="1"/>
    <col min="16" max="16" width="19.85546875" customWidth="1"/>
    <col min="17" max="17" width="23.28515625" customWidth="1"/>
  </cols>
  <sheetData>
    <row r="2" spans="2:17">
      <c r="B2" s="319"/>
      <c r="C2" s="320" t="s">
        <v>162</v>
      </c>
      <c r="D2" s="321" t="s">
        <v>163</v>
      </c>
      <c r="E2" s="354" t="s">
        <v>163</v>
      </c>
      <c r="F2" s="355"/>
      <c r="G2" s="354" t="s">
        <v>108</v>
      </c>
      <c r="H2" s="364"/>
      <c r="I2" s="355"/>
      <c r="J2" s="321" t="s">
        <v>107</v>
      </c>
      <c r="K2" s="354" t="s">
        <v>107</v>
      </c>
      <c r="L2" s="355"/>
      <c r="M2" s="321" t="s">
        <v>125</v>
      </c>
      <c r="N2" s="354" t="s">
        <v>125</v>
      </c>
      <c r="O2" s="355"/>
      <c r="P2" s="322" t="s">
        <v>164</v>
      </c>
      <c r="Q2" s="322" t="s">
        <v>165</v>
      </c>
    </row>
    <row r="3" spans="2:17">
      <c r="B3" s="323"/>
      <c r="C3" s="324"/>
      <c r="D3" s="325"/>
      <c r="E3" s="323"/>
      <c r="F3" s="324"/>
      <c r="G3" s="351"/>
      <c r="H3" s="352"/>
      <c r="I3" s="353"/>
      <c r="J3" s="325"/>
      <c r="K3" s="323"/>
      <c r="L3" s="324"/>
      <c r="M3" s="325"/>
      <c r="N3" s="323"/>
      <c r="O3" s="324"/>
      <c r="P3" s="325"/>
      <c r="Q3" s="365"/>
    </row>
    <row r="4" spans="2:17" ht="30">
      <c r="B4" s="326" t="s">
        <v>166</v>
      </c>
      <c r="C4" s="327" t="s">
        <v>101</v>
      </c>
      <c r="D4" s="328">
        <v>139500</v>
      </c>
      <c r="E4" s="329">
        <f>D4/D20</f>
        <v>0.15147688496939826</v>
      </c>
      <c r="F4" s="327" t="s">
        <v>167</v>
      </c>
      <c r="G4" s="358" t="s">
        <v>190</v>
      </c>
      <c r="H4" s="359"/>
      <c r="I4" s="360"/>
      <c r="J4" s="328">
        <v>162700</v>
      </c>
      <c r="K4" s="329">
        <f>J4/J20</f>
        <v>0.1274291924067239</v>
      </c>
      <c r="L4" s="327" t="s">
        <v>167</v>
      </c>
      <c r="M4" s="328">
        <v>59600</v>
      </c>
      <c r="N4" s="334">
        <f>M4/M20</f>
        <v>3.3306098705440004E-2</v>
      </c>
      <c r="O4" s="327" t="s">
        <v>167</v>
      </c>
      <c r="P4" s="330" t="s">
        <v>168</v>
      </c>
      <c r="Q4" s="366"/>
    </row>
    <row r="5" spans="2:17">
      <c r="B5" s="323"/>
      <c r="C5" s="331"/>
      <c r="D5" s="332"/>
      <c r="E5" s="323"/>
      <c r="F5" s="324"/>
      <c r="G5" s="358"/>
      <c r="H5" s="359"/>
      <c r="I5" s="360"/>
      <c r="J5" s="332"/>
      <c r="K5" s="323"/>
      <c r="L5" s="324"/>
      <c r="M5" s="332"/>
      <c r="N5" s="323"/>
      <c r="O5" s="324"/>
      <c r="P5" s="325"/>
      <c r="Q5" s="325"/>
    </row>
    <row r="6" spans="2:17" ht="38.25" customHeight="1">
      <c r="B6" s="326" t="s">
        <v>169</v>
      </c>
      <c r="C6" s="327" t="s">
        <v>170</v>
      </c>
      <c r="D6" s="333">
        <v>50000</v>
      </c>
      <c r="E6" s="334">
        <f>D6/D20</f>
        <v>5.4292790311612278E-2</v>
      </c>
      <c r="F6" s="327" t="s">
        <v>167</v>
      </c>
      <c r="G6" s="358"/>
      <c r="H6" s="359"/>
      <c r="I6" s="360"/>
      <c r="J6" s="333">
        <v>122000</v>
      </c>
      <c r="K6" s="334">
        <f>J6/J20</f>
        <v>9.5552313912847672E-2</v>
      </c>
      <c r="L6" s="327" t="s">
        <v>167</v>
      </c>
      <c r="M6" s="333">
        <v>48500</v>
      </c>
      <c r="N6" s="334">
        <f>M6/M20</f>
        <v>2.7103117235131546E-2</v>
      </c>
      <c r="O6" s="327" t="s">
        <v>167</v>
      </c>
      <c r="P6" s="330" t="s">
        <v>171</v>
      </c>
      <c r="Q6" s="330"/>
    </row>
    <row r="7" spans="2:17">
      <c r="B7" s="323"/>
      <c r="C7" s="331"/>
      <c r="D7" s="332"/>
      <c r="E7" s="323"/>
      <c r="F7" s="324"/>
      <c r="G7" s="358"/>
      <c r="H7" s="359"/>
      <c r="I7" s="360"/>
      <c r="J7" s="332"/>
      <c r="K7" s="323"/>
      <c r="L7" s="324"/>
      <c r="M7" s="332"/>
      <c r="N7" s="323"/>
      <c r="O7" s="324"/>
      <c r="P7" s="325"/>
      <c r="Q7" s="325"/>
    </row>
    <row r="8" spans="2:17" ht="38.25" customHeight="1">
      <c r="B8" s="326" t="s">
        <v>172</v>
      </c>
      <c r="C8" s="327" t="s">
        <v>173</v>
      </c>
      <c r="D8" s="333">
        <f>'Final Quot'!I112</f>
        <v>526430</v>
      </c>
      <c r="E8" s="334">
        <f>D8/D20</f>
        <v>0.57162707207484098</v>
      </c>
      <c r="F8" s="327" t="s">
        <v>167</v>
      </c>
      <c r="G8" s="358"/>
      <c r="H8" s="359"/>
      <c r="I8" s="360"/>
      <c r="J8" s="333">
        <f>'Final Quot'!S112</f>
        <v>634950</v>
      </c>
      <c r="K8" s="334">
        <f>J8/J20</f>
        <v>0.49730280097510354</v>
      </c>
      <c r="L8" s="327" t="s">
        <v>167</v>
      </c>
      <c r="M8" s="333">
        <f>'Final Quot'!X112</f>
        <v>1154375</v>
      </c>
      <c r="N8" s="334">
        <f>M8/M20</f>
        <v>0.64509610223309233</v>
      </c>
      <c r="O8" s="327" t="s">
        <v>167</v>
      </c>
      <c r="P8" s="330"/>
      <c r="Q8" s="330"/>
    </row>
    <row r="9" spans="2:17">
      <c r="B9" s="323"/>
      <c r="C9" s="331"/>
      <c r="D9" s="332"/>
      <c r="E9" s="323"/>
      <c r="F9" s="324"/>
      <c r="G9" s="358"/>
      <c r="H9" s="359"/>
      <c r="I9" s="360"/>
      <c r="J9" s="332"/>
      <c r="K9" s="323"/>
      <c r="L9" s="324"/>
      <c r="M9" s="332"/>
      <c r="N9" s="323"/>
      <c r="O9" s="324"/>
      <c r="P9" s="325"/>
      <c r="Q9" s="325"/>
    </row>
    <row r="10" spans="2:17" ht="57.75" customHeight="1">
      <c r="B10" s="326" t="s">
        <v>174</v>
      </c>
      <c r="C10" s="327" t="s">
        <v>175</v>
      </c>
      <c r="D10" s="333">
        <f>'Final Quot'!I113</f>
        <v>49600</v>
      </c>
      <c r="E10" s="334">
        <f>D10/D8</f>
        <v>9.4219554356704593E-2</v>
      </c>
      <c r="F10" s="327" t="s">
        <v>176</v>
      </c>
      <c r="G10" s="358"/>
      <c r="H10" s="359"/>
      <c r="I10" s="360"/>
      <c r="J10" s="333">
        <f>'Final Quot'!S113</f>
        <v>190600</v>
      </c>
      <c r="K10" s="334">
        <f>J10/J8</f>
        <v>0.30018111662335617</v>
      </c>
      <c r="L10" s="327" t="s">
        <v>176</v>
      </c>
      <c r="M10" s="333">
        <f>'Final Quot'!X113</f>
        <v>206960</v>
      </c>
      <c r="N10" s="334">
        <f>M10/M8</f>
        <v>0.17928316188413643</v>
      </c>
      <c r="O10" s="327" t="s">
        <v>176</v>
      </c>
      <c r="P10" s="335" t="s">
        <v>177</v>
      </c>
      <c r="Q10" s="330"/>
    </row>
    <row r="11" spans="2:17">
      <c r="B11" s="323"/>
      <c r="C11" s="331"/>
      <c r="D11" s="332"/>
      <c r="E11" s="323"/>
      <c r="F11" s="349" t="s">
        <v>178</v>
      </c>
      <c r="G11" s="358"/>
      <c r="H11" s="359"/>
      <c r="I11" s="360"/>
      <c r="J11" s="332"/>
      <c r="K11" s="323"/>
      <c r="L11" s="349" t="s">
        <v>178</v>
      </c>
      <c r="M11" s="332"/>
      <c r="N11" s="323"/>
      <c r="O11" s="349" t="s">
        <v>178</v>
      </c>
      <c r="P11" s="325"/>
      <c r="Q11" s="356" t="s">
        <v>179</v>
      </c>
    </row>
    <row r="12" spans="2:17" ht="46.5" customHeight="1">
      <c r="B12" s="326" t="s">
        <v>180</v>
      </c>
      <c r="C12" s="327" t="s">
        <v>181</v>
      </c>
      <c r="D12" s="333">
        <f>'Final Quot'!I108</f>
        <v>38276.5</v>
      </c>
      <c r="E12" s="334">
        <v>0.05</v>
      </c>
      <c r="F12" s="350"/>
      <c r="G12" s="358"/>
      <c r="H12" s="359"/>
      <c r="I12" s="360"/>
      <c r="J12" s="333">
        <v>29976.75</v>
      </c>
      <c r="K12" s="334">
        <v>0.05</v>
      </c>
      <c r="L12" s="350"/>
      <c r="M12" s="333">
        <f>'Final Quot'!X108</f>
        <v>126247.5</v>
      </c>
      <c r="N12" s="334">
        <v>0.05</v>
      </c>
      <c r="O12" s="350"/>
      <c r="P12" s="330" t="s">
        <v>182</v>
      </c>
      <c r="Q12" s="357"/>
    </row>
    <row r="13" spans="2:17">
      <c r="B13" s="323"/>
      <c r="C13" s="331"/>
      <c r="D13" s="332"/>
      <c r="E13" s="323"/>
      <c r="F13" s="324"/>
      <c r="G13" s="358"/>
      <c r="H13" s="359"/>
      <c r="I13" s="360"/>
      <c r="J13" s="332"/>
      <c r="K13" s="323"/>
      <c r="L13" s="324"/>
      <c r="M13" s="332"/>
      <c r="N13" s="323"/>
      <c r="O13" s="324"/>
      <c r="P13" s="325"/>
      <c r="Q13" s="325"/>
    </row>
    <row r="14" spans="2:17" ht="38.25" customHeight="1">
      <c r="B14" s="326" t="s">
        <v>183</v>
      </c>
      <c r="C14" s="327" t="s">
        <v>20</v>
      </c>
      <c r="D14" s="333">
        <f>'Final Quot'!I107</f>
        <v>2296.59</v>
      </c>
      <c r="E14" s="334">
        <f>D14/D20</f>
        <v>2.4937655860349131E-3</v>
      </c>
      <c r="F14" s="327" t="s">
        <v>167</v>
      </c>
      <c r="G14" s="358"/>
      <c r="H14" s="359"/>
      <c r="I14" s="360"/>
      <c r="J14" s="333">
        <f>3330.75</f>
        <v>3330.75</v>
      </c>
      <c r="K14" s="334">
        <f>J14/J20</f>
        <v>2.6086956521739132E-3</v>
      </c>
      <c r="L14" s="327" t="s">
        <v>167</v>
      </c>
      <c r="M14" s="333">
        <f>'Final Quot'!X107</f>
        <v>4408.3100000000004</v>
      </c>
      <c r="N14" s="334">
        <f>M14/M20</f>
        <v>2.4634833554392321E-3</v>
      </c>
      <c r="O14" s="327" t="s">
        <v>167</v>
      </c>
      <c r="P14" s="335" t="s">
        <v>19</v>
      </c>
      <c r="Q14" s="330"/>
    </row>
    <row r="15" spans="2:17">
      <c r="B15" s="323"/>
      <c r="C15" s="331"/>
      <c r="D15" s="332"/>
      <c r="E15" s="323"/>
      <c r="F15" s="324"/>
      <c r="G15" s="358"/>
      <c r="H15" s="359"/>
      <c r="I15" s="360"/>
      <c r="J15" s="332"/>
      <c r="K15" s="323"/>
      <c r="L15" s="324"/>
      <c r="M15" s="332"/>
      <c r="N15" s="323"/>
      <c r="O15" s="324"/>
      <c r="P15" s="325"/>
      <c r="Q15" s="325"/>
    </row>
    <row r="16" spans="2:17" ht="38.25" customHeight="1">
      <c r="B16" s="326" t="s">
        <v>184</v>
      </c>
      <c r="C16" s="327" t="s">
        <v>185</v>
      </c>
      <c r="D16" s="336">
        <f>SUM(D4:D14)</f>
        <v>806103.09</v>
      </c>
      <c r="E16" s="326"/>
      <c r="F16" s="337"/>
      <c r="G16" s="358"/>
      <c r="H16" s="359"/>
      <c r="I16" s="360"/>
      <c r="J16" s="336">
        <v>1276787.5</v>
      </c>
      <c r="K16" s="326"/>
      <c r="L16" s="337"/>
      <c r="M16" s="336">
        <f>SUM(M4:M14)</f>
        <v>1600090.81</v>
      </c>
      <c r="N16" s="326"/>
      <c r="O16" s="337"/>
      <c r="P16" s="330"/>
      <c r="Q16" s="330"/>
    </row>
    <row r="17" spans="2:17">
      <c r="B17" s="338"/>
      <c r="C17" s="339"/>
      <c r="D17" s="340"/>
      <c r="E17" s="338"/>
      <c r="F17" s="341"/>
      <c r="G17" s="358"/>
      <c r="H17" s="359"/>
      <c r="I17" s="360"/>
      <c r="J17" s="340"/>
      <c r="K17" s="338"/>
      <c r="L17" s="341"/>
      <c r="M17" s="340"/>
      <c r="N17" s="338"/>
      <c r="O17" s="341"/>
      <c r="P17" s="342"/>
      <c r="Q17" s="342"/>
    </row>
    <row r="18" spans="2:17" ht="30">
      <c r="B18" s="326" t="s">
        <v>186</v>
      </c>
      <c r="C18" s="327" t="s">
        <v>187</v>
      </c>
      <c r="D18" s="333">
        <f>'Final Quot'!I114</f>
        <v>114829.5</v>
      </c>
      <c r="E18" s="334">
        <f>D18/D20</f>
        <v>0.12468827930174564</v>
      </c>
      <c r="F18" s="337"/>
      <c r="G18" s="361"/>
      <c r="H18" s="362"/>
      <c r="I18" s="363"/>
      <c r="J18" s="333">
        <f>'Final Quot'!S114</f>
        <v>166537.5</v>
      </c>
      <c r="K18" s="334">
        <f>J18/J20</f>
        <v>0.13043478260869565</v>
      </c>
      <c r="L18" s="337"/>
      <c r="M18" s="333">
        <f>'Final Quot'!X114</f>
        <v>189371.25</v>
      </c>
      <c r="N18" s="334">
        <f>M18/M20</f>
        <v>0.10582579772604958</v>
      </c>
      <c r="O18" s="337"/>
      <c r="P18" s="335" t="s">
        <v>188</v>
      </c>
      <c r="Q18" s="330"/>
    </row>
    <row r="19" spans="2:17">
      <c r="D19" s="343"/>
      <c r="G19" s="343"/>
      <c r="J19" s="343"/>
      <c r="M19" s="343"/>
    </row>
    <row r="20" spans="2:17">
      <c r="B20" s="344"/>
      <c r="C20" s="345" t="s">
        <v>189</v>
      </c>
      <c r="D20" s="346">
        <f>SUM(D16:D18)</f>
        <v>920932.59</v>
      </c>
      <c r="E20" s="347"/>
      <c r="F20" s="347"/>
      <c r="G20" s="346"/>
      <c r="H20" s="347"/>
      <c r="I20" s="347"/>
      <c r="J20" s="346">
        <f>J16</f>
        <v>1276787.5</v>
      </c>
      <c r="K20" s="347"/>
      <c r="L20" s="347"/>
      <c r="M20" s="346">
        <f>SUM(M16:M18)</f>
        <v>1789462.06</v>
      </c>
      <c r="N20" s="347"/>
      <c r="O20" s="347"/>
      <c r="P20" s="348"/>
    </row>
  </sheetData>
  <mergeCells count="11">
    <mergeCell ref="Q11:Q12"/>
    <mergeCell ref="L11:L12"/>
    <mergeCell ref="O11:O12"/>
    <mergeCell ref="G4:I18"/>
    <mergeCell ref="G2:I2"/>
    <mergeCell ref="Q3:Q4"/>
    <mergeCell ref="F11:F12"/>
    <mergeCell ref="G3:I3"/>
    <mergeCell ref="E2:F2"/>
    <mergeCell ref="K2:L2"/>
    <mergeCell ref="N2:O2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23"/>
  <sheetViews>
    <sheetView view="pageBreakPreview" zoomScale="71" zoomScaleNormal="89" zoomScaleSheetLayoutView="71" workbookViewId="0">
      <pane xSplit="4" ySplit="4" topLeftCell="Q89" activePane="bottomRight" state="frozen"/>
      <selection pane="topRight" activeCell="E1" sqref="E1"/>
      <selection pane="bottomLeft" activeCell="A5" sqref="A5"/>
      <selection pane="bottomRight" activeCell="X97" activeCellId="1" sqref="X104 X97:X98"/>
    </sheetView>
  </sheetViews>
  <sheetFormatPr defaultRowHeight="15"/>
  <cols>
    <col min="1" max="1" width="6.5703125" style="1" customWidth="1"/>
    <col min="2" max="2" width="5.5703125" style="1" customWidth="1"/>
    <col min="3" max="3" width="14.28515625" style="1" customWidth="1"/>
    <col min="4" max="4" width="80.28515625" style="1" customWidth="1"/>
    <col min="5" max="5" width="8.28515625" style="4" bestFit="1" customWidth="1"/>
    <col min="6" max="6" width="7.7109375" style="4" bestFit="1" customWidth="1"/>
    <col min="7" max="7" width="5.85546875" style="4" bestFit="1" customWidth="1"/>
    <col min="8" max="8" width="14.42578125" style="3" bestFit="1" customWidth="1"/>
    <col min="9" max="9" width="19.85546875" style="2" customWidth="1"/>
    <col min="10" max="10" width="8.28515625" style="4" bestFit="1" customWidth="1"/>
    <col min="11" max="11" width="7.7109375" style="4" bestFit="1" customWidth="1"/>
    <col min="12" max="12" width="6.5703125" style="8" bestFit="1" customWidth="1"/>
    <col min="13" max="13" width="14.42578125" style="3" bestFit="1" customWidth="1"/>
    <col min="14" max="14" width="17.28515625" style="2" customWidth="1"/>
    <col min="15" max="15" width="8.28515625" style="4" bestFit="1" customWidth="1"/>
    <col min="16" max="16" width="7.7109375" style="4" bestFit="1" customWidth="1"/>
    <col min="17" max="17" width="6.5703125" style="8" bestFit="1" customWidth="1"/>
    <col min="18" max="18" width="16.28515625" style="3" bestFit="1" customWidth="1"/>
    <col min="19" max="19" width="22.5703125" style="2" customWidth="1"/>
    <col min="20" max="20" width="8.28515625" style="4" bestFit="1" customWidth="1"/>
    <col min="21" max="21" width="6.5703125" style="4" bestFit="1" customWidth="1"/>
    <col min="22" max="22" width="10.5703125" style="8" bestFit="1" customWidth="1"/>
    <col min="23" max="23" width="14.85546875" style="3" bestFit="1" customWidth="1"/>
    <col min="24" max="24" width="19.85546875" style="2" customWidth="1"/>
    <col min="25" max="25" width="12.85546875" style="1" bestFit="1" customWidth="1"/>
    <col min="26" max="28" width="9.140625" style="1"/>
    <col min="29" max="29" width="9.140625" style="1" customWidth="1"/>
    <col min="30" max="206" width="9.140625" style="1"/>
    <col min="207" max="207" width="5.7109375" style="1" customWidth="1"/>
    <col min="208" max="208" width="8.28515625" style="1" customWidth="1"/>
    <col min="209" max="209" width="1.5703125" style="1" bestFit="1" customWidth="1"/>
    <col min="210" max="210" width="50.7109375" style="1" customWidth="1"/>
    <col min="211" max="211" width="6" style="1" bestFit="1" customWidth="1"/>
    <col min="212" max="212" width="7.28515625" style="1" bestFit="1" customWidth="1"/>
    <col min="213" max="213" width="5.7109375" style="1" customWidth="1"/>
    <col min="214" max="214" width="11.42578125" style="1" customWidth="1"/>
    <col min="215" max="215" width="12.7109375" style="1" customWidth="1"/>
    <col min="216" max="462" width="9.140625" style="1"/>
    <col min="463" max="463" width="5.7109375" style="1" customWidth="1"/>
    <col min="464" max="464" width="8.28515625" style="1" customWidth="1"/>
    <col min="465" max="465" width="1.5703125" style="1" bestFit="1" customWidth="1"/>
    <col min="466" max="466" width="50.7109375" style="1" customWidth="1"/>
    <col min="467" max="467" width="6" style="1" bestFit="1" customWidth="1"/>
    <col min="468" max="468" width="7.28515625" style="1" bestFit="1" customWidth="1"/>
    <col min="469" max="469" width="5.7109375" style="1" customWidth="1"/>
    <col min="470" max="470" width="11.42578125" style="1" customWidth="1"/>
    <col min="471" max="471" width="12.7109375" style="1" customWidth="1"/>
    <col min="472" max="718" width="9.140625" style="1"/>
    <col min="719" max="719" width="5.7109375" style="1" customWidth="1"/>
    <col min="720" max="720" width="8.28515625" style="1" customWidth="1"/>
    <col min="721" max="721" width="1.5703125" style="1" bestFit="1" customWidth="1"/>
    <col min="722" max="722" width="50.7109375" style="1" customWidth="1"/>
    <col min="723" max="723" width="6" style="1" bestFit="1" customWidth="1"/>
    <col min="724" max="724" width="7.28515625" style="1" bestFit="1" customWidth="1"/>
    <col min="725" max="725" width="5.7109375" style="1" customWidth="1"/>
    <col min="726" max="726" width="11.42578125" style="1" customWidth="1"/>
    <col min="727" max="727" width="12.7109375" style="1" customWidth="1"/>
    <col min="728" max="974" width="9.140625" style="1"/>
    <col min="975" max="975" width="5.7109375" style="1" customWidth="1"/>
    <col min="976" max="976" width="8.28515625" style="1" customWidth="1"/>
    <col min="977" max="977" width="1.5703125" style="1" bestFit="1" customWidth="1"/>
    <col min="978" max="978" width="50.7109375" style="1" customWidth="1"/>
    <col min="979" max="979" width="6" style="1" bestFit="1" customWidth="1"/>
    <col min="980" max="980" width="7.28515625" style="1" bestFit="1" customWidth="1"/>
    <col min="981" max="981" width="5.7109375" style="1" customWidth="1"/>
    <col min="982" max="982" width="11.42578125" style="1" customWidth="1"/>
    <col min="983" max="983" width="12.7109375" style="1" customWidth="1"/>
    <col min="984" max="1230" width="9.140625" style="1"/>
    <col min="1231" max="1231" width="5.7109375" style="1" customWidth="1"/>
    <col min="1232" max="1232" width="8.28515625" style="1" customWidth="1"/>
    <col min="1233" max="1233" width="1.5703125" style="1" bestFit="1" customWidth="1"/>
    <col min="1234" max="1234" width="50.7109375" style="1" customWidth="1"/>
    <col min="1235" max="1235" width="6" style="1" bestFit="1" customWidth="1"/>
    <col min="1236" max="1236" width="7.28515625" style="1" bestFit="1" customWidth="1"/>
    <col min="1237" max="1237" width="5.7109375" style="1" customWidth="1"/>
    <col min="1238" max="1238" width="11.42578125" style="1" customWidth="1"/>
    <col min="1239" max="1239" width="12.7109375" style="1" customWidth="1"/>
    <col min="1240" max="1486" width="9.140625" style="1"/>
    <col min="1487" max="1487" width="5.7109375" style="1" customWidth="1"/>
    <col min="1488" max="1488" width="8.28515625" style="1" customWidth="1"/>
    <col min="1489" max="1489" width="1.5703125" style="1" bestFit="1" customWidth="1"/>
    <col min="1490" max="1490" width="50.7109375" style="1" customWidth="1"/>
    <col min="1491" max="1491" width="6" style="1" bestFit="1" customWidth="1"/>
    <col min="1492" max="1492" width="7.28515625" style="1" bestFit="1" customWidth="1"/>
    <col min="1493" max="1493" width="5.7109375" style="1" customWidth="1"/>
    <col min="1494" max="1494" width="11.42578125" style="1" customWidth="1"/>
    <col min="1495" max="1495" width="12.7109375" style="1" customWidth="1"/>
    <col min="1496" max="1742" width="9.140625" style="1"/>
    <col min="1743" max="1743" width="5.7109375" style="1" customWidth="1"/>
    <col min="1744" max="1744" width="8.28515625" style="1" customWidth="1"/>
    <col min="1745" max="1745" width="1.5703125" style="1" bestFit="1" customWidth="1"/>
    <col min="1746" max="1746" width="50.7109375" style="1" customWidth="1"/>
    <col min="1747" max="1747" width="6" style="1" bestFit="1" customWidth="1"/>
    <col min="1748" max="1748" width="7.28515625" style="1" bestFit="1" customWidth="1"/>
    <col min="1749" max="1749" width="5.7109375" style="1" customWidth="1"/>
    <col min="1750" max="1750" width="11.42578125" style="1" customWidth="1"/>
    <col min="1751" max="1751" width="12.7109375" style="1" customWidth="1"/>
    <col min="1752" max="1998" width="9.140625" style="1"/>
    <col min="1999" max="1999" width="5.7109375" style="1" customWidth="1"/>
    <col min="2000" max="2000" width="8.28515625" style="1" customWidth="1"/>
    <col min="2001" max="2001" width="1.5703125" style="1" bestFit="1" customWidth="1"/>
    <col min="2002" max="2002" width="50.7109375" style="1" customWidth="1"/>
    <col min="2003" max="2003" width="6" style="1" bestFit="1" customWidth="1"/>
    <col min="2004" max="2004" width="7.28515625" style="1" bestFit="1" customWidth="1"/>
    <col min="2005" max="2005" width="5.7109375" style="1" customWidth="1"/>
    <col min="2006" max="2006" width="11.42578125" style="1" customWidth="1"/>
    <col min="2007" max="2007" width="12.7109375" style="1" customWidth="1"/>
    <col min="2008" max="2254" width="9.140625" style="1"/>
    <col min="2255" max="2255" width="5.7109375" style="1" customWidth="1"/>
    <col min="2256" max="2256" width="8.28515625" style="1" customWidth="1"/>
    <col min="2257" max="2257" width="1.5703125" style="1" bestFit="1" customWidth="1"/>
    <col min="2258" max="2258" width="50.7109375" style="1" customWidth="1"/>
    <col min="2259" max="2259" width="6" style="1" bestFit="1" customWidth="1"/>
    <col min="2260" max="2260" width="7.28515625" style="1" bestFit="1" customWidth="1"/>
    <col min="2261" max="2261" width="5.7109375" style="1" customWidth="1"/>
    <col min="2262" max="2262" width="11.42578125" style="1" customWidth="1"/>
    <col min="2263" max="2263" width="12.7109375" style="1" customWidth="1"/>
    <col min="2264" max="2510" width="9.140625" style="1"/>
    <col min="2511" max="2511" width="5.7109375" style="1" customWidth="1"/>
    <col min="2512" max="2512" width="8.28515625" style="1" customWidth="1"/>
    <col min="2513" max="2513" width="1.5703125" style="1" bestFit="1" customWidth="1"/>
    <col min="2514" max="2514" width="50.7109375" style="1" customWidth="1"/>
    <col min="2515" max="2515" width="6" style="1" bestFit="1" customWidth="1"/>
    <col min="2516" max="2516" width="7.28515625" style="1" bestFit="1" customWidth="1"/>
    <col min="2517" max="2517" width="5.7109375" style="1" customWidth="1"/>
    <col min="2518" max="2518" width="11.42578125" style="1" customWidth="1"/>
    <col min="2519" max="2519" width="12.7109375" style="1" customWidth="1"/>
    <col min="2520" max="2766" width="9.140625" style="1"/>
    <col min="2767" max="2767" width="5.7109375" style="1" customWidth="1"/>
    <col min="2768" max="2768" width="8.28515625" style="1" customWidth="1"/>
    <col min="2769" max="2769" width="1.5703125" style="1" bestFit="1" customWidth="1"/>
    <col min="2770" max="2770" width="50.7109375" style="1" customWidth="1"/>
    <col min="2771" max="2771" width="6" style="1" bestFit="1" customWidth="1"/>
    <col min="2772" max="2772" width="7.28515625" style="1" bestFit="1" customWidth="1"/>
    <col min="2773" max="2773" width="5.7109375" style="1" customWidth="1"/>
    <col min="2774" max="2774" width="11.42578125" style="1" customWidth="1"/>
    <col min="2775" max="2775" width="12.7109375" style="1" customWidth="1"/>
    <col min="2776" max="3022" width="9.140625" style="1"/>
    <col min="3023" max="3023" width="5.7109375" style="1" customWidth="1"/>
    <col min="3024" max="3024" width="8.28515625" style="1" customWidth="1"/>
    <col min="3025" max="3025" width="1.5703125" style="1" bestFit="1" customWidth="1"/>
    <col min="3026" max="3026" width="50.7109375" style="1" customWidth="1"/>
    <col min="3027" max="3027" width="6" style="1" bestFit="1" customWidth="1"/>
    <col min="3028" max="3028" width="7.28515625" style="1" bestFit="1" customWidth="1"/>
    <col min="3029" max="3029" width="5.7109375" style="1" customWidth="1"/>
    <col min="3030" max="3030" width="11.42578125" style="1" customWidth="1"/>
    <col min="3031" max="3031" width="12.7109375" style="1" customWidth="1"/>
    <col min="3032" max="3278" width="9.140625" style="1"/>
    <col min="3279" max="3279" width="5.7109375" style="1" customWidth="1"/>
    <col min="3280" max="3280" width="8.28515625" style="1" customWidth="1"/>
    <col min="3281" max="3281" width="1.5703125" style="1" bestFit="1" customWidth="1"/>
    <col min="3282" max="3282" width="50.7109375" style="1" customWidth="1"/>
    <col min="3283" max="3283" width="6" style="1" bestFit="1" customWidth="1"/>
    <col min="3284" max="3284" width="7.28515625" style="1" bestFit="1" customWidth="1"/>
    <col min="3285" max="3285" width="5.7109375" style="1" customWidth="1"/>
    <col min="3286" max="3286" width="11.42578125" style="1" customWidth="1"/>
    <col min="3287" max="3287" width="12.7109375" style="1" customWidth="1"/>
    <col min="3288" max="3534" width="9.140625" style="1"/>
    <col min="3535" max="3535" width="5.7109375" style="1" customWidth="1"/>
    <col min="3536" max="3536" width="8.28515625" style="1" customWidth="1"/>
    <col min="3537" max="3537" width="1.5703125" style="1" bestFit="1" customWidth="1"/>
    <col min="3538" max="3538" width="50.7109375" style="1" customWidth="1"/>
    <col min="3539" max="3539" width="6" style="1" bestFit="1" customWidth="1"/>
    <col min="3540" max="3540" width="7.28515625" style="1" bestFit="1" customWidth="1"/>
    <col min="3541" max="3541" width="5.7109375" style="1" customWidth="1"/>
    <col min="3542" max="3542" width="11.42578125" style="1" customWidth="1"/>
    <col min="3543" max="3543" width="12.7109375" style="1" customWidth="1"/>
    <col min="3544" max="3790" width="9.140625" style="1"/>
    <col min="3791" max="3791" width="5.7109375" style="1" customWidth="1"/>
    <col min="3792" max="3792" width="8.28515625" style="1" customWidth="1"/>
    <col min="3793" max="3793" width="1.5703125" style="1" bestFit="1" customWidth="1"/>
    <col min="3794" max="3794" width="50.7109375" style="1" customWidth="1"/>
    <col min="3795" max="3795" width="6" style="1" bestFit="1" customWidth="1"/>
    <col min="3796" max="3796" width="7.28515625" style="1" bestFit="1" customWidth="1"/>
    <col min="3797" max="3797" width="5.7109375" style="1" customWidth="1"/>
    <col min="3798" max="3798" width="11.42578125" style="1" customWidth="1"/>
    <col min="3799" max="3799" width="12.7109375" style="1" customWidth="1"/>
    <col min="3800" max="4046" width="9.140625" style="1"/>
    <col min="4047" max="4047" width="5.7109375" style="1" customWidth="1"/>
    <col min="4048" max="4048" width="8.28515625" style="1" customWidth="1"/>
    <col min="4049" max="4049" width="1.5703125" style="1" bestFit="1" customWidth="1"/>
    <col min="4050" max="4050" width="50.7109375" style="1" customWidth="1"/>
    <col min="4051" max="4051" width="6" style="1" bestFit="1" customWidth="1"/>
    <col min="4052" max="4052" width="7.28515625" style="1" bestFit="1" customWidth="1"/>
    <col min="4053" max="4053" width="5.7109375" style="1" customWidth="1"/>
    <col min="4054" max="4054" width="11.42578125" style="1" customWidth="1"/>
    <col min="4055" max="4055" width="12.7109375" style="1" customWidth="1"/>
    <col min="4056" max="4302" width="9.140625" style="1"/>
    <col min="4303" max="4303" width="5.7109375" style="1" customWidth="1"/>
    <col min="4304" max="4304" width="8.28515625" style="1" customWidth="1"/>
    <col min="4305" max="4305" width="1.5703125" style="1" bestFit="1" customWidth="1"/>
    <col min="4306" max="4306" width="50.7109375" style="1" customWidth="1"/>
    <col min="4307" max="4307" width="6" style="1" bestFit="1" customWidth="1"/>
    <col min="4308" max="4308" width="7.28515625" style="1" bestFit="1" customWidth="1"/>
    <col min="4309" max="4309" width="5.7109375" style="1" customWidth="1"/>
    <col min="4310" max="4310" width="11.42578125" style="1" customWidth="1"/>
    <col min="4311" max="4311" width="12.7109375" style="1" customWidth="1"/>
    <col min="4312" max="4558" width="9.140625" style="1"/>
    <col min="4559" max="4559" width="5.7109375" style="1" customWidth="1"/>
    <col min="4560" max="4560" width="8.28515625" style="1" customWidth="1"/>
    <col min="4561" max="4561" width="1.5703125" style="1" bestFit="1" customWidth="1"/>
    <col min="4562" max="4562" width="50.7109375" style="1" customWidth="1"/>
    <col min="4563" max="4563" width="6" style="1" bestFit="1" customWidth="1"/>
    <col min="4564" max="4564" width="7.28515625" style="1" bestFit="1" customWidth="1"/>
    <col min="4565" max="4565" width="5.7109375" style="1" customWidth="1"/>
    <col min="4566" max="4566" width="11.42578125" style="1" customWidth="1"/>
    <col min="4567" max="4567" width="12.7109375" style="1" customWidth="1"/>
    <col min="4568" max="4814" width="9.140625" style="1"/>
    <col min="4815" max="4815" width="5.7109375" style="1" customWidth="1"/>
    <col min="4816" max="4816" width="8.28515625" style="1" customWidth="1"/>
    <col min="4817" max="4817" width="1.5703125" style="1" bestFit="1" customWidth="1"/>
    <col min="4818" max="4818" width="50.7109375" style="1" customWidth="1"/>
    <col min="4819" max="4819" width="6" style="1" bestFit="1" customWidth="1"/>
    <col min="4820" max="4820" width="7.28515625" style="1" bestFit="1" customWidth="1"/>
    <col min="4821" max="4821" width="5.7109375" style="1" customWidth="1"/>
    <col min="4822" max="4822" width="11.42578125" style="1" customWidth="1"/>
    <col min="4823" max="4823" width="12.7109375" style="1" customWidth="1"/>
    <col min="4824" max="5070" width="9.140625" style="1"/>
    <col min="5071" max="5071" width="5.7109375" style="1" customWidth="1"/>
    <col min="5072" max="5072" width="8.28515625" style="1" customWidth="1"/>
    <col min="5073" max="5073" width="1.5703125" style="1" bestFit="1" customWidth="1"/>
    <col min="5074" max="5074" width="50.7109375" style="1" customWidth="1"/>
    <col min="5075" max="5075" width="6" style="1" bestFit="1" customWidth="1"/>
    <col min="5076" max="5076" width="7.28515625" style="1" bestFit="1" customWidth="1"/>
    <col min="5077" max="5077" width="5.7109375" style="1" customWidth="1"/>
    <col min="5078" max="5078" width="11.42578125" style="1" customWidth="1"/>
    <col min="5079" max="5079" width="12.7109375" style="1" customWidth="1"/>
    <col min="5080" max="5326" width="9.140625" style="1"/>
    <col min="5327" max="5327" width="5.7109375" style="1" customWidth="1"/>
    <col min="5328" max="5328" width="8.28515625" style="1" customWidth="1"/>
    <col min="5329" max="5329" width="1.5703125" style="1" bestFit="1" customWidth="1"/>
    <col min="5330" max="5330" width="50.7109375" style="1" customWidth="1"/>
    <col min="5331" max="5331" width="6" style="1" bestFit="1" customWidth="1"/>
    <col min="5332" max="5332" width="7.28515625" style="1" bestFit="1" customWidth="1"/>
    <col min="5333" max="5333" width="5.7109375" style="1" customWidth="1"/>
    <col min="5334" max="5334" width="11.42578125" style="1" customWidth="1"/>
    <col min="5335" max="5335" width="12.7109375" style="1" customWidth="1"/>
    <col min="5336" max="5582" width="9.140625" style="1"/>
    <col min="5583" max="5583" width="5.7109375" style="1" customWidth="1"/>
    <col min="5584" max="5584" width="8.28515625" style="1" customWidth="1"/>
    <col min="5585" max="5585" width="1.5703125" style="1" bestFit="1" customWidth="1"/>
    <col min="5586" max="5586" width="50.7109375" style="1" customWidth="1"/>
    <col min="5587" max="5587" width="6" style="1" bestFit="1" customWidth="1"/>
    <col min="5588" max="5588" width="7.28515625" style="1" bestFit="1" customWidth="1"/>
    <col min="5589" max="5589" width="5.7109375" style="1" customWidth="1"/>
    <col min="5590" max="5590" width="11.42578125" style="1" customWidth="1"/>
    <col min="5591" max="5591" width="12.7109375" style="1" customWidth="1"/>
    <col min="5592" max="5838" width="9.140625" style="1"/>
    <col min="5839" max="5839" width="5.7109375" style="1" customWidth="1"/>
    <col min="5840" max="5840" width="8.28515625" style="1" customWidth="1"/>
    <col min="5841" max="5841" width="1.5703125" style="1" bestFit="1" customWidth="1"/>
    <col min="5842" max="5842" width="50.7109375" style="1" customWidth="1"/>
    <col min="5843" max="5843" width="6" style="1" bestFit="1" customWidth="1"/>
    <col min="5844" max="5844" width="7.28515625" style="1" bestFit="1" customWidth="1"/>
    <col min="5845" max="5845" width="5.7109375" style="1" customWidth="1"/>
    <col min="5846" max="5846" width="11.42578125" style="1" customWidth="1"/>
    <col min="5847" max="5847" width="12.7109375" style="1" customWidth="1"/>
    <col min="5848" max="6094" width="9.140625" style="1"/>
    <col min="6095" max="6095" width="5.7109375" style="1" customWidth="1"/>
    <col min="6096" max="6096" width="8.28515625" style="1" customWidth="1"/>
    <col min="6097" max="6097" width="1.5703125" style="1" bestFit="1" customWidth="1"/>
    <col min="6098" max="6098" width="50.7109375" style="1" customWidth="1"/>
    <col min="6099" max="6099" width="6" style="1" bestFit="1" customWidth="1"/>
    <col min="6100" max="6100" width="7.28515625" style="1" bestFit="1" customWidth="1"/>
    <col min="6101" max="6101" width="5.7109375" style="1" customWidth="1"/>
    <col min="6102" max="6102" width="11.42578125" style="1" customWidth="1"/>
    <col min="6103" max="6103" width="12.7109375" style="1" customWidth="1"/>
    <col min="6104" max="6350" width="9.140625" style="1"/>
    <col min="6351" max="6351" width="5.7109375" style="1" customWidth="1"/>
    <col min="6352" max="6352" width="8.28515625" style="1" customWidth="1"/>
    <col min="6353" max="6353" width="1.5703125" style="1" bestFit="1" customWidth="1"/>
    <col min="6354" max="6354" width="50.7109375" style="1" customWidth="1"/>
    <col min="6355" max="6355" width="6" style="1" bestFit="1" customWidth="1"/>
    <col min="6356" max="6356" width="7.28515625" style="1" bestFit="1" customWidth="1"/>
    <col min="6357" max="6357" width="5.7109375" style="1" customWidth="1"/>
    <col min="6358" max="6358" width="11.42578125" style="1" customWidth="1"/>
    <col min="6359" max="6359" width="12.7109375" style="1" customWidth="1"/>
    <col min="6360" max="6606" width="9.140625" style="1"/>
    <col min="6607" max="6607" width="5.7109375" style="1" customWidth="1"/>
    <col min="6608" max="6608" width="8.28515625" style="1" customWidth="1"/>
    <col min="6609" max="6609" width="1.5703125" style="1" bestFit="1" customWidth="1"/>
    <col min="6610" max="6610" width="50.7109375" style="1" customWidth="1"/>
    <col min="6611" max="6611" width="6" style="1" bestFit="1" customWidth="1"/>
    <col min="6612" max="6612" width="7.28515625" style="1" bestFit="1" customWidth="1"/>
    <col min="6613" max="6613" width="5.7109375" style="1" customWidth="1"/>
    <col min="6614" max="6614" width="11.42578125" style="1" customWidth="1"/>
    <col min="6615" max="6615" width="12.7109375" style="1" customWidth="1"/>
    <col min="6616" max="6862" width="9.140625" style="1"/>
    <col min="6863" max="6863" width="5.7109375" style="1" customWidth="1"/>
    <col min="6864" max="6864" width="8.28515625" style="1" customWidth="1"/>
    <col min="6865" max="6865" width="1.5703125" style="1" bestFit="1" customWidth="1"/>
    <col min="6866" max="6866" width="50.7109375" style="1" customWidth="1"/>
    <col min="6867" max="6867" width="6" style="1" bestFit="1" customWidth="1"/>
    <col min="6868" max="6868" width="7.28515625" style="1" bestFit="1" customWidth="1"/>
    <col min="6869" max="6869" width="5.7109375" style="1" customWidth="1"/>
    <col min="6870" max="6870" width="11.42578125" style="1" customWidth="1"/>
    <col min="6871" max="6871" width="12.7109375" style="1" customWidth="1"/>
    <col min="6872" max="7118" width="9.140625" style="1"/>
    <col min="7119" max="7119" width="5.7109375" style="1" customWidth="1"/>
    <col min="7120" max="7120" width="8.28515625" style="1" customWidth="1"/>
    <col min="7121" max="7121" width="1.5703125" style="1" bestFit="1" customWidth="1"/>
    <col min="7122" max="7122" width="50.7109375" style="1" customWidth="1"/>
    <col min="7123" max="7123" width="6" style="1" bestFit="1" customWidth="1"/>
    <col min="7124" max="7124" width="7.28515625" style="1" bestFit="1" customWidth="1"/>
    <col min="7125" max="7125" width="5.7109375" style="1" customWidth="1"/>
    <col min="7126" max="7126" width="11.42578125" style="1" customWidth="1"/>
    <col min="7127" max="7127" width="12.7109375" style="1" customWidth="1"/>
    <col min="7128" max="7374" width="9.140625" style="1"/>
    <col min="7375" max="7375" width="5.7109375" style="1" customWidth="1"/>
    <col min="7376" max="7376" width="8.28515625" style="1" customWidth="1"/>
    <col min="7377" max="7377" width="1.5703125" style="1" bestFit="1" customWidth="1"/>
    <col min="7378" max="7378" width="50.7109375" style="1" customWidth="1"/>
    <col min="7379" max="7379" width="6" style="1" bestFit="1" customWidth="1"/>
    <col min="7380" max="7380" width="7.28515625" style="1" bestFit="1" customWidth="1"/>
    <col min="7381" max="7381" width="5.7109375" style="1" customWidth="1"/>
    <col min="7382" max="7382" width="11.42578125" style="1" customWidth="1"/>
    <col min="7383" max="7383" width="12.7109375" style="1" customWidth="1"/>
    <col min="7384" max="7630" width="9.140625" style="1"/>
    <col min="7631" max="7631" width="5.7109375" style="1" customWidth="1"/>
    <col min="7632" max="7632" width="8.28515625" style="1" customWidth="1"/>
    <col min="7633" max="7633" width="1.5703125" style="1" bestFit="1" customWidth="1"/>
    <col min="7634" max="7634" width="50.7109375" style="1" customWidth="1"/>
    <col min="7635" max="7635" width="6" style="1" bestFit="1" customWidth="1"/>
    <col min="7636" max="7636" width="7.28515625" style="1" bestFit="1" customWidth="1"/>
    <col min="7637" max="7637" width="5.7109375" style="1" customWidth="1"/>
    <col min="7638" max="7638" width="11.42578125" style="1" customWidth="1"/>
    <col min="7639" max="7639" width="12.7109375" style="1" customWidth="1"/>
    <col min="7640" max="7886" width="9.140625" style="1"/>
    <col min="7887" max="7887" width="5.7109375" style="1" customWidth="1"/>
    <col min="7888" max="7888" width="8.28515625" style="1" customWidth="1"/>
    <col min="7889" max="7889" width="1.5703125" style="1" bestFit="1" customWidth="1"/>
    <col min="7890" max="7890" width="50.7109375" style="1" customWidth="1"/>
    <col min="7891" max="7891" width="6" style="1" bestFit="1" customWidth="1"/>
    <col min="7892" max="7892" width="7.28515625" style="1" bestFit="1" customWidth="1"/>
    <col min="7893" max="7893" width="5.7109375" style="1" customWidth="1"/>
    <col min="7894" max="7894" width="11.42578125" style="1" customWidth="1"/>
    <col min="7895" max="7895" width="12.7109375" style="1" customWidth="1"/>
    <col min="7896" max="8142" width="9.140625" style="1"/>
    <col min="8143" max="8143" width="5.7109375" style="1" customWidth="1"/>
    <col min="8144" max="8144" width="8.28515625" style="1" customWidth="1"/>
    <col min="8145" max="8145" width="1.5703125" style="1" bestFit="1" customWidth="1"/>
    <col min="8146" max="8146" width="50.7109375" style="1" customWidth="1"/>
    <col min="8147" max="8147" width="6" style="1" bestFit="1" customWidth="1"/>
    <col min="8148" max="8148" width="7.28515625" style="1" bestFit="1" customWidth="1"/>
    <col min="8149" max="8149" width="5.7109375" style="1" customWidth="1"/>
    <col min="8150" max="8150" width="11.42578125" style="1" customWidth="1"/>
    <col min="8151" max="8151" width="12.7109375" style="1" customWidth="1"/>
    <col min="8152" max="8398" width="9.140625" style="1"/>
    <col min="8399" max="8399" width="5.7109375" style="1" customWidth="1"/>
    <col min="8400" max="8400" width="8.28515625" style="1" customWidth="1"/>
    <col min="8401" max="8401" width="1.5703125" style="1" bestFit="1" customWidth="1"/>
    <col min="8402" max="8402" width="50.7109375" style="1" customWidth="1"/>
    <col min="8403" max="8403" width="6" style="1" bestFit="1" customWidth="1"/>
    <col min="8404" max="8404" width="7.28515625" style="1" bestFit="1" customWidth="1"/>
    <col min="8405" max="8405" width="5.7109375" style="1" customWidth="1"/>
    <col min="8406" max="8406" width="11.42578125" style="1" customWidth="1"/>
    <col min="8407" max="8407" width="12.7109375" style="1" customWidth="1"/>
    <col min="8408" max="8654" width="9.140625" style="1"/>
    <col min="8655" max="8655" width="5.7109375" style="1" customWidth="1"/>
    <col min="8656" max="8656" width="8.28515625" style="1" customWidth="1"/>
    <col min="8657" max="8657" width="1.5703125" style="1" bestFit="1" customWidth="1"/>
    <col min="8658" max="8658" width="50.7109375" style="1" customWidth="1"/>
    <col min="8659" max="8659" width="6" style="1" bestFit="1" customWidth="1"/>
    <col min="8660" max="8660" width="7.28515625" style="1" bestFit="1" customWidth="1"/>
    <col min="8661" max="8661" width="5.7109375" style="1" customWidth="1"/>
    <col min="8662" max="8662" width="11.42578125" style="1" customWidth="1"/>
    <col min="8663" max="8663" width="12.7109375" style="1" customWidth="1"/>
    <col min="8664" max="8910" width="9.140625" style="1"/>
    <col min="8911" max="8911" width="5.7109375" style="1" customWidth="1"/>
    <col min="8912" max="8912" width="8.28515625" style="1" customWidth="1"/>
    <col min="8913" max="8913" width="1.5703125" style="1" bestFit="1" customWidth="1"/>
    <col min="8914" max="8914" width="50.7109375" style="1" customWidth="1"/>
    <col min="8915" max="8915" width="6" style="1" bestFit="1" customWidth="1"/>
    <col min="8916" max="8916" width="7.28515625" style="1" bestFit="1" customWidth="1"/>
    <col min="8917" max="8917" width="5.7109375" style="1" customWidth="1"/>
    <col min="8918" max="8918" width="11.42578125" style="1" customWidth="1"/>
    <col min="8919" max="8919" width="12.7109375" style="1" customWidth="1"/>
    <col min="8920" max="9166" width="9.140625" style="1"/>
    <col min="9167" max="9167" width="5.7109375" style="1" customWidth="1"/>
    <col min="9168" max="9168" width="8.28515625" style="1" customWidth="1"/>
    <col min="9169" max="9169" width="1.5703125" style="1" bestFit="1" customWidth="1"/>
    <col min="9170" max="9170" width="50.7109375" style="1" customWidth="1"/>
    <col min="9171" max="9171" width="6" style="1" bestFit="1" customWidth="1"/>
    <col min="9172" max="9172" width="7.28515625" style="1" bestFit="1" customWidth="1"/>
    <col min="9173" max="9173" width="5.7109375" style="1" customWidth="1"/>
    <col min="9174" max="9174" width="11.42578125" style="1" customWidth="1"/>
    <col min="9175" max="9175" width="12.7109375" style="1" customWidth="1"/>
    <col min="9176" max="9422" width="9.140625" style="1"/>
    <col min="9423" max="9423" width="5.7109375" style="1" customWidth="1"/>
    <col min="9424" max="9424" width="8.28515625" style="1" customWidth="1"/>
    <col min="9425" max="9425" width="1.5703125" style="1" bestFit="1" customWidth="1"/>
    <col min="9426" max="9426" width="50.7109375" style="1" customWidth="1"/>
    <col min="9427" max="9427" width="6" style="1" bestFit="1" customWidth="1"/>
    <col min="9428" max="9428" width="7.28515625" style="1" bestFit="1" customWidth="1"/>
    <col min="9429" max="9429" width="5.7109375" style="1" customWidth="1"/>
    <col min="9430" max="9430" width="11.42578125" style="1" customWidth="1"/>
    <col min="9431" max="9431" width="12.7109375" style="1" customWidth="1"/>
    <col min="9432" max="9678" width="9.140625" style="1"/>
    <col min="9679" max="9679" width="5.7109375" style="1" customWidth="1"/>
    <col min="9680" max="9680" width="8.28515625" style="1" customWidth="1"/>
    <col min="9681" max="9681" width="1.5703125" style="1" bestFit="1" customWidth="1"/>
    <col min="9682" max="9682" width="50.7109375" style="1" customWidth="1"/>
    <col min="9683" max="9683" width="6" style="1" bestFit="1" customWidth="1"/>
    <col min="9684" max="9684" width="7.28515625" style="1" bestFit="1" customWidth="1"/>
    <col min="9685" max="9685" width="5.7109375" style="1" customWidth="1"/>
    <col min="9686" max="9686" width="11.42578125" style="1" customWidth="1"/>
    <col min="9687" max="9687" width="12.7109375" style="1" customWidth="1"/>
    <col min="9688" max="9934" width="9.140625" style="1"/>
    <col min="9935" max="9935" width="5.7109375" style="1" customWidth="1"/>
    <col min="9936" max="9936" width="8.28515625" style="1" customWidth="1"/>
    <col min="9937" max="9937" width="1.5703125" style="1" bestFit="1" customWidth="1"/>
    <col min="9938" max="9938" width="50.7109375" style="1" customWidth="1"/>
    <col min="9939" max="9939" width="6" style="1" bestFit="1" customWidth="1"/>
    <col min="9940" max="9940" width="7.28515625" style="1" bestFit="1" customWidth="1"/>
    <col min="9941" max="9941" width="5.7109375" style="1" customWidth="1"/>
    <col min="9942" max="9942" width="11.42578125" style="1" customWidth="1"/>
    <col min="9943" max="9943" width="12.7109375" style="1" customWidth="1"/>
    <col min="9944" max="10190" width="9.140625" style="1"/>
    <col min="10191" max="10191" width="5.7109375" style="1" customWidth="1"/>
    <col min="10192" max="10192" width="8.28515625" style="1" customWidth="1"/>
    <col min="10193" max="10193" width="1.5703125" style="1" bestFit="1" customWidth="1"/>
    <col min="10194" max="10194" width="50.7109375" style="1" customWidth="1"/>
    <col min="10195" max="10195" width="6" style="1" bestFit="1" customWidth="1"/>
    <col min="10196" max="10196" width="7.28515625" style="1" bestFit="1" customWidth="1"/>
    <col min="10197" max="10197" width="5.7109375" style="1" customWidth="1"/>
    <col min="10198" max="10198" width="11.42578125" style="1" customWidth="1"/>
    <col min="10199" max="10199" width="12.7109375" style="1" customWidth="1"/>
    <col min="10200" max="10446" width="9.140625" style="1"/>
    <col min="10447" max="10447" width="5.7109375" style="1" customWidth="1"/>
    <col min="10448" max="10448" width="8.28515625" style="1" customWidth="1"/>
    <col min="10449" max="10449" width="1.5703125" style="1" bestFit="1" customWidth="1"/>
    <col min="10450" max="10450" width="50.7109375" style="1" customWidth="1"/>
    <col min="10451" max="10451" width="6" style="1" bestFit="1" customWidth="1"/>
    <col min="10452" max="10452" width="7.28515625" style="1" bestFit="1" customWidth="1"/>
    <col min="10453" max="10453" width="5.7109375" style="1" customWidth="1"/>
    <col min="10454" max="10454" width="11.42578125" style="1" customWidth="1"/>
    <col min="10455" max="10455" width="12.7109375" style="1" customWidth="1"/>
    <col min="10456" max="10702" width="9.140625" style="1"/>
    <col min="10703" max="10703" width="5.7109375" style="1" customWidth="1"/>
    <col min="10704" max="10704" width="8.28515625" style="1" customWidth="1"/>
    <col min="10705" max="10705" width="1.5703125" style="1" bestFit="1" customWidth="1"/>
    <col min="10706" max="10706" width="50.7109375" style="1" customWidth="1"/>
    <col min="10707" max="10707" width="6" style="1" bestFit="1" customWidth="1"/>
    <col min="10708" max="10708" width="7.28515625" style="1" bestFit="1" customWidth="1"/>
    <col min="10709" max="10709" width="5.7109375" style="1" customWidth="1"/>
    <col min="10710" max="10710" width="11.42578125" style="1" customWidth="1"/>
    <col min="10711" max="10711" width="12.7109375" style="1" customWidth="1"/>
    <col min="10712" max="10958" width="9.140625" style="1"/>
    <col min="10959" max="10959" width="5.7109375" style="1" customWidth="1"/>
    <col min="10960" max="10960" width="8.28515625" style="1" customWidth="1"/>
    <col min="10961" max="10961" width="1.5703125" style="1" bestFit="1" customWidth="1"/>
    <col min="10962" max="10962" width="50.7109375" style="1" customWidth="1"/>
    <col min="10963" max="10963" width="6" style="1" bestFit="1" customWidth="1"/>
    <col min="10964" max="10964" width="7.28515625" style="1" bestFit="1" customWidth="1"/>
    <col min="10965" max="10965" width="5.7109375" style="1" customWidth="1"/>
    <col min="10966" max="10966" width="11.42578125" style="1" customWidth="1"/>
    <col min="10967" max="10967" width="12.7109375" style="1" customWidth="1"/>
    <col min="10968" max="11214" width="9.140625" style="1"/>
    <col min="11215" max="11215" width="5.7109375" style="1" customWidth="1"/>
    <col min="11216" max="11216" width="8.28515625" style="1" customWidth="1"/>
    <col min="11217" max="11217" width="1.5703125" style="1" bestFit="1" customWidth="1"/>
    <col min="11218" max="11218" width="50.7109375" style="1" customWidth="1"/>
    <col min="11219" max="11219" width="6" style="1" bestFit="1" customWidth="1"/>
    <col min="11220" max="11220" width="7.28515625" style="1" bestFit="1" customWidth="1"/>
    <col min="11221" max="11221" width="5.7109375" style="1" customWidth="1"/>
    <col min="11222" max="11222" width="11.42578125" style="1" customWidth="1"/>
    <col min="11223" max="11223" width="12.7109375" style="1" customWidth="1"/>
    <col min="11224" max="11470" width="9.140625" style="1"/>
    <col min="11471" max="11471" width="5.7109375" style="1" customWidth="1"/>
    <col min="11472" max="11472" width="8.28515625" style="1" customWidth="1"/>
    <col min="11473" max="11473" width="1.5703125" style="1" bestFit="1" customWidth="1"/>
    <col min="11474" max="11474" width="50.7109375" style="1" customWidth="1"/>
    <col min="11475" max="11475" width="6" style="1" bestFit="1" customWidth="1"/>
    <col min="11476" max="11476" width="7.28515625" style="1" bestFit="1" customWidth="1"/>
    <col min="11477" max="11477" width="5.7109375" style="1" customWidth="1"/>
    <col min="11478" max="11478" width="11.42578125" style="1" customWidth="1"/>
    <col min="11479" max="11479" width="12.7109375" style="1" customWidth="1"/>
    <col min="11480" max="11726" width="9.140625" style="1"/>
    <col min="11727" max="11727" width="5.7109375" style="1" customWidth="1"/>
    <col min="11728" max="11728" width="8.28515625" style="1" customWidth="1"/>
    <col min="11729" max="11729" width="1.5703125" style="1" bestFit="1" customWidth="1"/>
    <col min="11730" max="11730" width="50.7109375" style="1" customWidth="1"/>
    <col min="11731" max="11731" width="6" style="1" bestFit="1" customWidth="1"/>
    <col min="11732" max="11732" width="7.28515625" style="1" bestFit="1" customWidth="1"/>
    <col min="11733" max="11733" width="5.7109375" style="1" customWidth="1"/>
    <col min="11734" max="11734" width="11.42578125" style="1" customWidth="1"/>
    <col min="11735" max="11735" width="12.7109375" style="1" customWidth="1"/>
    <col min="11736" max="11982" width="9.140625" style="1"/>
    <col min="11983" max="11983" width="5.7109375" style="1" customWidth="1"/>
    <col min="11984" max="11984" width="8.28515625" style="1" customWidth="1"/>
    <col min="11985" max="11985" width="1.5703125" style="1" bestFit="1" customWidth="1"/>
    <col min="11986" max="11986" width="50.7109375" style="1" customWidth="1"/>
    <col min="11987" max="11987" width="6" style="1" bestFit="1" customWidth="1"/>
    <col min="11988" max="11988" width="7.28515625" style="1" bestFit="1" customWidth="1"/>
    <col min="11989" max="11989" width="5.7109375" style="1" customWidth="1"/>
    <col min="11990" max="11990" width="11.42578125" style="1" customWidth="1"/>
    <col min="11991" max="11991" width="12.7109375" style="1" customWidth="1"/>
    <col min="11992" max="12238" width="9.140625" style="1"/>
    <col min="12239" max="12239" width="5.7109375" style="1" customWidth="1"/>
    <col min="12240" max="12240" width="8.28515625" style="1" customWidth="1"/>
    <col min="12241" max="12241" width="1.5703125" style="1" bestFit="1" customWidth="1"/>
    <col min="12242" max="12242" width="50.7109375" style="1" customWidth="1"/>
    <col min="12243" max="12243" width="6" style="1" bestFit="1" customWidth="1"/>
    <col min="12244" max="12244" width="7.28515625" style="1" bestFit="1" customWidth="1"/>
    <col min="12245" max="12245" width="5.7109375" style="1" customWidth="1"/>
    <col min="12246" max="12246" width="11.42578125" style="1" customWidth="1"/>
    <col min="12247" max="12247" width="12.7109375" style="1" customWidth="1"/>
    <col min="12248" max="12494" width="9.140625" style="1"/>
    <col min="12495" max="12495" width="5.7109375" style="1" customWidth="1"/>
    <col min="12496" max="12496" width="8.28515625" style="1" customWidth="1"/>
    <col min="12497" max="12497" width="1.5703125" style="1" bestFit="1" customWidth="1"/>
    <col min="12498" max="12498" width="50.7109375" style="1" customWidth="1"/>
    <col min="12499" max="12499" width="6" style="1" bestFit="1" customWidth="1"/>
    <col min="12500" max="12500" width="7.28515625" style="1" bestFit="1" customWidth="1"/>
    <col min="12501" max="12501" width="5.7109375" style="1" customWidth="1"/>
    <col min="12502" max="12502" width="11.42578125" style="1" customWidth="1"/>
    <col min="12503" max="12503" width="12.7109375" style="1" customWidth="1"/>
    <col min="12504" max="12750" width="9.140625" style="1"/>
    <col min="12751" max="12751" width="5.7109375" style="1" customWidth="1"/>
    <col min="12752" max="12752" width="8.28515625" style="1" customWidth="1"/>
    <col min="12753" max="12753" width="1.5703125" style="1" bestFit="1" customWidth="1"/>
    <col min="12754" max="12754" width="50.7109375" style="1" customWidth="1"/>
    <col min="12755" max="12755" width="6" style="1" bestFit="1" customWidth="1"/>
    <col min="12756" max="12756" width="7.28515625" style="1" bestFit="1" customWidth="1"/>
    <col min="12757" max="12757" width="5.7109375" style="1" customWidth="1"/>
    <col min="12758" max="12758" width="11.42578125" style="1" customWidth="1"/>
    <col min="12759" max="12759" width="12.7109375" style="1" customWidth="1"/>
    <col min="12760" max="13006" width="9.140625" style="1"/>
    <col min="13007" max="13007" width="5.7109375" style="1" customWidth="1"/>
    <col min="13008" max="13008" width="8.28515625" style="1" customWidth="1"/>
    <col min="13009" max="13009" width="1.5703125" style="1" bestFit="1" customWidth="1"/>
    <col min="13010" max="13010" width="50.7109375" style="1" customWidth="1"/>
    <col min="13011" max="13011" width="6" style="1" bestFit="1" customWidth="1"/>
    <col min="13012" max="13012" width="7.28515625" style="1" bestFit="1" customWidth="1"/>
    <col min="13013" max="13013" width="5.7109375" style="1" customWidth="1"/>
    <col min="13014" max="13014" width="11.42578125" style="1" customWidth="1"/>
    <col min="13015" max="13015" width="12.7109375" style="1" customWidth="1"/>
    <col min="13016" max="13262" width="9.140625" style="1"/>
    <col min="13263" max="13263" width="5.7109375" style="1" customWidth="1"/>
    <col min="13264" max="13264" width="8.28515625" style="1" customWidth="1"/>
    <col min="13265" max="13265" width="1.5703125" style="1" bestFit="1" customWidth="1"/>
    <col min="13266" max="13266" width="50.7109375" style="1" customWidth="1"/>
    <col min="13267" max="13267" width="6" style="1" bestFit="1" customWidth="1"/>
    <col min="13268" max="13268" width="7.28515625" style="1" bestFit="1" customWidth="1"/>
    <col min="13269" max="13269" width="5.7109375" style="1" customWidth="1"/>
    <col min="13270" max="13270" width="11.42578125" style="1" customWidth="1"/>
    <col min="13271" max="13271" width="12.7109375" style="1" customWidth="1"/>
    <col min="13272" max="13518" width="9.140625" style="1"/>
    <col min="13519" max="13519" width="5.7109375" style="1" customWidth="1"/>
    <col min="13520" max="13520" width="8.28515625" style="1" customWidth="1"/>
    <col min="13521" max="13521" width="1.5703125" style="1" bestFit="1" customWidth="1"/>
    <col min="13522" max="13522" width="50.7109375" style="1" customWidth="1"/>
    <col min="13523" max="13523" width="6" style="1" bestFit="1" customWidth="1"/>
    <col min="13524" max="13524" width="7.28515625" style="1" bestFit="1" customWidth="1"/>
    <col min="13525" max="13525" width="5.7109375" style="1" customWidth="1"/>
    <col min="13526" max="13526" width="11.42578125" style="1" customWidth="1"/>
    <col min="13527" max="13527" width="12.7109375" style="1" customWidth="1"/>
    <col min="13528" max="13774" width="9.140625" style="1"/>
    <col min="13775" max="13775" width="5.7109375" style="1" customWidth="1"/>
    <col min="13776" max="13776" width="8.28515625" style="1" customWidth="1"/>
    <col min="13777" max="13777" width="1.5703125" style="1" bestFit="1" customWidth="1"/>
    <col min="13778" max="13778" width="50.7109375" style="1" customWidth="1"/>
    <col min="13779" max="13779" width="6" style="1" bestFit="1" customWidth="1"/>
    <col min="13780" max="13780" width="7.28515625" style="1" bestFit="1" customWidth="1"/>
    <col min="13781" max="13781" width="5.7109375" style="1" customWidth="1"/>
    <col min="13782" max="13782" width="11.42578125" style="1" customWidth="1"/>
    <col min="13783" max="13783" width="12.7109375" style="1" customWidth="1"/>
    <col min="13784" max="14030" width="9.140625" style="1"/>
    <col min="14031" max="14031" width="5.7109375" style="1" customWidth="1"/>
    <col min="14032" max="14032" width="8.28515625" style="1" customWidth="1"/>
    <col min="14033" max="14033" width="1.5703125" style="1" bestFit="1" customWidth="1"/>
    <col min="14034" max="14034" width="50.7109375" style="1" customWidth="1"/>
    <col min="14035" max="14035" width="6" style="1" bestFit="1" customWidth="1"/>
    <col min="14036" max="14036" width="7.28515625" style="1" bestFit="1" customWidth="1"/>
    <col min="14037" max="14037" width="5.7109375" style="1" customWidth="1"/>
    <col min="14038" max="14038" width="11.42578125" style="1" customWidth="1"/>
    <col min="14039" max="14039" width="12.7109375" style="1" customWidth="1"/>
    <col min="14040" max="14286" width="9.140625" style="1"/>
    <col min="14287" max="14287" width="5.7109375" style="1" customWidth="1"/>
    <col min="14288" max="14288" width="8.28515625" style="1" customWidth="1"/>
    <col min="14289" max="14289" width="1.5703125" style="1" bestFit="1" customWidth="1"/>
    <col min="14290" max="14290" width="50.7109375" style="1" customWidth="1"/>
    <col min="14291" max="14291" width="6" style="1" bestFit="1" customWidth="1"/>
    <col min="14292" max="14292" width="7.28515625" style="1" bestFit="1" customWidth="1"/>
    <col min="14293" max="14293" width="5.7109375" style="1" customWidth="1"/>
    <col min="14294" max="14294" width="11.42578125" style="1" customWidth="1"/>
    <col min="14295" max="14295" width="12.7109375" style="1" customWidth="1"/>
    <col min="14296" max="14542" width="9.140625" style="1"/>
    <col min="14543" max="14543" width="5.7109375" style="1" customWidth="1"/>
    <col min="14544" max="14544" width="8.28515625" style="1" customWidth="1"/>
    <col min="14545" max="14545" width="1.5703125" style="1" bestFit="1" customWidth="1"/>
    <col min="14546" max="14546" width="50.7109375" style="1" customWidth="1"/>
    <col min="14547" max="14547" width="6" style="1" bestFit="1" customWidth="1"/>
    <col min="14548" max="14548" width="7.28515625" style="1" bestFit="1" customWidth="1"/>
    <col min="14549" max="14549" width="5.7109375" style="1" customWidth="1"/>
    <col min="14550" max="14550" width="11.42578125" style="1" customWidth="1"/>
    <col min="14551" max="14551" width="12.7109375" style="1" customWidth="1"/>
    <col min="14552" max="14798" width="9.140625" style="1"/>
    <col min="14799" max="14799" width="5.7109375" style="1" customWidth="1"/>
    <col min="14800" max="14800" width="8.28515625" style="1" customWidth="1"/>
    <col min="14801" max="14801" width="1.5703125" style="1" bestFit="1" customWidth="1"/>
    <col min="14802" max="14802" width="50.7109375" style="1" customWidth="1"/>
    <col min="14803" max="14803" width="6" style="1" bestFit="1" customWidth="1"/>
    <col min="14804" max="14804" width="7.28515625" style="1" bestFit="1" customWidth="1"/>
    <col min="14805" max="14805" width="5.7109375" style="1" customWidth="1"/>
    <col min="14806" max="14806" width="11.42578125" style="1" customWidth="1"/>
    <col min="14807" max="14807" width="12.7109375" style="1" customWidth="1"/>
    <col min="14808" max="15054" width="9.140625" style="1"/>
    <col min="15055" max="15055" width="5.7109375" style="1" customWidth="1"/>
    <col min="15056" max="15056" width="8.28515625" style="1" customWidth="1"/>
    <col min="15057" max="15057" width="1.5703125" style="1" bestFit="1" customWidth="1"/>
    <col min="15058" max="15058" width="50.7109375" style="1" customWidth="1"/>
    <col min="15059" max="15059" width="6" style="1" bestFit="1" customWidth="1"/>
    <col min="15060" max="15060" width="7.28515625" style="1" bestFit="1" customWidth="1"/>
    <col min="15061" max="15061" width="5.7109375" style="1" customWidth="1"/>
    <col min="15062" max="15062" width="11.42578125" style="1" customWidth="1"/>
    <col min="15063" max="15063" width="12.7109375" style="1" customWidth="1"/>
    <col min="15064" max="15310" width="9.140625" style="1"/>
    <col min="15311" max="15311" width="5.7109375" style="1" customWidth="1"/>
    <col min="15312" max="15312" width="8.28515625" style="1" customWidth="1"/>
    <col min="15313" max="15313" width="1.5703125" style="1" bestFit="1" customWidth="1"/>
    <col min="15314" max="15314" width="50.7109375" style="1" customWidth="1"/>
    <col min="15315" max="15315" width="6" style="1" bestFit="1" customWidth="1"/>
    <col min="15316" max="15316" width="7.28515625" style="1" bestFit="1" customWidth="1"/>
    <col min="15317" max="15317" width="5.7109375" style="1" customWidth="1"/>
    <col min="15318" max="15318" width="11.42578125" style="1" customWidth="1"/>
    <col min="15319" max="15319" width="12.7109375" style="1" customWidth="1"/>
    <col min="15320" max="15566" width="9.140625" style="1"/>
    <col min="15567" max="15567" width="5.7109375" style="1" customWidth="1"/>
    <col min="15568" max="15568" width="8.28515625" style="1" customWidth="1"/>
    <col min="15569" max="15569" width="1.5703125" style="1" bestFit="1" customWidth="1"/>
    <col min="15570" max="15570" width="50.7109375" style="1" customWidth="1"/>
    <col min="15571" max="15571" width="6" style="1" bestFit="1" customWidth="1"/>
    <col min="15572" max="15572" width="7.28515625" style="1" bestFit="1" customWidth="1"/>
    <col min="15573" max="15573" width="5.7109375" style="1" customWidth="1"/>
    <col min="15574" max="15574" width="11.42578125" style="1" customWidth="1"/>
    <col min="15575" max="15575" width="12.7109375" style="1" customWidth="1"/>
    <col min="15576" max="15822" width="9.140625" style="1"/>
    <col min="15823" max="15823" width="5.7109375" style="1" customWidth="1"/>
    <col min="15824" max="15824" width="8.28515625" style="1" customWidth="1"/>
    <col min="15825" max="15825" width="1.5703125" style="1" bestFit="1" customWidth="1"/>
    <col min="15826" max="15826" width="50.7109375" style="1" customWidth="1"/>
    <col min="15827" max="15827" width="6" style="1" bestFit="1" customWidth="1"/>
    <col min="15828" max="15828" width="7.28515625" style="1" bestFit="1" customWidth="1"/>
    <col min="15829" max="15829" width="5.7109375" style="1" customWidth="1"/>
    <col min="15830" max="15830" width="11.42578125" style="1" customWidth="1"/>
    <col min="15831" max="15831" width="12.7109375" style="1" customWidth="1"/>
    <col min="15832" max="16078" width="9.140625" style="1"/>
    <col min="16079" max="16079" width="5.7109375" style="1" customWidth="1"/>
    <col min="16080" max="16080" width="8.28515625" style="1" customWidth="1"/>
    <col min="16081" max="16081" width="1.5703125" style="1" bestFit="1" customWidth="1"/>
    <col min="16082" max="16082" width="50.7109375" style="1" customWidth="1"/>
    <col min="16083" max="16083" width="6" style="1" bestFit="1" customWidth="1"/>
    <col min="16084" max="16084" width="7.28515625" style="1" bestFit="1" customWidth="1"/>
    <col min="16085" max="16085" width="5.7109375" style="1" customWidth="1"/>
    <col min="16086" max="16086" width="11.42578125" style="1" customWidth="1"/>
    <col min="16087" max="16087" width="12.7109375" style="1" customWidth="1"/>
    <col min="16088" max="16384" width="9.140625" style="1"/>
  </cols>
  <sheetData>
    <row r="1" spans="1:25" ht="15" customHeight="1">
      <c r="A1" s="390"/>
      <c r="B1" s="391"/>
      <c r="C1" s="392"/>
      <c r="D1" s="399" t="s">
        <v>119</v>
      </c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1"/>
      <c r="V1" s="390"/>
      <c r="W1" s="391"/>
      <c r="X1" s="392"/>
    </row>
    <row r="2" spans="1:25">
      <c r="A2" s="393"/>
      <c r="B2" s="394"/>
      <c r="C2" s="395"/>
      <c r="D2" s="399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1"/>
      <c r="V2" s="393"/>
      <c r="W2" s="402"/>
      <c r="X2" s="395"/>
    </row>
    <row r="3" spans="1:25">
      <c r="A3" s="393"/>
      <c r="B3" s="394"/>
      <c r="C3" s="395"/>
      <c r="D3" s="403" t="s">
        <v>118</v>
      </c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5"/>
      <c r="V3" s="393"/>
      <c r="W3" s="402"/>
      <c r="X3" s="395"/>
    </row>
    <row r="4" spans="1:25" ht="13.5" customHeight="1">
      <c r="A4" s="396"/>
      <c r="B4" s="397"/>
      <c r="C4" s="398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8"/>
      <c r="V4" s="396"/>
      <c r="W4" s="397"/>
      <c r="X4" s="398"/>
    </row>
    <row r="5" spans="1:25" ht="10.5" customHeight="1">
      <c r="A5" s="96"/>
      <c r="B5" s="97"/>
      <c r="C5" s="97"/>
      <c r="D5" s="97"/>
      <c r="E5" s="232"/>
      <c r="F5" s="232"/>
      <c r="G5" s="232"/>
      <c r="H5" s="99"/>
      <c r="I5" s="100"/>
      <c r="J5" s="232"/>
      <c r="K5" s="232"/>
      <c r="L5" s="101"/>
      <c r="M5" s="99"/>
      <c r="N5" s="100"/>
      <c r="O5" s="232"/>
      <c r="P5" s="232"/>
      <c r="Q5" s="101"/>
      <c r="R5" s="99"/>
      <c r="S5" s="100"/>
      <c r="T5" s="232"/>
      <c r="U5" s="232"/>
      <c r="V5" s="101"/>
      <c r="W5" s="99"/>
      <c r="X5" s="102"/>
    </row>
    <row r="6" spans="1:25" ht="17.25" customHeight="1">
      <c r="A6" s="103" t="s">
        <v>117</v>
      </c>
      <c r="B6" s="97"/>
      <c r="C6" s="104"/>
      <c r="D6" s="105"/>
      <c r="E6" s="105"/>
      <c r="F6" s="105"/>
      <c r="G6" s="106"/>
      <c r="H6" s="409"/>
      <c r="I6" s="409"/>
      <c r="J6" s="105"/>
      <c r="K6" s="105"/>
      <c r="L6" s="107"/>
      <c r="M6" s="409"/>
      <c r="N6" s="409"/>
      <c r="O6" s="105"/>
      <c r="P6" s="105"/>
      <c r="Q6" s="107"/>
      <c r="R6" s="409"/>
      <c r="S6" s="409"/>
      <c r="T6" s="105"/>
      <c r="U6" s="105"/>
      <c r="V6" s="107" t="s">
        <v>120</v>
      </c>
      <c r="W6" s="409">
        <v>44742</v>
      </c>
      <c r="X6" s="376"/>
    </row>
    <row r="7" spans="1:25" ht="50.25" customHeight="1">
      <c r="A7" s="108"/>
      <c r="B7" s="97"/>
      <c r="C7" s="104"/>
      <c r="D7" s="375" t="s">
        <v>115</v>
      </c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375"/>
      <c r="V7" s="375"/>
      <c r="W7" s="375"/>
      <c r="X7" s="376"/>
    </row>
    <row r="8" spans="1:25" ht="42" customHeight="1">
      <c r="A8" s="377" t="s">
        <v>121</v>
      </c>
      <c r="B8" s="378"/>
      <c r="C8" s="378"/>
      <c r="D8" s="378"/>
      <c r="E8" s="378"/>
      <c r="F8" s="378"/>
      <c r="G8" s="378"/>
      <c r="H8" s="378"/>
      <c r="I8" s="378"/>
      <c r="J8" s="378"/>
      <c r="K8" s="378"/>
      <c r="L8" s="378"/>
      <c r="M8" s="378"/>
      <c r="N8" s="378"/>
      <c r="O8" s="378"/>
      <c r="P8" s="378"/>
      <c r="Q8" s="378"/>
      <c r="R8" s="378"/>
      <c r="S8" s="378"/>
      <c r="T8" s="378"/>
      <c r="U8" s="378"/>
      <c r="V8" s="378"/>
      <c r="W8" s="378"/>
      <c r="X8" s="376"/>
    </row>
    <row r="9" spans="1:25" ht="17.25" customHeight="1" thickBot="1">
      <c r="A9" s="103" t="s">
        <v>113</v>
      </c>
      <c r="B9" s="97"/>
      <c r="C9" s="104"/>
      <c r="D9" s="379"/>
      <c r="E9" s="380"/>
      <c r="F9" s="380"/>
      <c r="G9" s="98"/>
      <c r="H9" s="381"/>
      <c r="I9" s="381"/>
      <c r="J9" s="109"/>
      <c r="K9" s="109"/>
      <c r="L9" s="101"/>
      <c r="M9" s="381"/>
      <c r="N9" s="381"/>
      <c r="O9" s="109"/>
      <c r="P9" s="109"/>
      <c r="Q9" s="101"/>
      <c r="R9" s="381"/>
      <c r="S9" s="381"/>
      <c r="T9" s="109"/>
      <c r="U9" s="109"/>
      <c r="V9" s="101" t="s">
        <v>112</v>
      </c>
      <c r="W9" s="381"/>
      <c r="X9" s="382"/>
    </row>
    <row r="10" spans="1:25" ht="15.75" customHeight="1" thickBot="1">
      <c r="A10" s="108"/>
      <c r="B10" s="97"/>
      <c r="C10" s="104"/>
      <c r="D10" s="110"/>
      <c r="E10" s="369" t="s">
        <v>109</v>
      </c>
      <c r="F10" s="410"/>
      <c r="G10" s="410"/>
      <c r="H10" s="410"/>
      <c r="I10" s="371"/>
      <c r="J10" s="411" t="s">
        <v>108</v>
      </c>
      <c r="K10" s="412"/>
      <c r="L10" s="412"/>
      <c r="M10" s="412"/>
      <c r="N10" s="413"/>
      <c r="O10" s="414" t="s">
        <v>107</v>
      </c>
      <c r="P10" s="410"/>
      <c r="Q10" s="410"/>
      <c r="R10" s="410"/>
      <c r="S10" s="415"/>
      <c r="T10" s="411" t="s">
        <v>125</v>
      </c>
      <c r="U10" s="412"/>
      <c r="V10" s="412"/>
      <c r="W10" s="412"/>
      <c r="X10" s="413"/>
    </row>
    <row r="11" spans="1:25" ht="15" customHeight="1">
      <c r="A11" s="367" t="s">
        <v>111</v>
      </c>
      <c r="B11" s="369" t="s">
        <v>110</v>
      </c>
      <c r="C11" s="370"/>
      <c r="D11" s="371"/>
      <c r="E11" s="383" t="s">
        <v>37</v>
      </c>
      <c r="F11" s="385" t="s">
        <v>106</v>
      </c>
      <c r="G11" s="367" t="s">
        <v>105</v>
      </c>
      <c r="H11" s="388" t="s">
        <v>104</v>
      </c>
      <c r="I11" s="436" t="s">
        <v>103</v>
      </c>
      <c r="J11" s="435" t="s">
        <v>37</v>
      </c>
      <c r="K11" s="385" t="s">
        <v>106</v>
      </c>
      <c r="L11" s="438" t="s">
        <v>105</v>
      </c>
      <c r="M11" s="388" t="s">
        <v>104</v>
      </c>
      <c r="N11" s="440" t="s">
        <v>103</v>
      </c>
      <c r="O11" s="427" t="s">
        <v>37</v>
      </c>
      <c r="P11" s="410" t="s">
        <v>106</v>
      </c>
      <c r="Q11" s="370" t="s">
        <v>105</v>
      </c>
      <c r="R11" s="431" t="s">
        <v>104</v>
      </c>
      <c r="S11" s="433" t="s">
        <v>103</v>
      </c>
      <c r="T11" s="435" t="s">
        <v>37</v>
      </c>
      <c r="U11" s="385" t="s">
        <v>106</v>
      </c>
      <c r="V11" s="367" t="s">
        <v>105</v>
      </c>
      <c r="W11" s="388" t="s">
        <v>104</v>
      </c>
      <c r="X11" s="388" t="s">
        <v>103</v>
      </c>
    </row>
    <row r="12" spans="1:25" s="25" customFormat="1" ht="12" customHeight="1" thickBot="1">
      <c r="A12" s="368"/>
      <c r="B12" s="372"/>
      <c r="C12" s="373"/>
      <c r="D12" s="374"/>
      <c r="E12" s="384"/>
      <c r="F12" s="386"/>
      <c r="G12" s="387"/>
      <c r="H12" s="389"/>
      <c r="I12" s="437"/>
      <c r="J12" s="386"/>
      <c r="K12" s="386"/>
      <c r="L12" s="439"/>
      <c r="M12" s="389"/>
      <c r="N12" s="389"/>
      <c r="O12" s="428"/>
      <c r="P12" s="429"/>
      <c r="Q12" s="430"/>
      <c r="R12" s="432"/>
      <c r="S12" s="434"/>
      <c r="T12" s="386"/>
      <c r="U12" s="386"/>
      <c r="V12" s="387"/>
      <c r="W12" s="389"/>
      <c r="X12" s="389"/>
    </row>
    <row r="13" spans="1:25" s="25" customFormat="1" ht="15.75" customHeight="1">
      <c r="A13" s="111" t="s">
        <v>102</v>
      </c>
      <c r="B13" s="424" t="s">
        <v>101</v>
      </c>
      <c r="C13" s="425"/>
      <c r="D13" s="425"/>
      <c r="E13" s="95"/>
      <c r="F13" s="94"/>
      <c r="G13" s="94"/>
      <c r="H13" s="112"/>
      <c r="I13" s="92"/>
      <c r="J13" s="95"/>
      <c r="K13" s="94"/>
      <c r="L13" s="94"/>
      <c r="M13" s="93"/>
      <c r="N13" s="92"/>
      <c r="O13" s="95"/>
      <c r="P13" s="94"/>
      <c r="Q13" s="94"/>
      <c r="R13" s="93"/>
      <c r="S13" s="92"/>
      <c r="T13" s="113"/>
      <c r="U13" s="113"/>
      <c r="V13" s="114"/>
      <c r="W13" s="113"/>
      <c r="X13" s="115"/>
    </row>
    <row r="14" spans="1:25" s="25" customFormat="1">
      <c r="A14" s="116">
        <v>1</v>
      </c>
      <c r="B14" s="416" t="s">
        <v>100</v>
      </c>
      <c r="C14" s="426"/>
      <c r="D14" s="426"/>
      <c r="E14" s="89"/>
      <c r="F14" s="48" t="s">
        <v>40</v>
      </c>
      <c r="G14" s="47">
        <v>1</v>
      </c>
      <c r="H14" s="84">
        <v>10000</v>
      </c>
      <c r="I14" s="26">
        <v>10000</v>
      </c>
      <c r="J14" s="89"/>
      <c r="K14" s="48" t="s">
        <v>40</v>
      </c>
      <c r="L14" s="88">
        <v>1</v>
      </c>
      <c r="M14" s="84">
        <v>62000</v>
      </c>
      <c r="N14" s="26">
        <f t="shared" ref="N14:N15" si="0">L14*M14</f>
        <v>62000</v>
      </c>
      <c r="O14" s="89"/>
      <c r="P14" s="48" t="s">
        <v>40</v>
      </c>
      <c r="Q14" s="88">
        <v>1</v>
      </c>
      <c r="R14" s="66">
        <v>100000</v>
      </c>
      <c r="S14" s="26">
        <v>100000</v>
      </c>
      <c r="T14" s="117"/>
      <c r="U14" s="32" t="s">
        <v>40</v>
      </c>
      <c r="V14" s="118">
        <v>1</v>
      </c>
      <c r="W14" s="119">
        <v>15000</v>
      </c>
      <c r="X14" s="120">
        <v>15000</v>
      </c>
      <c r="Y14" s="86"/>
    </row>
    <row r="15" spans="1:25" s="25" customFormat="1" ht="15" customHeight="1">
      <c r="A15" s="116"/>
      <c r="B15" s="416" t="s">
        <v>99</v>
      </c>
      <c r="C15" s="417"/>
      <c r="D15" s="417"/>
      <c r="E15" s="89"/>
      <c r="F15" s="48" t="s">
        <v>40</v>
      </c>
      <c r="G15" s="47">
        <v>1</v>
      </c>
      <c r="H15" s="84">
        <v>10000</v>
      </c>
      <c r="I15" s="26">
        <v>10000</v>
      </c>
      <c r="J15" s="89"/>
      <c r="K15" s="48" t="s">
        <v>40</v>
      </c>
      <c r="L15" s="88">
        <v>1</v>
      </c>
      <c r="M15" s="84">
        <v>26000</v>
      </c>
      <c r="N15" s="26">
        <f t="shared" si="0"/>
        <v>26000</v>
      </c>
      <c r="O15" s="89"/>
      <c r="P15" s="48" t="s">
        <v>40</v>
      </c>
      <c r="Q15" s="88">
        <v>1</v>
      </c>
      <c r="R15" s="66">
        <v>50000</v>
      </c>
      <c r="S15" s="26">
        <v>50000</v>
      </c>
      <c r="T15" s="117"/>
      <c r="U15" s="32" t="s">
        <v>40</v>
      </c>
      <c r="V15" s="118">
        <v>1</v>
      </c>
      <c r="W15" s="119">
        <v>15000</v>
      </c>
      <c r="X15" s="120">
        <v>15000</v>
      </c>
    </row>
    <row r="16" spans="1:25" s="25" customFormat="1" ht="15" customHeight="1">
      <c r="A16" s="121">
        <v>2</v>
      </c>
      <c r="B16" s="418" t="s">
        <v>98</v>
      </c>
      <c r="C16" s="419"/>
      <c r="D16" s="419"/>
      <c r="E16" s="82"/>
      <c r="F16" s="48"/>
      <c r="G16" s="122"/>
      <c r="H16" s="84"/>
      <c r="I16" s="26"/>
      <c r="J16" s="82"/>
      <c r="K16" s="48"/>
      <c r="L16" s="87"/>
      <c r="M16" s="84"/>
      <c r="N16" s="26"/>
      <c r="O16" s="82"/>
      <c r="P16" s="48" t="s">
        <v>40</v>
      </c>
      <c r="Q16" s="88">
        <v>1</v>
      </c>
      <c r="R16" s="66">
        <v>25000</v>
      </c>
      <c r="S16" s="26">
        <v>25000</v>
      </c>
      <c r="T16" s="117"/>
      <c r="U16" s="123"/>
      <c r="V16" s="32"/>
      <c r="W16" s="123"/>
      <c r="X16" s="124"/>
    </row>
    <row r="17" spans="1:25" s="25" customFormat="1">
      <c r="A17" s="121"/>
      <c r="B17" s="418" t="s">
        <v>97</v>
      </c>
      <c r="C17" s="419"/>
      <c r="D17" s="419"/>
      <c r="E17" s="82"/>
      <c r="F17" s="48" t="s">
        <v>96</v>
      </c>
      <c r="G17" s="122">
        <v>10</v>
      </c>
      <c r="H17" s="84">
        <v>25</v>
      </c>
      <c r="I17" s="26">
        <v>250</v>
      </c>
      <c r="J17" s="82"/>
      <c r="K17" s="48" t="s">
        <v>96</v>
      </c>
      <c r="L17" s="87">
        <v>12</v>
      </c>
      <c r="M17" s="84">
        <v>50</v>
      </c>
      <c r="N17" s="26">
        <f>L17*M17</f>
        <v>600</v>
      </c>
      <c r="O17" s="82"/>
      <c r="P17" s="48" t="s">
        <v>96</v>
      </c>
      <c r="Q17" s="50"/>
      <c r="R17" s="66"/>
      <c r="S17" s="26"/>
      <c r="T17" s="117"/>
      <c r="U17" s="32" t="s">
        <v>96</v>
      </c>
      <c r="V17" s="32">
        <v>40</v>
      </c>
      <c r="W17" s="123">
        <v>45</v>
      </c>
      <c r="X17" s="124">
        <v>1800</v>
      </c>
      <c r="Y17" s="86"/>
    </row>
    <row r="18" spans="1:25" s="25" customFormat="1">
      <c r="A18" s="121"/>
      <c r="B18" s="125" t="s">
        <v>95</v>
      </c>
      <c r="C18" s="126"/>
      <c r="D18" s="126"/>
      <c r="E18" s="82"/>
      <c r="F18" s="48" t="s">
        <v>94</v>
      </c>
      <c r="G18" s="122">
        <v>15</v>
      </c>
      <c r="H18" s="84">
        <v>4250</v>
      </c>
      <c r="I18" s="26">
        <v>63750</v>
      </c>
      <c r="J18" s="82"/>
      <c r="K18" s="48" t="s">
        <v>94</v>
      </c>
      <c r="L18" s="87">
        <v>1</v>
      </c>
      <c r="M18" s="84">
        <v>3250</v>
      </c>
      <c r="N18" s="26">
        <f t="shared" ref="N18:N24" si="1">L18*M18</f>
        <v>3250</v>
      </c>
      <c r="O18" s="82"/>
      <c r="P18" s="48" t="s">
        <v>94</v>
      </c>
      <c r="Q18" s="50"/>
      <c r="R18" s="66"/>
      <c r="S18" s="26"/>
      <c r="T18" s="117"/>
      <c r="U18" s="32" t="s">
        <v>94</v>
      </c>
      <c r="V18" s="32">
        <v>20</v>
      </c>
      <c r="W18" s="123">
        <v>200</v>
      </c>
      <c r="X18" s="124">
        <v>4000</v>
      </c>
    </row>
    <row r="19" spans="1:25" s="25" customFormat="1">
      <c r="A19" s="121"/>
      <c r="B19" s="125" t="s">
        <v>93</v>
      </c>
      <c r="C19" s="126"/>
      <c r="D19" s="126"/>
      <c r="E19" s="82"/>
      <c r="F19" s="48" t="s">
        <v>92</v>
      </c>
      <c r="G19" s="122">
        <v>1</v>
      </c>
      <c r="H19" s="84">
        <v>3000</v>
      </c>
      <c r="I19" s="26">
        <v>3000</v>
      </c>
      <c r="J19" s="82"/>
      <c r="K19" s="48" t="s">
        <v>92</v>
      </c>
      <c r="L19" s="87">
        <v>1</v>
      </c>
      <c r="M19" s="84">
        <v>2200</v>
      </c>
      <c r="N19" s="26">
        <f t="shared" si="1"/>
        <v>2200</v>
      </c>
      <c r="O19" s="82"/>
      <c r="P19" s="48" t="s">
        <v>92</v>
      </c>
      <c r="Q19" s="50"/>
      <c r="R19" s="66"/>
      <c r="S19" s="26"/>
      <c r="T19" s="117"/>
      <c r="U19" s="32" t="s">
        <v>92</v>
      </c>
      <c r="V19" s="32">
        <v>1</v>
      </c>
      <c r="W19" s="123">
        <v>800</v>
      </c>
      <c r="X19" s="124">
        <v>800</v>
      </c>
    </row>
    <row r="20" spans="1:25" s="25" customFormat="1">
      <c r="A20" s="121"/>
      <c r="B20" s="125" t="s">
        <v>91</v>
      </c>
      <c r="C20" s="126"/>
      <c r="D20" s="126"/>
      <c r="E20" s="82"/>
      <c r="F20" s="48" t="s">
        <v>40</v>
      </c>
      <c r="G20" s="122">
        <v>1</v>
      </c>
      <c r="H20" s="84">
        <v>3500</v>
      </c>
      <c r="I20" s="26">
        <v>3500</v>
      </c>
      <c r="J20" s="82"/>
      <c r="K20" s="48" t="s">
        <v>40</v>
      </c>
      <c r="L20" s="87">
        <v>1</v>
      </c>
      <c r="M20" s="84">
        <v>5000</v>
      </c>
      <c r="N20" s="26">
        <f t="shared" si="1"/>
        <v>5000</v>
      </c>
      <c r="O20" s="82"/>
      <c r="P20" s="48" t="s">
        <v>40</v>
      </c>
      <c r="Q20" s="50"/>
      <c r="R20" s="66"/>
      <c r="S20" s="26"/>
      <c r="T20" s="117"/>
      <c r="U20" s="32" t="s">
        <v>40</v>
      </c>
      <c r="V20" s="32">
        <v>1</v>
      </c>
      <c r="W20" s="123">
        <v>1500</v>
      </c>
      <c r="X20" s="124">
        <v>1500</v>
      </c>
    </row>
    <row r="21" spans="1:25" s="25" customFormat="1">
      <c r="A21" s="121"/>
      <c r="B21" s="125" t="s">
        <v>90</v>
      </c>
      <c r="C21" s="126"/>
      <c r="D21" s="126"/>
      <c r="E21" s="82"/>
      <c r="F21" s="48" t="s">
        <v>42</v>
      </c>
      <c r="G21" s="81">
        <v>1</v>
      </c>
      <c r="H21" s="84">
        <v>3500</v>
      </c>
      <c r="I21" s="26">
        <v>3500</v>
      </c>
      <c r="J21" s="82"/>
      <c r="K21" s="48" t="s">
        <v>42</v>
      </c>
      <c r="L21" s="85">
        <v>2</v>
      </c>
      <c r="M21" s="84">
        <v>4500</v>
      </c>
      <c r="N21" s="26">
        <f t="shared" si="1"/>
        <v>9000</v>
      </c>
      <c r="O21" s="82"/>
      <c r="P21" s="48" t="s">
        <v>42</v>
      </c>
      <c r="Q21" s="50"/>
      <c r="R21" s="66"/>
      <c r="S21" s="26"/>
      <c r="T21" s="117"/>
      <c r="U21" s="32" t="s">
        <v>42</v>
      </c>
      <c r="V21" s="32">
        <v>1</v>
      </c>
      <c r="W21" s="123">
        <v>3500</v>
      </c>
      <c r="X21" s="124">
        <v>3500</v>
      </c>
    </row>
    <row r="22" spans="1:25" s="25" customFormat="1">
      <c r="A22" s="121"/>
      <c r="B22" s="125" t="s">
        <v>89</v>
      </c>
      <c r="C22" s="126"/>
      <c r="D22" s="126"/>
      <c r="E22" s="82"/>
      <c r="F22" s="48" t="s">
        <v>42</v>
      </c>
      <c r="G22" s="81">
        <v>1</v>
      </c>
      <c r="H22" s="84">
        <v>10000</v>
      </c>
      <c r="I22" s="26">
        <v>10000</v>
      </c>
      <c r="J22" s="82"/>
      <c r="K22" s="48" t="s">
        <v>42</v>
      </c>
      <c r="L22" s="85">
        <v>1</v>
      </c>
      <c r="M22" s="84">
        <v>2000</v>
      </c>
      <c r="N22" s="26">
        <f t="shared" si="1"/>
        <v>2000</v>
      </c>
      <c r="O22" s="82"/>
      <c r="P22" s="48" t="s">
        <v>42</v>
      </c>
      <c r="Q22" s="50"/>
      <c r="R22" s="66"/>
      <c r="S22" s="26"/>
      <c r="T22" s="117"/>
      <c r="U22" s="32" t="s">
        <v>42</v>
      </c>
      <c r="V22" s="32">
        <v>1</v>
      </c>
      <c r="W22" s="123">
        <v>3500</v>
      </c>
      <c r="X22" s="124">
        <v>3500</v>
      </c>
    </row>
    <row r="23" spans="1:25" s="25" customFormat="1">
      <c r="A23" s="121"/>
      <c r="B23" s="420" t="s">
        <v>88</v>
      </c>
      <c r="C23" s="421"/>
      <c r="D23" s="421"/>
      <c r="E23" s="82"/>
      <c r="F23" s="48" t="s">
        <v>42</v>
      </c>
      <c r="G23" s="81">
        <v>1</v>
      </c>
      <c r="H23" s="84">
        <v>3500</v>
      </c>
      <c r="I23" s="26">
        <v>3500</v>
      </c>
      <c r="J23" s="82"/>
      <c r="K23" s="48" t="s">
        <v>42</v>
      </c>
      <c r="L23" s="85">
        <v>2</v>
      </c>
      <c r="M23" s="84">
        <v>4500</v>
      </c>
      <c r="N23" s="26">
        <f t="shared" si="1"/>
        <v>9000</v>
      </c>
      <c r="O23" s="82"/>
      <c r="P23" s="48" t="s">
        <v>42</v>
      </c>
      <c r="Q23" s="81"/>
      <c r="R23" s="66"/>
      <c r="S23" s="26"/>
      <c r="T23" s="117"/>
      <c r="U23" s="32" t="s">
        <v>42</v>
      </c>
      <c r="V23" s="32">
        <v>1</v>
      </c>
      <c r="W23" s="123">
        <v>4500</v>
      </c>
      <c r="X23" s="124">
        <v>4500</v>
      </c>
    </row>
    <row r="24" spans="1:25" s="25" customFormat="1">
      <c r="A24" s="121"/>
      <c r="B24" s="420" t="s">
        <v>87</v>
      </c>
      <c r="C24" s="421"/>
      <c r="D24" s="421"/>
      <c r="E24" s="82"/>
      <c r="F24" s="48" t="s">
        <v>40</v>
      </c>
      <c r="G24" s="81">
        <v>1</v>
      </c>
      <c r="H24" s="84">
        <v>10000</v>
      </c>
      <c r="I24" s="26">
        <v>10000</v>
      </c>
      <c r="J24" s="82"/>
      <c r="K24" s="48" t="s">
        <v>40</v>
      </c>
      <c r="L24" s="85">
        <v>1</v>
      </c>
      <c r="M24" s="84">
        <v>12700</v>
      </c>
      <c r="N24" s="26">
        <f t="shared" si="1"/>
        <v>12700</v>
      </c>
      <c r="O24" s="82"/>
      <c r="P24" s="48" t="s">
        <v>40</v>
      </c>
      <c r="Q24" s="50"/>
      <c r="R24" s="66"/>
      <c r="S24" s="26"/>
      <c r="T24" s="117"/>
      <c r="U24" s="32" t="s">
        <v>40</v>
      </c>
      <c r="V24" s="32">
        <v>1</v>
      </c>
      <c r="W24" s="127">
        <v>10000</v>
      </c>
      <c r="X24" s="128">
        <v>10000</v>
      </c>
    </row>
    <row r="25" spans="1:25" s="25" customFormat="1">
      <c r="A25" s="121">
        <v>3</v>
      </c>
      <c r="B25" s="125" t="s">
        <v>86</v>
      </c>
      <c r="C25" s="126"/>
      <c r="D25" s="126"/>
      <c r="E25" s="82"/>
      <c r="F25" s="48"/>
      <c r="G25" s="81"/>
      <c r="H25" s="84"/>
      <c r="I25" s="26"/>
      <c r="J25" s="82"/>
      <c r="K25" s="48"/>
      <c r="L25" s="81"/>
      <c r="M25" s="66"/>
      <c r="N25" s="26">
        <f t="shared" ref="N25" si="2">M25*L25</f>
        <v>0</v>
      </c>
      <c r="O25" s="82"/>
      <c r="P25" s="48"/>
      <c r="Q25" s="50"/>
      <c r="R25" s="66"/>
      <c r="S25" s="26"/>
      <c r="T25" s="117"/>
      <c r="U25" s="123"/>
      <c r="V25" s="32"/>
      <c r="W25" s="123"/>
      <c r="X25" s="124"/>
    </row>
    <row r="26" spans="1:25" s="25" customFormat="1">
      <c r="A26" s="121"/>
      <c r="B26" s="422" t="s">
        <v>85</v>
      </c>
      <c r="C26" s="423"/>
      <c r="D26" s="423"/>
      <c r="E26" s="82"/>
      <c r="F26" s="48" t="s">
        <v>81</v>
      </c>
      <c r="G26" s="81">
        <v>1</v>
      </c>
      <c r="H26" s="84">
        <v>6000</v>
      </c>
      <c r="I26" s="26">
        <v>6000</v>
      </c>
      <c r="J26" s="82"/>
      <c r="K26" s="48" t="s">
        <v>81</v>
      </c>
      <c r="L26" s="85">
        <v>2</v>
      </c>
      <c r="M26" s="84">
        <v>3000</v>
      </c>
      <c r="N26" s="26">
        <f t="shared" ref="N26:N32" si="3">L26*M26</f>
        <v>6000</v>
      </c>
      <c r="O26" s="82"/>
      <c r="P26" s="48" t="s">
        <v>81</v>
      </c>
      <c r="Q26" s="85">
        <v>2</v>
      </c>
      <c r="R26" s="66">
        <v>10000</v>
      </c>
      <c r="S26" s="26">
        <v>20000</v>
      </c>
      <c r="T26" s="117"/>
      <c r="U26" s="32" t="s">
        <v>81</v>
      </c>
      <c r="V26" s="32">
        <v>1</v>
      </c>
      <c r="W26" s="127">
        <v>5000</v>
      </c>
      <c r="X26" s="128">
        <v>5000</v>
      </c>
    </row>
    <row r="27" spans="1:25" s="25" customFormat="1">
      <c r="A27" s="121"/>
      <c r="B27" s="422" t="s">
        <v>84</v>
      </c>
      <c r="C27" s="423"/>
      <c r="D27" s="423"/>
      <c r="E27" s="82"/>
      <c r="F27" s="48" t="s">
        <v>81</v>
      </c>
      <c r="G27" s="81">
        <v>1</v>
      </c>
      <c r="H27" s="84">
        <v>1500</v>
      </c>
      <c r="I27" s="26">
        <v>1500</v>
      </c>
      <c r="J27" s="82"/>
      <c r="K27" s="48" t="s">
        <v>81</v>
      </c>
      <c r="L27" s="85">
        <v>2</v>
      </c>
      <c r="M27" s="84">
        <v>1000</v>
      </c>
      <c r="N27" s="26">
        <f t="shared" si="3"/>
        <v>2000</v>
      </c>
      <c r="O27" s="82"/>
      <c r="P27" s="48" t="s">
        <v>81</v>
      </c>
      <c r="Q27" s="85">
        <v>2</v>
      </c>
      <c r="R27" s="66">
        <v>5000</v>
      </c>
      <c r="S27" s="26">
        <v>10000</v>
      </c>
      <c r="T27" s="117"/>
      <c r="U27" s="32" t="s">
        <v>81</v>
      </c>
      <c r="V27" s="32">
        <v>1</v>
      </c>
      <c r="W27" s="127">
        <v>3000</v>
      </c>
      <c r="X27" s="128">
        <v>3000</v>
      </c>
    </row>
    <row r="28" spans="1:25" s="25" customFormat="1">
      <c r="A28" s="121"/>
      <c r="B28" s="422" t="s">
        <v>83</v>
      </c>
      <c r="C28" s="423"/>
      <c r="D28" s="423"/>
      <c r="E28" s="82"/>
      <c r="F28" s="48" t="s">
        <v>81</v>
      </c>
      <c r="G28" s="81">
        <v>1</v>
      </c>
      <c r="H28" s="84">
        <v>2500</v>
      </c>
      <c r="I28" s="26">
        <v>2500</v>
      </c>
      <c r="J28" s="82"/>
      <c r="K28" s="48" t="s">
        <v>81</v>
      </c>
      <c r="L28" s="85">
        <v>2</v>
      </c>
      <c r="M28" s="84">
        <v>2000</v>
      </c>
      <c r="N28" s="26">
        <f t="shared" si="3"/>
        <v>4000</v>
      </c>
      <c r="O28" s="82"/>
      <c r="P28" s="48" t="s">
        <v>81</v>
      </c>
      <c r="Q28" s="85">
        <v>2</v>
      </c>
      <c r="R28" s="66">
        <v>7000</v>
      </c>
      <c r="S28" s="26">
        <v>14000</v>
      </c>
      <c r="T28" s="117"/>
      <c r="U28" s="32" t="s">
        <v>81</v>
      </c>
      <c r="V28" s="32">
        <v>1</v>
      </c>
      <c r="W28" s="127">
        <v>3000</v>
      </c>
      <c r="X28" s="128">
        <v>3000</v>
      </c>
    </row>
    <row r="29" spans="1:25" s="25" customFormat="1">
      <c r="A29" s="121"/>
      <c r="B29" s="129" t="s">
        <v>82</v>
      </c>
      <c r="C29" s="130"/>
      <c r="D29" s="130"/>
      <c r="E29" s="82"/>
      <c r="F29" s="48" t="s">
        <v>81</v>
      </c>
      <c r="G29" s="81">
        <v>1</v>
      </c>
      <c r="H29" s="84">
        <v>5000</v>
      </c>
      <c r="I29" s="26">
        <v>5000</v>
      </c>
      <c r="J29" s="82"/>
      <c r="K29" s="48" t="s">
        <v>81</v>
      </c>
      <c r="L29" s="85">
        <v>1</v>
      </c>
      <c r="M29" s="84">
        <v>10000</v>
      </c>
      <c r="N29" s="26">
        <f t="shared" si="3"/>
        <v>10000</v>
      </c>
      <c r="O29" s="82"/>
      <c r="P29" s="48" t="s">
        <v>81</v>
      </c>
      <c r="Q29" s="85">
        <v>2</v>
      </c>
      <c r="R29" s="66">
        <v>10000</v>
      </c>
      <c r="S29" s="26">
        <v>20000</v>
      </c>
      <c r="T29" s="117"/>
      <c r="U29" s="32" t="s">
        <v>81</v>
      </c>
      <c r="V29" s="32">
        <v>1</v>
      </c>
      <c r="W29" s="127">
        <v>5000</v>
      </c>
      <c r="X29" s="128">
        <v>5000</v>
      </c>
    </row>
    <row r="30" spans="1:25" s="25" customFormat="1">
      <c r="A30" s="121"/>
      <c r="B30" s="416" t="s">
        <v>80</v>
      </c>
      <c r="C30" s="417"/>
      <c r="D30" s="417"/>
      <c r="E30" s="82"/>
      <c r="F30" s="48" t="s">
        <v>79</v>
      </c>
      <c r="G30" s="81">
        <v>1</v>
      </c>
      <c r="H30" s="84">
        <v>10000</v>
      </c>
      <c r="I30" s="26">
        <v>10000</v>
      </c>
      <c r="J30" s="82"/>
      <c r="K30" s="48" t="s">
        <v>79</v>
      </c>
      <c r="L30" s="85">
        <v>1</v>
      </c>
      <c r="M30" s="84">
        <v>10000</v>
      </c>
      <c r="N30" s="26">
        <f t="shared" si="3"/>
        <v>10000</v>
      </c>
      <c r="O30" s="82"/>
      <c r="P30" s="48" t="s">
        <v>79</v>
      </c>
      <c r="Q30" s="85">
        <v>1</v>
      </c>
      <c r="R30" s="66">
        <v>30000</v>
      </c>
      <c r="S30" s="26">
        <v>30000</v>
      </c>
      <c r="T30" s="117"/>
      <c r="U30" s="32" t="s">
        <v>79</v>
      </c>
      <c r="V30" s="32">
        <v>1</v>
      </c>
      <c r="W30" s="127">
        <v>15000</v>
      </c>
      <c r="X30" s="128">
        <v>15000</v>
      </c>
    </row>
    <row r="31" spans="1:25" s="25" customFormat="1">
      <c r="A31" s="121"/>
      <c r="B31" s="416" t="s">
        <v>78</v>
      </c>
      <c r="C31" s="417"/>
      <c r="D31" s="417"/>
      <c r="E31" s="82"/>
      <c r="F31" s="48" t="s">
        <v>40</v>
      </c>
      <c r="G31" s="81">
        <v>1</v>
      </c>
      <c r="H31" s="84">
        <v>15000</v>
      </c>
      <c r="I31" s="26">
        <v>15000</v>
      </c>
      <c r="J31" s="82"/>
      <c r="K31" s="48" t="s">
        <v>40</v>
      </c>
      <c r="L31" s="85">
        <v>1</v>
      </c>
      <c r="M31" s="84">
        <v>15000</v>
      </c>
      <c r="N31" s="26">
        <f t="shared" si="3"/>
        <v>15000</v>
      </c>
      <c r="O31" s="82"/>
      <c r="P31" s="48" t="s">
        <v>40</v>
      </c>
      <c r="Q31" s="85">
        <v>1</v>
      </c>
      <c r="R31" s="66">
        <v>50000</v>
      </c>
      <c r="S31" s="26">
        <v>50000</v>
      </c>
      <c r="T31" s="117"/>
      <c r="U31" s="32" t="s">
        <v>40</v>
      </c>
      <c r="V31" s="32">
        <v>1</v>
      </c>
      <c r="W31" s="127">
        <v>10000</v>
      </c>
      <c r="X31" s="128">
        <v>10000</v>
      </c>
    </row>
    <row r="32" spans="1:25" s="25" customFormat="1">
      <c r="A32" s="121"/>
      <c r="B32" s="416" t="s">
        <v>77</v>
      </c>
      <c r="C32" s="417"/>
      <c r="D32" s="417"/>
      <c r="E32" s="82"/>
      <c r="F32" s="48" t="s">
        <v>40</v>
      </c>
      <c r="G32" s="81">
        <v>1</v>
      </c>
      <c r="H32" s="84">
        <v>10000</v>
      </c>
      <c r="I32" s="26">
        <v>10000</v>
      </c>
      <c r="J32" s="82"/>
      <c r="K32" s="48" t="s">
        <v>40</v>
      </c>
      <c r="L32" s="85">
        <v>1</v>
      </c>
      <c r="M32" s="84">
        <v>10000</v>
      </c>
      <c r="N32" s="26">
        <f t="shared" si="3"/>
        <v>10000</v>
      </c>
      <c r="O32" s="82"/>
      <c r="P32" s="48" t="s">
        <v>40</v>
      </c>
      <c r="Q32" s="85">
        <v>1</v>
      </c>
      <c r="R32" s="66">
        <v>10000</v>
      </c>
      <c r="S32" s="26">
        <v>10000</v>
      </c>
      <c r="T32" s="117"/>
      <c r="U32" s="32" t="s">
        <v>40</v>
      </c>
      <c r="V32" s="32">
        <v>1</v>
      </c>
      <c r="W32" s="127">
        <v>7500</v>
      </c>
      <c r="X32" s="128">
        <v>7500</v>
      </c>
    </row>
    <row r="33" spans="1:24" s="25" customFormat="1">
      <c r="A33" s="28" t="s">
        <v>76</v>
      </c>
      <c r="B33" s="449" t="s">
        <v>22</v>
      </c>
      <c r="C33" s="450"/>
      <c r="D33" s="450"/>
      <c r="E33" s="52"/>
      <c r="F33" s="31"/>
      <c r="G33" s="131"/>
      <c r="H33" s="68"/>
      <c r="I33" s="77">
        <v>167500</v>
      </c>
      <c r="J33" s="82"/>
      <c r="K33" s="31"/>
      <c r="L33" s="69"/>
      <c r="M33" s="68"/>
      <c r="N33" s="77">
        <f>SUM(N14:N32)</f>
        <v>188750</v>
      </c>
      <c r="O33" s="82"/>
      <c r="P33" s="48"/>
      <c r="Q33" s="50"/>
      <c r="R33" s="132"/>
      <c r="S33" s="44">
        <f>SUM(S14:S32)</f>
        <v>329000</v>
      </c>
      <c r="T33" s="117"/>
      <c r="U33" s="117"/>
      <c r="V33" s="31"/>
      <c r="W33" s="117"/>
      <c r="X33" s="133">
        <f>SUM(X14:X32)</f>
        <v>108100</v>
      </c>
    </row>
    <row r="34" spans="1:24" s="25" customFormat="1">
      <c r="A34" s="28"/>
      <c r="B34" s="441"/>
      <c r="C34" s="442"/>
      <c r="D34" s="442"/>
      <c r="E34" s="52"/>
      <c r="F34" s="31"/>
      <c r="G34" s="131"/>
      <c r="H34" s="68"/>
      <c r="I34" s="77"/>
      <c r="J34" s="82"/>
      <c r="K34" s="48"/>
      <c r="L34" s="81"/>
      <c r="M34" s="66"/>
      <c r="N34" s="26"/>
      <c r="O34" s="82"/>
      <c r="P34" s="48"/>
      <c r="Q34" s="50"/>
      <c r="R34" s="66"/>
      <c r="S34" s="26"/>
      <c r="T34" s="117"/>
      <c r="U34" s="117"/>
      <c r="V34" s="31"/>
      <c r="W34" s="117"/>
      <c r="X34" s="134"/>
    </row>
    <row r="35" spans="1:24" s="25" customFormat="1">
      <c r="A35" s="28"/>
      <c r="B35" s="443"/>
      <c r="C35" s="444"/>
      <c r="D35" s="444"/>
      <c r="E35" s="52"/>
      <c r="F35" s="51"/>
      <c r="G35" s="135"/>
      <c r="H35" s="62"/>
      <c r="I35" s="136"/>
      <c r="J35" s="82"/>
      <c r="K35" s="48"/>
      <c r="L35" s="81"/>
      <c r="M35" s="66"/>
      <c r="N35" s="26"/>
      <c r="O35" s="82"/>
      <c r="P35" s="48"/>
      <c r="Q35" s="50"/>
      <c r="R35" s="66"/>
      <c r="S35" s="26"/>
      <c r="T35" s="117"/>
      <c r="U35" s="117"/>
      <c r="V35" s="31"/>
      <c r="W35" s="117"/>
      <c r="X35" s="134"/>
    </row>
    <row r="36" spans="1:24" s="25" customFormat="1">
      <c r="A36" s="28"/>
      <c r="B36" s="445" t="s">
        <v>22</v>
      </c>
      <c r="C36" s="446"/>
      <c r="D36" s="446"/>
      <c r="E36" s="52"/>
      <c r="F36" s="51"/>
      <c r="G36" s="135"/>
      <c r="H36" s="74"/>
      <c r="I36" s="67">
        <v>0</v>
      </c>
      <c r="J36" s="52"/>
      <c r="K36" s="31"/>
      <c r="L36" s="79"/>
      <c r="M36" s="78"/>
      <c r="N36" s="77"/>
      <c r="O36" s="52"/>
      <c r="P36" s="31"/>
      <c r="Q36" s="79"/>
      <c r="R36" s="78"/>
      <c r="S36" s="77"/>
      <c r="T36" s="117"/>
      <c r="U36" s="117"/>
      <c r="V36" s="31"/>
      <c r="W36" s="117"/>
      <c r="X36" s="134"/>
    </row>
    <row r="37" spans="1:24" s="25" customFormat="1">
      <c r="A37" s="137" t="s">
        <v>75</v>
      </c>
      <c r="B37" s="447" t="s">
        <v>74</v>
      </c>
      <c r="C37" s="448"/>
      <c r="D37" s="448"/>
      <c r="E37" s="52"/>
      <c r="F37" s="51"/>
      <c r="G37" s="135"/>
      <c r="H37" s="74"/>
      <c r="I37" s="29"/>
      <c r="J37" s="52"/>
      <c r="K37" s="31"/>
      <c r="L37" s="79"/>
      <c r="M37" s="78"/>
      <c r="N37" s="77"/>
      <c r="O37" s="52"/>
      <c r="P37" s="31"/>
      <c r="Q37" s="79"/>
      <c r="R37" s="78"/>
      <c r="S37" s="77"/>
      <c r="T37" s="117"/>
      <c r="U37" s="117"/>
      <c r="V37" s="31"/>
      <c r="W37" s="117"/>
      <c r="X37" s="134"/>
    </row>
    <row r="38" spans="1:24" s="25" customFormat="1" ht="26.25" customHeight="1">
      <c r="A38" s="28">
        <v>1</v>
      </c>
      <c r="B38" s="443" t="s">
        <v>73</v>
      </c>
      <c r="C38" s="444"/>
      <c r="D38" s="444"/>
      <c r="E38" s="52"/>
      <c r="F38" s="51" t="s">
        <v>58</v>
      </c>
      <c r="G38" s="135">
        <v>1</v>
      </c>
      <c r="H38" s="62">
        <v>11250</v>
      </c>
      <c r="I38" s="29">
        <v>11250</v>
      </c>
      <c r="J38" s="52"/>
      <c r="K38" s="51"/>
      <c r="L38" s="76"/>
      <c r="M38" s="62"/>
      <c r="N38" s="26"/>
      <c r="O38" s="52"/>
      <c r="P38" s="51" t="s">
        <v>58</v>
      </c>
      <c r="Q38" s="76">
        <v>1</v>
      </c>
      <c r="R38" s="138">
        <v>30000</v>
      </c>
      <c r="S38" s="139">
        <v>30000</v>
      </c>
      <c r="T38" s="117"/>
      <c r="U38" s="38" t="s">
        <v>58</v>
      </c>
      <c r="V38" s="32">
        <v>1</v>
      </c>
      <c r="W38" s="140">
        <v>4060</v>
      </c>
      <c r="X38" s="141">
        <v>4060</v>
      </c>
    </row>
    <row r="39" spans="1:24" s="25" customFormat="1" ht="15" customHeight="1">
      <c r="A39" s="28">
        <v>2</v>
      </c>
      <c r="B39" s="443" t="s">
        <v>72</v>
      </c>
      <c r="C39" s="444"/>
      <c r="D39" s="444"/>
      <c r="E39" s="52"/>
      <c r="F39" s="51" t="s">
        <v>58</v>
      </c>
      <c r="G39" s="135">
        <v>2</v>
      </c>
      <c r="H39" s="62">
        <v>19850</v>
      </c>
      <c r="I39" s="29">
        <v>39700</v>
      </c>
      <c r="J39" s="52"/>
      <c r="K39" s="51"/>
      <c r="L39" s="76"/>
      <c r="M39" s="62"/>
      <c r="N39" s="26"/>
      <c r="O39" s="52"/>
      <c r="P39" s="51" t="s">
        <v>58</v>
      </c>
      <c r="Q39" s="76">
        <v>2</v>
      </c>
      <c r="R39" s="66">
        <v>50000</v>
      </c>
      <c r="S39" s="26">
        <v>100000</v>
      </c>
      <c r="T39" s="117"/>
      <c r="U39" s="38" t="s">
        <v>58</v>
      </c>
      <c r="V39" s="32">
        <v>2</v>
      </c>
      <c r="W39" s="123">
        <v>62000</v>
      </c>
      <c r="X39" s="128">
        <v>124000</v>
      </c>
    </row>
    <row r="40" spans="1:24" s="25" customFormat="1" ht="15" customHeight="1">
      <c r="A40" s="28">
        <v>4</v>
      </c>
      <c r="B40" s="455" t="s">
        <v>122</v>
      </c>
      <c r="C40" s="444"/>
      <c r="D40" s="444"/>
      <c r="E40" s="52"/>
      <c r="F40" s="51"/>
      <c r="G40" s="142"/>
      <c r="H40" s="62"/>
      <c r="I40" s="26"/>
      <c r="J40" s="52"/>
      <c r="K40" s="51" t="s">
        <v>58</v>
      </c>
      <c r="L40" s="76">
        <v>1</v>
      </c>
      <c r="M40" s="62">
        <v>25300.000000000004</v>
      </c>
      <c r="N40" s="26">
        <f t="shared" ref="N40:N42" si="4">L40*M40</f>
        <v>25300.000000000004</v>
      </c>
      <c r="O40" s="52"/>
      <c r="P40" s="51"/>
      <c r="Q40" s="50"/>
      <c r="R40" s="66"/>
      <c r="S40" s="26"/>
      <c r="T40" s="117"/>
      <c r="U40" s="123"/>
      <c r="V40" s="32"/>
      <c r="W40" s="123"/>
      <c r="X40" s="124"/>
    </row>
    <row r="41" spans="1:24" s="25" customFormat="1" ht="15" customHeight="1">
      <c r="A41" s="28">
        <v>5</v>
      </c>
      <c r="B41" s="455" t="s">
        <v>123</v>
      </c>
      <c r="C41" s="444"/>
      <c r="D41" s="444"/>
      <c r="E41" s="52"/>
      <c r="F41" s="51"/>
      <c r="G41" s="142"/>
      <c r="H41" s="62"/>
      <c r="I41" s="26"/>
      <c r="J41" s="52"/>
      <c r="K41" s="51" t="s">
        <v>58</v>
      </c>
      <c r="L41" s="76">
        <v>3</v>
      </c>
      <c r="M41" s="62">
        <v>41195</v>
      </c>
      <c r="N41" s="26">
        <f t="shared" si="4"/>
        <v>123585</v>
      </c>
      <c r="O41" s="52"/>
      <c r="P41" s="51"/>
      <c r="Q41" s="50" t="s">
        <v>76</v>
      </c>
      <c r="R41" s="66"/>
      <c r="S41" s="26"/>
      <c r="T41" s="117"/>
      <c r="U41" s="123"/>
      <c r="V41" s="32"/>
      <c r="W41" s="123"/>
      <c r="X41" s="124"/>
    </row>
    <row r="42" spans="1:24" s="25" customFormat="1" ht="15" customHeight="1">
      <c r="A42" s="28">
        <v>6</v>
      </c>
      <c r="B42" s="456" t="s">
        <v>71</v>
      </c>
      <c r="C42" s="457"/>
      <c r="D42" s="457"/>
      <c r="E42" s="52"/>
      <c r="F42" s="51"/>
      <c r="G42" s="142"/>
      <c r="H42" s="62"/>
      <c r="I42" s="26"/>
      <c r="J42" s="52"/>
      <c r="K42" s="51" t="s">
        <v>42</v>
      </c>
      <c r="L42" s="76">
        <v>2</v>
      </c>
      <c r="M42" s="62">
        <v>8600</v>
      </c>
      <c r="N42" s="26">
        <f t="shared" si="4"/>
        <v>17200</v>
      </c>
      <c r="O42" s="52"/>
      <c r="P42" s="51"/>
      <c r="Q42" s="50"/>
      <c r="R42" s="66"/>
      <c r="S42" s="26"/>
      <c r="T42" s="117"/>
      <c r="U42" s="123"/>
      <c r="V42" s="32"/>
      <c r="W42" s="123"/>
      <c r="X42" s="124"/>
    </row>
    <row r="43" spans="1:24" s="25" customFormat="1" ht="15" customHeight="1">
      <c r="A43" s="28">
        <v>7</v>
      </c>
      <c r="B43" s="456" t="s">
        <v>70</v>
      </c>
      <c r="C43" s="457"/>
      <c r="D43" s="457"/>
      <c r="E43" s="52"/>
      <c r="F43" s="51"/>
      <c r="G43" s="142"/>
      <c r="H43" s="62"/>
      <c r="I43" s="26"/>
      <c r="J43" s="52"/>
      <c r="K43" s="51"/>
      <c r="L43" s="76"/>
      <c r="M43" s="62"/>
      <c r="N43" s="26"/>
      <c r="O43" s="52"/>
      <c r="P43" s="48"/>
      <c r="Q43" s="50"/>
      <c r="R43" s="66"/>
      <c r="S43" s="26"/>
      <c r="T43" s="117"/>
      <c r="U43" s="32" t="s">
        <v>42</v>
      </c>
      <c r="V43" s="143">
        <v>1</v>
      </c>
      <c r="W43" s="119">
        <v>48000</v>
      </c>
      <c r="X43" s="120">
        <v>48000</v>
      </c>
    </row>
    <row r="44" spans="1:24" s="25" customFormat="1" ht="15" customHeight="1">
      <c r="A44" s="28">
        <v>8</v>
      </c>
      <c r="B44" s="456" t="s">
        <v>69</v>
      </c>
      <c r="C44" s="457"/>
      <c r="D44" s="457"/>
      <c r="E44" s="52"/>
      <c r="F44" s="51"/>
      <c r="G44" s="142"/>
      <c r="H44" s="62"/>
      <c r="I44" s="26"/>
      <c r="J44" s="52"/>
      <c r="K44" s="51"/>
      <c r="L44" s="76"/>
      <c r="M44" s="62"/>
      <c r="N44" s="26"/>
      <c r="O44" s="52"/>
      <c r="P44" s="48"/>
      <c r="Q44" s="50"/>
      <c r="R44" s="66"/>
      <c r="S44" s="26"/>
      <c r="T44" s="117"/>
      <c r="U44" s="32" t="s">
        <v>42</v>
      </c>
      <c r="V44" s="143">
        <v>1</v>
      </c>
      <c r="W44" s="119">
        <v>35000</v>
      </c>
      <c r="X44" s="120">
        <v>35000</v>
      </c>
    </row>
    <row r="45" spans="1:24" s="25" customFormat="1" ht="15" customHeight="1">
      <c r="A45" s="28">
        <v>9</v>
      </c>
      <c r="B45" s="456" t="s">
        <v>68</v>
      </c>
      <c r="C45" s="457"/>
      <c r="D45" s="457"/>
      <c r="E45" s="52"/>
      <c r="F45" s="51"/>
      <c r="G45" s="142"/>
      <c r="H45" s="62"/>
      <c r="I45" s="26"/>
      <c r="J45" s="52"/>
      <c r="K45" s="51"/>
      <c r="L45" s="76"/>
      <c r="M45" s="62"/>
      <c r="N45" s="26"/>
      <c r="O45" s="52"/>
      <c r="P45" s="48"/>
      <c r="Q45" s="50"/>
      <c r="R45" s="66"/>
      <c r="S45" s="26"/>
      <c r="T45" s="117"/>
      <c r="U45" s="32" t="s">
        <v>40</v>
      </c>
      <c r="V45" s="143">
        <v>1</v>
      </c>
      <c r="W45" s="119">
        <v>62000</v>
      </c>
      <c r="X45" s="120">
        <v>62000</v>
      </c>
    </row>
    <row r="46" spans="1:24" s="25" customFormat="1" ht="18.75" customHeight="1">
      <c r="A46" s="28"/>
      <c r="B46" s="445" t="s">
        <v>22</v>
      </c>
      <c r="C46" s="446"/>
      <c r="D46" s="446"/>
      <c r="E46" s="52"/>
      <c r="F46" s="51"/>
      <c r="G46" s="135"/>
      <c r="H46" s="74"/>
      <c r="I46" s="67">
        <v>50950</v>
      </c>
      <c r="J46" s="52"/>
      <c r="K46" s="51"/>
      <c r="L46" s="76"/>
      <c r="M46" s="74"/>
      <c r="N46" s="67">
        <f>SUM(N40:N42)</f>
        <v>166085</v>
      </c>
      <c r="O46" s="52"/>
      <c r="P46" s="51"/>
      <c r="Q46" s="50"/>
      <c r="R46" s="66"/>
      <c r="S46" s="44">
        <f>SUM(S38:S39)</f>
        <v>130000</v>
      </c>
      <c r="T46" s="117"/>
      <c r="U46" s="117"/>
      <c r="V46" s="31"/>
      <c r="W46" s="117"/>
      <c r="X46" s="144">
        <f>SUM(X38:X45)</f>
        <v>273060</v>
      </c>
    </row>
    <row r="47" spans="1:24" s="25" customFormat="1" ht="18.75" customHeight="1">
      <c r="A47" s="137" t="s">
        <v>67</v>
      </c>
      <c r="B47" s="447" t="s">
        <v>66</v>
      </c>
      <c r="C47" s="448"/>
      <c r="D47" s="448"/>
      <c r="E47" s="52"/>
      <c r="F47" s="51"/>
      <c r="G47" s="135"/>
      <c r="H47" s="74"/>
      <c r="I47" s="67"/>
      <c r="J47" s="52"/>
      <c r="K47" s="51"/>
      <c r="L47" s="50"/>
      <c r="M47" s="66"/>
      <c r="N47" s="29"/>
      <c r="O47" s="52"/>
      <c r="P47" s="51"/>
      <c r="Q47" s="50"/>
      <c r="R47" s="66"/>
      <c r="S47" s="26"/>
      <c r="T47" s="117"/>
      <c r="U47" s="117"/>
      <c r="V47" s="31"/>
      <c r="W47" s="117"/>
      <c r="X47" s="134"/>
    </row>
    <row r="48" spans="1:24" s="25" customFormat="1" ht="18.75" customHeight="1">
      <c r="A48" s="28">
        <v>1</v>
      </c>
      <c r="B48" s="451" t="s">
        <v>65</v>
      </c>
      <c r="C48" s="452"/>
      <c r="D48" s="452"/>
      <c r="E48" s="52"/>
      <c r="F48" s="51" t="s">
        <v>64</v>
      </c>
      <c r="G48" s="135">
        <v>2</v>
      </c>
      <c r="H48" s="74">
        <v>1250</v>
      </c>
      <c r="I48" s="29">
        <v>2500</v>
      </c>
      <c r="J48" s="52"/>
      <c r="K48" s="51"/>
      <c r="L48" s="50"/>
      <c r="M48" s="66"/>
      <c r="N48" s="29"/>
      <c r="O48" s="52"/>
      <c r="P48" s="51" t="s">
        <v>64</v>
      </c>
      <c r="Q48" s="76">
        <v>2</v>
      </c>
      <c r="R48" s="66">
        <v>4000</v>
      </c>
      <c r="S48" s="26">
        <v>8000</v>
      </c>
      <c r="T48" s="117"/>
      <c r="U48" s="51" t="s">
        <v>64</v>
      </c>
      <c r="V48" s="76">
        <v>4</v>
      </c>
      <c r="W48" s="66">
        <v>45000</v>
      </c>
      <c r="X48" s="26">
        <v>18000</v>
      </c>
    </row>
    <row r="49" spans="1:24" s="25" customFormat="1" ht="18.75" customHeight="1">
      <c r="A49" s="28">
        <v>2</v>
      </c>
      <c r="B49" s="451" t="s">
        <v>124</v>
      </c>
      <c r="C49" s="452"/>
      <c r="D49" s="452"/>
      <c r="E49" s="52"/>
      <c r="F49" s="51"/>
      <c r="G49" s="135"/>
      <c r="H49" s="74"/>
      <c r="I49" s="29"/>
      <c r="J49" s="52"/>
      <c r="K49" s="51" t="s">
        <v>64</v>
      </c>
      <c r="L49" s="76">
        <v>2</v>
      </c>
      <c r="M49" s="74">
        <v>11000</v>
      </c>
      <c r="N49" s="26">
        <f t="shared" ref="N49" si="5">L49*M49</f>
        <v>22000</v>
      </c>
      <c r="O49" s="52"/>
      <c r="P49" s="51"/>
      <c r="Q49" s="50"/>
      <c r="R49" s="66"/>
      <c r="S49" s="26"/>
      <c r="T49" s="117"/>
      <c r="U49" s="117"/>
      <c r="V49" s="31"/>
      <c r="W49" s="117"/>
      <c r="X49" s="134"/>
    </row>
    <row r="50" spans="1:24" s="25" customFormat="1" ht="18.75" customHeight="1">
      <c r="A50" s="28"/>
      <c r="B50" s="445" t="s">
        <v>22</v>
      </c>
      <c r="C50" s="446"/>
      <c r="D50" s="446"/>
      <c r="E50" s="52"/>
      <c r="F50" s="51"/>
      <c r="G50" s="135"/>
      <c r="H50" s="74"/>
      <c r="I50" s="67">
        <v>2500</v>
      </c>
      <c r="J50" s="52"/>
      <c r="K50" s="51"/>
      <c r="L50" s="76"/>
      <c r="M50" s="74"/>
      <c r="N50" s="67">
        <f>N49</f>
        <v>22000</v>
      </c>
      <c r="O50" s="52"/>
      <c r="P50" s="51"/>
      <c r="Q50" s="50"/>
      <c r="R50" s="66"/>
      <c r="S50" s="44">
        <f>S48</f>
        <v>8000</v>
      </c>
      <c r="T50" s="117"/>
      <c r="U50" s="117"/>
      <c r="V50" s="31"/>
      <c r="W50" s="117"/>
      <c r="X50" s="145">
        <f>X48</f>
        <v>18000</v>
      </c>
    </row>
    <row r="51" spans="1:24" s="25" customFormat="1" ht="18.75" customHeight="1">
      <c r="A51" s="137" t="s">
        <v>63</v>
      </c>
      <c r="B51" s="453" t="s">
        <v>62</v>
      </c>
      <c r="C51" s="454"/>
      <c r="D51" s="454"/>
      <c r="E51" s="52"/>
      <c r="F51" s="51"/>
      <c r="G51" s="135"/>
      <c r="H51" s="74"/>
      <c r="I51" s="29"/>
      <c r="J51" s="52"/>
      <c r="K51" s="51"/>
      <c r="L51" s="50"/>
      <c r="M51" s="66"/>
      <c r="N51" s="29"/>
      <c r="O51" s="52"/>
      <c r="P51" s="51"/>
      <c r="Q51" s="50"/>
      <c r="R51" s="66"/>
      <c r="S51" s="26"/>
      <c r="T51" s="117"/>
      <c r="U51" s="117"/>
      <c r="V51" s="31"/>
      <c r="W51" s="117"/>
      <c r="X51" s="134"/>
    </row>
    <row r="52" spans="1:24" s="25" customFormat="1" ht="18.75" customHeight="1">
      <c r="A52" s="28">
        <v>1</v>
      </c>
      <c r="B52" s="451" t="s">
        <v>61</v>
      </c>
      <c r="C52" s="452"/>
      <c r="D52" s="452"/>
      <c r="E52" s="52"/>
      <c r="F52" s="51" t="s">
        <v>58</v>
      </c>
      <c r="G52" s="135">
        <v>1</v>
      </c>
      <c r="H52" s="62">
        <v>4620</v>
      </c>
      <c r="I52" s="29">
        <v>4620</v>
      </c>
      <c r="J52" s="52"/>
      <c r="K52" s="51" t="s">
        <v>58</v>
      </c>
      <c r="L52" s="73">
        <v>2</v>
      </c>
      <c r="M52" s="74">
        <v>4840</v>
      </c>
      <c r="N52" s="29">
        <f>M52*L52</f>
        <v>9680</v>
      </c>
      <c r="O52" s="52"/>
      <c r="P52" s="51" t="s">
        <v>58</v>
      </c>
      <c r="Q52" s="73">
        <v>1</v>
      </c>
      <c r="R52" s="66">
        <v>10000</v>
      </c>
      <c r="S52" s="26">
        <v>10000</v>
      </c>
      <c r="T52" s="117"/>
      <c r="U52" s="51" t="s">
        <v>58</v>
      </c>
      <c r="V52" s="73">
        <v>1</v>
      </c>
      <c r="W52" s="140">
        <v>4500</v>
      </c>
      <c r="X52" s="141">
        <v>4500</v>
      </c>
    </row>
    <row r="53" spans="1:24" s="25" customFormat="1" ht="18.75" customHeight="1">
      <c r="A53" s="28">
        <v>2</v>
      </c>
      <c r="B53" s="461" t="s">
        <v>60</v>
      </c>
      <c r="C53" s="462"/>
      <c r="D53" s="462"/>
      <c r="E53" s="52"/>
      <c r="F53" s="51" t="s">
        <v>58</v>
      </c>
      <c r="G53" s="135">
        <v>1</v>
      </c>
      <c r="H53" s="62">
        <v>1250</v>
      </c>
      <c r="I53" s="29">
        <v>1250</v>
      </c>
      <c r="J53" s="52"/>
      <c r="K53" s="51" t="s">
        <v>58</v>
      </c>
      <c r="L53" s="73">
        <v>1</v>
      </c>
      <c r="M53" s="74">
        <v>2860.0000000000005</v>
      </c>
      <c r="N53" s="29">
        <f t="shared" ref="N53:N54" si="6">M53*L53</f>
        <v>2860.0000000000005</v>
      </c>
      <c r="O53" s="52"/>
      <c r="P53" s="51" t="s">
        <v>58</v>
      </c>
      <c r="Q53" s="73">
        <v>1</v>
      </c>
      <c r="R53" s="66">
        <v>10000</v>
      </c>
      <c r="S53" s="26">
        <v>10000</v>
      </c>
      <c r="T53" s="117"/>
      <c r="U53" s="51" t="s">
        <v>58</v>
      </c>
      <c r="V53" s="73">
        <v>2</v>
      </c>
      <c r="W53" s="140">
        <v>2900</v>
      </c>
      <c r="X53" s="141">
        <v>5800</v>
      </c>
    </row>
    <row r="54" spans="1:24" s="25" customFormat="1" ht="18.75" customHeight="1">
      <c r="A54" s="28">
        <v>3</v>
      </c>
      <c r="B54" s="443" t="s">
        <v>59</v>
      </c>
      <c r="C54" s="444"/>
      <c r="D54" s="444"/>
      <c r="E54" s="52"/>
      <c r="F54" s="51" t="s">
        <v>58</v>
      </c>
      <c r="G54" s="135">
        <v>1</v>
      </c>
      <c r="H54" s="62">
        <v>6000</v>
      </c>
      <c r="I54" s="29">
        <v>6000</v>
      </c>
      <c r="J54" s="52"/>
      <c r="K54" s="51" t="s">
        <v>58</v>
      </c>
      <c r="L54" s="73">
        <v>1</v>
      </c>
      <c r="M54" s="74">
        <v>3850.0000000000005</v>
      </c>
      <c r="N54" s="29">
        <f t="shared" si="6"/>
        <v>3850.0000000000005</v>
      </c>
      <c r="O54" s="52"/>
      <c r="P54" s="51" t="s">
        <v>58</v>
      </c>
      <c r="Q54" s="73">
        <v>1</v>
      </c>
      <c r="R54" s="66">
        <v>5000</v>
      </c>
      <c r="S54" s="26">
        <v>5000</v>
      </c>
      <c r="T54" s="117"/>
      <c r="U54" s="51" t="s">
        <v>58</v>
      </c>
      <c r="V54" s="73">
        <v>1</v>
      </c>
      <c r="W54" s="140">
        <v>2900</v>
      </c>
      <c r="X54" s="141">
        <v>2900</v>
      </c>
    </row>
    <row r="55" spans="1:24" s="25" customFormat="1" ht="15" customHeight="1">
      <c r="A55" s="28"/>
      <c r="B55" s="445" t="s">
        <v>22</v>
      </c>
      <c r="C55" s="446"/>
      <c r="D55" s="446"/>
      <c r="E55" s="52"/>
      <c r="F55" s="51"/>
      <c r="G55" s="135"/>
      <c r="H55" s="74"/>
      <c r="I55" s="67">
        <v>7250</v>
      </c>
      <c r="J55" s="52"/>
      <c r="K55" s="51"/>
      <c r="L55" s="73"/>
      <c r="M55" s="74"/>
      <c r="N55" s="67">
        <f>SUM(N52:N54)</f>
        <v>16390</v>
      </c>
      <c r="O55" s="52"/>
      <c r="P55" s="51"/>
      <c r="Q55" s="50"/>
      <c r="R55" s="66"/>
      <c r="S55" s="44">
        <f>SUM(S52:S54)</f>
        <v>25000</v>
      </c>
      <c r="T55" s="117"/>
      <c r="U55" s="117"/>
      <c r="V55" s="31"/>
      <c r="W55" s="117"/>
      <c r="X55" s="144">
        <f>SUM(X52:X54)</f>
        <v>13200</v>
      </c>
    </row>
    <row r="56" spans="1:24" s="25" customFormat="1" ht="15" customHeight="1">
      <c r="A56" s="28"/>
      <c r="B56" s="445"/>
      <c r="C56" s="446"/>
      <c r="D56" s="446"/>
      <c r="E56" s="52"/>
      <c r="F56" s="51"/>
      <c r="G56" s="135"/>
      <c r="H56" s="74"/>
      <c r="I56" s="67"/>
      <c r="J56" s="52"/>
      <c r="K56" s="51"/>
      <c r="L56" s="50"/>
      <c r="M56" s="66"/>
      <c r="N56" s="29"/>
      <c r="O56" s="52"/>
      <c r="P56" s="51"/>
      <c r="Q56" s="50"/>
      <c r="R56" s="66"/>
      <c r="S56" s="26"/>
      <c r="T56" s="117"/>
      <c r="U56" s="117"/>
      <c r="V56" s="31"/>
      <c r="W56" s="117"/>
      <c r="X56" s="134"/>
    </row>
    <row r="57" spans="1:24" s="25" customFormat="1" ht="15" customHeight="1">
      <c r="A57" s="28"/>
      <c r="B57" s="463"/>
      <c r="C57" s="464"/>
      <c r="D57" s="464"/>
      <c r="E57" s="52"/>
      <c r="F57" s="51"/>
      <c r="G57" s="135"/>
      <c r="H57" s="74"/>
      <c r="I57" s="67"/>
      <c r="J57" s="52"/>
      <c r="K57" s="51"/>
      <c r="L57" s="50"/>
      <c r="M57" s="66"/>
      <c r="N57" s="29"/>
      <c r="O57" s="52"/>
      <c r="P57" s="51"/>
      <c r="Q57" s="50"/>
      <c r="R57" s="66"/>
      <c r="S57" s="26"/>
      <c r="T57" s="117"/>
      <c r="U57" s="117"/>
      <c r="V57" s="31"/>
      <c r="W57" s="117"/>
      <c r="X57" s="134"/>
    </row>
    <row r="58" spans="1:24" s="25" customFormat="1" ht="15" customHeight="1">
      <c r="A58" s="146" t="s">
        <v>57</v>
      </c>
      <c r="B58" s="458" t="s">
        <v>56</v>
      </c>
      <c r="C58" s="459"/>
      <c r="D58" s="459"/>
      <c r="E58" s="39"/>
      <c r="F58" s="147"/>
      <c r="G58" s="148"/>
      <c r="H58" s="41"/>
      <c r="I58" s="26"/>
      <c r="J58" s="52"/>
      <c r="K58" s="51"/>
      <c r="L58" s="50"/>
      <c r="M58" s="66"/>
      <c r="N58" s="29"/>
      <c r="O58" s="52"/>
      <c r="P58" s="51"/>
      <c r="Q58" s="50"/>
      <c r="R58" s="66"/>
      <c r="S58" s="26"/>
      <c r="T58" s="117"/>
      <c r="U58" s="117"/>
      <c r="V58" s="31"/>
      <c r="W58" s="117"/>
      <c r="X58" s="134"/>
    </row>
    <row r="59" spans="1:24" s="25" customFormat="1" ht="15" customHeight="1">
      <c r="A59" s="28">
        <v>1</v>
      </c>
      <c r="B59" s="460" t="s">
        <v>55</v>
      </c>
      <c r="C59" s="459"/>
      <c r="D59" s="459"/>
      <c r="E59" s="56"/>
      <c r="F59" s="38" t="s">
        <v>42</v>
      </c>
      <c r="G59" s="50">
        <v>3</v>
      </c>
      <c r="H59" s="53">
        <v>250</v>
      </c>
      <c r="I59" s="26">
        <v>750</v>
      </c>
      <c r="J59" s="52"/>
      <c r="K59" s="38" t="s">
        <v>42</v>
      </c>
      <c r="L59" s="73">
        <v>10</v>
      </c>
      <c r="M59" s="74">
        <v>210</v>
      </c>
      <c r="N59" s="26">
        <f>L59*M59</f>
        <v>2100</v>
      </c>
      <c r="O59" s="52"/>
      <c r="P59" s="38" t="s">
        <v>42</v>
      </c>
      <c r="Q59" s="50">
        <v>15</v>
      </c>
      <c r="R59" s="66">
        <v>250</v>
      </c>
      <c r="S59" s="26">
        <v>3750</v>
      </c>
      <c r="T59" s="117"/>
      <c r="U59" s="38" t="s">
        <v>42</v>
      </c>
      <c r="V59" s="32">
        <v>15</v>
      </c>
      <c r="W59" s="140">
        <v>175</v>
      </c>
      <c r="X59" s="141">
        <v>2625</v>
      </c>
    </row>
    <row r="60" spans="1:24" s="25" customFormat="1" ht="15" customHeight="1">
      <c r="A60" s="28">
        <v>2</v>
      </c>
      <c r="B60" s="460" t="s">
        <v>54</v>
      </c>
      <c r="C60" s="459"/>
      <c r="D60" s="459"/>
      <c r="E60" s="56"/>
      <c r="F60" s="38" t="s">
        <v>42</v>
      </c>
      <c r="G60" s="50">
        <v>10</v>
      </c>
      <c r="H60" s="53">
        <v>100</v>
      </c>
      <c r="I60" s="26">
        <v>1000</v>
      </c>
      <c r="J60" s="52"/>
      <c r="K60" s="38" t="s">
        <v>42</v>
      </c>
      <c r="L60" s="73">
        <v>30</v>
      </c>
      <c r="M60" s="74">
        <v>135</v>
      </c>
      <c r="N60" s="26">
        <f t="shared" ref="N60:N69" si="7">L60*M60</f>
        <v>4050</v>
      </c>
      <c r="O60" s="52"/>
      <c r="P60" s="38" t="s">
        <v>42</v>
      </c>
      <c r="Q60" s="50">
        <v>25</v>
      </c>
      <c r="R60" s="66">
        <v>120</v>
      </c>
      <c r="S60" s="26">
        <v>3000</v>
      </c>
      <c r="T60" s="117"/>
      <c r="U60" s="38" t="s">
        <v>42</v>
      </c>
      <c r="V60" s="32">
        <v>30</v>
      </c>
      <c r="W60" s="140">
        <v>115</v>
      </c>
      <c r="X60" s="141">
        <v>3450</v>
      </c>
    </row>
    <row r="61" spans="1:24" s="25" customFormat="1" ht="15" customHeight="1">
      <c r="A61" s="28">
        <v>3</v>
      </c>
      <c r="B61" s="460" t="s">
        <v>53</v>
      </c>
      <c r="C61" s="459"/>
      <c r="D61" s="459"/>
      <c r="E61" s="56"/>
      <c r="F61" s="38" t="s">
        <v>42</v>
      </c>
      <c r="G61" s="50">
        <v>3</v>
      </c>
      <c r="H61" s="53">
        <v>500</v>
      </c>
      <c r="I61" s="26">
        <v>1500</v>
      </c>
      <c r="J61" s="52"/>
      <c r="K61" s="38" t="s">
        <v>42</v>
      </c>
      <c r="L61" s="73">
        <v>10</v>
      </c>
      <c r="M61" s="74">
        <v>210</v>
      </c>
      <c r="N61" s="26">
        <f t="shared" si="7"/>
        <v>2100</v>
      </c>
      <c r="O61" s="52"/>
      <c r="P61" s="38" t="s">
        <v>42</v>
      </c>
      <c r="Q61" s="50">
        <v>5</v>
      </c>
      <c r="R61" s="62">
        <v>250</v>
      </c>
      <c r="S61" s="29">
        <v>1250</v>
      </c>
      <c r="T61" s="117"/>
      <c r="U61" s="38" t="s">
        <v>42</v>
      </c>
      <c r="V61" s="32">
        <v>10</v>
      </c>
      <c r="W61" s="140">
        <v>160</v>
      </c>
      <c r="X61" s="141">
        <v>1600</v>
      </c>
    </row>
    <row r="62" spans="1:24" s="25" customFormat="1" ht="15" customHeight="1">
      <c r="A62" s="28">
        <v>4</v>
      </c>
      <c r="B62" s="460" t="s">
        <v>52</v>
      </c>
      <c r="C62" s="459"/>
      <c r="D62" s="459"/>
      <c r="E62" s="56"/>
      <c r="F62" s="38" t="s">
        <v>42</v>
      </c>
      <c r="G62" s="50">
        <v>20</v>
      </c>
      <c r="H62" s="53">
        <v>160</v>
      </c>
      <c r="I62" s="26">
        <v>3200</v>
      </c>
      <c r="J62" s="52"/>
      <c r="K62" s="38" t="s">
        <v>42</v>
      </c>
      <c r="L62" s="73">
        <v>4</v>
      </c>
      <c r="M62" s="74">
        <v>150</v>
      </c>
      <c r="N62" s="26">
        <f t="shared" si="7"/>
        <v>600</v>
      </c>
      <c r="O62" s="52"/>
      <c r="P62" s="38" t="s">
        <v>42</v>
      </c>
      <c r="Q62" s="50">
        <v>3</v>
      </c>
      <c r="R62" s="62">
        <v>200</v>
      </c>
      <c r="S62" s="29">
        <v>600</v>
      </c>
      <c r="T62" s="117"/>
      <c r="U62" s="38" t="s">
        <v>42</v>
      </c>
      <c r="V62" s="32">
        <v>10</v>
      </c>
      <c r="W62" s="140">
        <v>150</v>
      </c>
      <c r="X62" s="141">
        <v>1500</v>
      </c>
    </row>
    <row r="63" spans="1:24" s="25" customFormat="1" ht="15" customHeight="1">
      <c r="A63" s="28">
        <v>5</v>
      </c>
      <c r="B63" s="460" t="s">
        <v>51</v>
      </c>
      <c r="C63" s="459"/>
      <c r="D63" s="459"/>
      <c r="E63" s="56"/>
      <c r="F63" s="168" t="s">
        <v>50</v>
      </c>
      <c r="G63" s="149">
        <v>20</v>
      </c>
      <c r="H63" s="84">
        <v>600</v>
      </c>
      <c r="I63" s="26">
        <v>12000</v>
      </c>
      <c r="J63" s="52"/>
      <c r="K63" s="32" t="s">
        <v>50</v>
      </c>
      <c r="L63" s="73">
        <v>10</v>
      </c>
      <c r="M63" s="74">
        <v>890</v>
      </c>
      <c r="N63" s="26">
        <f t="shared" si="7"/>
        <v>8900</v>
      </c>
      <c r="O63" s="52"/>
      <c r="P63" s="32" t="s">
        <v>50</v>
      </c>
      <c r="Q63" s="50">
        <v>10</v>
      </c>
      <c r="R63" s="30">
        <v>900</v>
      </c>
      <c r="S63" s="150">
        <v>9000</v>
      </c>
      <c r="T63" s="117"/>
      <c r="U63" s="32" t="s">
        <v>50</v>
      </c>
      <c r="V63" s="32">
        <v>5</v>
      </c>
      <c r="W63" s="140">
        <v>750</v>
      </c>
      <c r="X63" s="141">
        <v>3750</v>
      </c>
    </row>
    <row r="64" spans="1:24" s="25" customFormat="1" ht="15" customHeight="1">
      <c r="A64" s="28">
        <v>6</v>
      </c>
      <c r="B64" s="460" t="s">
        <v>49</v>
      </c>
      <c r="C64" s="472"/>
      <c r="D64" s="472"/>
      <c r="E64" s="56"/>
      <c r="F64" s="38" t="s">
        <v>48</v>
      </c>
      <c r="G64" s="151">
        <v>1</v>
      </c>
      <c r="H64" s="53">
        <v>6000</v>
      </c>
      <c r="I64" s="26">
        <v>6000</v>
      </c>
      <c r="J64" s="52"/>
      <c r="K64" s="38" t="s">
        <v>48</v>
      </c>
      <c r="L64" s="72">
        <v>6</v>
      </c>
      <c r="M64" s="71">
        <v>3300</v>
      </c>
      <c r="N64" s="26">
        <f t="shared" si="7"/>
        <v>19800</v>
      </c>
      <c r="O64" s="52"/>
      <c r="P64" s="38" t="s">
        <v>48</v>
      </c>
      <c r="Q64" s="50">
        <v>2</v>
      </c>
      <c r="R64" s="138">
        <v>3500</v>
      </c>
      <c r="S64" s="29">
        <v>7000</v>
      </c>
      <c r="T64" s="117"/>
      <c r="U64" s="38" t="s">
        <v>48</v>
      </c>
      <c r="V64" s="32">
        <v>10</v>
      </c>
      <c r="W64" s="140">
        <v>3900</v>
      </c>
      <c r="X64" s="141">
        <v>39000</v>
      </c>
    </row>
    <row r="65" spans="1:24" s="25" customFormat="1" ht="15" customHeight="1">
      <c r="A65" s="28">
        <v>7</v>
      </c>
      <c r="B65" s="460" t="s">
        <v>47</v>
      </c>
      <c r="C65" s="472"/>
      <c r="D65" s="472"/>
      <c r="E65" s="56"/>
      <c r="F65" s="38" t="s">
        <v>46</v>
      </c>
      <c r="G65" s="151">
        <v>1</v>
      </c>
      <c r="H65" s="53">
        <v>1000</v>
      </c>
      <c r="I65" s="26">
        <v>1000</v>
      </c>
      <c r="J65" s="52"/>
      <c r="K65" s="38" t="s">
        <v>46</v>
      </c>
      <c r="L65" s="72">
        <v>1</v>
      </c>
      <c r="M65" s="71">
        <v>2150</v>
      </c>
      <c r="N65" s="26">
        <f t="shared" si="7"/>
        <v>2150</v>
      </c>
      <c r="O65" s="52"/>
      <c r="P65" s="38" t="s">
        <v>46</v>
      </c>
      <c r="Q65" s="50">
        <v>1</v>
      </c>
      <c r="R65" s="66">
        <v>2500</v>
      </c>
      <c r="S65" s="26">
        <v>2500</v>
      </c>
      <c r="T65" s="117"/>
      <c r="U65" s="38" t="s">
        <v>46</v>
      </c>
      <c r="V65" s="32">
        <v>1</v>
      </c>
      <c r="W65" s="140">
        <v>1600</v>
      </c>
      <c r="X65" s="141">
        <v>1600</v>
      </c>
    </row>
    <row r="66" spans="1:24" s="25" customFormat="1" ht="15" customHeight="1">
      <c r="A66" s="28">
        <v>8</v>
      </c>
      <c r="B66" s="152" t="s">
        <v>45</v>
      </c>
      <c r="C66" s="153"/>
      <c r="D66" s="153"/>
      <c r="E66" s="56"/>
      <c r="F66" s="38" t="s">
        <v>42</v>
      </c>
      <c r="G66" s="151">
        <v>1</v>
      </c>
      <c r="H66" s="53">
        <v>360</v>
      </c>
      <c r="I66" s="26">
        <v>360</v>
      </c>
      <c r="J66" s="52"/>
      <c r="K66" s="38" t="s">
        <v>42</v>
      </c>
      <c r="L66" s="72">
        <v>1</v>
      </c>
      <c r="M66" s="71">
        <v>500</v>
      </c>
      <c r="N66" s="26">
        <f t="shared" si="7"/>
        <v>500</v>
      </c>
      <c r="O66" s="52"/>
      <c r="P66" s="38" t="s">
        <v>42</v>
      </c>
      <c r="Q66" s="50">
        <v>1</v>
      </c>
      <c r="R66" s="66">
        <v>400</v>
      </c>
      <c r="S66" s="26">
        <v>400</v>
      </c>
      <c r="T66" s="117"/>
      <c r="U66" s="38" t="s">
        <v>42</v>
      </c>
      <c r="V66" s="32">
        <v>1</v>
      </c>
      <c r="W66" s="140">
        <v>400</v>
      </c>
      <c r="X66" s="141">
        <v>400</v>
      </c>
    </row>
    <row r="67" spans="1:24" s="25" customFormat="1" ht="15" customHeight="1">
      <c r="A67" s="28">
        <v>9</v>
      </c>
      <c r="B67" s="460" t="s">
        <v>44</v>
      </c>
      <c r="C67" s="472"/>
      <c r="D67" s="472"/>
      <c r="E67" s="56"/>
      <c r="F67" s="38" t="s">
        <v>42</v>
      </c>
      <c r="G67" s="151">
        <v>10</v>
      </c>
      <c r="H67" s="53">
        <v>15</v>
      </c>
      <c r="I67" s="26">
        <v>150</v>
      </c>
      <c r="J67" s="52"/>
      <c r="K67" s="38" t="s">
        <v>42</v>
      </c>
      <c r="L67" s="72">
        <v>50</v>
      </c>
      <c r="M67" s="71">
        <v>13</v>
      </c>
      <c r="N67" s="26">
        <f t="shared" si="7"/>
        <v>650</v>
      </c>
      <c r="O67" s="52"/>
      <c r="P67" s="38" t="s">
        <v>42</v>
      </c>
      <c r="Q67" s="50">
        <v>50</v>
      </c>
      <c r="R67" s="66">
        <v>40</v>
      </c>
      <c r="S67" s="26">
        <v>2000</v>
      </c>
      <c r="T67" s="117"/>
      <c r="U67" s="38" t="s">
        <v>42</v>
      </c>
      <c r="V67" s="32">
        <v>50</v>
      </c>
      <c r="W67" s="140">
        <v>35</v>
      </c>
      <c r="X67" s="141">
        <v>1750</v>
      </c>
    </row>
    <row r="68" spans="1:24" s="25" customFormat="1" ht="15" customHeight="1">
      <c r="A68" s="28">
        <v>10</v>
      </c>
      <c r="B68" s="460" t="s">
        <v>43</v>
      </c>
      <c r="C68" s="472"/>
      <c r="D68" s="472"/>
      <c r="E68" s="56"/>
      <c r="F68" s="38" t="s">
        <v>42</v>
      </c>
      <c r="G68" s="151">
        <v>10</v>
      </c>
      <c r="H68" s="53">
        <v>15</v>
      </c>
      <c r="I68" s="26">
        <v>150</v>
      </c>
      <c r="J68" s="52"/>
      <c r="K68" s="38" t="s">
        <v>42</v>
      </c>
      <c r="L68" s="72">
        <v>50</v>
      </c>
      <c r="M68" s="71">
        <v>13</v>
      </c>
      <c r="N68" s="26">
        <f t="shared" si="7"/>
        <v>650</v>
      </c>
      <c r="O68" s="52"/>
      <c r="P68" s="38" t="s">
        <v>42</v>
      </c>
      <c r="Q68" s="50">
        <v>50</v>
      </c>
      <c r="R68" s="66">
        <v>40</v>
      </c>
      <c r="S68" s="26">
        <v>2000</v>
      </c>
      <c r="T68" s="117"/>
      <c r="U68" s="38" t="s">
        <v>42</v>
      </c>
      <c r="V68" s="32">
        <v>50</v>
      </c>
      <c r="W68" s="140">
        <v>35</v>
      </c>
      <c r="X68" s="141">
        <v>1750</v>
      </c>
    </row>
    <row r="69" spans="1:24" s="25" customFormat="1" ht="15" customHeight="1">
      <c r="A69" s="28">
        <v>11</v>
      </c>
      <c r="B69" s="468" t="s">
        <v>41</v>
      </c>
      <c r="C69" s="459"/>
      <c r="D69" s="459"/>
      <c r="E69" s="56"/>
      <c r="F69" s="38" t="s">
        <v>40</v>
      </c>
      <c r="G69" s="151">
        <v>1</v>
      </c>
      <c r="H69" s="53">
        <v>15000</v>
      </c>
      <c r="I69" s="26">
        <v>15000</v>
      </c>
      <c r="J69" s="52"/>
      <c r="K69" s="38" t="s">
        <v>40</v>
      </c>
      <c r="L69" s="72">
        <v>1</v>
      </c>
      <c r="M69" s="71">
        <v>11190</v>
      </c>
      <c r="N69" s="26">
        <f t="shared" si="7"/>
        <v>11190</v>
      </c>
      <c r="O69" s="52"/>
      <c r="P69" s="38" t="s">
        <v>40</v>
      </c>
      <c r="Q69" s="50">
        <v>1</v>
      </c>
      <c r="R69" s="66">
        <v>10000</v>
      </c>
      <c r="S69" s="26">
        <v>10000</v>
      </c>
      <c r="T69" s="117"/>
      <c r="U69" s="38" t="s">
        <v>40</v>
      </c>
      <c r="V69" s="32">
        <v>1</v>
      </c>
      <c r="W69" s="140">
        <v>10000</v>
      </c>
      <c r="X69" s="141">
        <v>10000</v>
      </c>
    </row>
    <row r="70" spans="1:24" s="25" customFormat="1" ht="15" customHeight="1">
      <c r="A70" s="154"/>
      <c r="B70" s="465" t="s">
        <v>22</v>
      </c>
      <c r="C70" s="473"/>
      <c r="D70" s="473"/>
      <c r="E70" s="52"/>
      <c r="F70" s="31"/>
      <c r="G70" s="131"/>
      <c r="H70" s="68"/>
      <c r="I70" s="67">
        <v>41110</v>
      </c>
      <c r="J70" s="52"/>
      <c r="K70" s="31"/>
      <c r="L70" s="69"/>
      <c r="M70" s="68"/>
      <c r="N70" s="67">
        <f>SUM(N59:N69)</f>
        <v>52690</v>
      </c>
      <c r="O70" s="52"/>
      <c r="P70" s="51"/>
      <c r="Q70" s="50"/>
      <c r="R70" s="66"/>
      <c r="S70" s="44">
        <f>SUM(S59:S69)</f>
        <v>41500</v>
      </c>
      <c r="T70" s="117"/>
      <c r="U70" s="117"/>
      <c r="V70" s="31"/>
      <c r="W70" s="117"/>
      <c r="X70" s="144">
        <f>SUM(X59:X69)</f>
        <v>67425</v>
      </c>
    </row>
    <row r="71" spans="1:24" s="25" customFormat="1" ht="15" customHeight="1">
      <c r="A71" s="154"/>
      <c r="B71" s="465"/>
      <c r="C71" s="466"/>
      <c r="D71" s="466"/>
      <c r="E71" s="52"/>
      <c r="F71" s="147"/>
      <c r="G71" s="148"/>
      <c r="H71" s="41"/>
      <c r="I71" s="155"/>
      <c r="J71" s="52"/>
      <c r="K71" s="51"/>
      <c r="L71" s="50"/>
      <c r="M71" s="66"/>
      <c r="N71" s="29"/>
      <c r="O71" s="52"/>
      <c r="P71" s="51"/>
      <c r="Q71" s="50"/>
      <c r="R71" s="66"/>
      <c r="S71" s="26"/>
      <c r="T71" s="117"/>
      <c r="U71" s="117"/>
      <c r="V71" s="31"/>
      <c r="W71" s="117"/>
      <c r="X71" s="134"/>
    </row>
    <row r="72" spans="1:24" s="25" customFormat="1" ht="15" customHeight="1">
      <c r="A72" s="146" t="s">
        <v>39</v>
      </c>
      <c r="B72" s="447" t="s">
        <v>38</v>
      </c>
      <c r="C72" s="467"/>
      <c r="D72" s="467"/>
      <c r="E72" s="39"/>
      <c r="F72" s="38"/>
      <c r="G72" s="148"/>
      <c r="H72" s="41"/>
      <c r="I72" s="26"/>
      <c r="J72" s="56" t="s">
        <v>37</v>
      </c>
      <c r="K72" s="38"/>
      <c r="L72" s="42" t="s">
        <v>36</v>
      </c>
      <c r="M72" s="65" t="s">
        <v>35</v>
      </c>
      <c r="N72" s="64" t="s">
        <v>34</v>
      </c>
      <c r="O72" s="56" t="s">
        <v>37</v>
      </c>
      <c r="P72" s="38"/>
      <c r="Q72" s="42" t="s">
        <v>36</v>
      </c>
      <c r="R72" s="65" t="s">
        <v>35</v>
      </c>
      <c r="S72" s="64" t="s">
        <v>34</v>
      </c>
      <c r="T72" s="156" t="s">
        <v>37</v>
      </c>
      <c r="U72" s="38"/>
      <c r="V72" s="157" t="s">
        <v>36</v>
      </c>
      <c r="W72" s="158" t="s">
        <v>35</v>
      </c>
      <c r="X72" s="159" t="s">
        <v>34</v>
      </c>
    </row>
    <row r="73" spans="1:24" s="25" customFormat="1" ht="15" customHeight="1">
      <c r="A73" s="28"/>
      <c r="B73" s="468" t="s">
        <v>28</v>
      </c>
      <c r="C73" s="469"/>
      <c r="D73" s="469"/>
      <c r="E73" s="56">
        <v>1</v>
      </c>
      <c r="F73" s="38" t="s">
        <v>23</v>
      </c>
      <c r="G73" s="50">
        <v>3</v>
      </c>
      <c r="H73" s="53">
        <v>1200</v>
      </c>
      <c r="I73" s="26">
        <v>3600</v>
      </c>
      <c r="J73" s="56">
        <v>1</v>
      </c>
      <c r="K73" s="38" t="s">
        <v>23</v>
      </c>
      <c r="L73" s="55">
        <v>4</v>
      </c>
      <c r="M73" s="53">
        <v>2461.5700000000002</v>
      </c>
      <c r="N73" s="26">
        <f>J73*L73*M73</f>
        <v>9846.2800000000007</v>
      </c>
      <c r="O73" s="56">
        <v>5</v>
      </c>
      <c r="P73" s="38" t="s">
        <v>23</v>
      </c>
      <c r="Q73" s="50">
        <v>1</v>
      </c>
      <c r="R73" s="66">
        <v>1500</v>
      </c>
      <c r="S73" s="26">
        <v>7500</v>
      </c>
      <c r="T73" s="32">
        <v>1</v>
      </c>
      <c r="U73" s="38" t="s">
        <v>23</v>
      </c>
      <c r="V73" s="32">
        <v>15</v>
      </c>
      <c r="W73" s="140">
        <v>980</v>
      </c>
      <c r="X73" s="141">
        <v>14700</v>
      </c>
    </row>
    <row r="74" spans="1:24" s="25" customFormat="1" ht="15" customHeight="1">
      <c r="A74" s="28"/>
      <c r="B74" s="470" t="s">
        <v>27</v>
      </c>
      <c r="C74" s="471"/>
      <c r="D74" s="471"/>
      <c r="E74" s="56">
        <v>1</v>
      </c>
      <c r="F74" s="38" t="s">
        <v>23</v>
      </c>
      <c r="G74" s="50">
        <v>1</v>
      </c>
      <c r="H74" s="53">
        <v>1200</v>
      </c>
      <c r="I74" s="26">
        <v>1200</v>
      </c>
      <c r="J74" s="56">
        <v>1</v>
      </c>
      <c r="K74" s="38" t="s">
        <v>23</v>
      </c>
      <c r="L74" s="55">
        <v>4</v>
      </c>
      <c r="M74" s="53">
        <v>2044.49</v>
      </c>
      <c r="N74" s="26">
        <f t="shared" ref="N74:N77" si="8">J74*L74*M74</f>
        <v>8177.96</v>
      </c>
      <c r="O74" s="56">
        <v>5</v>
      </c>
      <c r="P74" s="38" t="s">
        <v>23</v>
      </c>
      <c r="Q74" s="50">
        <v>1</v>
      </c>
      <c r="R74" s="66">
        <v>1300</v>
      </c>
      <c r="S74" s="26">
        <v>6500</v>
      </c>
      <c r="T74" s="32">
        <v>1</v>
      </c>
      <c r="U74" s="38" t="s">
        <v>23</v>
      </c>
      <c r="V74" s="32">
        <v>15</v>
      </c>
      <c r="W74" s="140">
        <v>900</v>
      </c>
      <c r="X74" s="141">
        <v>13500</v>
      </c>
    </row>
    <row r="75" spans="1:24" s="25" customFormat="1" ht="15" customHeight="1">
      <c r="A75" s="28"/>
      <c r="B75" s="468" t="s">
        <v>31</v>
      </c>
      <c r="C75" s="469"/>
      <c r="D75" s="469"/>
      <c r="E75" s="56">
        <v>1</v>
      </c>
      <c r="F75" s="38" t="s">
        <v>23</v>
      </c>
      <c r="G75" s="50">
        <v>3</v>
      </c>
      <c r="H75" s="53">
        <v>1100</v>
      </c>
      <c r="I75" s="26">
        <v>3300</v>
      </c>
      <c r="J75" s="56">
        <v>1</v>
      </c>
      <c r="K75" s="38" t="s">
        <v>23</v>
      </c>
      <c r="L75" s="55">
        <v>4</v>
      </c>
      <c r="M75" s="53">
        <v>2365.5</v>
      </c>
      <c r="N75" s="26">
        <f t="shared" si="8"/>
        <v>9462</v>
      </c>
      <c r="O75" s="56">
        <v>5</v>
      </c>
      <c r="P75" s="38" t="s">
        <v>23</v>
      </c>
      <c r="Q75" s="50">
        <v>1</v>
      </c>
      <c r="R75" s="66">
        <v>1200</v>
      </c>
      <c r="S75" s="26">
        <v>6000</v>
      </c>
      <c r="T75" s="32">
        <v>1</v>
      </c>
      <c r="U75" s="38" t="s">
        <v>23</v>
      </c>
      <c r="V75" s="32">
        <v>15</v>
      </c>
      <c r="W75" s="140">
        <v>900</v>
      </c>
      <c r="X75" s="141">
        <v>13500</v>
      </c>
    </row>
    <row r="76" spans="1:24" s="25" customFormat="1" ht="15" customHeight="1">
      <c r="A76" s="28"/>
      <c r="B76" s="468" t="s">
        <v>25</v>
      </c>
      <c r="C76" s="469"/>
      <c r="D76" s="469"/>
      <c r="E76" s="56">
        <v>2</v>
      </c>
      <c r="F76" s="38" t="s">
        <v>23</v>
      </c>
      <c r="G76" s="50">
        <v>3</v>
      </c>
      <c r="H76" s="53">
        <v>900</v>
      </c>
      <c r="I76" s="26">
        <v>5400</v>
      </c>
      <c r="J76" s="56">
        <v>2</v>
      </c>
      <c r="K76" s="38" t="s">
        <v>23</v>
      </c>
      <c r="L76" s="55">
        <v>4</v>
      </c>
      <c r="M76" s="53">
        <v>2363.58</v>
      </c>
      <c r="N76" s="26">
        <f t="shared" si="8"/>
        <v>18908.64</v>
      </c>
      <c r="O76" s="56">
        <v>5</v>
      </c>
      <c r="P76" s="38" t="s">
        <v>23</v>
      </c>
      <c r="Q76" s="50">
        <v>3</v>
      </c>
      <c r="R76" s="66">
        <v>1200</v>
      </c>
      <c r="S76" s="26">
        <v>18000</v>
      </c>
      <c r="T76" s="32">
        <v>3</v>
      </c>
      <c r="U76" s="38" t="s">
        <v>23</v>
      </c>
      <c r="V76" s="32">
        <v>15</v>
      </c>
      <c r="W76" s="140">
        <v>850</v>
      </c>
      <c r="X76" s="141">
        <v>38250</v>
      </c>
    </row>
    <row r="77" spans="1:24" s="25" customFormat="1" ht="15" customHeight="1">
      <c r="A77" s="28"/>
      <c r="B77" s="468" t="s">
        <v>24</v>
      </c>
      <c r="C77" s="469"/>
      <c r="D77" s="469"/>
      <c r="E77" s="56">
        <v>1</v>
      </c>
      <c r="F77" s="38" t="s">
        <v>23</v>
      </c>
      <c r="G77" s="50">
        <v>3</v>
      </c>
      <c r="H77" s="53">
        <v>900</v>
      </c>
      <c r="I77" s="26">
        <v>2700</v>
      </c>
      <c r="J77" s="56">
        <v>4</v>
      </c>
      <c r="K77" s="38" t="s">
        <v>23</v>
      </c>
      <c r="L77" s="55">
        <v>4</v>
      </c>
      <c r="M77" s="53">
        <v>2363.58</v>
      </c>
      <c r="N77" s="26">
        <f t="shared" si="8"/>
        <v>37817.279999999999</v>
      </c>
      <c r="O77" s="56">
        <v>5</v>
      </c>
      <c r="P77" s="38" t="s">
        <v>23</v>
      </c>
      <c r="Q77" s="50">
        <v>2</v>
      </c>
      <c r="R77" s="66">
        <v>1200</v>
      </c>
      <c r="S77" s="26">
        <v>12000</v>
      </c>
      <c r="T77" s="32">
        <v>1</v>
      </c>
      <c r="U77" s="38" t="s">
        <v>23</v>
      </c>
      <c r="V77" s="32">
        <v>15</v>
      </c>
      <c r="W77" s="140">
        <v>850</v>
      </c>
      <c r="X77" s="141">
        <v>12750</v>
      </c>
    </row>
    <row r="78" spans="1:24" s="25" customFormat="1" ht="15" customHeight="1">
      <c r="A78" s="28"/>
      <c r="B78" s="465" t="s">
        <v>22</v>
      </c>
      <c r="C78" s="473"/>
      <c r="D78" s="473"/>
      <c r="E78" s="56"/>
      <c r="F78" s="38"/>
      <c r="G78" s="50"/>
      <c r="H78" s="53"/>
      <c r="I78" s="44">
        <v>16200</v>
      </c>
      <c r="J78" s="56"/>
      <c r="K78" s="38"/>
      <c r="L78" s="55"/>
      <c r="M78" s="53"/>
      <c r="N78" s="44">
        <f>SUM(N72:N77)</f>
        <v>84212.160000000003</v>
      </c>
      <c r="O78" s="52"/>
      <c r="P78" s="51"/>
      <c r="Q78" s="50"/>
      <c r="R78" s="66"/>
      <c r="S78" s="44">
        <f>SUM(S73:S77)</f>
        <v>50000</v>
      </c>
      <c r="T78" s="117"/>
      <c r="U78" s="117"/>
      <c r="V78" s="31"/>
      <c r="W78" s="117"/>
      <c r="X78" s="144">
        <f>SUM(X73:X77)</f>
        <v>92700</v>
      </c>
    </row>
    <row r="79" spans="1:24" s="25" customFormat="1" ht="15" customHeight="1">
      <c r="A79" s="28"/>
      <c r="B79" s="478"/>
      <c r="C79" s="479"/>
      <c r="D79" s="479"/>
      <c r="E79" s="56"/>
      <c r="F79" s="38"/>
      <c r="G79" s="50"/>
      <c r="H79" s="53"/>
      <c r="I79" s="26"/>
      <c r="J79" s="52"/>
      <c r="K79" s="51"/>
      <c r="L79" s="50"/>
      <c r="M79" s="62"/>
      <c r="N79" s="29"/>
      <c r="O79" s="52"/>
      <c r="P79" s="51"/>
      <c r="Q79" s="50"/>
      <c r="R79" s="62"/>
      <c r="S79" s="29"/>
      <c r="T79" s="117"/>
      <c r="U79" s="117"/>
      <c r="V79" s="31"/>
      <c r="W79" s="117"/>
      <c r="X79" s="134"/>
    </row>
    <row r="80" spans="1:24" s="25" customFormat="1" ht="15" customHeight="1">
      <c r="A80" s="137" t="s">
        <v>33</v>
      </c>
      <c r="B80" s="447" t="s">
        <v>32</v>
      </c>
      <c r="C80" s="467"/>
      <c r="D80" s="467"/>
      <c r="E80" s="56"/>
      <c r="F80" s="38"/>
      <c r="G80" s="50"/>
      <c r="H80" s="53"/>
      <c r="I80" s="26"/>
      <c r="J80" s="52"/>
      <c r="K80" s="51"/>
      <c r="L80" s="50"/>
      <c r="M80" s="62"/>
      <c r="N80" s="29"/>
      <c r="O80" s="52"/>
      <c r="P80" s="51"/>
      <c r="Q80" s="50"/>
      <c r="R80" s="62"/>
      <c r="S80" s="29"/>
      <c r="T80" s="117"/>
      <c r="U80" s="117"/>
      <c r="V80" s="31"/>
      <c r="W80" s="117"/>
      <c r="X80" s="134"/>
    </row>
    <row r="81" spans="1:24" s="25" customFormat="1" ht="15" customHeight="1">
      <c r="A81" s="28"/>
      <c r="B81" s="468" t="s">
        <v>28</v>
      </c>
      <c r="C81" s="469"/>
      <c r="D81" s="469"/>
      <c r="E81" s="56">
        <v>1</v>
      </c>
      <c r="F81" s="38" t="s">
        <v>23</v>
      </c>
      <c r="G81" s="50">
        <v>2</v>
      </c>
      <c r="H81" s="53">
        <v>1200</v>
      </c>
      <c r="I81" s="26">
        <v>2400</v>
      </c>
      <c r="J81" s="56">
        <v>1</v>
      </c>
      <c r="K81" s="38" t="s">
        <v>23</v>
      </c>
      <c r="L81" s="55">
        <v>1</v>
      </c>
      <c r="M81" s="53">
        <v>2461.5700000000002</v>
      </c>
      <c r="N81" s="26">
        <f t="shared" ref="N81:N86" si="9">J81*L81*M81</f>
        <v>2461.5700000000002</v>
      </c>
      <c r="O81" s="56">
        <v>5</v>
      </c>
      <c r="P81" s="38" t="s">
        <v>23</v>
      </c>
      <c r="Q81" s="50">
        <v>1</v>
      </c>
      <c r="R81" s="66">
        <v>1500</v>
      </c>
      <c r="S81" s="26">
        <v>7500</v>
      </c>
      <c r="T81" s="32">
        <v>1</v>
      </c>
      <c r="U81" s="38" t="s">
        <v>23</v>
      </c>
      <c r="V81" s="32">
        <v>10</v>
      </c>
      <c r="W81" s="140">
        <v>980</v>
      </c>
      <c r="X81" s="141">
        <v>9800</v>
      </c>
    </row>
    <row r="82" spans="1:24" s="25" customFormat="1" ht="15" customHeight="1">
      <c r="A82" s="28"/>
      <c r="B82" s="470" t="s">
        <v>27</v>
      </c>
      <c r="C82" s="471"/>
      <c r="D82" s="471"/>
      <c r="E82" s="56">
        <v>1</v>
      </c>
      <c r="F82" s="38" t="s">
        <v>23</v>
      </c>
      <c r="G82" s="50">
        <v>2</v>
      </c>
      <c r="H82" s="53">
        <v>1200</v>
      </c>
      <c r="I82" s="26">
        <v>4800</v>
      </c>
      <c r="J82" s="56">
        <v>1</v>
      </c>
      <c r="K82" s="38" t="s">
        <v>23</v>
      </c>
      <c r="L82" s="55">
        <v>1</v>
      </c>
      <c r="M82" s="53">
        <v>2044.49</v>
      </c>
      <c r="N82" s="26">
        <f t="shared" si="9"/>
        <v>2044.49</v>
      </c>
      <c r="O82" s="56">
        <v>5</v>
      </c>
      <c r="P82" s="38" t="s">
        <v>23</v>
      </c>
      <c r="Q82" s="50">
        <v>1</v>
      </c>
      <c r="R82" s="66">
        <v>1300</v>
      </c>
      <c r="S82" s="26">
        <v>6500</v>
      </c>
      <c r="T82" s="32">
        <v>1</v>
      </c>
      <c r="U82" s="38" t="s">
        <v>23</v>
      </c>
      <c r="V82" s="32">
        <v>10</v>
      </c>
      <c r="W82" s="140">
        <v>900</v>
      </c>
      <c r="X82" s="141">
        <v>9000</v>
      </c>
    </row>
    <row r="83" spans="1:24" s="25" customFormat="1" ht="13.5" customHeight="1">
      <c r="A83" s="28"/>
      <c r="B83" s="474" t="s">
        <v>26</v>
      </c>
      <c r="C83" s="475"/>
      <c r="D83" s="475"/>
      <c r="E83" s="56">
        <v>1</v>
      </c>
      <c r="F83" s="38" t="s">
        <v>23</v>
      </c>
      <c r="G83" s="50">
        <v>2</v>
      </c>
      <c r="H83" s="53">
        <v>1200</v>
      </c>
      <c r="I83" s="26">
        <v>4800</v>
      </c>
      <c r="J83" s="56">
        <v>1</v>
      </c>
      <c r="K83" s="38" t="s">
        <v>23</v>
      </c>
      <c r="L83" s="55">
        <v>1</v>
      </c>
      <c r="M83" s="53">
        <v>2000.655</v>
      </c>
      <c r="N83" s="26">
        <f t="shared" si="9"/>
        <v>2000.655</v>
      </c>
      <c r="O83" s="56">
        <v>5</v>
      </c>
      <c r="P83" s="38" t="s">
        <v>23</v>
      </c>
      <c r="Q83" s="50">
        <v>1</v>
      </c>
      <c r="R83" s="66">
        <v>1300</v>
      </c>
      <c r="S83" s="26">
        <v>6500</v>
      </c>
      <c r="T83" s="32">
        <v>1</v>
      </c>
      <c r="U83" s="38" t="s">
        <v>23</v>
      </c>
      <c r="V83" s="32">
        <v>10</v>
      </c>
      <c r="W83" s="140">
        <v>900</v>
      </c>
      <c r="X83" s="141">
        <v>9000</v>
      </c>
    </row>
    <row r="84" spans="1:24" s="25" customFormat="1" ht="13.5" customHeight="1">
      <c r="A84" s="28"/>
      <c r="B84" s="468" t="s">
        <v>31</v>
      </c>
      <c r="C84" s="469"/>
      <c r="D84" s="469"/>
      <c r="E84" s="56">
        <v>1</v>
      </c>
      <c r="F84" s="38" t="s">
        <v>23</v>
      </c>
      <c r="G84" s="50">
        <v>2</v>
      </c>
      <c r="H84" s="53">
        <v>1100</v>
      </c>
      <c r="I84" s="26">
        <v>4400</v>
      </c>
      <c r="J84" s="56">
        <v>1</v>
      </c>
      <c r="K84" s="38" t="s">
        <v>23</v>
      </c>
      <c r="L84" s="55">
        <v>1</v>
      </c>
      <c r="M84" s="53">
        <v>2365.5</v>
      </c>
      <c r="N84" s="26">
        <f t="shared" si="9"/>
        <v>2365.5</v>
      </c>
      <c r="O84" s="56">
        <v>5</v>
      </c>
      <c r="P84" s="38" t="s">
        <v>23</v>
      </c>
      <c r="Q84" s="50">
        <v>1</v>
      </c>
      <c r="R84" s="66">
        <v>1200</v>
      </c>
      <c r="S84" s="26">
        <v>6000</v>
      </c>
      <c r="T84" s="32">
        <v>1</v>
      </c>
      <c r="U84" s="38" t="s">
        <v>23</v>
      </c>
      <c r="V84" s="32">
        <v>10</v>
      </c>
      <c r="W84" s="140">
        <v>900</v>
      </c>
      <c r="X84" s="141">
        <v>9000</v>
      </c>
    </row>
    <row r="85" spans="1:24" s="25" customFormat="1" ht="13.5" customHeight="1">
      <c r="A85" s="28"/>
      <c r="B85" s="468" t="s">
        <v>25</v>
      </c>
      <c r="C85" s="469"/>
      <c r="D85" s="469"/>
      <c r="E85" s="56">
        <v>1</v>
      </c>
      <c r="F85" s="38" t="s">
        <v>23</v>
      </c>
      <c r="G85" s="50">
        <v>2</v>
      </c>
      <c r="H85" s="53">
        <v>900</v>
      </c>
      <c r="I85" s="26">
        <v>3600</v>
      </c>
      <c r="J85" s="56">
        <v>4</v>
      </c>
      <c r="K85" s="38" t="s">
        <v>23</v>
      </c>
      <c r="L85" s="55">
        <v>1</v>
      </c>
      <c r="M85" s="53">
        <v>2363.58</v>
      </c>
      <c r="N85" s="26">
        <f t="shared" si="9"/>
        <v>9454.32</v>
      </c>
      <c r="O85" s="56">
        <v>5</v>
      </c>
      <c r="P85" s="38" t="s">
        <v>23</v>
      </c>
      <c r="Q85" s="50">
        <v>3</v>
      </c>
      <c r="R85" s="66">
        <v>1200</v>
      </c>
      <c r="S85" s="26">
        <v>18000</v>
      </c>
      <c r="T85" s="32">
        <v>3</v>
      </c>
      <c r="U85" s="38" t="s">
        <v>23</v>
      </c>
      <c r="V85" s="32">
        <v>10</v>
      </c>
      <c r="W85" s="140">
        <v>850</v>
      </c>
      <c r="X85" s="141">
        <v>25500</v>
      </c>
    </row>
    <row r="86" spans="1:24" s="25" customFormat="1" ht="13.5" customHeight="1">
      <c r="A86" s="28"/>
      <c r="B86" s="468" t="s">
        <v>24</v>
      </c>
      <c r="C86" s="469"/>
      <c r="D86" s="469"/>
      <c r="E86" s="56">
        <v>1</v>
      </c>
      <c r="F86" s="38" t="s">
        <v>23</v>
      </c>
      <c r="G86" s="50">
        <v>2</v>
      </c>
      <c r="H86" s="53">
        <v>900</v>
      </c>
      <c r="I86" s="26">
        <v>3600</v>
      </c>
      <c r="J86" s="56">
        <v>4</v>
      </c>
      <c r="K86" s="38" t="s">
        <v>23</v>
      </c>
      <c r="L86" s="55">
        <v>1</v>
      </c>
      <c r="M86" s="53">
        <v>2363.58</v>
      </c>
      <c r="N86" s="26">
        <f t="shared" si="9"/>
        <v>9454.32</v>
      </c>
      <c r="O86" s="56">
        <v>5</v>
      </c>
      <c r="P86" s="38" t="s">
        <v>23</v>
      </c>
      <c r="Q86" s="50">
        <v>2</v>
      </c>
      <c r="R86" s="66">
        <v>1200</v>
      </c>
      <c r="S86" s="26">
        <v>12000</v>
      </c>
      <c r="T86" s="32">
        <v>1</v>
      </c>
      <c r="U86" s="38" t="s">
        <v>23</v>
      </c>
      <c r="V86" s="32">
        <v>10</v>
      </c>
      <c r="W86" s="140">
        <v>850</v>
      </c>
      <c r="X86" s="141">
        <v>8500</v>
      </c>
    </row>
    <row r="87" spans="1:24" s="25" customFormat="1" ht="15" customHeight="1">
      <c r="A87" s="160"/>
      <c r="B87" s="476" t="s">
        <v>22</v>
      </c>
      <c r="C87" s="477"/>
      <c r="D87" s="477"/>
      <c r="E87" s="54"/>
      <c r="F87" s="58"/>
      <c r="G87" s="161"/>
      <c r="H87" s="59"/>
      <c r="I87" s="44">
        <v>23600</v>
      </c>
      <c r="J87" s="54"/>
      <c r="K87" s="58"/>
      <c r="L87" s="60"/>
      <c r="M87" s="59"/>
      <c r="N87" s="44">
        <f>SUM(N81:N86)</f>
        <v>27780.855</v>
      </c>
      <c r="O87" s="52"/>
      <c r="P87" s="51"/>
      <c r="Q87" s="50"/>
      <c r="R87" s="66"/>
      <c r="S87" s="44">
        <f>SUM(S81:S86)</f>
        <v>56500</v>
      </c>
      <c r="T87" s="117"/>
      <c r="U87" s="117"/>
      <c r="V87" s="31"/>
      <c r="W87" s="117"/>
      <c r="X87" s="144">
        <f>SUM(X81:X86)</f>
        <v>70800</v>
      </c>
    </row>
    <row r="88" spans="1:24" s="25" customFormat="1" ht="15" customHeight="1">
      <c r="A88" s="137" t="s">
        <v>30</v>
      </c>
      <c r="B88" s="447" t="s">
        <v>29</v>
      </c>
      <c r="C88" s="467"/>
      <c r="D88" s="467"/>
      <c r="E88" s="56"/>
      <c r="F88" s="38"/>
      <c r="G88" s="50"/>
      <c r="H88" s="53"/>
      <c r="I88" s="26"/>
      <c r="J88" s="56"/>
      <c r="K88" s="38"/>
      <c r="L88" s="55"/>
      <c r="M88" s="53"/>
      <c r="N88" s="26"/>
      <c r="O88" s="52"/>
      <c r="P88" s="51"/>
      <c r="Q88" s="50"/>
      <c r="R88" s="62"/>
      <c r="S88" s="29"/>
      <c r="T88" s="117"/>
      <c r="U88" s="117"/>
      <c r="V88" s="31"/>
      <c r="W88" s="117"/>
      <c r="X88" s="134"/>
    </row>
    <row r="89" spans="1:24" s="25" customFormat="1" ht="15" customHeight="1">
      <c r="A89" s="28"/>
      <c r="B89" s="468" t="s">
        <v>28</v>
      </c>
      <c r="C89" s="469"/>
      <c r="D89" s="469"/>
      <c r="E89" s="56">
        <v>1</v>
      </c>
      <c r="F89" s="38" t="s">
        <v>23</v>
      </c>
      <c r="G89" s="50">
        <v>1</v>
      </c>
      <c r="H89" s="53">
        <v>1200</v>
      </c>
      <c r="I89" s="26">
        <v>1200</v>
      </c>
      <c r="J89" s="56">
        <v>1</v>
      </c>
      <c r="K89" s="38" t="s">
        <v>23</v>
      </c>
      <c r="L89" s="55">
        <v>2</v>
      </c>
      <c r="M89" s="53">
        <v>2461.5700000000002</v>
      </c>
      <c r="N89" s="26">
        <f t="shared" ref="N89:N93" si="10">J89*L89*M89</f>
        <v>4923.1400000000003</v>
      </c>
      <c r="O89" s="56">
        <v>2</v>
      </c>
      <c r="P89" s="38" t="s">
        <v>23</v>
      </c>
      <c r="Q89" s="50">
        <v>1</v>
      </c>
      <c r="R89" s="66">
        <v>1500</v>
      </c>
      <c r="S89" s="29">
        <v>3000</v>
      </c>
      <c r="T89" s="32">
        <v>1</v>
      </c>
      <c r="U89" s="38" t="s">
        <v>23</v>
      </c>
      <c r="V89" s="32">
        <v>2</v>
      </c>
      <c r="W89" s="140">
        <v>980</v>
      </c>
      <c r="X89" s="162">
        <v>1960</v>
      </c>
    </row>
    <row r="90" spans="1:24" s="25" customFormat="1" ht="15" customHeight="1">
      <c r="A90" s="28"/>
      <c r="B90" s="470" t="s">
        <v>27</v>
      </c>
      <c r="C90" s="471"/>
      <c r="D90" s="471"/>
      <c r="E90" s="56">
        <v>1</v>
      </c>
      <c r="F90" s="38" t="s">
        <v>23</v>
      </c>
      <c r="G90" s="50">
        <v>1</v>
      </c>
      <c r="H90" s="53">
        <v>1200</v>
      </c>
      <c r="I90" s="26">
        <v>1200</v>
      </c>
      <c r="J90" s="56">
        <v>1</v>
      </c>
      <c r="K90" s="38" t="s">
        <v>23</v>
      </c>
      <c r="L90" s="55">
        <v>2</v>
      </c>
      <c r="M90" s="53">
        <v>2044.49</v>
      </c>
      <c r="N90" s="26">
        <f t="shared" si="10"/>
        <v>4088.98</v>
      </c>
      <c r="O90" s="56">
        <v>2</v>
      </c>
      <c r="P90" s="38" t="s">
        <v>23</v>
      </c>
      <c r="Q90" s="50">
        <v>1</v>
      </c>
      <c r="R90" s="66">
        <v>1300</v>
      </c>
      <c r="S90" s="29">
        <v>2600</v>
      </c>
      <c r="T90" s="32">
        <v>1</v>
      </c>
      <c r="U90" s="38" t="s">
        <v>23</v>
      </c>
      <c r="V90" s="32">
        <v>2</v>
      </c>
      <c r="W90" s="140">
        <v>900</v>
      </c>
      <c r="X90" s="162">
        <v>1800</v>
      </c>
    </row>
    <row r="91" spans="1:24" s="25" customFormat="1" ht="15" customHeight="1">
      <c r="A91" s="28"/>
      <c r="B91" s="474" t="s">
        <v>26</v>
      </c>
      <c r="C91" s="475"/>
      <c r="D91" s="475"/>
      <c r="E91" s="56">
        <v>1</v>
      </c>
      <c r="F91" s="38" t="s">
        <v>23</v>
      </c>
      <c r="G91" s="50">
        <v>1</v>
      </c>
      <c r="H91" s="53">
        <v>1200</v>
      </c>
      <c r="I91" s="26">
        <v>1200</v>
      </c>
      <c r="J91" s="56">
        <v>1</v>
      </c>
      <c r="K91" s="38" t="s">
        <v>23</v>
      </c>
      <c r="L91" s="55">
        <v>2</v>
      </c>
      <c r="M91" s="53">
        <v>2000.655</v>
      </c>
      <c r="N91" s="26">
        <f t="shared" si="10"/>
        <v>4001.31</v>
      </c>
      <c r="O91" s="56">
        <v>2</v>
      </c>
      <c r="P91" s="38" t="s">
        <v>23</v>
      </c>
      <c r="Q91" s="50">
        <v>1</v>
      </c>
      <c r="R91" s="66">
        <v>1300</v>
      </c>
      <c r="S91" s="29">
        <v>2600</v>
      </c>
      <c r="T91" s="32">
        <v>1</v>
      </c>
      <c r="U91" s="38" t="s">
        <v>23</v>
      </c>
      <c r="V91" s="32">
        <v>2</v>
      </c>
      <c r="W91" s="140">
        <v>900</v>
      </c>
      <c r="X91" s="162">
        <v>1800</v>
      </c>
    </row>
    <row r="92" spans="1:24" s="25" customFormat="1" ht="15" customHeight="1">
      <c r="A92" s="28"/>
      <c r="B92" s="468" t="s">
        <v>25</v>
      </c>
      <c r="C92" s="469"/>
      <c r="D92" s="469"/>
      <c r="E92" s="56">
        <v>1</v>
      </c>
      <c r="F92" s="38" t="s">
        <v>23</v>
      </c>
      <c r="G92" s="50">
        <v>1</v>
      </c>
      <c r="H92" s="53">
        <v>900</v>
      </c>
      <c r="I92" s="26">
        <v>900</v>
      </c>
      <c r="J92" s="56">
        <v>1</v>
      </c>
      <c r="K92" s="38" t="s">
        <v>23</v>
      </c>
      <c r="L92" s="55">
        <v>2</v>
      </c>
      <c r="M92" s="53">
        <v>2363.58</v>
      </c>
      <c r="N92" s="26">
        <f t="shared" si="10"/>
        <v>4727.16</v>
      </c>
      <c r="O92" s="56">
        <v>2</v>
      </c>
      <c r="P92" s="38" t="s">
        <v>23</v>
      </c>
      <c r="Q92" s="50">
        <v>3</v>
      </c>
      <c r="R92" s="66">
        <v>1200</v>
      </c>
      <c r="S92" s="29">
        <v>7200</v>
      </c>
      <c r="T92" s="32">
        <v>3</v>
      </c>
      <c r="U92" s="38" t="s">
        <v>23</v>
      </c>
      <c r="V92" s="32">
        <v>2</v>
      </c>
      <c r="W92" s="140">
        <v>850</v>
      </c>
      <c r="X92" s="162">
        <v>5100</v>
      </c>
    </row>
    <row r="93" spans="1:24" s="25" customFormat="1" ht="18.75" customHeight="1">
      <c r="A93" s="28"/>
      <c r="B93" s="468" t="s">
        <v>24</v>
      </c>
      <c r="C93" s="469"/>
      <c r="D93" s="469"/>
      <c r="E93" s="56">
        <v>1</v>
      </c>
      <c r="F93" s="38" t="s">
        <v>23</v>
      </c>
      <c r="G93" s="50">
        <v>1</v>
      </c>
      <c r="H93" s="53">
        <v>900</v>
      </c>
      <c r="I93" s="26">
        <v>900</v>
      </c>
      <c r="J93" s="56">
        <v>2</v>
      </c>
      <c r="K93" s="38" t="s">
        <v>23</v>
      </c>
      <c r="L93" s="55">
        <v>2</v>
      </c>
      <c r="M93" s="53">
        <v>2363.58</v>
      </c>
      <c r="N93" s="26">
        <f t="shared" si="10"/>
        <v>9454.32</v>
      </c>
      <c r="O93" s="56">
        <v>2</v>
      </c>
      <c r="P93" s="38" t="s">
        <v>23</v>
      </c>
      <c r="Q93" s="50">
        <v>2</v>
      </c>
      <c r="R93" s="66">
        <v>1200</v>
      </c>
      <c r="S93" s="29">
        <v>4800</v>
      </c>
      <c r="T93" s="32">
        <v>1</v>
      </c>
      <c r="U93" s="38" t="s">
        <v>23</v>
      </c>
      <c r="V93" s="32">
        <v>2</v>
      </c>
      <c r="W93" s="140">
        <v>850</v>
      </c>
      <c r="X93" s="162">
        <v>1700</v>
      </c>
    </row>
    <row r="94" spans="1:24" s="25" customFormat="1" ht="15" customHeight="1">
      <c r="A94" s="28"/>
      <c r="B94" s="465" t="s">
        <v>22</v>
      </c>
      <c r="C94" s="473"/>
      <c r="D94" s="473"/>
      <c r="E94" s="54"/>
      <c r="F94" s="38"/>
      <c r="G94" s="148"/>
      <c r="H94" s="41"/>
      <c r="I94" s="35">
        <v>21600</v>
      </c>
      <c r="J94" s="54"/>
      <c r="K94" s="38"/>
      <c r="L94" s="42"/>
      <c r="M94" s="53"/>
      <c r="N94" s="44">
        <f>SUM(N88:N93)</f>
        <v>27194.91</v>
      </c>
      <c r="O94" s="52"/>
      <c r="P94" s="51"/>
      <c r="Q94" s="50"/>
      <c r="R94" s="66"/>
      <c r="S94" s="44">
        <f>SUM(S89:S93)</f>
        <v>20200</v>
      </c>
      <c r="T94" s="32"/>
      <c r="U94" s="38"/>
      <c r="V94" s="31"/>
      <c r="W94" s="117"/>
      <c r="X94" s="144">
        <f>SUM(X89:X93)</f>
        <v>12360</v>
      </c>
    </row>
    <row r="95" spans="1:24" s="25" customFormat="1" ht="13.5" customHeight="1">
      <c r="A95" s="28"/>
      <c r="B95" s="480"/>
      <c r="C95" s="481"/>
      <c r="D95" s="481"/>
      <c r="E95" s="39"/>
      <c r="F95" s="38"/>
      <c r="G95" s="148"/>
      <c r="H95" s="41"/>
      <c r="I95" s="35"/>
      <c r="J95" s="52"/>
      <c r="K95" s="51"/>
      <c r="L95" s="50"/>
      <c r="M95" s="29"/>
      <c r="N95" s="29"/>
      <c r="O95" s="52"/>
      <c r="P95" s="51"/>
      <c r="Q95" s="50"/>
      <c r="R95" s="66"/>
      <c r="S95" s="26"/>
      <c r="T95" s="117"/>
      <c r="U95" s="117"/>
      <c r="V95" s="31"/>
      <c r="W95" s="117"/>
      <c r="X95" s="134"/>
    </row>
    <row r="96" spans="1:24" s="25" customFormat="1" ht="15" customHeight="1">
      <c r="A96" s="146" t="s">
        <v>21</v>
      </c>
      <c r="B96" s="458" t="s">
        <v>20</v>
      </c>
      <c r="C96" s="459"/>
      <c r="D96" s="459"/>
      <c r="E96" s="39"/>
      <c r="F96" s="38"/>
      <c r="G96" s="148"/>
      <c r="H96" s="41"/>
      <c r="I96" s="155"/>
      <c r="J96" s="52"/>
      <c r="K96" s="51"/>
      <c r="L96" s="50"/>
      <c r="M96" s="29"/>
      <c r="N96" s="29"/>
      <c r="O96" s="52"/>
      <c r="P96" s="51"/>
      <c r="Q96" s="50"/>
      <c r="R96" s="66"/>
      <c r="S96" s="26"/>
      <c r="T96" s="117"/>
      <c r="U96" s="117"/>
      <c r="V96" s="31"/>
      <c r="W96" s="117"/>
      <c r="X96" s="134"/>
    </row>
    <row r="97" spans="1:26" s="25" customFormat="1" ht="15" customHeight="1">
      <c r="A97" s="28"/>
      <c r="B97" s="416" t="s">
        <v>19</v>
      </c>
      <c r="C97" s="472"/>
      <c r="D97" s="472"/>
      <c r="E97" s="39"/>
      <c r="F97" s="38"/>
      <c r="G97" s="148"/>
      <c r="H97" s="41"/>
      <c r="I97" s="35">
        <v>9921.2999999999993</v>
      </c>
      <c r="J97" s="39"/>
      <c r="K97" s="38"/>
      <c r="L97" s="42"/>
      <c r="M97" s="41"/>
      <c r="N97" s="35">
        <v>4095.72</v>
      </c>
      <c r="O97" s="52"/>
      <c r="P97" s="51"/>
      <c r="Q97" s="50"/>
      <c r="R97" s="66"/>
      <c r="S97" s="35"/>
      <c r="T97" s="117"/>
      <c r="U97" s="117"/>
      <c r="V97" s="31"/>
      <c r="W97" s="117"/>
      <c r="X97" s="35">
        <v>1966.94</v>
      </c>
    </row>
    <row r="98" spans="1:26" s="25" customFormat="1" ht="15" customHeight="1">
      <c r="A98" s="146" t="s">
        <v>18</v>
      </c>
      <c r="B98" s="482" t="s">
        <v>17</v>
      </c>
      <c r="C98" s="483"/>
      <c r="D98" s="483"/>
      <c r="E98" s="39"/>
      <c r="F98" s="38"/>
      <c r="G98" s="148"/>
      <c r="H98" s="41"/>
      <c r="I98" s="35">
        <v>16535.5</v>
      </c>
      <c r="J98" s="39"/>
      <c r="K98" s="38"/>
      <c r="L98" s="42"/>
      <c r="M98" s="41"/>
      <c r="N98" s="35">
        <f>0.05*SUM(N101:N103)</f>
        <v>29255.146250000005</v>
      </c>
      <c r="O98" s="52"/>
      <c r="P98" s="51"/>
      <c r="Q98" s="50"/>
      <c r="R98" s="66"/>
      <c r="S98" s="35">
        <v>19806</v>
      </c>
      <c r="T98" s="117"/>
      <c r="U98" s="117"/>
      <c r="V98" s="31"/>
      <c r="W98" s="117"/>
      <c r="X98" s="35">
        <v>65564.5</v>
      </c>
    </row>
    <row r="99" spans="1:26" s="25" customFormat="1" ht="15" customHeight="1">
      <c r="A99" s="28"/>
      <c r="B99" s="484"/>
      <c r="C99" s="472"/>
      <c r="D99" s="472"/>
      <c r="E99" s="39"/>
      <c r="F99" s="38"/>
      <c r="G99" s="148"/>
      <c r="H99" s="41"/>
      <c r="I99" s="26"/>
      <c r="J99" s="39"/>
      <c r="K99" s="38"/>
      <c r="L99" s="42"/>
      <c r="M99" s="41"/>
      <c r="N99" s="26"/>
      <c r="O99" s="52"/>
      <c r="P99" s="51"/>
      <c r="Q99" s="50"/>
      <c r="R99" s="30"/>
      <c r="S99" s="67"/>
      <c r="T99" s="117"/>
      <c r="U99" s="117"/>
      <c r="V99" s="31"/>
      <c r="W99" s="117"/>
      <c r="X99" s="35"/>
    </row>
    <row r="100" spans="1:26" s="25" customFormat="1" ht="15" customHeight="1">
      <c r="A100" s="28"/>
      <c r="B100" s="485" t="s">
        <v>16</v>
      </c>
      <c r="C100" s="486"/>
      <c r="D100" s="486"/>
      <c r="E100" s="39"/>
      <c r="F100" s="38"/>
      <c r="G100" s="148"/>
      <c r="H100" s="41"/>
      <c r="I100" s="26"/>
      <c r="J100" s="39"/>
      <c r="K100" s="38"/>
      <c r="L100" s="42"/>
      <c r="M100" s="41"/>
      <c r="N100" s="26"/>
      <c r="O100" s="52"/>
      <c r="P100" s="51"/>
      <c r="Q100" s="50"/>
      <c r="R100" s="30"/>
      <c r="S100" s="67"/>
      <c r="T100" s="117"/>
      <c r="U100" s="117"/>
      <c r="V100" s="31"/>
      <c r="W100" s="117"/>
      <c r="X100" s="134"/>
    </row>
    <row r="101" spans="1:26" s="25" customFormat="1" ht="15" customHeight="1">
      <c r="A101" s="28"/>
      <c r="B101" s="485" t="s">
        <v>15</v>
      </c>
      <c r="C101" s="499"/>
      <c r="D101" s="499"/>
      <c r="E101" s="39"/>
      <c r="F101" s="38"/>
      <c r="G101" s="148"/>
      <c r="H101" s="41"/>
      <c r="I101" s="44">
        <v>167500</v>
      </c>
      <c r="J101" s="39"/>
      <c r="K101" s="38"/>
      <c r="L101" s="42"/>
      <c r="M101" s="41"/>
      <c r="N101" s="44">
        <f>N33</f>
        <v>188750</v>
      </c>
      <c r="O101" s="52"/>
      <c r="P101" s="51"/>
      <c r="Q101" s="50"/>
      <c r="R101" s="30"/>
      <c r="S101" s="35">
        <v>175000</v>
      </c>
      <c r="T101" s="117"/>
      <c r="U101" s="117"/>
      <c r="V101" s="31"/>
      <c r="W101" s="117"/>
      <c r="X101" s="133">
        <f>X33</f>
        <v>108100</v>
      </c>
    </row>
    <row r="102" spans="1:26" s="25" customFormat="1" ht="15" customHeight="1">
      <c r="A102" s="28"/>
      <c r="B102" s="485" t="s">
        <v>14</v>
      </c>
      <c r="C102" s="486"/>
      <c r="D102" s="486"/>
      <c r="E102" s="39"/>
      <c r="F102" s="38"/>
      <c r="G102" s="148"/>
      <c r="H102" s="41"/>
      <c r="I102" s="35">
        <v>101810</v>
      </c>
      <c r="J102" s="39"/>
      <c r="K102" s="38"/>
      <c r="L102" s="42"/>
      <c r="M102" s="41"/>
      <c r="N102" s="35">
        <f>N46+N50+N55+N70</f>
        <v>257165</v>
      </c>
      <c r="O102" s="52"/>
      <c r="P102" s="38"/>
      <c r="Q102" s="50"/>
      <c r="R102" s="66"/>
      <c r="S102" s="35">
        <f>S46+S50+S55+S70</f>
        <v>204500</v>
      </c>
      <c r="T102" s="117"/>
      <c r="U102" s="117"/>
      <c r="V102" s="31"/>
      <c r="W102" s="117"/>
      <c r="X102" s="145">
        <f>X46+X50+X55+X70</f>
        <v>371685</v>
      </c>
    </row>
    <row r="103" spans="1:26" s="25" customFormat="1" ht="15" customHeight="1">
      <c r="A103" s="28"/>
      <c r="B103" s="485" t="s">
        <v>13</v>
      </c>
      <c r="C103" s="486"/>
      <c r="D103" s="486"/>
      <c r="E103" s="39"/>
      <c r="F103" s="38"/>
      <c r="G103" s="148"/>
      <c r="H103" s="41"/>
      <c r="I103" s="35">
        <v>61400</v>
      </c>
      <c r="J103" s="39"/>
      <c r="K103" s="38"/>
      <c r="L103" s="42"/>
      <c r="M103" s="41"/>
      <c r="N103" s="35">
        <f>N94+N87+N78</f>
        <v>139187.92499999999</v>
      </c>
      <c r="O103" s="52"/>
      <c r="P103" s="38"/>
      <c r="Q103" s="50"/>
      <c r="R103" s="66"/>
      <c r="S103" s="35">
        <f>S94+S87+S78</f>
        <v>126700</v>
      </c>
      <c r="T103" s="117"/>
      <c r="U103" s="117"/>
      <c r="V103" s="31"/>
      <c r="W103" s="117"/>
      <c r="X103" s="145">
        <f>X78+X87+X94</f>
        <v>175860</v>
      </c>
    </row>
    <row r="104" spans="1:26" s="25" customFormat="1" ht="15" customHeight="1">
      <c r="A104" s="28"/>
      <c r="B104" s="485" t="s">
        <v>12</v>
      </c>
      <c r="C104" s="486"/>
      <c r="D104" s="486"/>
      <c r="E104" s="39"/>
      <c r="F104" s="38"/>
      <c r="G104" s="148"/>
      <c r="H104" s="41"/>
      <c r="I104" s="35">
        <v>357166.8</v>
      </c>
      <c r="J104" s="39"/>
      <c r="K104" s="38"/>
      <c r="L104" s="42"/>
      <c r="M104" s="41"/>
      <c r="N104" s="35">
        <f>0.15*SUM(N101:N103)</f>
        <v>87765.438750000001</v>
      </c>
      <c r="O104" s="52"/>
      <c r="P104" s="38"/>
      <c r="Q104" s="50"/>
      <c r="R104" s="66"/>
      <c r="S104" s="35">
        <v>99030</v>
      </c>
      <c r="T104" s="117"/>
      <c r="U104" s="117"/>
      <c r="V104" s="31"/>
      <c r="W104" s="117"/>
      <c r="X104" s="133">
        <f>0.15*SUM(X101:X103)</f>
        <v>98346.75</v>
      </c>
    </row>
    <row r="105" spans="1:26" s="25" customFormat="1" ht="15" customHeight="1">
      <c r="A105" s="28"/>
      <c r="B105" s="500" t="s">
        <v>11</v>
      </c>
      <c r="C105" s="501"/>
      <c r="D105" s="501"/>
      <c r="E105" s="39"/>
      <c r="F105" s="38"/>
      <c r="G105" s="148"/>
      <c r="H105" s="36"/>
      <c r="I105" s="35">
        <f>SUM(I97:I104)</f>
        <v>714333.6</v>
      </c>
      <c r="J105" s="39"/>
      <c r="K105" s="38"/>
      <c r="L105" s="37"/>
      <c r="M105" s="36"/>
      <c r="N105" s="35">
        <f>SUM(N97:N104)</f>
        <v>706219.23</v>
      </c>
      <c r="O105" s="39"/>
      <c r="P105" s="38"/>
      <c r="Q105" s="37"/>
      <c r="R105" s="36"/>
      <c r="S105" s="35">
        <v>660200</v>
      </c>
      <c r="T105" s="117"/>
      <c r="U105" s="117"/>
      <c r="V105" s="31"/>
      <c r="W105" s="117"/>
      <c r="X105" s="145">
        <f>SUM(X97:X104)</f>
        <v>821523.19</v>
      </c>
      <c r="Z105" s="25" t="s">
        <v>153</v>
      </c>
    </row>
    <row r="106" spans="1:26" s="25" customFormat="1" ht="15" customHeight="1" thickBot="1">
      <c r="A106" s="28"/>
      <c r="B106" s="489" t="s">
        <v>10</v>
      </c>
      <c r="C106" s="490"/>
      <c r="D106" s="490"/>
      <c r="E106" s="489" t="s">
        <v>9</v>
      </c>
      <c r="F106" s="490"/>
      <c r="G106" s="490"/>
      <c r="H106" s="491"/>
      <c r="I106" s="27"/>
      <c r="J106" s="489"/>
      <c r="K106" s="490"/>
      <c r="L106" s="490"/>
      <c r="M106" s="491"/>
      <c r="N106" s="27"/>
      <c r="O106" s="489"/>
      <c r="P106" s="490"/>
      <c r="Q106" s="490"/>
      <c r="R106" s="491"/>
      <c r="S106" s="27"/>
      <c r="T106" s="492"/>
      <c r="U106" s="492"/>
      <c r="V106" s="492"/>
      <c r="W106" s="493"/>
      <c r="X106" s="26"/>
    </row>
    <row r="107" spans="1:26" s="25" customFormat="1" ht="22.5" customHeight="1" thickBot="1">
      <c r="A107" s="163"/>
      <c r="B107" s="494" t="s">
        <v>8</v>
      </c>
      <c r="C107" s="495"/>
      <c r="D107" s="496"/>
      <c r="E107" s="24"/>
      <c r="F107" s="23"/>
      <c r="G107" s="164"/>
      <c r="H107" s="21" t="s">
        <v>7</v>
      </c>
      <c r="I107" s="20">
        <f>I105</f>
        <v>714333.6</v>
      </c>
      <c r="J107" s="24"/>
      <c r="K107" s="23"/>
      <c r="L107" s="22"/>
      <c r="M107" s="21" t="s">
        <v>7</v>
      </c>
      <c r="N107" s="20">
        <f>N105</f>
        <v>706219.23</v>
      </c>
      <c r="O107" s="165"/>
      <c r="P107" s="23"/>
      <c r="Q107" s="22"/>
      <c r="R107" s="21" t="s">
        <v>7</v>
      </c>
      <c r="S107" s="20">
        <f>S105</f>
        <v>660200</v>
      </c>
      <c r="T107" s="24"/>
      <c r="U107" s="23"/>
      <c r="V107" s="22"/>
      <c r="W107" s="21"/>
      <c r="X107" s="20">
        <f>X105</f>
        <v>821523.19</v>
      </c>
    </row>
    <row r="108" spans="1:26">
      <c r="A108" s="16"/>
      <c r="B108" s="15"/>
      <c r="C108" s="15"/>
      <c r="D108" s="15"/>
      <c r="E108" s="15"/>
      <c r="F108" s="15"/>
      <c r="G108" s="15"/>
      <c r="H108" s="15"/>
      <c r="I108" s="14"/>
      <c r="J108" s="15"/>
      <c r="K108" s="15"/>
      <c r="L108" s="15"/>
      <c r="M108" s="15"/>
      <c r="N108" s="14"/>
      <c r="O108" s="15"/>
      <c r="P108" s="15"/>
      <c r="Q108" s="15"/>
      <c r="R108" s="15"/>
      <c r="S108" s="14"/>
      <c r="T108" s="15"/>
      <c r="U108" s="15"/>
      <c r="V108" s="15"/>
      <c r="W108" s="15"/>
      <c r="X108" s="14"/>
    </row>
    <row r="109" spans="1:26">
      <c r="A109" s="497" t="s">
        <v>6</v>
      </c>
      <c r="B109" s="498"/>
      <c r="C109" s="498"/>
      <c r="D109" s="15"/>
      <c r="E109" s="15"/>
      <c r="F109" s="15"/>
      <c r="G109" s="15"/>
      <c r="H109" s="15"/>
      <c r="I109" s="14"/>
      <c r="J109" s="15"/>
      <c r="K109" s="15"/>
      <c r="L109" s="15"/>
      <c r="M109" s="15"/>
      <c r="N109" s="14"/>
      <c r="O109" s="15"/>
      <c r="P109" s="15"/>
      <c r="Q109" s="15"/>
      <c r="R109" s="15"/>
      <c r="S109" s="14"/>
      <c r="T109" s="15"/>
      <c r="U109" s="15"/>
      <c r="V109" s="15"/>
      <c r="W109" s="15"/>
      <c r="X109" s="14"/>
    </row>
    <row r="110" spans="1:26">
      <c r="A110" s="16"/>
      <c r="B110" s="15"/>
      <c r="C110" s="15"/>
      <c r="D110" s="15"/>
      <c r="E110" s="15"/>
      <c r="F110" s="15"/>
      <c r="G110" s="15"/>
      <c r="H110" s="15"/>
      <c r="I110" s="14"/>
      <c r="J110" s="15"/>
      <c r="K110" s="15"/>
      <c r="L110" s="15"/>
      <c r="M110" s="15"/>
      <c r="N110" s="14"/>
      <c r="O110" s="15"/>
      <c r="P110" s="15"/>
      <c r="Q110" s="15"/>
      <c r="R110" s="15"/>
      <c r="S110" s="14"/>
      <c r="T110" s="15"/>
      <c r="U110" s="15"/>
      <c r="V110" s="15"/>
      <c r="W110" s="15"/>
      <c r="X110" s="14"/>
    </row>
    <row r="111" spans="1:26">
      <c r="A111" s="487" t="s">
        <v>5</v>
      </c>
      <c r="B111" s="488"/>
      <c r="C111" s="488"/>
      <c r="D111" s="15"/>
      <c r="E111" s="15"/>
      <c r="F111" s="15"/>
      <c r="G111" s="15"/>
      <c r="H111" s="15"/>
      <c r="I111" s="14"/>
      <c r="J111" s="15"/>
      <c r="K111" s="15"/>
      <c r="L111" s="15"/>
      <c r="M111" s="15"/>
      <c r="N111" s="14"/>
      <c r="O111" s="15"/>
      <c r="P111" s="15"/>
      <c r="Q111" s="15"/>
      <c r="R111" s="15"/>
      <c r="S111" s="14"/>
      <c r="T111" s="15"/>
      <c r="U111" s="15"/>
      <c r="V111" s="15"/>
      <c r="W111" s="15"/>
      <c r="X111" s="14"/>
    </row>
    <row r="112" spans="1:26">
      <c r="A112" s="13" t="s">
        <v>4</v>
      </c>
      <c r="B112" s="11"/>
      <c r="C112" s="11"/>
      <c r="D112" s="12"/>
      <c r="E112" s="7"/>
      <c r="F112" s="7"/>
      <c r="G112" s="7"/>
      <c r="H112" s="6"/>
      <c r="I112" s="5" t="s">
        <v>3</v>
      </c>
      <c r="J112" s="7"/>
      <c r="K112" s="7"/>
      <c r="M112" s="6"/>
      <c r="N112" s="5" t="s">
        <v>3</v>
      </c>
      <c r="O112" s="7"/>
      <c r="P112" s="7"/>
      <c r="R112" s="6"/>
      <c r="S112" s="5" t="s">
        <v>3</v>
      </c>
      <c r="T112" s="7"/>
      <c r="U112" s="7"/>
      <c r="W112" s="6"/>
      <c r="X112" s="5" t="s">
        <v>3</v>
      </c>
    </row>
    <row r="113" spans="1:24">
      <c r="E113" s="7"/>
      <c r="F113" s="7"/>
      <c r="G113" s="7"/>
      <c r="H113" s="6"/>
      <c r="I113" s="5"/>
      <c r="J113" s="7"/>
      <c r="K113" s="7"/>
      <c r="M113" s="6"/>
      <c r="N113" s="5"/>
      <c r="O113" s="7"/>
      <c r="P113" s="7"/>
      <c r="R113" s="6"/>
      <c r="S113" s="5"/>
      <c r="T113" s="7"/>
      <c r="U113" s="7"/>
      <c r="W113" s="6"/>
      <c r="X113" s="5"/>
    </row>
    <row r="114" spans="1:24">
      <c r="A114" t="s">
        <v>2</v>
      </c>
      <c r="B114" s="11"/>
      <c r="C114" s="11"/>
      <c r="D114" s="11"/>
      <c r="E114" s="7"/>
      <c r="F114" s="7"/>
      <c r="G114" s="7"/>
      <c r="H114" s="6"/>
      <c r="I114" s="5"/>
      <c r="J114" s="7"/>
      <c r="K114" s="7"/>
      <c r="M114" s="6"/>
      <c r="N114" s="5"/>
      <c r="O114" s="7"/>
      <c r="P114" s="7"/>
      <c r="R114" s="6"/>
      <c r="S114" s="5"/>
      <c r="T114" s="7"/>
      <c r="U114" s="7"/>
      <c r="W114" s="6"/>
      <c r="X114" s="5"/>
    </row>
    <row r="115" spans="1:24">
      <c r="A115"/>
      <c r="B115"/>
      <c r="C115"/>
      <c r="D115"/>
      <c r="E115" s="7"/>
      <c r="F115" s="7"/>
      <c r="G115" s="7"/>
      <c r="H115" s="6"/>
      <c r="I115" s="5"/>
      <c r="J115" s="7"/>
      <c r="K115" s="7"/>
      <c r="M115" s="6"/>
      <c r="N115" s="5"/>
      <c r="O115" s="7"/>
      <c r="P115" s="7"/>
      <c r="R115" s="6"/>
      <c r="S115" s="5"/>
      <c r="T115" s="7"/>
      <c r="U115" s="7"/>
      <c r="W115" s="6"/>
      <c r="X115" s="5"/>
    </row>
    <row r="116" spans="1:24">
      <c r="A116" s="10" t="s">
        <v>1</v>
      </c>
      <c r="B116"/>
      <c r="C116"/>
      <c r="D116" s="9"/>
      <c r="E116" s="7"/>
      <c r="F116" s="7"/>
      <c r="G116" s="7"/>
      <c r="H116" s="6"/>
      <c r="I116" s="5"/>
      <c r="J116" s="7"/>
      <c r="K116" s="7"/>
      <c r="M116" s="6"/>
      <c r="N116" s="5"/>
      <c r="O116" s="7"/>
      <c r="P116" s="7"/>
      <c r="R116" s="6"/>
      <c r="S116" s="5"/>
      <c r="T116" s="7"/>
      <c r="U116" s="7"/>
      <c r="W116" s="6"/>
      <c r="X116" s="5"/>
    </row>
    <row r="117" spans="1:24">
      <c r="A117" t="s">
        <v>0</v>
      </c>
      <c r="B117"/>
      <c r="C117"/>
      <c r="D117" s="8"/>
      <c r="E117" s="7"/>
      <c r="F117" s="7"/>
      <c r="G117" s="7"/>
      <c r="H117" s="6"/>
      <c r="I117" s="5"/>
      <c r="J117" s="7"/>
      <c r="K117" s="7"/>
      <c r="M117" s="6"/>
      <c r="N117" s="5"/>
      <c r="O117" s="7"/>
      <c r="P117" s="7"/>
      <c r="R117" s="6"/>
      <c r="S117" s="5"/>
      <c r="T117" s="7"/>
      <c r="U117" s="7"/>
      <c r="W117" s="6"/>
      <c r="X117" s="5"/>
    </row>
    <row r="118" spans="1:24">
      <c r="E118" s="7"/>
      <c r="F118" s="7"/>
      <c r="G118" s="7"/>
      <c r="H118" s="6"/>
      <c r="I118" s="5"/>
      <c r="J118" s="7"/>
      <c r="K118" s="7"/>
      <c r="M118" s="6"/>
      <c r="N118" s="5"/>
      <c r="O118" s="7"/>
      <c r="P118" s="7"/>
      <c r="R118" s="6"/>
      <c r="S118" s="5"/>
      <c r="T118" s="7"/>
      <c r="U118" s="7"/>
      <c r="W118" s="6"/>
      <c r="X118" s="5"/>
    </row>
    <row r="119" spans="1:24">
      <c r="E119" s="1"/>
      <c r="F119" s="1"/>
      <c r="G119" s="1"/>
      <c r="H119" s="4"/>
      <c r="I119" s="4"/>
      <c r="J119" s="1"/>
      <c r="K119" s="1"/>
      <c r="M119" s="4"/>
      <c r="N119" s="4"/>
      <c r="O119" s="1"/>
      <c r="P119" s="1"/>
      <c r="R119" s="4"/>
      <c r="S119" s="4"/>
      <c r="T119" s="1"/>
      <c r="U119" s="1"/>
      <c r="W119" s="4"/>
      <c r="X119" s="4"/>
    </row>
    <row r="120" spans="1:24">
      <c r="E120" s="1"/>
      <c r="F120" s="1"/>
      <c r="G120" s="1"/>
      <c r="H120" s="4"/>
      <c r="I120" s="4"/>
      <c r="J120" s="1"/>
      <c r="K120" s="1"/>
      <c r="M120" s="4"/>
      <c r="N120" s="4"/>
      <c r="O120" s="1"/>
      <c r="P120" s="1"/>
      <c r="R120" s="4"/>
      <c r="S120" s="4"/>
      <c r="T120" s="1"/>
      <c r="U120" s="1"/>
      <c r="W120" s="4"/>
      <c r="X120" s="4"/>
    </row>
    <row r="121" spans="1:24">
      <c r="E121" s="1"/>
      <c r="F121" s="1"/>
      <c r="G121" s="1"/>
      <c r="H121" s="4"/>
      <c r="I121" s="4"/>
      <c r="J121" s="1"/>
      <c r="K121" s="1"/>
      <c r="M121" s="4"/>
      <c r="N121" s="4"/>
      <c r="O121" s="1"/>
      <c r="P121" s="1"/>
      <c r="R121" s="4"/>
      <c r="S121" s="4"/>
      <c r="T121" s="1"/>
      <c r="U121" s="1"/>
      <c r="W121" s="4"/>
      <c r="X121" s="4"/>
    </row>
    <row r="122" spans="1:24">
      <c r="E122" s="1"/>
      <c r="F122" s="1"/>
      <c r="G122" s="1"/>
      <c r="H122" s="4"/>
      <c r="I122" s="4"/>
      <c r="J122" s="1"/>
      <c r="K122" s="1"/>
      <c r="M122" s="4"/>
      <c r="N122" s="4"/>
      <c r="O122" s="1"/>
      <c r="P122" s="1"/>
      <c r="R122" s="4"/>
      <c r="S122" s="4"/>
      <c r="T122" s="1"/>
      <c r="U122" s="1"/>
      <c r="W122" s="4"/>
      <c r="X122" s="4"/>
    </row>
    <row r="123" spans="1:24">
      <c r="E123" s="1"/>
      <c r="F123" s="1"/>
      <c r="G123" s="1"/>
      <c r="H123" s="4"/>
      <c r="I123" s="4"/>
      <c r="J123" s="1"/>
      <c r="K123" s="1"/>
      <c r="M123" s="4"/>
      <c r="N123" s="4"/>
      <c r="O123" s="1"/>
      <c r="P123" s="1"/>
      <c r="R123" s="4"/>
      <c r="S123" s="4"/>
      <c r="T123" s="1"/>
      <c r="U123" s="1"/>
      <c r="W123" s="4"/>
      <c r="X123" s="4"/>
    </row>
  </sheetData>
  <mergeCells count="134">
    <mergeCell ref="A111:C111"/>
    <mergeCell ref="E106:H106"/>
    <mergeCell ref="J106:M106"/>
    <mergeCell ref="O106:R106"/>
    <mergeCell ref="T106:W106"/>
    <mergeCell ref="B107:D107"/>
    <mergeCell ref="A109:C109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4:D64"/>
    <mergeCell ref="B65:D65"/>
    <mergeCell ref="B67:D67"/>
    <mergeCell ref="B68:D68"/>
    <mergeCell ref="B69:D69"/>
    <mergeCell ref="B70:D70"/>
    <mergeCell ref="B58:D58"/>
    <mergeCell ref="B59:D59"/>
    <mergeCell ref="B60:D60"/>
    <mergeCell ref="B61:D61"/>
    <mergeCell ref="B62:D62"/>
    <mergeCell ref="B63:D63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34:D34"/>
    <mergeCell ref="B35:D35"/>
    <mergeCell ref="B36:D36"/>
    <mergeCell ref="B37:D37"/>
    <mergeCell ref="B38:D38"/>
    <mergeCell ref="B39:D39"/>
    <mergeCell ref="B27:D27"/>
    <mergeCell ref="B28:D28"/>
    <mergeCell ref="B30:D30"/>
    <mergeCell ref="B31:D31"/>
    <mergeCell ref="B32:D32"/>
    <mergeCell ref="B33:D33"/>
    <mergeCell ref="B15:D15"/>
    <mergeCell ref="B16:D16"/>
    <mergeCell ref="B17:D17"/>
    <mergeCell ref="B23:D23"/>
    <mergeCell ref="B24:D24"/>
    <mergeCell ref="B26:D26"/>
    <mergeCell ref="U11:U12"/>
    <mergeCell ref="V11:V12"/>
    <mergeCell ref="W11:W12"/>
    <mergeCell ref="B13:D13"/>
    <mergeCell ref="B14:D14"/>
    <mergeCell ref="O11:O12"/>
    <mergeCell ref="P11:P12"/>
    <mergeCell ref="Q11:Q12"/>
    <mergeCell ref="R11:R12"/>
    <mergeCell ref="S11:S12"/>
    <mergeCell ref="T11:T12"/>
    <mergeCell ref="I11:I12"/>
    <mergeCell ref="J11:J12"/>
    <mergeCell ref="K11:K12"/>
    <mergeCell ref="L11:L12"/>
    <mergeCell ref="M11:M12"/>
    <mergeCell ref="N11:N12"/>
    <mergeCell ref="A1:C4"/>
    <mergeCell ref="D1:U2"/>
    <mergeCell ref="V1:X4"/>
    <mergeCell ref="D3:U4"/>
    <mergeCell ref="H6:I6"/>
    <mergeCell ref="M6:N6"/>
    <mergeCell ref="R6:S6"/>
    <mergeCell ref="W6:X6"/>
    <mergeCell ref="E10:I10"/>
    <mergeCell ref="J10:N10"/>
    <mergeCell ref="O10:S10"/>
    <mergeCell ref="T10:X10"/>
    <mergeCell ref="A11:A12"/>
    <mergeCell ref="B11:D12"/>
    <mergeCell ref="D7:X7"/>
    <mergeCell ref="A8:X8"/>
    <mergeCell ref="D9:F9"/>
    <mergeCell ref="H9:I9"/>
    <mergeCell ref="M9:N9"/>
    <mergeCell ref="R9:S9"/>
    <mergeCell ref="W9:X9"/>
    <mergeCell ref="E11:E12"/>
    <mergeCell ref="F11:F12"/>
    <mergeCell ref="G11:G12"/>
    <mergeCell ref="H11:H12"/>
    <mergeCell ref="X11:X12"/>
  </mergeCells>
  <printOptions horizontalCentered="1" verticalCentered="1"/>
  <pageMargins left="1.5" right="0" top="0" bottom="0" header="0.3" footer="0.3"/>
  <pageSetup paperSize="8" scale="4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Y127"/>
  <sheetViews>
    <sheetView view="pageBreakPreview" zoomScale="70" zoomScaleNormal="70" zoomScaleSheetLayoutView="70" workbookViewId="0">
      <pane xSplit="4" ySplit="4" topLeftCell="M80" activePane="bottomRight" state="frozen"/>
      <selection pane="topRight" activeCell="E1" sqref="E1"/>
      <selection pane="bottomLeft" activeCell="A5" sqref="A5"/>
      <selection pane="bottomRight" activeCell="B97" sqref="B97:D97"/>
    </sheetView>
  </sheetViews>
  <sheetFormatPr defaultRowHeight="15"/>
  <cols>
    <col min="1" max="1" width="6.5703125" style="1" customWidth="1"/>
    <col min="2" max="2" width="5.5703125" style="1" customWidth="1"/>
    <col min="3" max="3" width="14.28515625" style="1" customWidth="1"/>
    <col min="4" max="4" width="80.5703125" style="1" customWidth="1"/>
    <col min="5" max="6" width="6.7109375" style="4" customWidth="1"/>
    <col min="7" max="7" width="10.7109375" style="4" customWidth="1"/>
    <col min="8" max="8" width="15.7109375" style="3" customWidth="1"/>
    <col min="9" max="9" width="24" style="2" customWidth="1"/>
    <col min="10" max="10" width="7.5703125" style="4" bestFit="1" customWidth="1"/>
    <col min="11" max="11" width="9.5703125" style="4" bestFit="1" customWidth="1"/>
    <col min="12" max="12" width="7.28515625" style="4" bestFit="1" customWidth="1"/>
    <col min="13" max="13" width="13.7109375" style="3" bestFit="1" customWidth="1"/>
    <col min="14" max="14" width="24.7109375" style="2" customWidth="1"/>
    <col min="15" max="15" width="7.5703125" style="4" bestFit="1" customWidth="1"/>
    <col min="16" max="16" width="8.140625" style="4" bestFit="1" customWidth="1"/>
    <col min="17" max="17" width="8.28515625" style="4" bestFit="1" customWidth="1"/>
    <col min="18" max="18" width="16.28515625" style="3" bestFit="1" customWidth="1"/>
    <col min="19" max="19" width="18.28515625" style="2" customWidth="1"/>
    <col min="20" max="20" width="7.5703125" style="4" bestFit="1" customWidth="1"/>
    <col min="21" max="21" width="6.7109375" style="4" bestFit="1" customWidth="1"/>
    <col min="22" max="22" width="6" style="4" bestFit="1" customWidth="1"/>
    <col min="23" max="23" width="14.7109375" style="3" bestFit="1" customWidth="1"/>
    <col min="24" max="24" width="17.42578125" style="2" customWidth="1"/>
    <col min="25" max="25" width="12.85546875" style="1" bestFit="1" customWidth="1"/>
    <col min="26" max="206" width="9.140625" style="1"/>
    <col min="207" max="207" width="5.7109375" style="1" customWidth="1"/>
    <col min="208" max="208" width="8.28515625" style="1" customWidth="1"/>
    <col min="209" max="209" width="1.5703125" style="1" bestFit="1" customWidth="1"/>
    <col min="210" max="210" width="50.7109375" style="1" customWidth="1"/>
    <col min="211" max="211" width="6" style="1" bestFit="1" customWidth="1"/>
    <col min="212" max="212" width="7.28515625" style="1" bestFit="1" customWidth="1"/>
    <col min="213" max="213" width="5.7109375" style="1" customWidth="1"/>
    <col min="214" max="214" width="11.42578125" style="1" customWidth="1"/>
    <col min="215" max="215" width="12.7109375" style="1" customWidth="1"/>
    <col min="216" max="462" width="9.140625" style="1"/>
    <col min="463" max="463" width="5.7109375" style="1" customWidth="1"/>
    <col min="464" max="464" width="8.28515625" style="1" customWidth="1"/>
    <col min="465" max="465" width="1.5703125" style="1" bestFit="1" customWidth="1"/>
    <col min="466" max="466" width="50.7109375" style="1" customWidth="1"/>
    <col min="467" max="467" width="6" style="1" bestFit="1" customWidth="1"/>
    <col min="468" max="468" width="7.28515625" style="1" bestFit="1" customWidth="1"/>
    <col min="469" max="469" width="5.7109375" style="1" customWidth="1"/>
    <col min="470" max="470" width="11.42578125" style="1" customWidth="1"/>
    <col min="471" max="471" width="12.7109375" style="1" customWidth="1"/>
    <col min="472" max="718" width="9.140625" style="1"/>
    <col min="719" max="719" width="5.7109375" style="1" customWidth="1"/>
    <col min="720" max="720" width="8.28515625" style="1" customWidth="1"/>
    <col min="721" max="721" width="1.5703125" style="1" bestFit="1" customWidth="1"/>
    <col min="722" max="722" width="50.7109375" style="1" customWidth="1"/>
    <col min="723" max="723" width="6" style="1" bestFit="1" customWidth="1"/>
    <col min="724" max="724" width="7.28515625" style="1" bestFit="1" customWidth="1"/>
    <col min="725" max="725" width="5.7109375" style="1" customWidth="1"/>
    <col min="726" max="726" width="11.42578125" style="1" customWidth="1"/>
    <col min="727" max="727" width="12.7109375" style="1" customWidth="1"/>
    <col min="728" max="974" width="9.140625" style="1"/>
    <col min="975" max="975" width="5.7109375" style="1" customWidth="1"/>
    <col min="976" max="976" width="8.28515625" style="1" customWidth="1"/>
    <col min="977" max="977" width="1.5703125" style="1" bestFit="1" customWidth="1"/>
    <col min="978" max="978" width="50.7109375" style="1" customWidth="1"/>
    <col min="979" max="979" width="6" style="1" bestFit="1" customWidth="1"/>
    <col min="980" max="980" width="7.28515625" style="1" bestFit="1" customWidth="1"/>
    <col min="981" max="981" width="5.7109375" style="1" customWidth="1"/>
    <col min="982" max="982" width="11.42578125" style="1" customWidth="1"/>
    <col min="983" max="983" width="12.7109375" style="1" customWidth="1"/>
    <col min="984" max="1230" width="9.140625" style="1"/>
    <col min="1231" max="1231" width="5.7109375" style="1" customWidth="1"/>
    <col min="1232" max="1232" width="8.28515625" style="1" customWidth="1"/>
    <col min="1233" max="1233" width="1.5703125" style="1" bestFit="1" customWidth="1"/>
    <col min="1234" max="1234" width="50.7109375" style="1" customWidth="1"/>
    <col min="1235" max="1235" width="6" style="1" bestFit="1" customWidth="1"/>
    <col min="1236" max="1236" width="7.28515625" style="1" bestFit="1" customWidth="1"/>
    <col min="1237" max="1237" width="5.7109375" style="1" customWidth="1"/>
    <col min="1238" max="1238" width="11.42578125" style="1" customWidth="1"/>
    <col min="1239" max="1239" width="12.7109375" style="1" customWidth="1"/>
    <col min="1240" max="1486" width="9.140625" style="1"/>
    <col min="1487" max="1487" width="5.7109375" style="1" customWidth="1"/>
    <col min="1488" max="1488" width="8.28515625" style="1" customWidth="1"/>
    <col min="1489" max="1489" width="1.5703125" style="1" bestFit="1" customWidth="1"/>
    <col min="1490" max="1490" width="50.7109375" style="1" customWidth="1"/>
    <col min="1491" max="1491" width="6" style="1" bestFit="1" customWidth="1"/>
    <col min="1492" max="1492" width="7.28515625" style="1" bestFit="1" customWidth="1"/>
    <col min="1493" max="1493" width="5.7109375" style="1" customWidth="1"/>
    <col min="1494" max="1494" width="11.42578125" style="1" customWidth="1"/>
    <col min="1495" max="1495" width="12.7109375" style="1" customWidth="1"/>
    <col min="1496" max="1742" width="9.140625" style="1"/>
    <col min="1743" max="1743" width="5.7109375" style="1" customWidth="1"/>
    <col min="1744" max="1744" width="8.28515625" style="1" customWidth="1"/>
    <col min="1745" max="1745" width="1.5703125" style="1" bestFit="1" customWidth="1"/>
    <col min="1746" max="1746" width="50.7109375" style="1" customWidth="1"/>
    <col min="1747" max="1747" width="6" style="1" bestFit="1" customWidth="1"/>
    <col min="1748" max="1748" width="7.28515625" style="1" bestFit="1" customWidth="1"/>
    <col min="1749" max="1749" width="5.7109375" style="1" customWidth="1"/>
    <col min="1750" max="1750" width="11.42578125" style="1" customWidth="1"/>
    <col min="1751" max="1751" width="12.7109375" style="1" customWidth="1"/>
    <col min="1752" max="1998" width="9.140625" style="1"/>
    <col min="1999" max="1999" width="5.7109375" style="1" customWidth="1"/>
    <col min="2000" max="2000" width="8.28515625" style="1" customWidth="1"/>
    <col min="2001" max="2001" width="1.5703125" style="1" bestFit="1" customWidth="1"/>
    <col min="2002" max="2002" width="50.7109375" style="1" customWidth="1"/>
    <col min="2003" max="2003" width="6" style="1" bestFit="1" customWidth="1"/>
    <col min="2004" max="2004" width="7.28515625" style="1" bestFit="1" customWidth="1"/>
    <col min="2005" max="2005" width="5.7109375" style="1" customWidth="1"/>
    <col min="2006" max="2006" width="11.42578125" style="1" customWidth="1"/>
    <col min="2007" max="2007" width="12.7109375" style="1" customWidth="1"/>
    <col min="2008" max="2254" width="9.140625" style="1"/>
    <col min="2255" max="2255" width="5.7109375" style="1" customWidth="1"/>
    <col min="2256" max="2256" width="8.28515625" style="1" customWidth="1"/>
    <col min="2257" max="2257" width="1.5703125" style="1" bestFit="1" customWidth="1"/>
    <col min="2258" max="2258" width="50.7109375" style="1" customWidth="1"/>
    <col min="2259" max="2259" width="6" style="1" bestFit="1" customWidth="1"/>
    <col min="2260" max="2260" width="7.28515625" style="1" bestFit="1" customWidth="1"/>
    <col min="2261" max="2261" width="5.7109375" style="1" customWidth="1"/>
    <col min="2262" max="2262" width="11.42578125" style="1" customWidth="1"/>
    <col min="2263" max="2263" width="12.7109375" style="1" customWidth="1"/>
    <col min="2264" max="2510" width="9.140625" style="1"/>
    <col min="2511" max="2511" width="5.7109375" style="1" customWidth="1"/>
    <col min="2512" max="2512" width="8.28515625" style="1" customWidth="1"/>
    <col min="2513" max="2513" width="1.5703125" style="1" bestFit="1" customWidth="1"/>
    <col min="2514" max="2514" width="50.7109375" style="1" customWidth="1"/>
    <col min="2515" max="2515" width="6" style="1" bestFit="1" customWidth="1"/>
    <col min="2516" max="2516" width="7.28515625" style="1" bestFit="1" customWidth="1"/>
    <col min="2517" max="2517" width="5.7109375" style="1" customWidth="1"/>
    <col min="2518" max="2518" width="11.42578125" style="1" customWidth="1"/>
    <col min="2519" max="2519" width="12.7109375" style="1" customWidth="1"/>
    <col min="2520" max="2766" width="9.140625" style="1"/>
    <col min="2767" max="2767" width="5.7109375" style="1" customWidth="1"/>
    <col min="2768" max="2768" width="8.28515625" style="1" customWidth="1"/>
    <col min="2769" max="2769" width="1.5703125" style="1" bestFit="1" customWidth="1"/>
    <col min="2770" max="2770" width="50.7109375" style="1" customWidth="1"/>
    <col min="2771" max="2771" width="6" style="1" bestFit="1" customWidth="1"/>
    <col min="2772" max="2772" width="7.28515625" style="1" bestFit="1" customWidth="1"/>
    <col min="2773" max="2773" width="5.7109375" style="1" customWidth="1"/>
    <col min="2774" max="2774" width="11.42578125" style="1" customWidth="1"/>
    <col min="2775" max="2775" width="12.7109375" style="1" customWidth="1"/>
    <col min="2776" max="3022" width="9.140625" style="1"/>
    <col min="3023" max="3023" width="5.7109375" style="1" customWidth="1"/>
    <col min="3024" max="3024" width="8.28515625" style="1" customWidth="1"/>
    <col min="3025" max="3025" width="1.5703125" style="1" bestFit="1" customWidth="1"/>
    <col min="3026" max="3026" width="50.7109375" style="1" customWidth="1"/>
    <col min="3027" max="3027" width="6" style="1" bestFit="1" customWidth="1"/>
    <col min="3028" max="3028" width="7.28515625" style="1" bestFit="1" customWidth="1"/>
    <col min="3029" max="3029" width="5.7109375" style="1" customWidth="1"/>
    <col min="3030" max="3030" width="11.42578125" style="1" customWidth="1"/>
    <col min="3031" max="3031" width="12.7109375" style="1" customWidth="1"/>
    <col min="3032" max="3278" width="9.140625" style="1"/>
    <col min="3279" max="3279" width="5.7109375" style="1" customWidth="1"/>
    <col min="3280" max="3280" width="8.28515625" style="1" customWidth="1"/>
    <col min="3281" max="3281" width="1.5703125" style="1" bestFit="1" customWidth="1"/>
    <col min="3282" max="3282" width="50.7109375" style="1" customWidth="1"/>
    <col min="3283" max="3283" width="6" style="1" bestFit="1" customWidth="1"/>
    <col min="3284" max="3284" width="7.28515625" style="1" bestFit="1" customWidth="1"/>
    <col min="3285" max="3285" width="5.7109375" style="1" customWidth="1"/>
    <col min="3286" max="3286" width="11.42578125" style="1" customWidth="1"/>
    <col min="3287" max="3287" width="12.7109375" style="1" customWidth="1"/>
    <col min="3288" max="3534" width="9.140625" style="1"/>
    <col min="3535" max="3535" width="5.7109375" style="1" customWidth="1"/>
    <col min="3536" max="3536" width="8.28515625" style="1" customWidth="1"/>
    <col min="3537" max="3537" width="1.5703125" style="1" bestFit="1" customWidth="1"/>
    <col min="3538" max="3538" width="50.7109375" style="1" customWidth="1"/>
    <col min="3539" max="3539" width="6" style="1" bestFit="1" customWidth="1"/>
    <col min="3540" max="3540" width="7.28515625" style="1" bestFit="1" customWidth="1"/>
    <col min="3541" max="3541" width="5.7109375" style="1" customWidth="1"/>
    <col min="3542" max="3542" width="11.42578125" style="1" customWidth="1"/>
    <col min="3543" max="3543" width="12.7109375" style="1" customWidth="1"/>
    <col min="3544" max="3790" width="9.140625" style="1"/>
    <col min="3791" max="3791" width="5.7109375" style="1" customWidth="1"/>
    <col min="3792" max="3792" width="8.28515625" style="1" customWidth="1"/>
    <col min="3793" max="3793" width="1.5703125" style="1" bestFit="1" customWidth="1"/>
    <col min="3794" max="3794" width="50.7109375" style="1" customWidth="1"/>
    <col min="3795" max="3795" width="6" style="1" bestFit="1" customWidth="1"/>
    <col min="3796" max="3796" width="7.28515625" style="1" bestFit="1" customWidth="1"/>
    <col min="3797" max="3797" width="5.7109375" style="1" customWidth="1"/>
    <col min="3798" max="3798" width="11.42578125" style="1" customWidth="1"/>
    <col min="3799" max="3799" width="12.7109375" style="1" customWidth="1"/>
    <col min="3800" max="4046" width="9.140625" style="1"/>
    <col min="4047" max="4047" width="5.7109375" style="1" customWidth="1"/>
    <col min="4048" max="4048" width="8.28515625" style="1" customWidth="1"/>
    <col min="4049" max="4049" width="1.5703125" style="1" bestFit="1" customWidth="1"/>
    <col min="4050" max="4050" width="50.7109375" style="1" customWidth="1"/>
    <col min="4051" max="4051" width="6" style="1" bestFit="1" customWidth="1"/>
    <col min="4052" max="4052" width="7.28515625" style="1" bestFit="1" customWidth="1"/>
    <col min="4053" max="4053" width="5.7109375" style="1" customWidth="1"/>
    <col min="4054" max="4054" width="11.42578125" style="1" customWidth="1"/>
    <col min="4055" max="4055" width="12.7109375" style="1" customWidth="1"/>
    <col min="4056" max="4302" width="9.140625" style="1"/>
    <col min="4303" max="4303" width="5.7109375" style="1" customWidth="1"/>
    <col min="4304" max="4304" width="8.28515625" style="1" customWidth="1"/>
    <col min="4305" max="4305" width="1.5703125" style="1" bestFit="1" customWidth="1"/>
    <col min="4306" max="4306" width="50.7109375" style="1" customWidth="1"/>
    <col min="4307" max="4307" width="6" style="1" bestFit="1" customWidth="1"/>
    <col min="4308" max="4308" width="7.28515625" style="1" bestFit="1" customWidth="1"/>
    <col min="4309" max="4309" width="5.7109375" style="1" customWidth="1"/>
    <col min="4310" max="4310" width="11.42578125" style="1" customWidth="1"/>
    <col min="4311" max="4311" width="12.7109375" style="1" customWidth="1"/>
    <col min="4312" max="4558" width="9.140625" style="1"/>
    <col min="4559" max="4559" width="5.7109375" style="1" customWidth="1"/>
    <col min="4560" max="4560" width="8.28515625" style="1" customWidth="1"/>
    <col min="4561" max="4561" width="1.5703125" style="1" bestFit="1" customWidth="1"/>
    <col min="4562" max="4562" width="50.7109375" style="1" customWidth="1"/>
    <col min="4563" max="4563" width="6" style="1" bestFit="1" customWidth="1"/>
    <col min="4564" max="4564" width="7.28515625" style="1" bestFit="1" customWidth="1"/>
    <col min="4565" max="4565" width="5.7109375" style="1" customWidth="1"/>
    <col min="4566" max="4566" width="11.42578125" style="1" customWidth="1"/>
    <col min="4567" max="4567" width="12.7109375" style="1" customWidth="1"/>
    <col min="4568" max="4814" width="9.140625" style="1"/>
    <col min="4815" max="4815" width="5.7109375" style="1" customWidth="1"/>
    <col min="4816" max="4816" width="8.28515625" style="1" customWidth="1"/>
    <col min="4817" max="4817" width="1.5703125" style="1" bestFit="1" customWidth="1"/>
    <col min="4818" max="4818" width="50.7109375" style="1" customWidth="1"/>
    <col min="4819" max="4819" width="6" style="1" bestFit="1" customWidth="1"/>
    <col min="4820" max="4820" width="7.28515625" style="1" bestFit="1" customWidth="1"/>
    <col min="4821" max="4821" width="5.7109375" style="1" customWidth="1"/>
    <col min="4822" max="4822" width="11.42578125" style="1" customWidth="1"/>
    <col min="4823" max="4823" width="12.7109375" style="1" customWidth="1"/>
    <col min="4824" max="5070" width="9.140625" style="1"/>
    <col min="5071" max="5071" width="5.7109375" style="1" customWidth="1"/>
    <col min="5072" max="5072" width="8.28515625" style="1" customWidth="1"/>
    <col min="5073" max="5073" width="1.5703125" style="1" bestFit="1" customWidth="1"/>
    <col min="5074" max="5074" width="50.7109375" style="1" customWidth="1"/>
    <col min="5075" max="5075" width="6" style="1" bestFit="1" customWidth="1"/>
    <col min="5076" max="5076" width="7.28515625" style="1" bestFit="1" customWidth="1"/>
    <col min="5077" max="5077" width="5.7109375" style="1" customWidth="1"/>
    <col min="5078" max="5078" width="11.42578125" style="1" customWidth="1"/>
    <col min="5079" max="5079" width="12.7109375" style="1" customWidth="1"/>
    <col min="5080" max="5326" width="9.140625" style="1"/>
    <col min="5327" max="5327" width="5.7109375" style="1" customWidth="1"/>
    <col min="5328" max="5328" width="8.28515625" style="1" customWidth="1"/>
    <col min="5329" max="5329" width="1.5703125" style="1" bestFit="1" customWidth="1"/>
    <col min="5330" max="5330" width="50.7109375" style="1" customWidth="1"/>
    <col min="5331" max="5331" width="6" style="1" bestFit="1" customWidth="1"/>
    <col min="5332" max="5332" width="7.28515625" style="1" bestFit="1" customWidth="1"/>
    <col min="5333" max="5333" width="5.7109375" style="1" customWidth="1"/>
    <col min="5334" max="5334" width="11.42578125" style="1" customWidth="1"/>
    <col min="5335" max="5335" width="12.7109375" style="1" customWidth="1"/>
    <col min="5336" max="5582" width="9.140625" style="1"/>
    <col min="5583" max="5583" width="5.7109375" style="1" customWidth="1"/>
    <col min="5584" max="5584" width="8.28515625" style="1" customWidth="1"/>
    <col min="5585" max="5585" width="1.5703125" style="1" bestFit="1" customWidth="1"/>
    <col min="5586" max="5586" width="50.7109375" style="1" customWidth="1"/>
    <col min="5587" max="5587" width="6" style="1" bestFit="1" customWidth="1"/>
    <col min="5588" max="5588" width="7.28515625" style="1" bestFit="1" customWidth="1"/>
    <col min="5589" max="5589" width="5.7109375" style="1" customWidth="1"/>
    <col min="5590" max="5590" width="11.42578125" style="1" customWidth="1"/>
    <col min="5591" max="5591" width="12.7109375" style="1" customWidth="1"/>
    <col min="5592" max="5838" width="9.140625" style="1"/>
    <col min="5839" max="5839" width="5.7109375" style="1" customWidth="1"/>
    <col min="5840" max="5840" width="8.28515625" style="1" customWidth="1"/>
    <col min="5841" max="5841" width="1.5703125" style="1" bestFit="1" customWidth="1"/>
    <col min="5842" max="5842" width="50.7109375" style="1" customWidth="1"/>
    <col min="5843" max="5843" width="6" style="1" bestFit="1" customWidth="1"/>
    <col min="5844" max="5844" width="7.28515625" style="1" bestFit="1" customWidth="1"/>
    <col min="5845" max="5845" width="5.7109375" style="1" customWidth="1"/>
    <col min="5846" max="5846" width="11.42578125" style="1" customWidth="1"/>
    <col min="5847" max="5847" width="12.7109375" style="1" customWidth="1"/>
    <col min="5848" max="6094" width="9.140625" style="1"/>
    <col min="6095" max="6095" width="5.7109375" style="1" customWidth="1"/>
    <col min="6096" max="6096" width="8.28515625" style="1" customWidth="1"/>
    <col min="6097" max="6097" width="1.5703125" style="1" bestFit="1" customWidth="1"/>
    <col min="6098" max="6098" width="50.7109375" style="1" customWidth="1"/>
    <col min="6099" max="6099" width="6" style="1" bestFit="1" customWidth="1"/>
    <col min="6100" max="6100" width="7.28515625" style="1" bestFit="1" customWidth="1"/>
    <col min="6101" max="6101" width="5.7109375" style="1" customWidth="1"/>
    <col min="6102" max="6102" width="11.42578125" style="1" customWidth="1"/>
    <col min="6103" max="6103" width="12.7109375" style="1" customWidth="1"/>
    <col min="6104" max="6350" width="9.140625" style="1"/>
    <col min="6351" max="6351" width="5.7109375" style="1" customWidth="1"/>
    <col min="6352" max="6352" width="8.28515625" style="1" customWidth="1"/>
    <col min="6353" max="6353" width="1.5703125" style="1" bestFit="1" customWidth="1"/>
    <col min="6354" max="6354" width="50.7109375" style="1" customWidth="1"/>
    <col min="6355" max="6355" width="6" style="1" bestFit="1" customWidth="1"/>
    <col min="6356" max="6356" width="7.28515625" style="1" bestFit="1" customWidth="1"/>
    <col min="6357" max="6357" width="5.7109375" style="1" customWidth="1"/>
    <col min="6358" max="6358" width="11.42578125" style="1" customWidth="1"/>
    <col min="6359" max="6359" width="12.7109375" style="1" customWidth="1"/>
    <col min="6360" max="6606" width="9.140625" style="1"/>
    <col min="6607" max="6607" width="5.7109375" style="1" customWidth="1"/>
    <col min="6608" max="6608" width="8.28515625" style="1" customWidth="1"/>
    <col min="6609" max="6609" width="1.5703125" style="1" bestFit="1" customWidth="1"/>
    <col min="6610" max="6610" width="50.7109375" style="1" customWidth="1"/>
    <col min="6611" max="6611" width="6" style="1" bestFit="1" customWidth="1"/>
    <col min="6612" max="6612" width="7.28515625" style="1" bestFit="1" customWidth="1"/>
    <col min="6613" max="6613" width="5.7109375" style="1" customWidth="1"/>
    <col min="6614" max="6614" width="11.42578125" style="1" customWidth="1"/>
    <col min="6615" max="6615" width="12.7109375" style="1" customWidth="1"/>
    <col min="6616" max="6862" width="9.140625" style="1"/>
    <col min="6863" max="6863" width="5.7109375" style="1" customWidth="1"/>
    <col min="6864" max="6864" width="8.28515625" style="1" customWidth="1"/>
    <col min="6865" max="6865" width="1.5703125" style="1" bestFit="1" customWidth="1"/>
    <col min="6866" max="6866" width="50.7109375" style="1" customWidth="1"/>
    <col min="6867" max="6867" width="6" style="1" bestFit="1" customWidth="1"/>
    <col min="6868" max="6868" width="7.28515625" style="1" bestFit="1" customWidth="1"/>
    <col min="6869" max="6869" width="5.7109375" style="1" customWidth="1"/>
    <col min="6870" max="6870" width="11.42578125" style="1" customWidth="1"/>
    <col min="6871" max="6871" width="12.7109375" style="1" customWidth="1"/>
    <col min="6872" max="7118" width="9.140625" style="1"/>
    <col min="7119" max="7119" width="5.7109375" style="1" customWidth="1"/>
    <col min="7120" max="7120" width="8.28515625" style="1" customWidth="1"/>
    <col min="7121" max="7121" width="1.5703125" style="1" bestFit="1" customWidth="1"/>
    <col min="7122" max="7122" width="50.7109375" style="1" customWidth="1"/>
    <col min="7123" max="7123" width="6" style="1" bestFit="1" customWidth="1"/>
    <col min="7124" max="7124" width="7.28515625" style="1" bestFit="1" customWidth="1"/>
    <col min="7125" max="7125" width="5.7109375" style="1" customWidth="1"/>
    <col min="7126" max="7126" width="11.42578125" style="1" customWidth="1"/>
    <col min="7127" max="7127" width="12.7109375" style="1" customWidth="1"/>
    <col min="7128" max="7374" width="9.140625" style="1"/>
    <col min="7375" max="7375" width="5.7109375" style="1" customWidth="1"/>
    <col min="7376" max="7376" width="8.28515625" style="1" customWidth="1"/>
    <col min="7377" max="7377" width="1.5703125" style="1" bestFit="1" customWidth="1"/>
    <col min="7378" max="7378" width="50.7109375" style="1" customWidth="1"/>
    <col min="7379" max="7379" width="6" style="1" bestFit="1" customWidth="1"/>
    <col min="7380" max="7380" width="7.28515625" style="1" bestFit="1" customWidth="1"/>
    <col min="7381" max="7381" width="5.7109375" style="1" customWidth="1"/>
    <col min="7382" max="7382" width="11.42578125" style="1" customWidth="1"/>
    <col min="7383" max="7383" width="12.7109375" style="1" customWidth="1"/>
    <col min="7384" max="7630" width="9.140625" style="1"/>
    <col min="7631" max="7631" width="5.7109375" style="1" customWidth="1"/>
    <col min="7632" max="7632" width="8.28515625" style="1" customWidth="1"/>
    <col min="7633" max="7633" width="1.5703125" style="1" bestFit="1" customWidth="1"/>
    <col min="7634" max="7634" width="50.7109375" style="1" customWidth="1"/>
    <col min="7635" max="7635" width="6" style="1" bestFit="1" customWidth="1"/>
    <col min="7636" max="7636" width="7.28515625" style="1" bestFit="1" customWidth="1"/>
    <col min="7637" max="7637" width="5.7109375" style="1" customWidth="1"/>
    <col min="7638" max="7638" width="11.42578125" style="1" customWidth="1"/>
    <col min="7639" max="7639" width="12.7109375" style="1" customWidth="1"/>
    <col min="7640" max="7886" width="9.140625" style="1"/>
    <col min="7887" max="7887" width="5.7109375" style="1" customWidth="1"/>
    <col min="7888" max="7888" width="8.28515625" style="1" customWidth="1"/>
    <col min="7889" max="7889" width="1.5703125" style="1" bestFit="1" customWidth="1"/>
    <col min="7890" max="7890" width="50.7109375" style="1" customWidth="1"/>
    <col min="7891" max="7891" width="6" style="1" bestFit="1" customWidth="1"/>
    <col min="7892" max="7892" width="7.28515625" style="1" bestFit="1" customWidth="1"/>
    <col min="7893" max="7893" width="5.7109375" style="1" customWidth="1"/>
    <col min="7894" max="7894" width="11.42578125" style="1" customWidth="1"/>
    <col min="7895" max="7895" width="12.7109375" style="1" customWidth="1"/>
    <col min="7896" max="8142" width="9.140625" style="1"/>
    <col min="8143" max="8143" width="5.7109375" style="1" customWidth="1"/>
    <col min="8144" max="8144" width="8.28515625" style="1" customWidth="1"/>
    <col min="8145" max="8145" width="1.5703125" style="1" bestFit="1" customWidth="1"/>
    <col min="8146" max="8146" width="50.7109375" style="1" customWidth="1"/>
    <col min="8147" max="8147" width="6" style="1" bestFit="1" customWidth="1"/>
    <col min="8148" max="8148" width="7.28515625" style="1" bestFit="1" customWidth="1"/>
    <col min="8149" max="8149" width="5.7109375" style="1" customWidth="1"/>
    <col min="8150" max="8150" width="11.42578125" style="1" customWidth="1"/>
    <col min="8151" max="8151" width="12.7109375" style="1" customWidth="1"/>
    <col min="8152" max="8398" width="9.140625" style="1"/>
    <col min="8399" max="8399" width="5.7109375" style="1" customWidth="1"/>
    <col min="8400" max="8400" width="8.28515625" style="1" customWidth="1"/>
    <col min="8401" max="8401" width="1.5703125" style="1" bestFit="1" customWidth="1"/>
    <col min="8402" max="8402" width="50.7109375" style="1" customWidth="1"/>
    <col min="8403" max="8403" width="6" style="1" bestFit="1" customWidth="1"/>
    <col min="8404" max="8404" width="7.28515625" style="1" bestFit="1" customWidth="1"/>
    <col min="8405" max="8405" width="5.7109375" style="1" customWidth="1"/>
    <col min="8406" max="8406" width="11.42578125" style="1" customWidth="1"/>
    <col min="8407" max="8407" width="12.7109375" style="1" customWidth="1"/>
    <col min="8408" max="8654" width="9.140625" style="1"/>
    <col min="8655" max="8655" width="5.7109375" style="1" customWidth="1"/>
    <col min="8656" max="8656" width="8.28515625" style="1" customWidth="1"/>
    <col min="8657" max="8657" width="1.5703125" style="1" bestFit="1" customWidth="1"/>
    <col min="8658" max="8658" width="50.7109375" style="1" customWidth="1"/>
    <col min="8659" max="8659" width="6" style="1" bestFit="1" customWidth="1"/>
    <col min="8660" max="8660" width="7.28515625" style="1" bestFit="1" customWidth="1"/>
    <col min="8661" max="8661" width="5.7109375" style="1" customWidth="1"/>
    <col min="8662" max="8662" width="11.42578125" style="1" customWidth="1"/>
    <col min="8663" max="8663" width="12.7109375" style="1" customWidth="1"/>
    <col min="8664" max="8910" width="9.140625" style="1"/>
    <col min="8911" max="8911" width="5.7109375" style="1" customWidth="1"/>
    <col min="8912" max="8912" width="8.28515625" style="1" customWidth="1"/>
    <col min="8913" max="8913" width="1.5703125" style="1" bestFit="1" customWidth="1"/>
    <col min="8914" max="8914" width="50.7109375" style="1" customWidth="1"/>
    <col min="8915" max="8915" width="6" style="1" bestFit="1" customWidth="1"/>
    <col min="8916" max="8916" width="7.28515625" style="1" bestFit="1" customWidth="1"/>
    <col min="8917" max="8917" width="5.7109375" style="1" customWidth="1"/>
    <col min="8918" max="8918" width="11.42578125" style="1" customWidth="1"/>
    <col min="8919" max="8919" width="12.7109375" style="1" customWidth="1"/>
    <col min="8920" max="9166" width="9.140625" style="1"/>
    <col min="9167" max="9167" width="5.7109375" style="1" customWidth="1"/>
    <col min="9168" max="9168" width="8.28515625" style="1" customWidth="1"/>
    <col min="9169" max="9169" width="1.5703125" style="1" bestFit="1" customWidth="1"/>
    <col min="9170" max="9170" width="50.7109375" style="1" customWidth="1"/>
    <col min="9171" max="9171" width="6" style="1" bestFit="1" customWidth="1"/>
    <col min="9172" max="9172" width="7.28515625" style="1" bestFit="1" customWidth="1"/>
    <col min="9173" max="9173" width="5.7109375" style="1" customWidth="1"/>
    <col min="9174" max="9174" width="11.42578125" style="1" customWidth="1"/>
    <col min="9175" max="9175" width="12.7109375" style="1" customWidth="1"/>
    <col min="9176" max="9422" width="9.140625" style="1"/>
    <col min="9423" max="9423" width="5.7109375" style="1" customWidth="1"/>
    <col min="9424" max="9424" width="8.28515625" style="1" customWidth="1"/>
    <col min="9425" max="9425" width="1.5703125" style="1" bestFit="1" customWidth="1"/>
    <col min="9426" max="9426" width="50.7109375" style="1" customWidth="1"/>
    <col min="9427" max="9427" width="6" style="1" bestFit="1" customWidth="1"/>
    <col min="9428" max="9428" width="7.28515625" style="1" bestFit="1" customWidth="1"/>
    <col min="9429" max="9429" width="5.7109375" style="1" customWidth="1"/>
    <col min="9430" max="9430" width="11.42578125" style="1" customWidth="1"/>
    <col min="9431" max="9431" width="12.7109375" style="1" customWidth="1"/>
    <col min="9432" max="9678" width="9.140625" style="1"/>
    <col min="9679" max="9679" width="5.7109375" style="1" customWidth="1"/>
    <col min="9680" max="9680" width="8.28515625" style="1" customWidth="1"/>
    <col min="9681" max="9681" width="1.5703125" style="1" bestFit="1" customWidth="1"/>
    <col min="9682" max="9682" width="50.7109375" style="1" customWidth="1"/>
    <col min="9683" max="9683" width="6" style="1" bestFit="1" customWidth="1"/>
    <col min="9684" max="9684" width="7.28515625" style="1" bestFit="1" customWidth="1"/>
    <col min="9685" max="9685" width="5.7109375" style="1" customWidth="1"/>
    <col min="9686" max="9686" width="11.42578125" style="1" customWidth="1"/>
    <col min="9687" max="9687" width="12.7109375" style="1" customWidth="1"/>
    <col min="9688" max="9934" width="9.140625" style="1"/>
    <col min="9935" max="9935" width="5.7109375" style="1" customWidth="1"/>
    <col min="9936" max="9936" width="8.28515625" style="1" customWidth="1"/>
    <col min="9937" max="9937" width="1.5703125" style="1" bestFit="1" customWidth="1"/>
    <col min="9938" max="9938" width="50.7109375" style="1" customWidth="1"/>
    <col min="9939" max="9939" width="6" style="1" bestFit="1" customWidth="1"/>
    <col min="9940" max="9940" width="7.28515625" style="1" bestFit="1" customWidth="1"/>
    <col min="9941" max="9941" width="5.7109375" style="1" customWidth="1"/>
    <col min="9942" max="9942" width="11.42578125" style="1" customWidth="1"/>
    <col min="9943" max="9943" width="12.7109375" style="1" customWidth="1"/>
    <col min="9944" max="10190" width="9.140625" style="1"/>
    <col min="10191" max="10191" width="5.7109375" style="1" customWidth="1"/>
    <col min="10192" max="10192" width="8.28515625" style="1" customWidth="1"/>
    <col min="10193" max="10193" width="1.5703125" style="1" bestFit="1" customWidth="1"/>
    <col min="10194" max="10194" width="50.7109375" style="1" customWidth="1"/>
    <col min="10195" max="10195" width="6" style="1" bestFit="1" customWidth="1"/>
    <col min="10196" max="10196" width="7.28515625" style="1" bestFit="1" customWidth="1"/>
    <col min="10197" max="10197" width="5.7109375" style="1" customWidth="1"/>
    <col min="10198" max="10198" width="11.42578125" style="1" customWidth="1"/>
    <col min="10199" max="10199" width="12.7109375" style="1" customWidth="1"/>
    <col min="10200" max="10446" width="9.140625" style="1"/>
    <col min="10447" max="10447" width="5.7109375" style="1" customWidth="1"/>
    <col min="10448" max="10448" width="8.28515625" style="1" customWidth="1"/>
    <col min="10449" max="10449" width="1.5703125" style="1" bestFit="1" customWidth="1"/>
    <col min="10450" max="10450" width="50.7109375" style="1" customWidth="1"/>
    <col min="10451" max="10451" width="6" style="1" bestFit="1" customWidth="1"/>
    <col min="10452" max="10452" width="7.28515625" style="1" bestFit="1" customWidth="1"/>
    <col min="10453" max="10453" width="5.7109375" style="1" customWidth="1"/>
    <col min="10454" max="10454" width="11.42578125" style="1" customWidth="1"/>
    <col min="10455" max="10455" width="12.7109375" style="1" customWidth="1"/>
    <col min="10456" max="10702" width="9.140625" style="1"/>
    <col min="10703" max="10703" width="5.7109375" style="1" customWidth="1"/>
    <col min="10704" max="10704" width="8.28515625" style="1" customWidth="1"/>
    <col min="10705" max="10705" width="1.5703125" style="1" bestFit="1" customWidth="1"/>
    <col min="10706" max="10706" width="50.7109375" style="1" customWidth="1"/>
    <col min="10707" max="10707" width="6" style="1" bestFit="1" customWidth="1"/>
    <col min="10708" max="10708" width="7.28515625" style="1" bestFit="1" customWidth="1"/>
    <col min="10709" max="10709" width="5.7109375" style="1" customWidth="1"/>
    <col min="10710" max="10710" width="11.42578125" style="1" customWidth="1"/>
    <col min="10711" max="10711" width="12.7109375" style="1" customWidth="1"/>
    <col min="10712" max="10958" width="9.140625" style="1"/>
    <col min="10959" max="10959" width="5.7109375" style="1" customWidth="1"/>
    <col min="10960" max="10960" width="8.28515625" style="1" customWidth="1"/>
    <col min="10961" max="10961" width="1.5703125" style="1" bestFit="1" customWidth="1"/>
    <col min="10962" max="10962" width="50.7109375" style="1" customWidth="1"/>
    <col min="10963" max="10963" width="6" style="1" bestFit="1" customWidth="1"/>
    <col min="10964" max="10964" width="7.28515625" style="1" bestFit="1" customWidth="1"/>
    <col min="10965" max="10965" width="5.7109375" style="1" customWidth="1"/>
    <col min="10966" max="10966" width="11.42578125" style="1" customWidth="1"/>
    <col min="10967" max="10967" width="12.7109375" style="1" customWidth="1"/>
    <col min="10968" max="11214" width="9.140625" style="1"/>
    <col min="11215" max="11215" width="5.7109375" style="1" customWidth="1"/>
    <col min="11216" max="11216" width="8.28515625" style="1" customWidth="1"/>
    <col min="11217" max="11217" width="1.5703125" style="1" bestFit="1" customWidth="1"/>
    <col min="11218" max="11218" width="50.7109375" style="1" customWidth="1"/>
    <col min="11219" max="11219" width="6" style="1" bestFit="1" customWidth="1"/>
    <col min="11220" max="11220" width="7.28515625" style="1" bestFit="1" customWidth="1"/>
    <col min="11221" max="11221" width="5.7109375" style="1" customWidth="1"/>
    <col min="11222" max="11222" width="11.42578125" style="1" customWidth="1"/>
    <col min="11223" max="11223" width="12.7109375" style="1" customWidth="1"/>
    <col min="11224" max="11470" width="9.140625" style="1"/>
    <col min="11471" max="11471" width="5.7109375" style="1" customWidth="1"/>
    <col min="11472" max="11472" width="8.28515625" style="1" customWidth="1"/>
    <col min="11473" max="11473" width="1.5703125" style="1" bestFit="1" customWidth="1"/>
    <col min="11474" max="11474" width="50.7109375" style="1" customWidth="1"/>
    <col min="11475" max="11475" width="6" style="1" bestFit="1" customWidth="1"/>
    <col min="11476" max="11476" width="7.28515625" style="1" bestFit="1" customWidth="1"/>
    <col min="11477" max="11477" width="5.7109375" style="1" customWidth="1"/>
    <col min="11478" max="11478" width="11.42578125" style="1" customWidth="1"/>
    <col min="11479" max="11479" width="12.7109375" style="1" customWidth="1"/>
    <col min="11480" max="11726" width="9.140625" style="1"/>
    <col min="11727" max="11727" width="5.7109375" style="1" customWidth="1"/>
    <col min="11728" max="11728" width="8.28515625" style="1" customWidth="1"/>
    <col min="11729" max="11729" width="1.5703125" style="1" bestFit="1" customWidth="1"/>
    <col min="11730" max="11730" width="50.7109375" style="1" customWidth="1"/>
    <col min="11731" max="11731" width="6" style="1" bestFit="1" customWidth="1"/>
    <col min="11732" max="11732" width="7.28515625" style="1" bestFit="1" customWidth="1"/>
    <col min="11733" max="11733" width="5.7109375" style="1" customWidth="1"/>
    <col min="11734" max="11734" width="11.42578125" style="1" customWidth="1"/>
    <col min="11735" max="11735" width="12.7109375" style="1" customWidth="1"/>
    <col min="11736" max="11982" width="9.140625" style="1"/>
    <col min="11983" max="11983" width="5.7109375" style="1" customWidth="1"/>
    <col min="11984" max="11984" width="8.28515625" style="1" customWidth="1"/>
    <col min="11985" max="11985" width="1.5703125" style="1" bestFit="1" customWidth="1"/>
    <col min="11986" max="11986" width="50.7109375" style="1" customWidth="1"/>
    <col min="11987" max="11987" width="6" style="1" bestFit="1" customWidth="1"/>
    <col min="11988" max="11988" width="7.28515625" style="1" bestFit="1" customWidth="1"/>
    <col min="11989" max="11989" width="5.7109375" style="1" customWidth="1"/>
    <col min="11990" max="11990" width="11.42578125" style="1" customWidth="1"/>
    <col min="11991" max="11991" width="12.7109375" style="1" customWidth="1"/>
    <col min="11992" max="12238" width="9.140625" style="1"/>
    <col min="12239" max="12239" width="5.7109375" style="1" customWidth="1"/>
    <col min="12240" max="12240" width="8.28515625" style="1" customWidth="1"/>
    <col min="12241" max="12241" width="1.5703125" style="1" bestFit="1" customWidth="1"/>
    <col min="12242" max="12242" width="50.7109375" style="1" customWidth="1"/>
    <col min="12243" max="12243" width="6" style="1" bestFit="1" customWidth="1"/>
    <col min="12244" max="12244" width="7.28515625" style="1" bestFit="1" customWidth="1"/>
    <col min="12245" max="12245" width="5.7109375" style="1" customWidth="1"/>
    <col min="12246" max="12246" width="11.42578125" style="1" customWidth="1"/>
    <col min="12247" max="12247" width="12.7109375" style="1" customWidth="1"/>
    <col min="12248" max="12494" width="9.140625" style="1"/>
    <col min="12495" max="12495" width="5.7109375" style="1" customWidth="1"/>
    <col min="12496" max="12496" width="8.28515625" style="1" customWidth="1"/>
    <col min="12497" max="12497" width="1.5703125" style="1" bestFit="1" customWidth="1"/>
    <col min="12498" max="12498" width="50.7109375" style="1" customWidth="1"/>
    <col min="12499" max="12499" width="6" style="1" bestFit="1" customWidth="1"/>
    <col min="12500" max="12500" width="7.28515625" style="1" bestFit="1" customWidth="1"/>
    <col min="12501" max="12501" width="5.7109375" style="1" customWidth="1"/>
    <col min="12502" max="12502" width="11.42578125" style="1" customWidth="1"/>
    <col min="12503" max="12503" width="12.7109375" style="1" customWidth="1"/>
    <col min="12504" max="12750" width="9.140625" style="1"/>
    <col min="12751" max="12751" width="5.7109375" style="1" customWidth="1"/>
    <col min="12752" max="12752" width="8.28515625" style="1" customWidth="1"/>
    <col min="12753" max="12753" width="1.5703125" style="1" bestFit="1" customWidth="1"/>
    <col min="12754" max="12754" width="50.7109375" style="1" customWidth="1"/>
    <col min="12755" max="12755" width="6" style="1" bestFit="1" customWidth="1"/>
    <col min="12756" max="12756" width="7.28515625" style="1" bestFit="1" customWidth="1"/>
    <col min="12757" max="12757" width="5.7109375" style="1" customWidth="1"/>
    <col min="12758" max="12758" width="11.42578125" style="1" customWidth="1"/>
    <col min="12759" max="12759" width="12.7109375" style="1" customWidth="1"/>
    <col min="12760" max="13006" width="9.140625" style="1"/>
    <col min="13007" max="13007" width="5.7109375" style="1" customWidth="1"/>
    <col min="13008" max="13008" width="8.28515625" style="1" customWidth="1"/>
    <col min="13009" max="13009" width="1.5703125" style="1" bestFit="1" customWidth="1"/>
    <col min="13010" max="13010" width="50.7109375" style="1" customWidth="1"/>
    <col min="13011" max="13011" width="6" style="1" bestFit="1" customWidth="1"/>
    <col min="13012" max="13012" width="7.28515625" style="1" bestFit="1" customWidth="1"/>
    <col min="13013" max="13013" width="5.7109375" style="1" customWidth="1"/>
    <col min="13014" max="13014" width="11.42578125" style="1" customWidth="1"/>
    <col min="13015" max="13015" width="12.7109375" style="1" customWidth="1"/>
    <col min="13016" max="13262" width="9.140625" style="1"/>
    <col min="13263" max="13263" width="5.7109375" style="1" customWidth="1"/>
    <col min="13264" max="13264" width="8.28515625" style="1" customWidth="1"/>
    <col min="13265" max="13265" width="1.5703125" style="1" bestFit="1" customWidth="1"/>
    <col min="13266" max="13266" width="50.7109375" style="1" customWidth="1"/>
    <col min="13267" max="13267" width="6" style="1" bestFit="1" customWidth="1"/>
    <col min="13268" max="13268" width="7.28515625" style="1" bestFit="1" customWidth="1"/>
    <col min="13269" max="13269" width="5.7109375" style="1" customWidth="1"/>
    <col min="13270" max="13270" width="11.42578125" style="1" customWidth="1"/>
    <col min="13271" max="13271" width="12.7109375" style="1" customWidth="1"/>
    <col min="13272" max="13518" width="9.140625" style="1"/>
    <col min="13519" max="13519" width="5.7109375" style="1" customWidth="1"/>
    <col min="13520" max="13520" width="8.28515625" style="1" customWidth="1"/>
    <col min="13521" max="13521" width="1.5703125" style="1" bestFit="1" customWidth="1"/>
    <col min="13522" max="13522" width="50.7109375" style="1" customWidth="1"/>
    <col min="13523" max="13523" width="6" style="1" bestFit="1" customWidth="1"/>
    <col min="13524" max="13524" width="7.28515625" style="1" bestFit="1" customWidth="1"/>
    <col min="13525" max="13525" width="5.7109375" style="1" customWidth="1"/>
    <col min="13526" max="13526" width="11.42578125" style="1" customWidth="1"/>
    <col min="13527" max="13527" width="12.7109375" style="1" customWidth="1"/>
    <col min="13528" max="13774" width="9.140625" style="1"/>
    <col min="13775" max="13775" width="5.7109375" style="1" customWidth="1"/>
    <col min="13776" max="13776" width="8.28515625" style="1" customWidth="1"/>
    <col min="13777" max="13777" width="1.5703125" style="1" bestFit="1" customWidth="1"/>
    <col min="13778" max="13778" width="50.7109375" style="1" customWidth="1"/>
    <col min="13779" max="13779" width="6" style="1" bestFit="1" customWidth="1"/>
    <col min="13780" max="13780" width="7.28515625" style="1" bestFit="1" customWidth="1"/>
    <col min="13781" max="13781" width="5.7109375" style="1" customWidth="1"/>
    <col min="13782" max="13782" width="11.42578125" style="1" customWidth="1"/>
    <col min="13783" max="13783" width="12.7109375" style="1" customWidth="1"/>
    <col min="13784" max="14030" width="9.140625" style="1"/>
    <col min="14031" max="14031" width="5.7109375" style="1" customWidth="1"/>
    <col min="14032" max="14032" width="8.28515625" style="1" customWidth="1"/>
    <col min="14033" max="14033" width="1.5703125" style="1" bestFit="1" customWidth="1"/>
    <col min="14034" max="14034" width="50.7109375" style="1" customWidth="1"/>
    <col min="14035" max="14035" width="6" style="1" bestFit="1" customWidth="1"/>
    <col min="14036" max="14036" width="7.28515625" style="1" bestFit="1" customWidth="1"/>
    <col min="14037" max="14037" width="5.7109375" style="1" customWidth="1"/>
    <col min="14038" max="14038" width="11.42578125" style="1" customWidth="1"/>
    <col min="14039" max="14039" width="12.7109375" style="1" customWidth="1"/>
    <col min="14040" max="14286" width="9.140625" style="1"/>
    <col min="14287" max="14287" width="5.7109375" style="1" customWidth="1"/>
    <col min="14288" max="14288" width="8.28515625" style="1" customWidth="1"/>
    <col min="14289" max="14289" width="1.5703125" style="1" bestFit="1" customWidth="1"/>
    <col min="14290" max="14290" width="50.7109375" style="1" customWidth="1"/>
    <col min="14291" max="14291" width="6" style="1" bestFit="1" customWidth="1"/>
    <col min="14292" max="14292" width="7.28515625" style="1" bestFit="1" customWidth="1"/>
    <col min="14293" max="14293" width="5.7109375" style="1" customWidth="1"/>
    <col min="14294" max="14294" width="11.42578125" style="1" customWidth="1"/>
    <col min="14295" max="14295" width="12.7109375" style="1" customWidth="1"/>
    <col min="14296" max="14542" width="9.140625" style="1"/>
    <col min="14543" max="14543" width="5.7109375" style="1" customWidth="1"/>
    <col min="14544" max="14544" width="8.28515625" style="1" customWidth="1"/>
    <col min="14545" max="14545" width="1.5703125" style="1" bestFit="1" customWidth="1"/>
    <col min="14546" max="14546" width="50.7109375" style="1" customWidth="1"/>
    <col min="14547" max="14547" width="6" style="1" bestFit="1" customWidth="1"/>
    <col min="14548" max="14548" width="7.28515625" style="1" bestFit="1" customWidth="1"/>
    <col min="14549" max="14549" width="5.7109375" style="1" customWidth="1"/>
    <col min="14550" max="14550" width="11.42578125" style="1" customWidth="1"/>
    <col min="14551" max="14551" width="12.7109375" style="1" customWidth="1"/>
    <col min="14552" max="14798" width="9.140625" style="1"/>
    <col min="14799" max="14799" width="5.7109375" style="1" customWidth="1"/>
    <col min="14800" max="14800" width="8.28515625" style="1" customWidth="1"/>
    <col min="14801" max="14801" width="1.5703125" style="1" bestFit="1" customWidth="1"/>
    <col min="14802" max="14802" width="50.7109375" style="1" customWidth="1"/>
    <col min="14803" max="14803" width="6" style="1" bestFit="1" customWidth="1"/>
    <col min="14804" max="14804" width="7.28515625" style="1" bestFit="1" customWidth="1"/>
    <col min="14805" max="14805" width="5.7109375" style="1" customWidth="1"/>
    <col min="14806" max="14806" width="11.42578125" style="1" customWidth="1"/>
    <col min="14807" max="14807" width="12.7109375" style="1" customWidth="1"/>
    <col min="14808" max="15054" width="9.140625" style="1"/>
    <col min="15055" max="15055" width="5.7109375" style="1" customWidth="1"/>
    <col min="15056" max="15056" width="8.28515625" style="1" customWidth="1"/>
    <col min="15057" max="15057" width="1.5703125" style="1" bestFit="1" customWidth="1"/>
    <col min="15058" max="15058" width="50.7109375" style="1" customWidth="1"/>
    <col min="15059" max="15059" width="6" style="1" bestFit="1" customWidth="1"/>
    <col min="15060" max="15060" width="7.28515625" style="1" bestFit="1" customWidth="1"/>
    <col min="15061" max="15061" width="5.7109375" style="1" customWidth="1"/>
    <col min="15062" max="15062" width="11.42578125" style="1" customWidth="1"/>
    <col min="15063" max="15063" width="12.7109375" style="1" customWidth="1"/>
    <col min="15064" max="15310" width="9.140625" style="1"/>
    <col min="15311" max="15311" width="5.7109375" style="1" customWidth="1"/>
    <col min="15312" max="15312" width="8.28515625" style="1" customWidth="1"/>
    <col min="15313" max="15313" width="1.5703125" style="1" bestFit="1" customWidth="1"/>
    <col min="15314" max="15314" width="50.7109375" style="1" customWidth="1"/>
    <col min="15315" max="15315" width="6" style="1" bestFit="1" customWidth="1"/>
    <col min="15316" max="15316" width="7.28515625" style="1" bestFit="1" customWidth="1"/>
    <col min="15317" max="15317" width="5.7109375" style="1" customWidth="1"/>
    <col min="15318" max="15318" width="11.42578125" style="1" customWidth="1"/>
    <col min="15319" max="15319" width="12.7109375" style="1" customWidth="1"/>
    <col min="15320" max="15566" width="9.140625" style="1"/>
    <col min="15567" max="15567" width="5.7109375" style="1" customWidth="1"/>
    <col min="15568" max="15568" width="8.28515625" style="1" customWidth="1"/>
    <col min="15569" max="15569" width="1.5703125" style="1" bestFit="1" customWidth="1"/>
    <col min="15570" max="15570" width="50.7109375" style="1" customWidth="1"/>
    <col min="15571" max="15571" width="6" style="1" bestFit="1" customWidth="1"/>
    <col min="15572" max="15572" width="7.28515625" style="1" bestFit="1" customWidth="1"/>
    <col min="15573" max="15573" width="5.7109375" style="1" customWidth="1"/>
    <col min="15574" max="15574" width="11.42578125" style="1" customWidth="1"/>
    <col min="15575" max="15575" width="12.7109375" style="1" customWidth="1"/>
    <col min="15576" max="15822" width="9.140625" style="1"/>
    <col min="15823" max="15823" width="5.7109375" style="1" customWidth="1"/>
    <col min="15824" max="15824" width="8.28515625" style="1" customWidth="1"/>
    <col min="15825" max="15825" width="1.5703125" style="1" bestFit="1" customWidth="1"/>
    <col min="15826" max="15826" width="50.7109375" style="1" customWidth="1"/>
    <col min="15827" max="15827" width="6" style="1" bestFit="1" customWidth="1"/>
    <col min="15828" max="15828" width="7.28515625" style="1" bestFit="1" customWidth="1"/>
    <col min="15829" max="15829" width="5.7109375" style="1" customWidth="1"/>
    <col min="15830" max="15830" width="11.42578125" style="1" customWidth="1"/>
    <col min="15831" max="15831" width="12.7109375" style="1" customWidth="1"/>
    <col min="15832" max="16078" width="9.140625" style="1"/>
    <col min="16079" max="16079" width="5.7109375" style="1" customWidth="1"/>
    <col min="16080" max="16080" width="8.28515625" style="1" customWidth="1"/>
    <col min="16081" max="16081" width="1.5703125" style="1" bestFit="1" customWidth="1"/>
    <col min="16082" max="16082" width="50.7109375" style="1" customWidth="1"/>
    <col min="16083" max="16083" width="6" style="1" bestFit="1" customWidth="1"/>
    <col min="16084" max="16084" width="7.28515625" style="1" bestFit="1" customWidth="1"/>
    <col min="16085" max="16085" width="5.7109375" style="1" customWidth="1"/>
    <col min="16086" max="16086" width="11.42578125" style="1" customWidth="1"/>
    <col min="16087" max="16087" width="12.7109375" style="1" customWidth="1"/>
    <col min="16088" max="16384" width="9.140625" style="1"/>
  </cols>
  <sheetData>
    <row r="1" spans="1:25" ht="15" customHeight="1">
      <c r="A1" s="611"/>
      <c r="B1" s="612"/>
      <c r="C1" s="612"/>
      <c r="D1" s="618" t="s">
        <v>119</v>
      </c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9"/>
    </row>
    <row r="2" spans="1:25" ht="15.75" thickBot="1">
      <c r="A2" s="613"/>
      <c r="B2" s="614"/>
      <c r="C2" s="614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1"/>
    </row>
    <row r="3" spans="1:25">
      <c r="A3" s="613"/>
      <c r="B3" s="614"/>
      <c r="C3" s="615"/>
      <c r="D3" s="622" t="s">
        <v>118</v>
      </c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  <c r="W3" s="623"/>
      <c r="X3" s="624"/>
    </row>
    <row r="4" spans="1:25" ht="13.5" customHeight="1" thickBot="1">
      <c r="A4" s="616"/>
      <c r="B4" s="617"/>
      <c r="C4" s="390"/>
      <c r="D4" s="625"/>
      <c r="E4" s="626"/>
      <c r="F4" s="626"/>
      <c r="G4" s="626"/>
      <c r="H4" s="626"/>
      <c r="I4" s="626"/>
      <c r="J4" s="626"/>
      <c r="K4" s="626"/>
      <c r="L4" s="626"/>
      <c r="M4" s="626"/>
      <c r="N4" s="626"/>
      <c r="O4" s="626"/>
      <c r="P4" s="626"/>
      <c r="Q4" s="626"/>
      <c r="R4" s="626"/>
      <c r="S4" s="626"/>
      <c r="T4" s="626"/>
      <c r="U4" s="626"/>
      <c r="V4" s="626"/>
      <c r="W4" s="626"/>
      <c r="X4" s="627"/>
    </row>
    <row r="5" spans="1:25" ht="10.5" customHeight="1">
      <c r="A5" s="628"/>
      <c r="B5" s="629"/>
      <c r="C5" s="629"/>
      <c r="D5" s="629"/>
      <c r="E5" s="629"/>
      <c r="F5" s="629"/>
      <c r="G5" s="629"/>
      <c r="H5" s="629"/>
      <c r="I5" s="629"/>
      <c r="J5" s="629"/>
      <c r="K5" s="629"/>
      <c r="L5" s="629"/>
      <c r="M5" s="629"/>
      <c r="N5" s="629"/>
      <c r="O5" s="629"/>
      <c r="P5" s="629"/>
      <c r="Q5" s="629"/>
      <c r="R5" s="629"/>
      <c r="S5" s="629"/>
      <c r="T5" s="629"/>
      <c r="U5" s="629"/>
      <c r="V5" s="629"/>
      <c r="W5" s="629"/>
      <c r="X5" s="630"/>
    </row>
    <row r="6" spans="1:25" ht="17.25" customHeight="1" thickBot="1">
      <c r="A6" s="631" t="s">
        <v>117</v>
      </c>
      <c r="B6" s="632"/>
      <c r="C6" s="632"/>
      <c r="D6" s="632"/>
      <c r="E6" s="632"/>
      <c r="F6" s="632"/>
      <c r="G6" s="632"/>
      <c r="H6" s="632"/>
      <c r="I6" s="632"/>
      <c r="J6" s="632"/>
      <c r="K6" s="632"/>
      <c r="L6" s="632"/>
      <c r="M6" s="632"/>
      <c r="N6" s="632"/>
      <c r="O6" s="632"/>
      <c r="P6" s="632"/>
      <c r="Q6" s="632"/>
      <c r="R6" s="632"/>
      <c r="S6" s="633"/>
      <c r="T6" s="634" t="s">
        <v>116</v>
      </c>
      <c r="U6" s="635"/>
      <c r="V6" s="635"/>
      <c r="W6" s="635"/>
      <c r="X6" s="636"/>
    </row>
    <row r="7" spans="1:25" ht="32.25" customHeight="1" thickBot="1">
      <c r="A7" s="637" t="s">
        <v>115</v>
      </c>
      <c r="B7" s="638"/>
      <c r="C7" s="638"/>
      <c r="D7" s="638"/>
      <c r="E7" s="638"/>
      <c r="F7" s="638"/>
      <c r="G7" s="638"/>
      <c r="H7" s="638"/>
      <c r="I7" s="638"/>
      <c r="J7" s="638"/>
      <c r="K7" s="638"/>
      <c r="L7" s="638"/>
      <c r="M7" s="638"/>
      <c r="N7" s="638"/>
      <c r="O7" s="638"/>
      <c r="P7" s="638"/>
      <c r="Q7" s="638"/>
      <c r="R7" s="638"/>
      <c r="S7" s="639"/>
      <c r="T7" s="640"/>
      <c r="U7" s="640"/>
      <c r="V7" s="640"/>
      <c r="W7" s="640"/>
      <c r="X7" s="641"/>
    </row>
    <row r="8" spans="1:25" ht="27.75" customHeight="1" thickBot="1">
      <c r="A8" s="642" t="s">
        <v>114</v>
      </c>
      <c r="B8" s="643"/>
      <c r="C8" s="643"/>
      <c r="D8" s="643"/>
      <c r="E8" s="643"/>
      <c r="F8" s="643"/>
      <c r="G8" s="643"/>
      <c r="H8" s="643"/>
      <c r="I8" s="643"/>
      <c r="J8" s="643"/>
      <c r="K8" s="643"/>
      <c r="L8" s="643"/>
      <c r="M8" s="643"/>
      <c r="N8" s="643"/>
      <c r="O8" s="643"/>
      <c r="P8" s="643"/>
      <c r="Q8" s="643"/>
      <c r="R8" s="643"/>
      <c r="S8" s="643"/>
      <c r="T8" s="643"/>
      <c r="U8" s="643"/>
      <c r="V8" s="643"/>
      <c r="W8" s="643"/>
      <c r="X8" s="644"/>
    </row>
    <row r="9" spans="1:25" ht="15.75" customHeight="1" thickBot="1">
      <c r="A9" s="645" t="s">
        <v>113</v>
      </c>
      <c r="B9" s="646"/>
      <c r="C9" s="646"/>
      <c r="D9" s="646"/>
      <c r="E9" s="646"/>
      <c r="F9" s="646"/>
      <c r="G9" s="646"/>
      <c r="H9" s="646"/>
      <c r="I9" s="646"/>
      <c r="J9" s="646"/>
      <c r="K9" s="646"/>
      <c r="L9" s="646"/>
      <c r="M9" s="646"/>
      <c r="N9" s="646"/>
      <c r="O9" s="646"/>
      <c r="P9" s="646"/>
      <c r="Q9" s="646"/>
      <c r="R9" s="646"/>
      <c r="S9" s="647"/>
      <c r="T9" s="648" t="s">
        <v>112</v>
      </c>
      <c r="U9" s="648"/>
      <c r="V9" s="648"/>
      <c r="W9" s="648"/>
      <c r="X9" s="649"/>
    </row>
    <row r="10" spans="1:25" ht="12.75" customHeight="1" thickBot="1">
      <c r="A10" s="367" t="s">
        <v>111</v>
      </c>
      <c r="B10" s="651" t="s">
        <v>110</v>
      </c>
      <c r="C10" s="370"/>
      <c r="D10" s="371"/>
      <c r="E10" s="651" t="s">
        <v>109</v>
      </c>
      <c r="F10" s="370"/>
      <c r="G10" s="370"/>
      <c r="H10" s="370"/>
      <c r="I10" s="371"/>
      <c r="J10" s="651" t="s">
        <v>108</v>
      </c>
      <c r="K10" s="370"/>
      <c r="L10" s="370"/>
      <c r="M10" s="370"/>
      <c r="N10" s="657"/>
      <c r="O10" s="369" t="s">
        <v>107</v>
      </c>
      <c r="P10" s="370"/>
      <c r="Q10" s="370"/>
      <c r="R10" s="370"/>
      <c r="S10" s="658"/>
      <c r="T10" s="414" t="s">
        <v>125</v>
      </c>
      <c r="U10" s="410"/>
      <c r="V10" s="410"/>
      <c r="W10" s="410"/>
      <c r="X10" s="371"/>
    </row>
    <row r="11" spans="1:25" s="25" customFormat="1" ht="15" customHeight="1">
      <c r="A11" s="650"/>
      <c r="B11" s="652"/>
      <c r="C11" s="653"/>
      <c r="D11" s="654"/>
      <c r="E11" s="659" t="s">
        <v>37</v>
      </c>
      <c r="F11" s="367" t="s">
        <v>106</v>
      </c>
      <c r="G11" s="367" t="s">
        <v>105</v>
      </c>
      <c r="H11" s="388" t="s">
        <v>104</v>
      </c>
      <c r="I11" s="661" t="s">
        <v>103</v>
      </c>
      <c r="J11" s="593" t="s">
        <v>37</v>
      </c>
      <c r="K11" s="367" t="s">
        <v>106</v>
      </c>
      <c r="L11" s="367" t="s">
        <v>105</v>
      </c>
      <c r="M11" s="388" t="s">
        <v>104</v>
      </c>
      <c r="N11" s="388" t="s">
        <v>103</v>
      </c>
      <c r="O11" s="593" t="s">
        <v>37</v>
      </c>
      <c r="P11" s="367" t="s">
        <v>106</v>
      </c>
      <c r="Q11" s="367" t="s">
        <v>105</v>
      </c>
      <c r="R11" s="388" t="s">
        <v>104</v>
      </c>
      <c r="S11" s="388" t="s">
        <v>103</v>
      </c>
      <c r="T11" s="593" t="s">
        <v>37</v>
      </c>
      <c r="U11" s="367" t="s">
        <v>106</v>
      </c>
      <c r="V11" s="367" t="s">
        <v>105</v>
      </c>
      <c r="W11" s="388" t="s">
        <v>104</v>
      </c>
      <c r="X11" s="388" t="s">
        <v>103</v>
      </c>
    </row>
    <row r="12" spans="1:25" s="25" customFormat="1" ht="15.75" customHeight="1" thickBot="1">
      <c r="A12" s="387"/>
      <c r="B12" s="655"/>
      <c r="C12" s="430"/>
      <c r="D12" s="656"/>
      <c r="E12" s="660"/>
      <c r="F12" s="594"/>
      <c r="G12" s="387"/>
      <c r="H12" s="389"/>
      <c r="I12" s="661"/>
      <c r="J12" s="594"/>
      <c r="K12" s="594"/>
      <c r="L12" s="387"/>
      <c r="M12" s="389"/>
      <c r="N12" s="389"/>
      <c r="O12" s="594"/>
      <c r="P12" s="594"/>
      <c r="Q12" s="387"/>
      <c r="R12" s="389"/>
      <c r="S12" s="389"/>
      <c r="T12" s="594"/>
      <c r="U12" s="594"/>
      <c r="V12" s="387"/>
      <c r="W12" s="389"/>
      <c r="X12" s="389"/>
    </row>
    <row r="13" spans="1:25" s="25" customFormat="1">
      <c r="A13" s="226" t="s">
        <v>102</v>
      </c>
      <c r="B13" s="590" t="s">
        <v>101</v>
      </c>
      <c r="C13" s="591"/>
      <c r="D13" s="592"/>
      <c r="E13" s="204"/>
      <c r="F13" s="169"/>
      <c r="G13" s="169"/>
      <c r="H13" s="171"/>
      <c r="I13" s="200"/>
      <c r="J13" s="178"/>
      <c r="K13" s="169"/>
      <c r="L13" s="172"/>
      <c r="M13" s="172"/>
      <c r="N13" s="210"/>
      <c r="O13" s="188"/>
      <c r="P13" s="91"/>
      <c r="Q13" s="90"/>
      <c r="R13" s="93"/>
      <c r="S13" s="229"/>
      <c r="T13" s="113"/>
      <c r="U13" s="113"/>
      <c r="V13" s="114"/>
      <c r="W13" s="240"/>
      <c r="X13" s="253"/>
      <c r="Y13" s="86"/>
    </row>
    <row r="14" spans="1:25" s="25" customFormat="1">
      <c r="A14" s="116">
        <v>1</v>
      </c>
      <c r="B14" s="535" t="s">
        <v>100</v>
      </c>
      <c r="C14" s="604"/>
      <c r="D14" s="605"/>
      <c r="E14" s="204"/>
      <c r="F14" s="48" t="s">
        <v>40</v>
      </c>
      <c r="G14" s="48">
        <v>1</v>
      </c>
      <c r="H14" s="84">
        <v>10000</v>
      </c>
      <c r="I14" s="26">
        <f>H14*G14</f>
        <v>10000</v>
      </c>
      <c r="J14" s="178"/>
      <c r="K14" s="48" t="s">
        <v>40</v>
      </c>
      <c r="L14" s="48">
        <v>1</v>
      </c>
      <c r="M14" s="84">
        <v>62000</v>
      </c>
      <c r="N14" s="211">
        <v>62000</v>
      </c>
      <c r="O14" s="188"/>
      <c r="P14" s="48" t="s">
        <v>40</v>
      </c>
      <c r="Q14" s="47">
        <v>1</v>
      </c>
      <c r="R14" s="66">
        <v>100000</v>
      </c>
      <c r="S14" s="40">
        <f>Q14*R14</f>
        <v>100000</v>
      </c>
      <c r="T14" s="117"/>
      <c r="U14" s="231" t="s">
        <v>40</v>
      </c>
      <c r="V14" s="118">
        <v>1</v>
      </c>
      <c r="W14" s="241">
        <v>15000</v>
      </c>
      <c r="X14" s="254">
        <v>15000</v>
      </c>
      <c r="Y14" s="86"/>
    </row>
    <row r="15" spans="1:25" s="25" customFormat="1">
      <c r="A15" s="116"/>
      <c r="B15" s="535" t="s">
        <v>99</v>
      </c>
      <c r="C15" s="606"/>
      <c r="D15" s="607"/>
      <c r="E15" s="204"/>
      <c r="F15" s="48" t="s">
        <v>40</v>
      </c>
      <c r="G15" s="48">
        <v>1</v>
      </c>
      <c r="H15" s="84">
        <v>10000</v>
      </c>
      <c r="I15" s="26">
        <f>H15*G15</f>
        <v>10000</v>
      </c>
      <c r="J15" s="178"/>
      <c r="K15" s="48" t="s">
        <v>40</v>
      </c>
      <c r="L15" s="48">
        <v>1</v>
      </c>
      <c r="M15" s="84">
        <v>26000</v>
      </c>
      <c r="N15" s="211">
        <v>26000</v>
      </c>
      <c r="O15" s="188"/>
      <c r="P15" s="48" t="s">
        <v>40</v>
      </c>
      <c r="Q15" s="47">
        <v>1</v>
      </c>
      <c r="R15" s="66">
        <v>50000</v>
      </c>
      <c r="S15" s="40">
        <f>Q15*R15</f>
        <v>50000</v>
      </c>
      <c r="T15" s="117"/>
      <c r="U15" s="231" t="s">
        <v>40</v>
      </c>
      <c r="V15" s="118">
        <v>1</v>
      </c>
      <c r="W15" s="241">
        <v>15000</v>
      </c>
      <c r="X15" s="254">
        <v>15000</v>
      </c>
      <c r="Y15" s="86"/>
    </row>
    <row r="16" spans="1:25" s="25" customFormat="1">
      <c r="A16" s="121">
        <v>2</v>
      </c>
      <c r="B16" s="608" t="s">
        <v>98</v>
      </c>
      <c r="C16" s="609"/>
      <c r="D16" s="610"/>
      <c r="E16" s="205"/>
      <c r="F16" s="48"/>
      <c r="G16" s="80"/>
      <c r="H16" s="84"/>
      <c r="I16" s="26"/>
      <c r="J16" s="178"/>
      <c r="K16" s="48"/>
      <c r="L16" s="48"/>
      <c r="M16" s="84"/>
      <c r="N16" s="212"/>
      <c r="O16" s="188"/>
      <c r="P16" s="48"/>
      <c r="Q16" s="47"/>
      <c r="R16" s="66"/>
      <c r="S16" s="26"/>
      <c r="T16" s="117"/>
      <c r="U16" s="123"/>
      <c r="V16" s="231"/>
      <c r="W16" s="242"/>
      <c r="X16" s="255"/>
      <c r="Y16" s="86"/>
    </row>
    <row r="17" spans="1:25" s="25" customFormat="1">
      <c r="A17" s="121"/>
      <c r="B17" s="608" t="s">
        <v>97</v>
      </c>
      <c r="C17" s="609"/>
      <c r="D17" s="610"/>
      <c r="E17" s="205"/>
      <c r="F17" s="48" t="s">
        <v>96</v>
      </c>
      <c r="G17" s="283">
        <v>40</v>
      </c>
      <c r="H17" s="84">
        <v>25</v>
      </c>
      <c r="I17" s="26">
        <f>H17*G17</f>
        <v>1000</v>
      </c>
      <c r="J17" s="178"/>
      <c r="K17" s="48" t="s">
        <v>96</v>
      </c>
      <c r="L17" s="83">
        <v>12</v>
      </c>
      <c r="M17" s="84">
        <v>50</v>
      </c>
      <c r="N17" s="212">
        <f>M17*L17</f>
        <v>600</v>
      </c>
      <c r="O17" s="188"/>
      <c r="P17" s="48" t="s">
        <v>96</v>
      </c>
      <c r="Q17" s="222">
        <v>40</v>
      </c>
      <c r="R17" s="66">
        <v>20</v>
      </c>
      <c r="S17" s="40">
        <v>800</v>
      </c>
      <c r="T17" s="117"/>
      <c r="U17" s="231" t="s">
        <v>96</v>
      </c>
      <c r="V17" s="231">
        <v>40</v>
      </c>
      <c r="W17" s="242">
        <v>45</v>
      </c>
      <c r="X17" s="256">
        <f t="shared" ref="X17:X24" si="0">V17*W17</f>
        <v>1800</v>
      </c>
      <c r="Y17" s="86"/>
    </row>
    <row r="18" spans="1:25" s="25" customFormat="1">
      <c r="A18" s="121"/>
      <c r="B18" s="224" t="s">
        <v>95</v>
      </c>
      <c r="C18" s="166"/>
      <c r="D18" s="202"/>
      <c r="E18" s="205"/>
      <c r="F18" s="48" t="s">
        <v>94</v>
      </c>
      <c r="G18" s="283">
        <v>20</v>
      </c>
      <c r="H18" s="84">
        <v>4250</v>
      </c>
      <c r="I18" s="26">
        <f t="shared" ref="I18:I24" si="1">H18*G18</f>
        <v>85000</v>
      </c>
      <c r="J18" s="178"/>
      <c r="K18" s="48" t="s">
        <v>94</v>
      </c>
      <c r="L18" s="48">
        <v>1</v>
      </c>
      <c r="M18" s="84">
        <v>3250</v>
      </c>
      <c r="N18" s="212">
        <f t="shared" ref="N18:N73" si="2">M18*L18</f>
        <v>3250</v>
      </c>
      <c r="O18" s="188"/>
      <c r="P18" s="48" t="s">
        <v>94</v>
      </c>
      <c r="Q18" s="47">
        <v>20</v>
      </c>
      <c r="R18" s="66">
        <v>300</v>
      </c>
      <c r="S18" s="40">
        <v>600</v>
      </c>
      <c r="T18" s="117"/>
      <c r="U18" s="231" t="s">
        <v>94</v>
      </c>
      <c r="V18" s="231">
        <v>20</v>
      </c>
      <c r="W18" s="242">
        <v>200</v>
      </c>
      <c r="X18" s="256">
        <f t="shared" si="0"/>
        <v>4000</v>
      </c>
      <c r="Y18" s="86"/>
    </row>
    <row r="19" spans="1:25" s="25" customFormat="1" ht="15" customHeight="1">
      <c r="A19" s="121"/>
      <c r="B19" s="224" t="s">
        <v>93</v>
      </c>
      <c r="C19" s="166"/>
      <c r="D19" s="202"/>
      <c r="E19" s="205"/>
      <c r="F19" s="48" t="s">
        <v>92</v>
      </c>
      <c r="G19" s="80">
        <v>1</v>
      </c>
      <c r="H19" s="84">
        <v>3000</v>
      </c>
      <c r="I19" s="26">
        <f t="shared" si="1"/>
        <v>3000</v>
      </c>
      <c r="J19" s="178"/>
      <c r="K19" s="48" t="s">
        <v>92</v>
      </c>
      <c r="L19" s="48">
        <v>1</v>
      </c>
      <c r="M19" s="84">
        <v>2200</v>
      </c>
      <c r="N19" s="212">
        <f t="shared" si="2"/>
        <v>2200</v>
      </c>
      <c r="O19" s="188"/>
      <c r="P19" s="48" t="s">
        <v>92</v>
      </c>
      <c r="Q19" s="47">
        <v>1</v>
      </c>
      <c r="R19" s="66">
        <v>200</v>
      </c>
      <c r="S19" s="40">
        <v>200</v>
      </c>
      <c r="T19" s="117"/>
      <c r="U19" s="231" t="s">
        <v>92</v>
      </c>
      <c r="V19" s="231">
        <v>1</v>
      </c>
      <c r="W19" s="242">
        <v>800</v>
      </c>
      <c r="X19" s="256">
        <f t="shared" si="0"/>
        <v>800</v>
      </c>
    </row>
    <row r="20" spans="1:25" s="25" customFormat="1" ht="15" customHeight="1">
      <c r="A20" s="121"/>
      <c r="B20" s="224" t="s">
        <v>91</v>
      </c>
      <c r="C20" s="166"/>
      <c r="D20" s="202"/>
      <c r="E20" s="205"/>
      <c r="F20" s="48" t="s">
        <v>40</v>
      </c>
      <c r="G20" s="80">
        <v>1</v>
      </c>
      <c r="H20" s="84">
        <v>3500</v>
      </c>
      <c r="I20" s="26">
        <f t="shared" si="1"/>
        <v>3500</v>
      </c>
      <c r="J20" s="178"/>
      <c r="K20" s="48" t="s">
        <v>40</v>
      </c>
      <c r="L20" s="48">
        <v>1</v>
      </c>
      <c r="M20" s="84">
        <v>5000</v>
      </c>
      <c r="N20" s="212">
        <f t="shared" si="2"/>
        <v>5000</v>
      </c>
      <c r="O20" s="188"/>
      <c r="P20" s="48" t="s">
        <v>40</v>
      </c>
      <c r="Q20" s="47">
        <v>1</v>
      </c>
      <c r="R20" s="66">
        <v>300</v>
      </c>
      <c r="S20" s="40">
        <v>300</v>
      </c>
      <c r="T20" s="117"/>
      <c r="U20" s="231" t="s">
        <v>40</v>
      </c>
      <c r="V20" s="231">
        <v>1</v>
      </c>
      <c r="W20" s="242">
        <v>1500</v>
      </c>
      <c r="X20" s="256">
        <f t="shared" si="0"/>
        <v>1500</v>
      </c>
    </row>
    <row r="21" spans="1:25" s="25" customFormat="1" ht="15" customHeight="1">
      <c r="A21" s="121"/>
      <c r="B21" s="224" t="s">
        <v>90</v>
      </c>
      <c r="C21" s="166"/>
      <c r="D21" s="202"/>
      <c r="E21" s="205"/>
      <c r="F21" s="48" t="s">
        <v>42</v>
      </c>
      <c r="G21" s="80">
        <v>1</v>
      </c>
      <c r="H21" s="84">
        <v>3500</v>
      </c>
      <c r="I21" s="26">
        <f t="shared" si="1"/>
        <v>3500</v>
      </c>
      <c r="J21" s="178"/>
      <c r="K21" s="48" t="s">
        <v>42</v>
      </c>
      <c r="L21" s="83">
        <v>2</v>
      </c>
      <c r="M21" s="84">
        <v>4500</v>
      </c>
      <c r="N21" s="212">
        <f t="shared" si="2"/>
        <v>9000</v>
      </c>
      <c r="O21" s="188"/>
      <c r="P21" s="48" t="s">
        <v>42</v>
      </c>
      <c r="Q21" s="47">
        <v>1</v>
      </c>
      <c r="R21" s="66">
        <v>800</v>
      </c>
      <c r="S21" s="40">
        <v>800</v>
      </c>
      <c r="T21" s="117"/>
      <c r="U21" s="231" t="s">
        <v>42</v>
      </c>
      <c r="V21" s="231">
        <v>1</v>
      </c>
      <c r="W21" s="242">
        <v>3500</v>
      </c>
      <c r="X21" s="256">
        <f t="shared" si="0"/>
        <v>3500</v>
      </c>
    </row>
    <row r="22" spans="1:25" s="25" customFormat="1" ht="15" customHeight="1">
      <c r="A22" s="121"/>
      <c r="B22" s="224" t="s">
        <v>89</v>
      </c>
      <c r="C22" s="166"/>
      <c r="D22" s="202"/>
      <c r="E22" s="205"/>
      <c r="F22" s="48" t="s">
        <v>42</v>
      </c>
      <c r="G22" s="283">
        <v>0</v>
      </c>
      <c r="H22" s="84">
        <v>10000</v>
      </c>
      <c r="I22" s="26">
        <f t="shared" si="1"/>
        <v>0</v>
      </c>
      <c r="J22" s="178"/>
      <c r="K22" s="48" t="s">
        <v>42</v>
      </c>
      <c r="L22" s="83">
        <v>1</v>
      </c>
      <c r="M22" s="84">
        <v>2000</v>
      </c>
      <c r="N22" s="212">
        <f t="shared" si="2"/>
        <v>2000</v>
      </c>
      <c r="O22" s="188"/>
      <c r="P22" s="48" t="s">
        <v>42</v>
      </c>
      <c r="Q22" s="47">
        <v>1</v>
      </c>
      <c r="R22" s="66">
        <v>2800</v>
      </c>
      <c r="S22" s="40">
        <v>2800</v>
      </c>
      <c r="T22" s="117"/>
      <c r="U22" s="231" t="s">
        <v>42</v>
      </c>
      <c r="V22" s="268">
        <v>1</v>
      </c>
      <c r="W22" s="242">
        <v>3500</v>
      </c>
      <c r="X22" s="256">
        <f t="shared" si="0"/>
        <v>3500</v>
      </c>
    </row>
    <row r="23" spans="1:25" s="25" customFormat="1" ht="15" customHeight="1">
      <c r="A23" s="121"/>
      <c r="B23" s="575" t="s">
        <v>88</v>
      </c>
      <c r="C23" s="576"/>
      <c r="D23" s="577"/>
      <c r="E23" s="205"/>
      <c r="F23" s="48" t="s">
        <v>42</v>
      </c>
      <c r="G23" s="80">
        <v>1</v>
      </c>
      <c r="H23" s="84">
        <v>3500</v>
      </c>
      <c r="I23" s="26">
        <f t="shared" si="1"/>
        <v>3500</v>
      </c>
      <c r="J23" s="178"/>
      <c r="K23" s="48" t="s">
        <v>42</v>
      </c>
      <c r="L23" s="83">
        <v>2</v>
      </c>
      <c r="M23" s="84">
        <v>4500</v>
      </c>
      <c r="N23" s="212">
        <f t="shared" si="2"/>
        <v>9000</v>
      </c>
      <c r="O23" s="188"/>
      <c r="P23" s="48" t="s">
        <v>42</v>
      </c>
      <c r="Q23" s="47">
        <v>1</v>
      </c>
      <c r="R23" s="66">
        <v>800</v>
      </c>
      <c r="S23" s="40">
        <v>800</v>
      </c>
      <c r="T23" s="117"/>
      <c r="U23" s="231" t="s">
        <v>42</v>
      </c>
      <c r="V23" s="231">
        <v>1</v>
      </c>
      <c r="W23" s="242">
        <v>4500</v>
      </c>
      <c r="X23" s="256">
        <f t="shared" si="0"/>
        <v>4500</v>
      </c>
    </row>
    <row r="24" spans="1:25" s="25" customFormat="1">
      <c r="A24" s="121"/>
      <c r="B24" s="575" t="s">
        <v>87</v>
      </c>
      <c r="C24" s="576"/>
      <c r="D24" s="577"/>
      <c r="E24" s="205"/>
      <c r="F24" s="48" t="s">
        <v>40</v>
      </c>
      <c r="G24" s="80">
        <v>1</v>
      </c>
      <c r="H24" s="84">
        <v>10000</v>
      </c>
      <c r="I24" s="26">
        <f t="shared" si="1"/>
        <v>10000</v>
      </c>
      <c r="J24" s="179"/>
      <c r="K24" s="48" t="s">
        <v>40</v>
      </c>
      <c r="L24" s="83">
        <v>1</v>
      </c>
      <c r="M24" s="84">
        <v>12700</v>
      </c>
      <c r="N24" s="212">
        <f t="shared" si="2"/>
        <v>12700</v>
      </c>
      <c r="O24" s="189"/>
      <c r="P24" s="48" t="s">
        <v>40</v>
      </c>
      <c r="Q24" s="47">
        <v>1</v>
      </c>
      <c r="R24" s="66">
        <v>1000</v>
      </c>
      <c r="S24" s="40">
        <v>1000</v>
      </c>
      <c r="T24" s="117"/>
      <c r="U24" s="231" t="s">
        <v>40</v>
      </c>
      <c r="V24" s="231">
        <v>1</v>
      </c>
      <c r="W24" s="243">
        <v>10000</v>
      </c>
      <c r="X24" s="256">
        <f t="shared" si="0"/>
        <v>10000</v>
      </c>
      <c r="Y24" s="86"/>
    </row>
    <row r="25" spans="1:25" s="25" customFormat="1">
      <c r="A25" s="121">
        <v>3</v>
      </c>
      <c r="B25" s="224" t="s">
        <v>86</v>
      </c>
      <c r="C25" s="166"/>
      <c r="D25" s="202"/>
      <c r="E25" s="205"/>
      <c r="F25" s="48"/>
      <c r="G25" s="80"/>
      <c r="H25" s="84"/>
      <c r="I25" s="26"/>
      <c r="J25" s="179"/>
      <c r="K25" s="48"/>
      <c r="L25" s="48"/>
      <c r="M25" s="66"/>
      <c r="N25" s="212">
        <f t="shared" si="2"/>
        <v>0</v>
      </c>
      <c r="O25" s="189"/>
      <c r="P25" s="48"/>
      <c r="Q25" s="47"/>
      <c r="R25" s="66"/>
      <c r="S25" s="40"/>
      <c r="T25" s="117"/>
      <c r="U25" s="123"/>
      <c r="V25" s="231"/>
      <c r="W25" s="242"/>
      <c r="X25" s="256"/>
    </row>
    <row r="26" spans="1:25" s="25" customFormat="1">
      <c r="A26" s="121"/>
      <c r="B26" s="601" t="s">
        <v>85</v>
      </c>
      <c r="C26" s="602"/>
      <c r="D26" s="603"/>
      <c r="E26" s="205"/>
      <c r="F26" s="48" t="s">
        <v>81</v>
      </c>
      <c r="G26" s="80">
        <v>1</v>
      </c>
      <c r="H26" s="84">
        <v>6000</v>
      </c>
      <c r="I26" s="26">
        <f>H26*G26</f>
        <v>6000</v>
      </c>
      <c r="J26" s="179"/>
      <c r="K26" s="48" t="s">
        <v>81</v>
      </c>
      <c r="L26" s="83">
        <v>2</v>
      </c>
      <c r="M26" s="84">
        <v>3000</v>
      </c>
      <c r="N26" s="212">
        <f t="shared" si="2"/>
        <v>6000</v>
      </c>
      <c r="O26" s="189"/>
      <c r="P26" s="48" t="s">
        <v>81</v>
      </c>
      <c r="Q26" s="47">
        <v>1</v>
      </c>
      <c r="R26" s="66">
        <v>10000</v>
      </c>
      <c r="S26" s="40">
        <f>Q26*R26</f>
        <v>10000</v>
      </c>
      <c r="T26" s="117"/>
      <c r="U26" s="231" t="s">
        <v>81</v>
      </c>
      <c r="V26" s="231">
        <v>1</v>
      </c>
      <c r="W26" s="243">
        <v>5000</v>
      </c>
      <c r="X26" s="256">
        <f t="shared" ref="X26:X32" si="3">V26*W26</f>
        <v>5000</v>
      </c>
    </row>
    <row r="27" spans="1:25" s="25" customFormat="1">
      <c r="A27" s="121"/>
      <c r="B27" s="601" t="s">
        <v>84</v>
      </c>
      <c r="C27" s="602"/>
      <c r="D27" s="603"/>
      <c r="E27" s="205"/>
      <c r="F27" s="48" t="s">
        <v>81</v>
      </c>
      <c r="G27" s="80">
        <v>1</v>
      </c>
      <c r="H27" s="84">
        <v>1500</v>
      </c>
      <c r="I27" s="26">
        <f t="shared" ref="I27:I32" si="4">H27*G27</f>
        <v>1500</v>
      </c>
      <c r="J27" s="179"/>
      <c r="K27" s="48" t="s">
        <v>81</v>
      </c>
      <c r="L27" s="83">
        <v>2</v>
      </c>
      <c r="M27" s="84">
        <v>1000</v>
      </c>
      <c r="N27" s="212">
        <f t="shared" si="2"/>
        <v>2000</v>
      </c>
      <c r="O27" s="189"/>
      <c r="P27" s="48" t="s">
        <v>81</v>
      </c>
      <c r="Q27" s="47">
        <v>1</v>
      </c>
      <c r="R27" s="66">
        <v>5000</v>
      </c>
      <c r="S27" s="40">
        <f t="shared" ref="S27:S73" si="5">Q27*R27</f>
        <v>5000</v>
      </c>
      <c r="T27" s="117"/>
      <c r="U27" s="231" t="s">
        <v>81</v>
      </c>
      <c r="V27" s="231">
        <v>1</v>
      </c>
      <c r="W27" s="243">
        <v>3000</v>
      </c>
      <c r="X27" s="256">
        <f t="shared" si="3"/>
        <v>3000</v>
      </c>
    </row>
    <row r="28" spans="1:25" s="25" customFormat="1">
      <c r="A28" s="121"/>
      <c r="B28" s="601" t="s">
        <v>83</v>
      </c>
      <c r="C28" s="602"/>
      <c r="D28" s="603"/>
      <c r="E28" s="205"/>
      <c r="F28" s="48" t="s">
        <v>81</v>
      </c>
      <c r="G28" s="80">
        <v>1</v>
      </c>
      <c r="H28" s="84">
        <v>2500</v>
      </c>
      <c r="I28" s="26">
        <f t="shared" si="4"/>
        <v>2500</v>
      </c>
      <c r="J28" s="179"/>
      <c r="K28" s="48" t="s">
        <v>81</v>
      </c>
      <c r="L28" s="48">
        <v>0</v>
      </c>
      <c r="M28" s="84">
        <v>2000</v>
      </c>
      <c r="N28" s="212">
        <f t="shared" si="2"/>
        <v>0</v>
      </c>
      <c r="O28" s="189"/>
      <c r="P28" s="48" t="s">
        <v>81</v>
      </c>
      <c r="Q28" s="47">
        <v>1</v>
      </c>
      <c r="R28" s="66">
        <v>7000</v>
      </c>
      <c r="S28" s="40">
        <f t="shared" si="5"/>
        <v>7000</v>
      </c>
      <c r="T28" s="117"/>
      <c r="U28" s="231" t="s">
        <v>81</v>
      </c>
      <c r="V28" s="231">
        <v>1</v>
      </c>
      <c r="W28" s="243">
        <v>3000</v>
      </c>
      <c r="X28" s="256">
        <f t="shared" si="3"/>
        <v>3000</v>
      </c>
    </row>
    <row r="29" spans="1:25" s="25" customFormat="1">
      <c r="A29" s="121"/>
      <c r="B29" s="225" t="s">
        <v>82</v>
      </c>
      <c r="C29" s="167"/>
      <c r="D29" s="203"/>
      <c r="E29" s="205"/>
      <c r="F29" s="48" t="s">
        <v>81</v>
      </c>
      <c r="G29" s="80">
        <v>1</v>
      </c>
      <c r="H29" s="84">
        <v>5000</v>
      </c>
      <c r="I29" s="26">
        <f t="shared" si="4"/>
        <v>5000</v>
      </c>
      <c r="J29" s="179"/>
      <c r="K29" s="48" t="s">
        <v>81</v>
      </c>
      <c r="L29" s="48">
        <v>1</v>
      </c>
      <c r="M29" s="84">
        <v>10000</v>
      </c>
      <c r="N29" s="212">
        <f t="shared" si="2"/>
        <v>10000</v>
      </c>
      <c r="O29" s="189"/>
      <c r="P29" s="48" t="s">
        <v>81</v>
      </c>
      <c r="Q29" s="47">
        <v>1</v>
      </c>
      <c r="R29" s="66">
        <v>10000</v>
      </c>
      <c r="S29" s="40">
        <f t="shared" si="5"/>
        <v>10000</v>
      </c>
      <c r="T29" s="117"/>
      <c r="U29" s="231" t="s">
        <v>81</v>
      </c>
      <c r="V29" s="231">
        <v>1</v>
      </c>
      <c r="W29" s="243">
        <v>5000</v>
      </c>
      <c r="X29" s="256">
        <f t="shared" si="3"/>
        <v>5000</v>
      </c>
    </row>
    <row r="30" spans="1:25" s="25" customFormat="1">
      <c r="A30" s="121"/>
      <c r="B30" s="535" t="s">
        <v>80</v>
      </c>
      <c r="C30" s="606"/>
      <c r="D30" s="607"/>
      <c r="E30" s="205"/>
      <c r="F30" s="48" t="s">
        <v>79</v>
      </c>
      <c r="G30" s="80">
        <v>1</v>
      </c>
      <c r="H30" s="84">
        <v>10000</v>
      </c>
      <c r="I30" s="26">
        <f t="shared" si="4"/>
        <v>10000</v>
      </c>
      <c r="J30" s="179"/>
      <c r="K30" s="48" t="s">
        <v>79</v>
      </c>
      <c r="L30" s="48">
        <v>1</v>
      </c>
      <c r="M30" s="84">
        <v>10000</v>
      </c>
      <c r="N30" s="212">
        <f t="shared" si="2"/>
        <v>10000</v>
      </c>
      <c r="O30" s="189"/>
      <c r="P30" s="48" t="s">
        <v>79</v>
      </c>
      <c r="Q30" s="47">
        <v>1</v>
      </c>
      <c r="R30" s="66">
        <v>30000</v>
      </c>
      <c r="S30" s="40">
        <f t="shared" si="5"/>
        <v>30000</v>
      </c>
      <c r="T30" s="117"/>
      <c r="U30" s="231" t="s">
        <v>79</v>
      </c>
      <c r="V30" s="231">
        <v>1</v>
      </c>
      <c r="W30" s="243">
        <v>15000</v>
      </c>
      <c r="X30" s="256">
        <f t="shared" si="3"/>
        <v>15000</v>
      </c>
    </row>
    <row r="31" spans="1:25" s="25" customFormat="1">
      <c r="A31" s="121"/>
      <c r="B31" s="535" t="s">
        <v>78</v>
      </c>
      <c r="C31" s="606"/>
      <c r="D31" s="607"/>
      <c r="E31" s="205"/>
      <c r="F31" s="48" t="s">
        <v>40</v>
      </c>
      <c r="G31" s="283">
        <v>0</v>
      </c>
      <c r="H31" s="84">
        <v>15000</v>
      </c>
      <c r="I31" s="26">
        <f t="shared" si="4"/>
        <v>0</v>
      </c>
      <c r="J31" s="179"/>
      <c r="K31" s="48" t="s">
        <v>40</v>
      </c>
      <c r="L31" s="48">
        <v>1</v>
      </c>
      <c r="M31" s="84">
        <v>15000</v>
      </c>
      <c r="N31" s="212">
        <f t="shared" si="2"/>
        <v>15000</v>
      </c>
      <c r="O31" s="189"/>
      <c r="P31" s="48" t="s">
        <v>40</v>
      </c>
      <c r="Q31" s="47">
        <v>1</v>
      </c>
      <c r="R31" s="66">
        <v>50000</v>
      </c>
      <c r="S31" s="40">
        <f t="shared" si="5"/>
        <v>50000</v>
      </c>
      <c r="T31" s="117"/>
      <c r="U31" s="231" t="s">
        <v>40</v>
      </c>
      <c r="V31" s="231">
        <v>0</v>
      </c>
      <c r="W31" s="243">
        <v>10000</v>
      </c>
      <c r="X31" s="256">
        <f t="shared" si="3"/>
        <v>0</v>
      </c>
    </row>
    <row r="32" spans="1:25" s="25" customFormat="1">
      <c r="A32" s="121"/>
      <c r="B32" s="535" t="s">
        <v>77</v>
      </c>
      <c r="C32" s="606"/>
      <c r="D32" s="607"/>
      <c r="E32" s="205"/>
      <c r="F32" s="48" t="s">
        <v>40</v>
      </c>
      <c r="G32" s="80">
        <v>1</v>
      </c>
      <c r="H32" s="84">
        <v>10000</v>
      </c>
      <c r="I32" s="26">
        <f t="shared" si="4"/>
        <v>10000</v>
      </c>
      <c r="J32" s="179"/>
      <c r="K32" s="48" t="s">
        <v>40</v>
      </c>
      <c r="L32" s="48">
        <v>1</v>
      </c>
      <c r="M32" s="84">
        <v>10000</v>
      </c>
      <c r="N32" s="212">
        <f t="shared" si="2"/>
        <v>10000</v>
      </c>
      <c r="O32" s="189"/>
      <c r="P32" s="48" t="s">
        <v>40</v>
      </c>
      <c r="Q32" s="47">
        <v>1</v>
      </c>
      <c r="R32" s="66">
        <v>10000</v>
      </c>
      <c r="S32" s="40">
        <f t="shared" si="5"/>
        <v>10000</v>
      </c>
      <c r="T32" s="117"/>
      <c r="U32" s="231" t="s">
        <v>40</v>
      </c>
      <c r="V32" s="231">
        <v>1</v>
      </c>
      <c r="W32" s="243">
        <v>7500</v>
      </c>
      <c r="X32" s="256">
        <f t="shared" si="3"/>
        <v>7500</v>
      </c>
    </row>
    <row r="33" spans="1:25" s="25" customFormat="1">
      <c r="A33" s="28" t="s">
        <v>76</v>
      </c>
      <c r="B33" s="595" t="s">
        <v>22</v>
      </c>
      <c r="C33" s="596"/>
      <c r="D33" s="597"/>
      <c r="E33" s="181"/>
      <c r="F33" s="31"/>
      <c r="G33" s="196"/>
      <c r="H33" s="68"/>
      <c r="I33" s="77">
        <v>167500</v>
      </c>
      <c r="J33" s="179"/>
      <c r="K33" s="31"/>
      <c r="L33" s="48"/>
      <c r="M33" s="68"/>
      <c r="N33" s="213">
        <f>SUM(N14:N32)</f>
        <v>184750</v>
      </c>
      <c r="O33" s="189"/>
      <c r="P33" s="31"/>
      <c r="Q33" s="47"/>
      <c r="R33" s="132"/>
      <c r="S33" s="44">
        <f>SUM(S14:S32)</f>
        <v>279300</v>
      </c>
      <c r="T33" s="117"/>
      <c r="U33" s="117"/>
      <c r="V33" s="31"/>
      <c r="W33" s="244"/>
      <c r="X33" s="257">
        <f>SUM(X14:X32)</f>
        <v>98100</v>
      </c>
    </row>
    <row r="34" spans="1:25" s="25" customFormat="1">
      <c r="A34" s="28"/>
      <c r="B34" s="598"/>
      <c r="C34" s="599"/>
      <c r="D34" s="600"/>
      <c r="E34" s="181"/>
      <c r="F34" s="31"/>
      <c r="G34" s="196"/>
      <c r="H34" s="68"/>
      <c r="I34" s="77"/>
      <c r="J34" s="179"/>
      <c r="K34" s="48"/>
      <c r="L34" s="48"/>
      <c r="M34" s="66"/>
      <c r="N34" s="173"/>
      <c r="O34" s="189"/>
      <c r="P34" s="31"/>
      <c r="Q34" s="47"/>
      <c r="R34" s="66"/>
      <c r="S34" s="26"/>
      <c r="T34" s="117"/>
      <c r="U34" s="117"/>
      <c r="V34" s="31"/>
      <c r="W34" s="245"/>
      <c r="X34" s="255"/>
    </row>
    <row r="35" spans="1:25" s="25" customFormat="1">
      <c r="A35" s="28"/>
      <c r="B35" s="569"/>
      <c r="C35" s="570"/>
      <c r="D35" s="571"/>
      <c r="E35" s="181"/>
      <c r="F35" s="48"/>
      <c r="G35" s="197"/>
      <c r="H35" s="62"/>
      <c r="I35" s="136"/>
      <c r="J35" s="179"/>
      <c r="K35" s="48"/>
      <c r="L35" s="48"/>
      <c r="M35" s="66"/>
      <c r="N35" s="173"/>
      <c r="O35" s="189"/>
      <c r="P35" s="48"/>
      <c r="Q35" s="47"/>
      <c r="R35" s="66"/>
      <c r="S35" s="26"/>
      <c r="T35" s="117"/>
      <c r="U35" s="117"/>
      <c r="V35" s="31"/>
      <c r="W35" s="245"/>
      <c r="X35" s="255"/>
    </row>
    <row r="36" spans="1:25" s="25" customFormat="1">
      <c r="A36" s="28"/>
      <c r="B36" s="572" t="s">
        <v>22</v>
      </c>
      <c r="C36" s="573"/>
      <c r="D36" s="574"/>
      <c r="E36" s="181"/>
      <c r="F36" s="48"/>
      <c r="G36" s="197"/>
      <c r="H36" s="74"/>
      <c r="I36" s="67">
        <v>0</v>
      </c>
      <c r="J36" s="179"/>
      <c r="K36" s="31"/>
      <c r="L36" s="48"/>
      <c r="M36" s="78"/>
      <c r="N36" s="214"/>
      <c r="O36" s="189"/>
      <c r="P36" s="48"/>
      <c r="Q36" s="47"/>
      <c r="R36" s="78"/>
      <c r="S36" s="276"/>
      <c r="T36" s="117"/>
      <c r="U36" s="117"/>
      <c r="V36" s="31"/>
      <c r="W36" s="245"/>
      <c r="X36" s="258"/>
    </row>
    <row r="37" spans="1:25" s="25" customFormat="1" ht="17.25" customHeight="1">
      <c r="A37" s="137" t="s">
        <v>75</v>
      </c>
      <c r="B37" s="542" t="s">
        <v>74</v>
      </c>
      <c r="C37" s="579"/>
      <c r="D37" s="580"/>
      <c r="E37" s="181"/>
      <c r="F37" s="48"/>
      <c r="G37" s="197"/>
      <c r="H37" s="74"/>
      <c r="I37" s="29"/>
      <c r="J37" s="179"/>
      <c r="K37" s="31"/>
      <c r="L37" s="48"/>
      <c r="M37" s="78"/>
      <c r="N37" s="214"/>
      <c r="O37" s="189"/>
      <c r="P37" s="48"/>
      <c r="Q37" s="47"/>
      <c r="R37" s="78"/>
      <c r="S37" s="276"/>
      <c r="T37" s="117"/>
      <c r="U37" s="117"/>
      <c r="V37" s="31"/>
      <c r="W37" s="245"/>
      <c r="X37" s="258"/>
    </row>
    <row r="38" spans="1:25" s="25" customFormat="1">
      <c r="A38" s="28">
        <v>1</v>
      </c>
      <c r="B38" s="569" t="s">
        <v>158</v>
      </c>
      <c r="C38" s="570"/>
      <c r="D38" s="571"/>
      <c r="E38" s="181"/>
      <c r="F38" s="38" t="s">
        <v>58</v>
      </c>
      <c r="G38" s="135">
        <v>1</v>
      </c>
      <c r="H38" s="62">
        <v>11250</v>
      </c>
      <c r="I38" s="29">
        <v>11250</v>
      </c>
      <c r="J38" s="179"/>
      <c r="K38" s="38" t="s">
        <v>58</v>
      </c>
      <c r="L38" s="48">
        <v>1</v>
      </c>
      <c r="M38" s="62">
        <v>25300.000000000004</v>
      </c>
      <c r="N38" s="212">
        <f t="shared" si="2"/>
        <v>25300.000000000004</v>
      </c>
      <c r="O38" s="189"/>
      <c r="P38" s="38" t="s">
        <v>58</v>
      </c>
      <c r="Q38" s="239">
        <v>1</v>
      </c>
      <c r="R38" s="275">
        <v>40000</v>
      </c>
      <c r="S38" s="276">
        <f>R38*Q38</f>
        <v>40000</v>
      </c>
      <c r="T38" s="117"/>
      <c r="U38" s="38" t="s">
        <v>58</v>
      </c>
      <c r="V38" s="234">
        <v>1</v>
      </c>
      <c r="W38" s="241">
        <v>4060</v>
      </c>
      <c r="X38" s="259">
        <f>W38*V38</f>
        <v>4060</v>
      </c>
    </row>
    <row r="39" spans="1:25" s="25" customFormat="1">
      <c r="A39" s="28">
        <v>2</v>
      </c>
      <c r="B39" s="569" t="s">
        <v>157</v>
      </c>
      <c r="C39" s="570"/>
      <c r="D39" s="571"/>
      <c r="E39" s="181"/>
      <c r="F39" s="38" t="s">
        <v>58</v>
      </c>
      <c r="G39" s="135">
        <v>2</v>
      </c>
      <c r="H39" s="62">
        <v>19850</v>
      </c>
      <c r="I39" s="29">
        <v>39700</v>
      </c>
      <c r="J39" s="179"/>
      <c r="K39" s="38" t="s">
        <v>58</v>
      </c>
      <c r="L39" s="48">
        <v>3</v>
      </c>
      <c r="M39" s="62">
        <v>41195</v>
      </c>
      <c r="N39" s="212">
        <f>M39*L39</f>
        <v>123585</v>
      </c>
      <c r="O39" s="189"/>
      <c r="P39" s="38" t="s">
        <v>58</v>
      </c>
      <c r="Q39" s="239">
        <v>2</v>
      </c>
      <c r="R39" s="275">
        <v>50000</v>
      </c>
      <c r="S39" s="276">
        <f>R39*Q39</f>
        <v>100000</v>
      </c>
      <c r="T39" s="117"/>
      <c r="U39" s="38" t="s">
        <v>58</v>
      </c>
      <c r="V39" s="235">
        <v>2</v>
      </c>
      <c r="W39" s="241">
        <v>62000</v>
      </c>
      <c r="X39" s="259">
        <f>W39*V39</f>
        <v>124000</v>
      </c>
    </row>
    <row r="40" spans="1:25" s="25" customFormat="1" ht="16.5" customHeight="1">
      <c r="A40" s="28">
        <v>3</v>
      </c>
      <c r="B40" s="569" t="s">
        <v>68</v>
      </c>
      <c r="C40" s="570"/>
      <c r="D40" s="571"/>
      <c r="E40" s="181"/>
      <c r="F40" s="268" t="s">
        <v>40</v>
      </c>
      <c r="G40" s="283">
        <v>1</v>
      </c>
      <c r="H40" s="62">
        <v>0</v>
      </c>
      <c r="I40" s="26">
        <f>H40*G40</f>
        <v>0</v>
      </c>
      <c r="J40" s="180"/>
      <c r="K40" s="268" t="s">
        <v>40</v>
      </c>
      <c r="L40" s="48">
        <v>0</v>
      </c>
      <c r="M40" s="62">
        <v>0</v>
      </c>
      <c r="N40" s="212">
        <f t="shared" ref="N40:N44" si="6">M40*L40</f>
        <v>0</v>
      </c>
      <c r="O40" s="191"/>
      <c r="P40" s="268" t="s">
        <v>40</v>
      </c>
      <c r="Q40" s="47">
        <v>1</v>
      </c>
      <c r="R40" s="62">
        <v>20000</v>
      </c>
      <c r="S40" s="276">
        <f t="shared" ref="S40:S44" si="7">R40*Q40</f>
        <v>20000</v>
      </c>
      <c r="T40" s="117"/>
      <c r="U40" s="231" t="s">
        <v>40</v>
      </c>
      <c r="V40" s="234">
        <v>1</v>
      </c>
      <c r="W40" s="241">
        <v>62000</v>
      </c>
      <c r="X40" s="256">
        <f>V40*W40</f>
        <v>62000</v>
      </c>
    </row>
    <row r="41" spans="1:25" s="25" customFormat="1" ht="17.25" customHeight="1">
      <c r="A41" s="28">
        <v>4</v>
      </c>
      <c r="B41" s="581" t="s">
        <v>126</v>
      </c>
      <c r="C41" s="582"/>
      <c r="D41" s="583"/>
      <c r="E41" s="233"/>
      <c r="F41" s="268" t="s">
        <v>42</v>
      </c>
      <c r="G41" s="283">
        <v>1</v>
      </c>
      <c r="H41" s="62">
        <v>0</v>
      </c>
      <c r="I41" s="26">
        <f t="shared" ref="I41:I44" si="8">H41*G41</f>
        <v>0</v>
      </c>
      <c r="J41" s="180"/>
      <c r="K41" s="268" t="s">
        <v>42</v>
      </c>
      <c r="L41" s="48">
        <v>0</v>
      </c>
      <c r="M41" s="62">
        <v>0</v>
      </c>
      <c r="N41" s="212">
        <f t="shared" si="6"/>
        <v>0</v>
      </c>
      <c r="O41" s="191"/>
      <c r="P41" s="268" t="s">
        <v>42</v>
      </c>
      <c r="Q41" s="47">
        <v>1</v>
      </c>
      <c r="R41" s="62">
        <v>50000</v>
      </c>
      <c r="S41" s="276">
        <f t="shared" si="7"/>
        <v>50000</v>
      </c>
      <c r="T41" s="117"/>
      <c r="U41" s="234" t="s">
        <v>42</v>
      </c>
      <c r="V41" s="234">
        <v>1</v>
      </c>
      <c r="W41" s="245">
        <v>0</v>
      </c>
      <c r="X41" s="256">
        <f>V41*W41</f>
        <v>0</v>
      </c>
    </row>
    <row r="42" spans="1:25" s="25" customFormat="1" ht="17.25" customHeight="1">
      <c r="A42" s="28">
        <v>5</v>
      </c>
      <c r="B42" s="581" t="s">
        <v>127</v>
      </c>
      <c r="C42" s="582"/>
      <c r="D42" s="583"/>
      <c r="E42" s="233"/>
      <c r="F42" s="268" t="s">
        <v>42</v>
      </c>
      <c r="G42" s="283">
        <v>1</v>
      </c>
      <c r="H42" s="62">
        <v>0</v>
      </c>
      <c r="I42" s="26">
        <f t="shared" si="8"/>
        <v>0</v>
      </c>
      <c r="J42" s="180"/>
      <c r="K42" s="268" t="s">
        <v>42</v>
      </c>
      <c r="L42" s="48">
        <v>0</v>
      </c>
      <c r="M42" s="62">
        <v>0</v>
      </c>
      <c r="N42" s="212">
        <f t="shared" si="6"/>
        <v>0</v>
      </c>
      <c r="O42" s="191"/>
      <c r="P42" s="268" t="s">
        <v>42</v>
      </c>
      <c r="Q42" s="47">
        <v>1</v>
      </c>
      <c r="R42" s="62">
        <v>30000</v>
      </c>
      <c r="S42" s="276">
        <f t="shared" si="7"/>
        <v>30000</v>
      </c>
      <c r="T42" s="117"/>
      <c r="U42" s="234" t="s">
        <v>42</v>
      </c>
      <c r="V42" s="234">
        <v>1</v>
      </c>
      <c r="W42" s="245">
        <v>0</v>
      </c>
      <c r="X42" s="256">
        <f>V42*W42</f>
        <v>0</v>
      </c>
    </row>
    <row r="43" spans="1:25" s="25" customFormat="1" ht="25.5" customHeight="1">
      <c r="A43" s="28">
        <v>6</v>
      </c>
      <c r="B43" s="581" t="s">
        <v>128</v>
      </c>
      <c r="C43" s="582"/>
      <c r="D43" s="583"/>
      <c r="E43" s="233"/>
      <c r="F43" s="268" t="s">
        <v>42</v>
      </c>
      <c r="G43" s="283">
        <v>2</v>
      </c>
      <c r="H43" s="62">
        <v>0</v>
      </c>
      <c r="I43" s="26">
        <f t="shared" si="8"/>
        <v>0</v>
      </c>
      <c r="J43" s="180"/>
      <c r="K43" s="268" t="s">
        <v>42</v>
      </c>
      <c r="L43" s="75">
        <v>6</v>
      </c>
      <c r="M43" s="62">
        <v>8600</v>
      </c>
      <c r="N43" s="212">
        <f t="shared" si="6"/>
        <v>51600</v>
      </c>
      <c r="O43" s="191"/>
      <c r="P43" s="268" t="s">
        <v>42</v>
      </c>
      <c r="Q43" s="47">
        <v>2</v>
      </c>
      <c r="R43" s="62">
        <v>0</v>
      </c>
      <c r="S43" s="276">
        <f t="shared" si="7"/>
        <v>0</v>
      </c>
      <c r="T43" s="117"/>
      <c r="U43" s="234" t="s">
        <v>42</v>
      </c>
      <c r="V43" s="234">
        <v>2</v>
      </c>
      <c r="W43" s="245">
        <v>0</v>
      </c>
      <c r="X43" s="256">
        <f>V43*W43</f>
        <v>0</v>
      </c>
    </row>
    <row r="44" spans="1:25" s="25" customFormat="1" ht="25.5" customHeight="1">
      <c r="A44" s="28">
        <v>7</v>
      </c>
      <c r="B44" s="581" t="s">
        <v>129</v>
      </c>
      <c r="C44" s="582"/>
      <c r="D44" s="583"/>
      <c r="E44" s="233"/>
      <c r="F44" s="268" t="s">
        <v>42</v>
      </c>
      <c r="G44" s="283">
        <v>8</v>
      </c>
      <c r="H44" s="62">
        <v>0</v>
      </c>
      <c r="I44" s="26">
        <f t="shared" si="8"/>
        <v>0</v>
      </c>
      <c r="J44" s="180"/>
      <c r="K44" s="268" t="s">
        <v>42</v>
      </c>
      <c r="L44" s="48">
        <v>0</v>
      </c>
      <c r="M44" s="62">
        <v>0</v>
      </c>
      <c r="N44" s="212">
        <f t="shared" si="6"/>
        <v>0</v>
      </c>
      <c r="O44" s="191"/>
      <c r="P44" s="268" t="s">
        <v>42</v>
      </c>
      <c r="Q44" s="47">
        <v>0</v>
      </c>
      <c r="R44" s="62">
        <v>0</v>
      </c>
      <c r="S44" s="276">
        <f t="shared" si="7"/>
        <v>0</v>
      </c>
      <c r="T44" s="117"/>
      <c r="U44" s="234" t="s">
        <v>42</v>
      </c>
      <c r="V44" s="234">
        <v>8</v>
      </c>
      <c r="W44" s="245">
        <v>0</v>
      </c>
      <c r="X44" s="256">
        <f>V44*W44</f>
        <v>0</v>
      </c>
    </row>
    <row r="45" spans="1:25" s="25" customFormat="1" ht="17.25" customHeight="1">
      <c r="A45" s="28"/>
      <c r="B45" s="581" t="s">
        <v>139</v>
      </c>
      <c r="C45" s="582"/>
      <c r="D45" s="583"/>
      <c r="E45" s="233"/>
      <c r="F45" s="48"/>
      <c r="G45" s="198"/>
      <c r="H45" s="62"/>
      <c r="I45" s="26"/>
      <c r="J45" s="180"/>
      <c r="K45" s="48"/>
      <c r="L45" s="48"/>
      <c r="M45" s="62"/>
      <c r="N45" s="215"/>
      <c r="O45" s="191"/>
      <c r="P45" s="48"/>
      <c r="Q45" s="47"/>
      <c r="R45" s="66"/>
      <c r="S45" s="26"/>
      <c r="T45" s="117"/>
      <c r="U45" s="234"/>
      <c r="V45" s="119"/>
      <c r="W45" s="246"/>
      <c r="X45" s="255"/>
    </row>
    <row r="46" spans="1:25" s="25" customFormat="1" ht="17.25" customHeight="1">
      <c r="A46" s="28"/>
      <c r="B46" s="581" t="s">
        <v>140</v>
      </c>
      <c r="C46" s="582"/>
      <c r="D46" s="583"/>
      <c r="E46" s="233"/>
      <c r="F46" s="48"/>
      <c r="G46" s="198"/>
      <c r="H46" s="62"/>
      <c r="I46" s="26"/>
      <c r="J46" s="180"/>
      <c r="K46" s="48"/>
      <c r="L46" s="48"/>
      <c r="M46" s="62"/>
      <c r="N46" s="215"/>
      <c r="O46" s="191"/>
      <c r="P46" s="48"/>
      <c r="Q46" s="47"/>
      <c r="R46" s="66"/>
      <c r="S46" s="26"/>
      <c r="T46" s="117"/>
      <c r="U46" s="234"/>
      <c r="V46" s="119"/>
      <c r="W46" s="246"/>
      <c r="X46" s="255"/>
    </row>
    <row r="47" spans="1:25" s="25" customFormat="1" ht="76.5" customHeight="1">
      <c r="A47" s="28"/>
      <c r="B47" s="445" t="s">
        <v>22</v>
      </c>
      <c r="C47" s="446"/>
      <c r="D47" s="578"/>
      <c r="E47" s="181"/>
      <c r="F47" s="48"/>
      <c r="G47" s="197"/>
      <c r="H47" s="74"/>
      <c r="I47" s="67">
        <v>50950</v>
      </c>
      <c r="J47" s="46"/>
      <c r="K47" s="184"/>
      <c r="L47" s="184"/>
      <c r="M47" s="184"/>
      <c r="N47" s="175">
        <f>SUM(N38:N43)</f>
        <v>200485</v>
      </c>
      <c r="O47" s="191"/>
      <c r="P47" s="48"/>
      <c r="Q47" s="47"/>
      <c r="R47" s="66"/>
      <c r="S47" s="277">
        <f>SUM(S38:S39)</f>
        <v>140000</v>
      </c>
      <c r="T47" s="117"/>
      <c r="U47" s="117"/>
      <c r="V47" s="117"/>
      <c r="W47" s="247"/>
      <c r="X47" s="278">
        <f>SUM(X38:X44)</f>
        <v>190060</v>
      </c>
      <c r="Y47" s="238"/>
    </row>
    <row r="48" spans="1:25" s="25" customFormat="1" ht="15" customHeight="1">
      <c r="A48" s="137" t="s">
        <v>67</v>
      </c>
      <c r="B48" s="542" t="s">
        <v>66</v>
      </c>
      <c r="C48" s="579"/>
      <c r="D48" s="580"/>
      <c r="E48" s="181"/>
      <c r="F48" s="48"/>
      <c r="G48" s="197"/>
      <c r="H48" s="74"/>
      <c r="I48" s="67"/>
      <c r="J48" s="180"/>
      <c r="K48" s="48"/>
      <c r="L48" s="48"/>
      <c r="M48" s="66"/>
      <c r="N48" s="173"/>
      <c r="O48" s="191"/>
      <c r="P48" s="48"/>
      <c r="Q48" s="47"/>
      <c r="R48" s="66"/>
      <c r="S48" s="190"/>
      <c r="T48" s="117"/>
      <c r="U48" s="117"/>
      <c r="V48" s="117"/>
      <c r="W48" s="245"/>
      <c r="X48" s="258"/>
    </row>
    <row r="49" spans="1:25" s="25" customFormat="1" ht="19.5" customHeight="1">
      <c r="A49" s="28">
        <v>1</v>
      </c>
      <c r="B49" s="581" t="s">
        <v>146</v>
      </c>
      <c r="C49" s="564"/>
      <c r="D49" s="565"/>
      <c r="E49" s="181"/>
      <c r="F49" s="48" t="s">
        <v>64</v>
      </c>
      <c r="G49" s="284">
        <v>1</v>
      </c>
      <c r="H49" s="74">
        <v>1250</v>
      </c>
      <c r="I49" s="29">
        <v>2500</v>
      </c>
      <c r="J49" s="180"/>
      <c r="K49" s="48" t="s">
        <v>64</v>
      </c>
      <c r="L49" s="48">
        <v>2</v>
      </c>
      <c r="M49" s="74">
        <v>11000</v>
      </c>
      <c r="N49" s="214">
        <f>L49*M49</f>
        <v>22000</v>
      </c>
      <c r="O49" s="191"/>
      <c r="P49" s="48" t="s">
        <v>64</v>
      </c>
      <c r="Q49" s="47">
        <v>2</v>
      </c>
      <c r="R49" s="66">
        <v>4000</v>
      </c>
      <c r="S49" s="40">
        <f t="shared" ref="S49:S50" si="9">Q49*R49</f>
        <v>8000</v>
      </c>
      <c r="T49" s="117"/>
      <c r="U49" s="51" t="s">
        <v>64</v>
      </c>
      <c r="V49" s="265">
        <v>1</v>
      </c>
      <c r="W49" s="173">
        <v>45000</v>
      </c>
      <c r="X49" s="256">
        <f>V49*W49</f>
        <v>45000</v>
      </c>
    </row>
    <row r="50" spans="1:25" s="25" customFormat="1" ht="19.5" customHeight="1">
      <c r="A50" s="28">
        <v>2</v>
      </c>
      <c r="B50" s="581" t="s">
        <v>135</v>
      </c>
      <c r="C50" s="564"/>
      <c r="D50" s="565"/>
      <c r="E50" s="233"/>
      <c r="F50" s="51" t="s">
        <v>64</v>
      </c>
      <c r="G50" s="283">
        <v>1</v>
      </c>
      <c r="H50" s="74">
        <v>0</v>
      </c>
      <c r="I50" s="29">
        <f>H50*G50</f>
        <v>0</v>
      </c>
      <c r="J50" s="180"/>
      <c r="K50" s="48" t="s">
        <v>64</v>
      </c>
      <c r="L50" s="48">
        <v>0</v>
      </c>
      <c r="M50" s="74">
        <v>0</v>
      </c>
      <c r="N50" s="214">
        <f>L50*M50</f>
        <v>0</v>
      </c>
      <c r="O50" s="191"/>
      <c r="P50" s="48" t="s">
        <v>64</v>
      </c>
      <c r="Q50" s="47">
        <v>0</v>
      </c>
      <c r="R50" s="74">
        <v>0</v>
      </c>
      <c r="S50" s="40">
        <f t="shared" si="9"/>
        <v>0</v>
      </c>
      <c r="T50" s="117"/>
      <c r="U50" s="51" t="s">
        <v>64</v>
      </c>
      <c r="V50" s="234">
        <v>1</v>
      </c>
      <c r="W50" s="74">
        <v>0</v>
      </c>
      <c r="X50" s="256">
        <f>V50*W50</f>
        <v>0</v>
      </c>
    </row>
    <row r="51" spans="1:25" s="25" customFormat="1" ht="83.25" customHeight="1">
      <c r="A51" s="28"/>
      <c r="B51" s="572" t="s">
        <v>22</v>
      </c>
      <c r="C51" s="573"/>
      <c r="D51" s="574"/>
      <c r="E51" s="181"/>
      <c r="F51" s="48"/>
      <c r="G51" s="197"/>
      <c r="H51" s="74"/>
      <c r="I51" s="67">
        <v>2500</v>
      </c>
      <c r="J51" s="180"/>
      <c r="K51" s="48"/>
      <c r="L51" s="48"/>
      <c r="M51" s="74"/>
      <c r="N51" s="174">
        <f>N49</f>
        <v>22000</v>
      </c>
      <c r="O51" s="191"/>
      <c r="P51" s="48"/>
      <c r="Q51" s="73"/>
      <c r="R51" s="66"/>
      <c r="S51" s="223">
        <f>S49</f>
        <v>8000</v>
      </c>
      <c r="T51" s="117"/>
      <c r="U51" s="117"/>
      <c r="V51" s="117"/>
      <c r="W51" s="245"/>
      <c r="X51" s="279">
        <f>SUM(X49:X50)</f>
        <v>45000</v>
      </c>
      <c r="Y51" s="238"/>
    </row>
    <row r="52" spans="1:25" s="25" customFormat="1" ht="19.5" customHeight="1">
      <c r="A52" s="137" t="s">
        <v>63</v>
      </c>
      <c r="B52" s="587" t="s">
        <v>62</v>
      </c>
      <c r="C52" s="588"/>
      <c r="D52" s="589"/>
      <c r="E52" s="181"/>
      <c r="F52" s="48"/>
      <c r="G52" s="197"/>
      <c r="H52" s="74"/>
      <c r="I52" s="29"/>
      <c r="J52" s="180"/>
      <c r="K52" s="48"/>
      <c r="L52" s="48"/>
      <c r="M52" s="66"/>
      <c r="N52" s="174"/>
      <c r="O52" s="191"/>
      <c r="P52" s="48"/>
      <c r="Q52" s="73"/>
      <c r="R52" s="66"/>
      <c r="S52" s="26"/>
      <c r="T52" s="117"/>
      <c r="U52" s="117"/>
      <c r="V52" s="117"/>
      <c r="X52" s="255"/>
    </row>
    <row r="53" spans="1:25" s="25" customFormat="1" ht="21.75" customHeight="1">
      <c r="A53" s="28">
        <v>1</v>
      </c>
      <c r="B53" s="563" t="s">
        <v>61</v>
      </c>
      <c r="C53" s="564"/>
      <c r="D53" s="565"/>
      <c r="E53" s="181"/>
      <c r="F53" s="48" t="s">
        <v>58</v>
      </c>
      <c r="G53" s="283">
        <v>2</v>
      </c>
      <c r="H53" s="62">
        <v>4620</v>
      </c>
      <c r="I53" s="29">
        <f>H53*G53</f>
        <v>9240</v>
      </c>
      <c r="J53" s="180"/>
      <c r="K53" s="48" t="s">
        <v>58</v>
      </c>
      <c r="L53" s="48">
        <v>1</v>
      </c>
      <c r="M53" s="74">
        <v>4840</v>
      </c>
      <c r="N53" s="212">
        <f t="shared" si="2"/>
        <v>4840</v>
      </c>
      <c r="O53" s="191"/>
      <c r="P53" s="48" t="s">
        <v>58</v>
      </c>
      <c r="Q53" s="73">
        <v>1</v>
      </c>
      <c r="R53" s="66">
        <v>10000</v>
      </c>
      <c r="S53" s="40">
        <f t="shared" si="5"/>
        <v>10000</v>
      </c>
      <c r="T53" s="117"/>
      <c r="U53" s="51" t="s">
        <v>58</v>
      </c>
      <c r="V53" s="234">
        <v>2</v>
      </c>
      <c r="W53" s="246">
        <v>4500</v>
      </c>
      <c r="X53" s="256">
        <f>V53*W53</f>
        <v>9000</v>
      </c>
    </row>
    <row r="54" spans="1:25" s="25" customFormat="1" ht="21.75" customHeight="1">
      <c r="A54" s="28">
        <v>2</v>
      </c>
      <c r="B54" s="566" t="s">
        <v>60</v>
      </c>
      <c r="C54" s="567"/>
      <c r="D54" s="568"/>
      <c r="E54" s="181"/>
      <c r="F54" s="48" t="s">
        <v>58</v>
      </c>
      <c r="G54" s="283">
        <v>0</v>
      </c>
      <c r="H54" s="62">
        <v>1250</v>
      </c>
      <c r="I54" s="29">
        <f t="shared" ref="I54:I58" si="10">H54*G54</f>
        <v>0</v>
      </c>
      <c r="J54" s="180"/>
      <c r="K54" s="48" t="s">
        <v>58</v>
      </c>
      <c r="L54" s="48">
        <v>1</v>
      </c>
      <c r="M54" s="74">
        <v>2860.0000000000005</v>
      </c>
      <c r="N54" s="212">
        <f t="shared" si="2"/>
        <v>2860.0000000000005</v>
      </c>
      <c r="O54" s="191"/>
      <c r="P54" s="48" t="s">
        <v>58</v>
      </c>
      <c r="Q54" s="73">
        <v>2</v>
      </c>
      <c r="R54" s="66">
        <v>5000</v>
      </c>
      <c r="S54" s="40">
        <f t="shared" si="5"/>
        <v>10000</v>
      </c>
      <c r="T54" s="117"/>
      <c r="U54" s="51" t="s">
        <v>58</v>
      </c>
      <c r="V54" s="234">
        <v>0</v>
      </c>
      <c r="W54" s="246">
        <v>2900</v>
      </c>
      <c r="X54" s="256">
        <f>W54*V54</f>
        <v>0</v>
      </c>
    </row>
    <row r="55" spans="1:25" s="25" customFormat="1" ht="21.75" customHeight="1">
      <c r="A55" s="28">
        <v>3</v>
      </c>
      <c r="B55" s="569" t="s">
        <v>59</v>
      </c>
      <c r="C55" s="570"/>
      <c r="D55" s="571"/>
      <c r="E55" s="181"/>
      <c r="F55" s="48" t="s">
        <v>58</v>
      </c>
      <c r="G55" s="197">
        <v>1</v>
      </c>
      <c r="H55" s="62">
        <v>6000</v>
      </c>
      <c r="I55" s="29">
        <f t="shared" si="10"/>
        <v>6000</v>
      </c>
      <c r="J55" s="180"/>
      <c r="K55" s="48" t="s">
        <v>58</v>
      </c>
      <c r="L55" s="48">
        <v>1</v>
      </c>
      <c r="M55" s="74">
        <v>3850.0000000000005</v>
      </c>
      <c r="N55" s="212">
        <f t="shared" si="2"/>
        <v>3850.0000000000005</v>
      </c>
      <c r="O55" s="191"/>
      <c r="P55" s="48" t="s">
        <v>58</v>
      </c>
      <c r="Q55" s="73">
        <v>1</v>
      </c>
      <c r="R55" s="66">
        <v>5000</v>
      </c>
      <c r="S55" s="40">
        <f t="shared" si="5"/>
        <v>5000</v>
      </c>
      <c r="T55" s="117"/>
      <c r="U55" s="51" t="s">
        <v>58</v>
      </c>
      <c r="V55" s="73">
        <v>1</v>
      </c>
      <c r="W55" s="246">
        <v>2900</v>
      </c>
      <c r="X55" s="256">
        <f>V55*W55</f>
        <v>2900</v>
      </c>
    </row>
    <row r="56" spans="1:25" s="25" customFormat="1" ht="21.75" customHeight="1">
      <c r="A56" s="28">
        <v>4</v>
      </c>
      <c r="B56" s="584" t="s">
        <v>136</v>
      </c>
      <c r="C56" s="585"/>
      <c r="D56" s="586"/>
      <c r="E56" s="233"/>
      <c r="F56" s="48" t="s">
        <v>58</v>
      </c>
      <c r="G56" s="197">
        <v>1</v>
      </c>
      <c r="H56" s="62">
        <v>4620</v>
      </c>
      <c r="I56" s="29">
        <f t="shared" si="10"/>
        <v>4620</v>
      </c>
      <c r="J56" s="180"/>
      <c r="K56" s="48" t="s">
        <v>58</v>
      </c>
      <c r="L56" s="48">
        <v>1</v>
      </c>
      <c r="M56" s="74">
        <v>4840</v>
      </c>
      <c r="N56" s="212">
        <f t="shared" ref="N56:N58" si="11">M56*L56</f>
        <v>4840</v>
      </c>
      <c r="O56" s="191"/>
      <c r="P56" s="48" t="s">
        <v>58</v>
      </c>
      <c r="Q56" s="73">
        <v>1</v>
      </c>
      <c r="R56" s="66">
        <v>10000</v>
      </c>
      <c r="S56" s="40">
        <f t="shared" ref="S56:S58" si="12">Q56*R56</f>
        <v>10000</v>
      </c>
      <c r="T56" s="117"/>
      <c r="U56" s="51" t="s">
        <v>58</v>
      </c>
      <c r="V56" s="73">
        <v>1</v>
      </c>
      <c r="W56" s="245">
        <v>0</v>
      </c>
      <c r="X56" s="256">
        <f>V56*W56</f>
        <v>0</v>
      </c>
    </row>
    <row r="57" spans="1:25" s="25" customFormat="1" ht="21.75" customHeight="1">
      <c r="A57" s="28">
        <v>5</v>
      </c>
      <c r="B57" s="584" t="s">
        <v>137</v>
      </c>
      <c r="C57" s="585"/>
      <c r="D57" s="586"/>
      <c r="E57" s="233"/>
      <c r="F57" s="48" t="s">
        <v>58</v>
      </c>
      <c r="G57" s="197">
        <v>1</v>
      </c>
      <c r="H57" s="62">
        <v>1250</v>
      </c>
      <c r="I57" s="29">
        <f t="shared" si="10"/>
        <v>1250</v>
      </c>
      <c r="J57" s="180"/>
      <c r="K57" s="48" t="s">
        <v>58</v>
      </c>
      <c r="L57" s="48">
        <v>1</v>
      </c>
      <c r="M57" s="74">
        <v>2860.0000000000005</v>
      </c>
      <c r="N57" s="212">
        <f t="shared" si="11"/>
        <v>2860.0000000000005</v>
      </c>
      <c r="O57" s="191"/>
      <c r="P57" s="48" t="s">
        <v>58</v>
      </c>
      <c r="Q57" s="73">
        <v>1</v>
      </c>
      <c r="R57" s="66">
        <v>10000</v>
      </c>
      <c r="S57" s="40">
        <f t="shared" si="12"/>
        <v>10000</v>
      </c>
      <c r="T57" s="117"/>
      <c r="U57" s="51" t="s">
        <v>40</v>
      </c>
      <c r="V57" s="73">
        <v>1</v>
      </c>
      <c r="W57" s="245">
        <v>0</v>
      </c>
      <c r="X57" s="256">
        <f>V57*W57</f>
        <v>0</v>
      </c>
    </row>
    <row r="58" spans="1:25" s="25" customFormat="1" ht="21.75" customHeight="1">
      <c r="A58" s="28">
        <v>6</v>
      </c>
      <c r="B58" s="584" t="s">
        <v>138</v>
      </c>
      <c r="C58" s="585"/>
      <c r="D58" s="586"/>
      <c r="E58" s="233"/>
      <c r="F58" s="48" t="s">
        <v>58</v>
      </c>
      <c r="G58" s="285">
        <v>5</v>
      </c>
      <c r="H58" s="62">
        <v>6000</v>
      </c>
      <c r="I58" s="29">
        <f t="shared" si="10"/>
        <v>30000</v>
      </c>
      <c r="J58" s="180"/>
      <c r="K58" s="48" t="s">
        <v>58</v>
      </c>
      <c r="L58" s="48">
        <v>1</v>
      </c>
      <c r="M58" s="74">
        <v>3850.0000000000005</v>
      </c>
      <c r="N58" s="212">
        <f t="shared" si="11"/>
        <v>3850.0000000000005</v>
      </c>
      <c r="O58" s="191"/>
      <c r="P58" s="48" t="s">
        <v>58</v>
      </c>
      <c r="Q58" s="73">
        <v>1</v>
      </c>
      <c r="R58" s="66">
        <v>5000</v>
      </c>
      <c r="S58" s="40">
        <f t="shared" si="12"/>
        <v>5000</v>
      </c>
      <c r="T58" s="117"/>
      <c r="U58" s="51" t="s">
        <v>40</v>
      </c>
      <c r="V58" s="73">
        <v>5</v>
      </c>
      <c r="W58" s="245">
        <v>0</v>
      </c>
      <c r="X58" s="256">
        <f>V58*W58</f>
        <v>0</v>
      </c>
    </row>
    <row r="59" spans="1:25" s="25" customFormat="1" ht="44.25" customHeight="1">
      <c r="A59" s="28"/>
      <c r="B59" s="572" t="s">
        <v>22</v>
      </c>
      <c r="C59" s="573"/>
      <c r="D59" s="574"/>
      <c r="E59" s="181"/>
      <c r="F59" s="48"/>
      <c r="G59" s="197"/>
      <c r="H59" s="74"/>
      <c r="I59" s="67">
        <v>7250</v>
      </c>
      <c r="J59" s="46"/>
      <c r="K59" s="184"/>
      <c r="L59" s="184"/>
      <c r="M59" s="184"/>
      <c r="N59" s="175">
        <f>SUM(N53:N55)</f>
        <v>11550</v>
      </c>
      <c r="O59" s="191"/>
      <c r="P59" s="31"/>
      <c r="Q59" s="47"/>
      <c r="R59" s="66"/>
      <c r="S59" s="223">
        <f>SUM(S53:S55)</f>
        <v>25000</v>
      </c>
      <c r="T59" s="117"/>
      <c r="U59" s="117"/>
      <c r="V59" s="117"/>
      <c r="W59" s="245"/>
      <c r="X59" s="279">
        <f>SUM(X53:X58)</f>
        <v>11900</v>
      </c>
      <c r="Y59" s="238"/>
    </row>
    <row r="60" spans="1:25" s="25" customFormat="1" ht="15" customHeight="1">
      <c r="A60" s="28"/>
      <c r="B60" s="572"/>
      <c r="C60" s="573"/>
      <c r="D60" s="574"/>
      <c r="E60" s="181"/>
      <c r="F60" s="48"/>
      <c r="G60" s="197"/>
      <c r="H60" s="74"/>
      <c r="I60" s="67"/>
      <c r="J60" s="180"/>
      <c r="K60" s="48"/>
      <c r="L60" s="48"/>
      <c r="M60" s="66"/>
      <c r="N60" s="173"/>
      <c r="O60" s="191"/>
      <c r="P60" s="168"/>
      <c r="Q60" s="48"/>
      <c r="R60" s="66"/>
      <c r="S60" s="26"/>
      <c r="T60" s="117"/>
      <c r="U60" s="117"/>
      <c r="V60" s="117"/>
      <c r="W60" s="246"/>
      <c r="X60" s="255"/>
    </row>
    <row r="61" spans="1:25" s="25" customFormat="1" ht="15" customHeight="1">
      <c r="A61" s="28"/>
      <c r="B61" s="560"/>
      <c r="C61" s="561"/>
      <c r="D61" s="562"/>
      <c r="E61" s="181"/>
      <c r="F61" s="48"/>
      <c r="G61" s="197"/>
      <c r="H61" s="74"/>
      <c r="I61" s="67"/>
      <c r="J61" s="180"/>
      <c r="K61" s="48"/>
      <c r="L61" s="48"/>
      <c r="M61" s="66"/>
      <c r="N61" s="173"/>
      <c r="O61" s="191"/>
      <c r="P61" s="168"/>
      <c r="Q61" s="47"/>
      <c r="R61" s="66"/>
      <c r="S61" s="26"/>
      <c r="T61" s="117"/>
      <c r="U61" s="117"/>
      <c r="V61" s="117"/>
      <c r="W61" s="246"/>
      <c r="X61" s="255"/>
    </row>
    <row r="62" spans="1:25" s="25" customFormat="1" ht="15" customHeight="1">
      <c r="A62" s="146" t="s">
        <v>57</v>
      </c>
      <c r="B62" s="532" t="s">
        <v>56</v>
      </c>
      <c r="C62" s="533"/>
      <c r="D62" s="534"/>
      <c r="E62" s="206"/>
      <c r="F62" s="31"/>
      <c r="G62" s="196"/>
      <c r="H62" s="68"/>
      <c r="I62" s="26"/>
      <c r="J62" s="180"/>
      <c r="K62" s="48"/>
      <c r="L62" s="48"/>
      <c r="M62" s="66"/>
      <c r="N62" s="173"/>
      <c r="O62" s="191"/>
      <c r="P62" s="168"/>
      <c r="Q62" s="47"/>
      <c r="R62" s="66"/>
      <c r="S62" s="26"/>
      <c r="T62" s="117"/>
      <c r="U62" s="117"/>
      <c r="V62" s="117"/>
      <c r="W62" s="246"/>
      <c r="X62" s="255"/>
    </row>
    <row r="63" spans="1:25" s="25" customFormat="1" ht="15" customHeight="1">
      <c r="A63" s="28">
        <v>1</v>
      </c>
      <c r="B63" s="556" t="s">
        <v>55</v>
      </c>
      <c r="C63" s="533"/>
      <c r="D63" s="534"/>
      <c r="E63" s="207"/>
      <c r="F63" s="168" t="s">
        <v>42</v>
      </c>
      <c r="G63" s="48">
        <v>3</v>
      </c>
      <c r="H63" s="84">
        <v>250</v>
      </c>
      <c r="I63" s="26">
        <v>750</v>
      </c>
      <c r="J63" s="180"/>
      <c r="K63" s="168" t="s">
        <v>42</v>
      </c>
      <c r="L63" s="48">
        <v>0</v>
      </c>
      <c r="M63" s="74">
        <v>210</v>
      </c>
      <c r="N63" s="212">
        <f t="shared" si="2"/>
        <v>0</v>
      </c>
      <c r="O63" s="191"/>
      <c r="P63" s="168" t="s">
        <v>42</v>
      </c>
      <c r="Q63" s="47">
        <v>0</v>
      </c>
      <c r="R63" s="66">
        <v>250</v>
      </c>
      <c r="S63" s="40">
        <f t="shared" si="5"/>
        <v>0</v>
      </c>
      <c r="T63" s="117"/>
      <c r="U63" s="38" t="s">
        <v>42</v>
      </c>
      <c r="V63" s="234">
        <v>15</v>
      </c>
      <c r="W63" s="246">
        <v>175</v>
      </c>
      <c r="X63" s="256">
        <f t="shared" ref="X63:X73" si="13">V63*W63</f>
        <v>2625</v>
      </c>
    </row>
    <row r="64" spans="1:25" s="25" customFormat="1" ht="15" customHeight="1">
      <c r="A64" s="28">
        <v>2</v>
      </c>
      <c r="B64" s="556" t="s">
        <v>54</v>
      </c>
      <c r="C64" s="533"/>
      <c r="D64" s="534"/>
      <c r="E64" s="207"/>
      <c r="F64" s="168" t="s">
        <v>42</v>
      </c>
      <c r="G64" s="48">
        <v>10</v>
      </c>
      <c r="H64" s="84">
        <v>100</v>
      </c>
      <c r="I64" s="26">
        <v>1000</v>
      </c>
      <c r="J64" s="180"/>
      <c r="K64" s="168" t="s">
        <v>42</v>
      </c>
      <c r="L64" s="48">
        <v>30</v>
      </c>
      <c r="M64" s="74">
        <v>135</v>
      </c>
      <c r="N64" s="212">
        <f t="shared" si="2"/>
        <v>4050</v>
      </c>
      <c r="O64" s="191"/>
      <c r="P64" s="168" t="s">
        <v>42</v>
      </c>
      <c r="Q64" s="48">
        <v>25</v>
      </c>
      <c r="R64" s="66">
        <v>120</v>
      </c>
      <c r="S64" s="40">
        <f t="shared" si="5"/>
        <v>3000</v>
      </c>
      <c r="T64" s="117"/>
      <c r="U64" s="38" t="s">
        <v>42</v>
      </c>
      <c r="V64" s="234">
        <v>30</v>
      </c>
      <c r="W64" s="246">
        <v>115</v>
      </c>
      <c r="X64" s="256">
        <f t="shared" si="13"/>
        <v>3450</v>
      </c>
    </row>
    <row r="65" spans="1:24" s="25" customFormat="1" ht="15" customHeight="1">
      <c r="A65" s="28">
        <v>3</v>
      </c>
      <c r="B65" s="556" t="s">
        <v>53</v>
      </c>
      <c r="C65" s="533"/>
      <c r="D65" s="534"/>
      <c r="E65" s="207"/>
      <c r="F65" s="168" t="s">
        <v>42</v>
      </c>
      <c r="G65" s="48">
        <v>3</v>
      </c>
      <c r="H65" s="84">
        <v>500</v>
      </c>
      <c r="I65" s="26">
        <v>1500</v>
      </c>
      <c r="J65" s="180"/>
      <c r="K65" s="168" t="s">
        <v>42</v>
      </c>
      <c r="L65" s="48">
        <v>10</v>
      </c>
      <c r="M65" s="74">
        <v>210</v>
      </c>
      <c r="N65" s="212">
        <f t="shared" si="2"/>
        <v>2100</v>
      </c>
      <c r="O65" s="191"/>
      <c r="P65" s="168" t="s">
        <v>42</v>
      </c>
      <c r="Q65" s="47">
        <v>0</v>
      </c>
      <c r="R65" s="62">
        <v>250</v>
      </c>
      <c r="S65" s="40">
        <f t="shared" si="5"/>
        <v>0</v>
      </c>
      <c r="T65" s="117"/>
      <c r="U65" s="38" t="s">
        <v>42</v>
      </c>
      <c r="V65" s="234">
        <v>10</v>
      </c>
      <c r="W65" s="246">
        <v>160</v>
      </c>
      <c r="X65" s="256">
        <f t="shared" si="13"/>
        <v>1600</v>
      </c>
    </row>
    <row r="66" spans="1:24" s="25" customFormat="1" ht="15" customHeight="1">
      <c r="A66" s="28">
        <v>4</v>
      </c>
      <c r="B66" s="556" t="s">
        <v>52</v>
      </c>
      <c r="C66" s="533"/>
      <c r="D66" s="534"/>
      <c r="E66" s="207"/>
      <c r="F66" s="168" t="s">
        <v>42</v>
      </c>
      <c r="G66" s="48">
        <v>20</v>
      </c>
      <c r="H66" s="84">
        <v>160</v>
      </c>
      <c r="I66" s="26">
        <v>3200</v>
      </c>
      <c r="J66" s="180"/>
      <c r="K66" s="168" t="s">
        <v>42</v>
      </c>
      <c r="L66" s="48">
        <v>4</v>
      </c>
      <c r="M66" s="74">
        <v>150</v>
      </c>
      <c r="N66" s="212">
        <f t="shared" si="2"/>
        <v>600</v>
      </c>
      <c r="O66" s="191"/>
      <c r="P66" s="168" t="s">
        <v>42</v>
      </c>
      <c r="Q66" s="47">
        <v>10</v>
      </c>
      <c r="R66" s="62">
        <v>200</v>
      </c>
      <c r="S66" s="40">
        <f t="shared" si="5"/>
        <v>2000</v>
      </c>
      <c r="T66" s="117"/>
      <c r="U66" s="38" t="s">
        <v>42</v>
      </c>
      <c r="V66" s="234">
        <v>10</v>
      </c>
      <c r="W66" s="246">
        <v>150</v>
      </c>
      <c r="X66" s="256">
        <f t="shared" si="13"/>
        <v>1500</v>
      </c>
    </row>
    <row r="67" spans="1:24" s="25" customFormat="1" ht="15" customHeight="1">
      <c r="A67" s="28">
        <v>5</v>
      </c>
      <c r="B67" s="556" t="s">
        <v>51</v>
      </c>
      <c r="C67" s="533"/>
      <c r="D67" s="534"/>
      <c r="E67" s="207"/>
      <c r="F67" s="168" t="s">
        <v>50</v>
      </c>
      <c r="G67" s="48">
        <v>20</v>
      </c>
      <c r="H67" s="84">
        <v>600</v>
      </c>
      <c r="I67" s="26">
        <v>12000</v>
      </c>
      <c r="J67" s="180"/>
      <c r="K67" s="168" t="s">
        <v>50</v>
      </c>
      <c r="L67" s="48">
        <v>10</v>
      </c>
      <c r="M67" s="74">
        <v>890</v>
      </c>
      <c r="N67" s="212">
        <f t="shared" si="2"/>
        <v>8900</v>
      </c>
      <c r="O67" s="191"/>
      <c r="P67" s="168" t="s">
        <v>50</v>
      </c>
      <c r="Q67" s="47">
        <v>20</v>
      </c>
      <c r="R67" s="30">
        <v>900</v>
      </c>
      <c r="S67" s="40">
        <f t="shared" si="5"/>
        <v>18000</v>
      </c>
      <c r="T67" s="117"/>
      <c r="U67" s="231" t="s">
        <v>50</v>
      </c>
      <c r="V67" s="234">
        <v>5</v>
      </c>
      <c r="W67" s="246">
        <v>750</v>
      </c>
      <c r="X67" s="256">
        <f t="shared" si="13"/>
        <v>3750</v>
      </c>
    </row>
    <row r="68" spans="1:24" s="25" customFormat="1" ht="17.25" customHeight="1">
      <c r="A68" s="28">
        <v>6</v>
      </c>
      <c r="B68" s="556" t="s">
        <v>49</v>
      </c>
      <c r="C68" s="516"/>
      <c r="D68" s="517"/>
      <c r="E68" s="207"/>
      <c r="F68" s="168" t="s">
        <v>48</v>
      </c>
      <c r="G68" s="170">
        <v>1</v>
      </c>
      <c r="H68" s="84">
        <v>6000</v>
      </c>
      <c r="I68" s="26">
        <v>6000</v>
      </c>
      <c r="J68" s="180"/>
      <c r="K68" s="168" t="s">
        <v>48</v>
      </c>
      <c r="L68" s="70">
        <v>6</v>
      </c>
      <c r="M68" s="185">
        <v>3300</v>
      </c>
      <c r="N68" s="212">
        <f t="shared" si="2"/>
        <v>19800</v>
      </c>
      <c r="O68" s="191"/>
      <c r="P68" s="168" t="s">
        <v>48</v>
      </c>
      <c r="Q68" s="61">
        <v>4</v>
      </c>
      <c r="R68" s="138">
        <v>3500</v>
      </c>
      <c r="S68" s="40">
        <f t="shared" si="5"/>
        <v>14000</v>
      </c>
      <c r="T68" s="117"/>
      <c r="U68" s="38" t="s">
        <v>48</v>
      </c>
      <c r="V68" s="234">
        <v>10</v>
      </c>
      <c r="W68" s="246">
        <v>3900</v>
      </c>
      <c r="X68" s="256">
        <f t="shared" si="13"/>
        <v>39000</v>
      </c>
    </row>
    <row r="69" spans="1:24" s="25" customFormat="1" ht="17.25" customHeight="1">
      <c r="A69" s="28">
        <v>7</v>
      </c>
      <c r="B69" s="556" t="s">
        <v>47</v>
      </c>
      <c r="C69" s="516"/>
      <c r="D69" s="517"/>
      <c r="E69" s="207"/>
      <c r="F69" s="168" t="s">
        <v>46</v>
      </c>
      <c r="G69" s="170">
        <v>1</v>
      </c>
      <c r="H69" s="84">
        <v>1000</v>
      </c>
      <c r="I69" s="26">
        <v>1000</v>
      </c>
      <c r="J69" s="180"/>
      <c r="K69" s="168" t="s">
        <v>46</v>
      </c>
      <c r="L69" s="70">
        <v>1</v>
      </c>
      <c r="M69" s="185">
        <v>2150</v>
      </c>
      <c r="N69" s="212">
        <f t="shared" si="2"/>
        <v>2150</v>
      </c>
      <c r="O69" s="191"/>
      <c r="P69" s="168" t="s">
        <v>46</v>
      </c>
      <c r="Q69" s="49"/>
      <c r="R69" s="66">
        <v>2500</v>
      </c>
      <c r="S69" s="40">
        <f t="shared" si="5"/>
        <v>0</v>
      </c>
      <c r="T69" s="117"/>
      <c r="U69" s="38" t="s">
        <v>46</v>
      </c>
      <c r="V69" s="234">
        <v>1</v>
      </c>
      <c r="W69" s="246">
        <v>1600</v>
      </c>
      <c r="X69" s="256">
        <f t="shared" si="13"/>
        <v>1600</v>
      </c>
    </row>
    <row r="70" spans="1:24" s="25" customFormat="1" ht="17.25" customHeight="1">
      <c r="A70" s="28">
        <v>8</v>
      </c>
      <c r="B70" s="557" t="s">
        <v>45</v>
      </c>
      <c r="C70" s="558"/>
      <c r="D70" s="559"/>
      <c r="E70" s="207"/>
      <c r="F70" s="168" t="s">
        <v>42</v>
      </c>
      <c r="G70" s="170">
        <v>1</v>
      </c>
      <c r="H70" s="84">
        <v>360</v>
      </c>
      <c r="I70" s="26">
        <v>360</v>
      </c>
      <c r="J70" s="180"/>
      <c r="K70" s="168" t="s">
        <v>42</v>
      </c>
      <c r="L70" s="70">
        <v>1</v>
      </c>
      <c r="M70" s="185">
        <v>500</v>
      </c>
      <c r="N70" s="212">
        <f t="shared" si="2"/>
        <v>500</v>
      </c>
      <c r="O70" s="191"/>
      <c r="P70" s="168" t="s">
        <v>42</v>
      </c>
      <c r="Q70" s="46"/>
      <c r="R70" s="66">
        <v>400</v>
      </c>
      <c r="S70" s="40">
        <f t="shared" si="5"/>
        <v>0</v>
      </c>
      <c r="T70" s="117"/>
      <c r="U70" s="38" t="s">
        <v>42</v>
      </c>
      <c r="V70" s="234">
        <v>1</v>
      </c>
      <c r="W70" s="246">
        <v>400</v>
      </c>
      <c r="X70" s="256">
        <f t="shared" si="13"/>
        <v>400</v>
      </c>
    </row>
    <row r="71" spans="1:24" s="25" customFormat="1" ht="17.25" customHeight="1">
      <c r="A71" s="28">
        <v>9</v>
      </c>
      <c r="B71" s="556" t="s">
        <v>44</v>
      </c>
      <c r="C71" s="516"/>
      <c r="D71" s="517"/>
      <c r="E71" s="207"/>
      <c r="F71" s="168" t="s">
        <v>42</v>
      </c>
      <c r="G71" s="170">
        <v>10</v>
      </c>
      <c r="H71" s="84">
        <v>15</v>
      </c>
      <c r="I71" s="26">
        <v>150</v>
      </c>
      <c r="J71" s="180"/>
      <c r="K71" s="168" t="s">
        <v>42</v>
      </c>
      <c r="L71" s="70">
        <v>50</v>
      </c>
      <c r="M71" s="185">
        <v>13</v>
      </c>
      <c r="N71" s="212">
        <f t="shared" si="2"/>
        <v>650</v>
      </c>
      <c r="O71" s="191"/>
      <c r="P71" s="168" t="s">
        <v>42</v>
      </c>
      <c r="Q71" s="49"/>
      <c r="R71" s="66">
        <v>40</v>
      </c>
      <c r="S71" s="40">
        <f t="shared" si="5"/>
        <v>0</v>
      </c>
      <c r="T71" s="117"/>
      <c r="U71" s="38" t="s">
        <v>42</v>
      </c>
      <c r="V71" s="234">
        <v>50</v>
      </c>
      <c r="W71" s="246">
        <v>35</v>
      </c>
      <c r="X71" s="256">
        <f t="shared" si="13"/>
        <v>1750</v>
      </c>
    </row>
    <row r="72" spans="1:24" s="25" customFormat="1" ht="17.25" customHeight="1">
      <c r="A72" s="28">
        <v>10</v>
      </c>
      <c r="B72" s="556" t="s">
        <v>43</v>
      </c>
      <c r="C72" s="516"/>
      <c r="D72" s="517"/>
      <c r="E72" s="207"/>
      <c r="F72" s="168" t="s">
        <v>42</v>
      </c>
      <c r="G72" s="170">
        <v>10</v>
      </c>
      <c r="H72" s="84">
        <v>15</v>
      </c>
      <c r="I72" s="26">
        <v>150</v>
      </c>
      <c r="J72" s="180"/>
      <c r="K72" s="168" t="s">
        <v>42</v>
      </c>
      <c r="L72" s="70">
        <v>50</v>
      </c>
      <c r="M72" s="185">
        <v>13</v>
      </c>
      <c r="N72" s="212">
        <f t="shared" si="2"/>
        <v>650</v>
      </c>
      <c r="O72" s="191"/>
      <c r="P72" s="168" t="s">
        <v>42</v>
      </c>
      <c r="Q72" s="47"/>
      <c r="R72" s="66">
        <v>40</v>
      </c>
      <c r="S72" s="40">
        <f t="shared" si="5"/>
        <v>0</v>
      </c>
      <c r="T72" s="117"/>
      <c r="U72" s="38" t="s">
        <v>42</v>
      </c>
      <c r="V72" s="234">
        <v>50</v>
      </c>
      <c r="W72" s="246">
        <v>35</v>
      </c>
      <c r="X72" s="256">
        <f t="shared" si="13"/>
        <v>1750</v>
      </c>
    </row>
    <row r="73" spans="1:24" s="25" customFormat="1" ht="17.25" customHeight="1">
      <c r="A73" s="28">
        <v>11</v>
      </c>
      <c r="B73" s="523" t="s">
        <v>41</v>
      </c>
      <c r="C73" s="533"/>
      <c r="D73" s="534"/>
      <c r="E73" s="207"/>
      <c r="F73" s="168" t="s">
        <v>40</v>
      </c>
      <c r="G73" s="170">
        <v>1</v>
      </c>
      <c r="H73" s="84">
        <v>15000</v>
      </c>
      <c r="I73" s="26">
        <v>15000</v>
      </c>
      <c r="J73" s="180"/>
      <c r="K73" s="168" t="s">
        <v>40</v>
      </c>
      <c r="L73" s="70">
        <v>1</v>
      </c>
      <c r="M73" s="185">
        <v>11190</v>
      </c>
      <c r="N73" s="212">
        <f t="shared" si="2"/>
        <v>11190</v>
      </c>
      <c r="O73" s="191"/>
      <c r="P73" s="168" t="s">
        <v>40</v>
      </c>
      <c r="Q73" s="47"/>
      <c r="R73" s="66">
        <v>10000</v>
      </c>
      <c r="S73" s="40">
        <f t="shared" si="5"/>
        <v>0</v>
      </c>
      <c r="T73" s="117"/>
      <c r="U73" s="38" t="s">
        <v>40</v>
      </c>
      <c r="V73" s="234">
        <v>1</v>
      </c>
      <c r="W73" s="246">
        <v>10000</v>
      </c>
      <c r="X73" s="256">
        <f t="shared" si="13"/>
        <v>10000</v>
      </c>
    </row>
    <row r="74" spans="1:24" s="25" customFormat="1" ht="17.25" customHeight="1">
      <c r="A74" s="154"/>
      <c r="B74" s="526" t="s">
        <v>22</v>
      </c>
      <c r="C74" s="527"/>
      <c r="D74" s="528"/>
      <c r="E74" s="181"/>
      <c r="F74" s="31"/>
      <c r="G74" s="196"/>
      <c r="H74" s="68"/>
      <c r="I74" s="67">
        <v>41110</v>
      </c>
      <c r="J74" s="46"/>
      <c r="K74" s="184"/>
      <c r="L74" s="184"/>
      <c r="M74" s="184"/>
      <c r="N74" s="175">
        <f>SUM(N64:N73)</f>
        <v>50590</v>
      </c>
      <c r="O74" s="191"/>
      <c r="P74" s="168"/>
      <c r="Q74" s="47"/>
      <c r="R74" s="66"/>
      <c r="S74" s="192">
        <f>SUM(S64:S73)</f>
        <v>37000</v>
      </c>
      <c r="T74" s="117"/>
      <c r="U74" s="117"/>
      <c r="V74" s="117"/>
      <c r="W74" s="245"/>
      <c r="X74" s="260">
        <f>SUM(X63:X73)</f>
        <v>67425</v>
      </c>
    </row>
    <row r="75" spans="1:24" s="25" customFormat="1" ht="15" customHeight="1">
      <c r="A75" s="154"/>
      <c r="B75" s="526"/>
      <c r="C75" s="554"/>
      <c r="D75" s="555"/>
      <c r="E75" s="181"/>
      <c r="F75" s="31"/>
      <c r="G75" s="196"/>
      <c r="H75" s="68"/>
      <c r="I75" s="155"/>
      <c r="J75" s="180"/>
      <c r="K75" s="48"/>
      <c r="L75" s="48"/>
      <c r="M75" s="66"/>
      <c r="N75" s="212"/>
      <c r="O75" s="191"/>
      <c r="P75" s="168"/>
      <c r="Q75" s="47"/>
      <c r="R75" s="66"/>
      <c r="S75" s="40"/>
      <c r="T75" s="117"/>
      <c r="U75" s="117"/>
      <c r="V75" s="117"/>
      <c r="W75" s="245"/>
      <c r="X75" s="255"/>
    </row>
    <row r="76" spans="1:24" s="25" customFormat="1" ht="15" customHeight="1">
      <c r="A76" s="146" t="s">
        <v>39</v>
      </c>
      <c r="B76" s="542" t="s">
        <v>38</v>
      </c>
      <c r="C76" s="543"/>
      <c r="D76" s="544"/>
      <c r="E76" s="206"/>
      <c r="F76" s="168"/>
      <c r="G76" s="196"/>
      <c r="H76" s="186" t="s">
        <v>35</v>
      </c>
      <c r="I76" s="26"/>
      <c r="J76" s="56" t="s">
        <v>37</v>
      </c>
      <c r="K76" s="168"/>
      <c r="L76" s="48"/>
      <c r="M76" s="186" t="s">
        <v>35</v>
      </c>
      <c r="N76" s="212"/>
      <c r="O76" s="56" t="s">
        <v>37</v>
      </c>
      <c r="P76" s="168"/>
      <c r="Q76" s="47"/>
      <c r="R76" s="65" t="s">
        <v>35</v>
      </c>
      <c r="S76" s="40"/>
      <c r="T76" s="156" t="s">
        <v>37</v>
      </c>
      <c r="U76" s="38"/>
      <c r="V76" s="158"/>
      <c r="W76" s="248" t="s">
        <v>35</v>
      </c>
      <c r="X76" s="255"/>
    </row>
    <row r="77" spans="1:24" s="25" customFormat="1" ht="15" customHeight="1">
      <c r="A77" s="28"/>
      <c r="B77" s="523" t="s">
        <v>28</v>
      </c>
      <c r="C77" s="524"/>
      <c r="D77" s="525"/>
      <c r="E77" s="207">
        <v>1</v>
      </c>
      <c r="F77" s="168" t="s">
        <v>23</v>
      </c>
      <c r="G77" s="48">
        <v>3</v>
      </c>
      <c r="H77" s="84">
        <v>1200</v>
      </c>
      <c r="I77" s="26">
        <v>3600</v>
      </c>
      <c r="J77" s="56">
        <v>1</v>
      </c>
      <c r="K77" s="168" t="s">
        <v>23</v>
      </c>
      <c r="L77" s="48">
        <v>0</v>
      </c>
      <c r="M77" s="84">
        <v>2461.5700000000002</v>
      </c>
      <c r="N77" s="212">
        <f>0*M77</f>
        <v>0</v>
      </c>
      <c r="O77" s="56">
        <v>1</v>
      </c>
      <c r="P77" s="168" t="s">
        <v>23</v>
      </c>
      <c r="Q77" s="47">
        <v>5</v>
      </c>
      <c r="R77" s="66">
        <v>1500</v>
      </c>
      <c r="S77" s="40">
        <f>Q77*R77</f>
        <v>7500</v>
      </c>
      <c r="T77" s="231">
        <v>3</v>
      </c>
      <c r="U77" s="38" t="s">
        <v>23</v>
      </c>
      <c r="V77" s="237" t="s">
        <v>130</v>
      </c>
      <c r="W77" s="246">
        <v>980</v>
      </c>
      <c r="X77" s="255">
        <f>W77*15</f>
        <v>14700</v>
      </c>
    </row>
    <row r="78" spans="1:24" s="25" customFormat="1" ht="14.25" customHeight="1">
      <c r="A78" s="28"/>
      <c r="B78" s="545" t="s">
        <v>27</v>
      </c>
      <c r="C78" s="546"/>
      <c r="D78" s="547"/>
      <c r="E78" s="207">
        <v>1</v>
      </c>
      <c r="F78" s="168" t="s">
        <v>23</v>
      </c>
      <c r="G78" s="48">
        <v>1</v>
      </c>
      <c r="H78" s="84">
        <v>1200</v>
      </c>
      <c r="I78" s="26">
        <v>1200</v>
      </c>
      <c r="J78" s="56">
        <v>1</v>
      </c>
      <c r="K78" s="168" t="s">
        <v>23</v>
      </c>
      <c r="L78" s="63">
        <v>4</v>
      </c>
      <c r="M78" s="84">
        <v>2044.49</v>
      </c>
      <c r="N78" s="211">
        <f>4*M78</f>
        <v>8177.96</v>
      </c>
      <c r="O78" s="56">
        <v>1</v>
      </c>
      <c r="P78" s="168" t="s">
        <v>23</v>
      </c>
      <c r="Q78" s="47">
        <v>5</v>
      </c>
      <c r="R78" s="66">
        <v>1300</v>
      </c>
      <c r="S78" s="40">
        <f t="shared" ref="S78:S95" si="14">Q78*R78</f>
        <v>6500</v>
      </c>
      <c r="T78" s="231">
        <v>3</v>
      </c>
      <c r="U78" s="38" t="s">
        <v>23</v>
      </c>
      <c r="V78" s="237" t="s">
        <v>130</v>
      </c>
      <c r="W78" s="246">
        <v>900</v>
      </c>
      <c r="X78" s="256">
        <f>W78*15</f>
        <v>13500</v>
      </c>
    </row>
    <row r="79" spans="1:24" s="25" customFormat="1" ht="14.25" customHeight="1">
      <c r="A79" s="28"/>
      <c r="B79" s="523" t="s">
        <v>31</v>
      </c>
      <c r="C79" s="524"/>
      <c r="D79" s="525"/>
      <c r="E79" s="207">
        <v>1</v>
      </c>
      <c r="F79" s="168" t="s">
        <v>23</v>
      </c>
      <c r="G79" s="48">
        <v>3</v>
      </c>
      <c r="H79" s="84">
        <v>1100</v>
      </c>
      <c r="I79" s="26">
        <v>3300</v>
      </c>
      <c r="J79" s="56">
        <v>1</v>
      </c>
      <c r="K79" s="168" t="s">
        <v>23</v>
      </c>
      <c r="L79" s="63">
        <v>4</v>
      </c>
      <c r="M79" s="84">
        <v>2365.5</v>
      </c>
      <c r="N79" s="211">
        <f>4*M79</f>
        <v>9462</v>
      </c>
      <c r="O79" s="56">
        <v>1</v>
      </c>
      <c r="P79" s="168" t="s">
        <v>23</v>
      </c>
      <c r="Q79" s="47">
        <v>5</v>
      </c>
      <c r="R79" s="66">
        <v>1200</v>
      </c>
      <c r="S79" s="40">
        <f t="shared" si="14"/>
        <v>6000</v>
      </c>
      <c r="T79" s="231">
        <v>1</v>
      </c>
      <c r="U79" s="38" t="s">
        <v>23</v>
      </c>
      <c r="V79" s="237" t="s">
        <v>130</v>
      </c>
      <c r="W79" s="246">
        <v>900</v>
      </c>
      <c r="X79" s="256">
        <f>W79*15</f>
        <v>13500</v>
      </c>
    </row>
    <row r="80" spans="1:24" s="25" customFormat="1" ht="14.25" customHeight="1">
      <c r="A80" s="28"/>
      <c r="B80" s="523" t="s">
        <v>25</v>
      </c>
      <c r="C80" s="524"/>
      <c r="D80" s="525"/>
      <c r="E80" s="207">
        <v>2</v>
      </c>
      <c r="F80" s="168" t="s">
        <v>23</v>
      </c>
      <c r="G80" s="48">
        <v>3</v>
      </c>
      <c r="H80" s="84">
        <v>900</v>
      </c>
      <c r="I80" s="26">
        <v>5400</v>
      </c>
      <c r="J80" s="56">
        <v>2</v>
      </c>
      <c r="K80" s="168" t="s">
        <v>23</v>
      </c>
      <c r="L80" s="63">
        <v>4</v>
      </c>
      <c r="M80" s="84">
        <v>2363.58</v>
      </c>
      <c r="N80" s="211">
        <f>8*M80</f>
        <v>18908.64</v>
      </c>
      <c r="O80" s="56">
        <v>3</v>
      </c>
      <c r="P80" s="168" t="s">
        <v>23</v>
      </c>
      <c r="Q80" s="47">
        <v>5</v>
      </c>
      <c r="R80" s="66">
        <v>1200</v>
      </c>
      <c r="S80" s="40">
        <f>Q80*R80*3</f>
        <v>18000</v>
      </c>
      <c r="T80" s="231">
        <v>3</v>
      </c>
      <c r="U80" s="38" t="s">
        <v>23</v>
      </c>
      <c r="V80" s="237" t="s">
        <v>131</v>
      </c>
      <c r="W80" s="246">
        <v>850</v>
      </c>
      <c r="X80" s="256">
        <f>W80*45</f>
        <v>38250</v>
      </c>
    </row>
    <row r="81" spans="1:24" s="25" customFormat="1" ht="14.25" customHeight="1">
      <c r="A81" s="28"/>
      <c r="B81" s="523" t="s">
        <v>24</v>
      </c>
      <c r="C81" s="524"/>
      <c r="D81" s="525"/>
      <c r="E81" s="207">
        <v>1</v>
      </c>
      <c r="F81" s="168" t="s">
        <v>23</v>
      </c>
      <c r="G81" s="48">
        <v>3</v>
      </c>
      <c r="H81" s="84">
        <v>900</v>
      </c>
      <c r="I81" s="26">
        <v>2700</v>
      </c>
      <c r="J81" s="56">
        <v>2</v>
      </c>
      <c r="K81" s="168" t="s">
        <v>23</v>
      </c>
      <c r="L81" s="63">
        <v>4</v>
      </c>
      <c r="M81" s="84">
        <v>2363.58</v>
      </c>
      <c r="N81" s="211">
        <f>8*M81</f>
        <v>18908.64</v>
      </c>
      <c r="O81" s="56">
        <v>2</v>
      </c>
      <c r="P81" s="168" t="s">
        <v>23</v>
      </c>
      <c r="Q81" s="47">
        <v>5</v>
      </c>
      <c r="R81" s="66">
        <v>1200</v>
      </c>
      <c r="S81" s="40">
        <f>Q81*R81*2</f>
        <v>12000</v>
      </c>
      <c r="T81" s="231">
        <v>3</v>
      </c>
      <c r="U81" s="38" t="s">
        <v>23</v>
      </c>
      <c r="V81" s="237" t="s">
        <v>130</v>
      </c>
      <c r="W81" s="246">
        <v>850</v>
      </c>
      <c r="X81" s="256">
        <f>W81*15</f>
        <v>12750</v>
      </c>
    </row>
    <row r="82" spans="1:24" s="25" customFormat="1" ht="14.25" customHeight="1">
      <c r="A82" s="28"/>
      <c r="B82" s="526" t="s">
        <v>22</v>
      </c>
      <c r="C82" s="527"/>
      <c r="D82" s="528"/>
      <c r="E82" s="207"/>
      <c r="F82" s="168"/>
      <c r="G82" s="48"/>
      <c r="H82" s="84"/>
      <c r="I82" s="44">
        <v>16200</v>
      </c>
      <c r="J82" s="56"/>
      <c r="K82" s="132"/>
      <c r="L82" s="132"/>
      <c r="M82" s="132"/>
      <c r="N82" s="176">
        <f>SUM(N78:N81)</f>
        <v>55457.24</v>
      </c>
      <c r="O82" s="52"/>
      <c r="P82" s="168"/>
      <c r="Q82" s="47"/>
      <c r="R82" s="66"/>
      <c r="S82" s="192">
        <f>SUM(S77:S81)</f>
        <v>50000</v>
      </c>
      <c r="T82" s="117"/>
      <c r="U82" s="117"/>
      <c r="V82" s="117"/>
      <c r="W82" s="249"/>
      <c r="X82" s="261">
        <f>SUM(X77:X81)</f>
        <v>92700</v>
      </c>
    </row>
    <row r="83" spans="1:24" s="25" customFormat="1" ht="14.25" customHeight="1">
      <c r="A83" s="28"/>
      <c r="B83" s="551"/>
      <c r="C83" s="552"/>
      <c r="D83" s="553"/>
      <c r="E83" s="207"/>
      <c r="F83" s="168"/>
      <c r="G83" s="48"/>
      <c r="H83" s="84"/>
      <c r="I83" s="26"/>
      <c r="J83" s="52"/>
      <c r="K83" s="48"/>
      <c r="L83" s="48"/>
      <c r="M83" s="62"/>
      <c r="N83" s="212"/>
      <c r="O83" s="52"/>
      <c r="P83" s="168"/>
      <c r="Q83" s="47"/>
      <c r="R83" s="62"/>
      <c r="S83" s="40"/>
      <c r="T83" s="117"/>
      <c r="U83" s="117"/>
      <c r="V83" s="117"/>
      <c r="W83" s="245"/>
      <c r="X83" s="256"/>
    </row>
    <row r="84" spans="1:24" s="25" customFormat="1" ht="15.75" customHeight="1">
      <c r="A84" s="137" t="s">
        <v>33</v>
      </c>
      <c r="B84" s="542" t="s">
        <v>32</v>
      </c>
      <c r="C84" s="543"/>
      <c r="D84" s="544"/>
      <c r="E84" s="207"/>
      <c r="F84" s="168"/>
      <c r="G84" s="48"/>
      <c r="H84" s="84"/>
      <c r="I84" s="26"/>
      <c r="J84" s="52"/>
      <c r="K84" s="48"/>
      <c r="L84" s="48"/>
      <c r="M84" s="62"/>
      <c r="N84" s="212"/>
      <c r="O84" s="52"/>
      <c r="P84" s="168"/>
      <c r="Q84" s="47"/>
      <c r="R84" s="62"/>
      <c r="S84" s="40"/>
      <c r="T84" s="117"/>
      <c r="U84" s="117"/>
      <c r="V84" s="117"/>
      <c r="W84" s="245"/>
      <c r="X84" s="256"/>
    </row>
    <row r="85" spans="1:24" s="25" customFormat="1" ht="15" customHeight="1">
      <c r="A85" s="28"/>
      <c r="B85" s="523" t="s">
        <v>28</v>
      </c>
      <c r="C85" s="524"/>
      <c r="D85" s="525"/>
      <c r="E85" s="207">
        <v>1</v>
      </c>
      <c r="F85" s="168" t="s">
        <v>23</v>
      </c>
      <c r="G85" s="48">
        <v>2</v>
      </c>
      <c r="H85" s="84">
        <v>1200</v>
      </c>
      <c r="I85" s="26">
        <v>2400</v>
      </c>
      <c r="J85" s="56">
        <v>1</v>
      </c>
      <c r="K85" s="228" t="s">
        <v>23</v>
      </c>
      <c r="L85" s="170">
        <v>1</v>
      </c>
      <c r="M85" s="84">
        <v>2461.5700000000002</v>
      </c>
      <c r="N85" s="211">
        <v>2461.5700000000002</v>
      </c>
      <c r="O85" s="56">
        <v>1</v>
      </c>
      <c r="P85" s="168" t="s">
        <v>23</v>
      </c>
      <c r="Q85" s="47">
        <v>2</v>
      </c>
      <c r="R85" s="66">
        <v>1500</v>
      </c>
      <c r="S85" s="40">
        <f t="shared" si="14"/>
        <v>3000</v>
      </c>
      <c r="T85" s="234">
        <v>1</v>
      </c>
      <c r="U85" s="38" t="s">
        <v>23</v>
      </c>
      <c r="V85" s="236" t="s">
        <v>132</v>
      </c>
      <c r="W85" s="246">
        <v>980</v>
      </c>
      <c r="X85" s="256">
        <f>W85*10</f>
        <v>9800</v>
      </c>
    </row>
    <row r="86" spans="1:24" s="25" customFormat="1" ht="15" customHeight="1">
      <c r="A86" s="28"/>
      <c r="B86" s="545" t="s">
        <v>27</v>
      </c>
      <c r="C86" s="546"/>
      <c r="D86" s="547"/>
      <c r="E86" s="207">
        <v>1</v>
      </c>
      <c r="F86" s="168" t="s">
        <v>23</v>
      </c>
      <c r="G86" s="48">
        <v>2</v>
      </c>
      <c r="H86" s="84">
        <v>1200</v>
      </c>
      <c r="I86" s="26">
        <v>4800</v>
      </c>
      <c r="J86" s="56">
        <v>1</v>
      </c>
      <c r="K86" s="228" t="s">
        <v>23</v>
      </c>
      <c r="L86" s="170">
        <v>1</v>
      </c>
      <c r="M86" s="84">
        <v>2044.49</v>
      </c>
      <c r="N86" s="211">
        <v>2044.49</v>
      </c>
      <c r="O86" s="56">
        <v>1</v>
      </c>
      <c r="P86" s="168" t="s">
        <v>23</v>
      </c>
      <c r="Q86" s="47">
        <v>2</v>
      </c>
      <c r="R86" s="66">
        <v>1300</v>
      </c>
      <c r="S86" s="40">
        <f t="shared" si="14"/>
        <v>2600</v>
      </c>
      <c r="T86" s="234">
        <v>1</v>
      </c>
      <c r="U86" s="38" t="s">
        <v>23</v>
      </c>
      <c r="V86" s="236" t="s">
        <v>132</v>
      </c>
      <c r="W86" s="246">
        <v>900</v>
      </c>
      <c r="X86" s="256">
        <f>W86*10</f>
        <v>9000</v>
      </c>
    </row>
    <row r="87" spans="1:24" s="25" customFormat="1" ht="15" customHeight="1">
      <c r="A87" s="28"/>
      <c r="B87" s="548" t="s">
        <v>26</v>
      </c>
      <c r="C87" s="549"/>
      <c r="D87" s="550"/>
      <c r="E87" s="207">
        <v>1</v>
      </c>
      <c r="F87" s="168" t="s">
        <v>23</v>
      </c>
      <c r="G87" s="48">
        <v>2</v>
      </c>
      <c r="H87" s="84">
        <v>1200</v>
      </c>
      <c r="I87" s="26">
        <v>4800</v>
      </c>
      <c r="J87" s="56">
        <v>1</v>
      </c>
      <c r="K87" s="228" t="s">
        <v>23</v>
      </c>
      <c r="L87" s="170">
        <v>1</v>
      </c>
      <c r="M87" s="84">
        <v>2000.655</v>
      </c>
      <c r="N87" s="211">
        <v>2000.655</v>
      </c>
      <c r="O87" s="56">
        <v>1</v>
      </c>
      <c r="P87" s="168" t="s">
        <v>23</v>
      </c>
      <c r="Q87" s="47">
        <v>2</v>
      </c>
      <c r="R87" s="66">
        <v>1300</v>
      </c>
      <c r="S87" s="40">
        <f t="shared" si="14"/>
        <v>2600</v>
      </c>
      <c r="T87" s="234">
        <v>1</v>
      </c>
      <c r="U87" s="38" t="s">
        <v>23</v>
      </c>
      <c r="V87" s="236" t="s">
        <v>132</v>
      </c>
      <c r="W87" s="246">
        <v>900</v>
      </c>
      <c r="X87" s="256">
        <f>W87*10</f>
        <v>9000</v>
      </c>
    </row>
    <row r="88" spans="1:24" s="25" customFormat="1" ht="15" customHeight="1">
      <c r="A88" s="28"/>
      <c r="B88" s="523" t="s">
        <v>31</v>
      </c>
      <c r="C88" s="524"/>
      <c r="D88" s="525"/>
      <c r="E88" s="207">
        <v>1</v>
      </c>
      <c r="F88" s="168" t="s">
        <v>23</v>
      </c>
      <c r="G88" s="48">
        <v>2</v>
      </c>
      <c r="H88" s="84">
        <v>1100</v>
      </c>
      <c r="I88" s="26">
        <v>4400</v>
      </c>
      <c r="J88" s="56">
        <v>1</v>
      </c>
      <c r="K88" s="228" t="s">
        <v>23</v>
      </c>
      <c r="L88" s="170">
        <v>1</v>
      </c>
      <c r="M88" s="84">
        <v>2365.5</v>
      </c>
      <c r="N88" s="211">
        <v>2365.5</v>
      </c>
      <c r="O88" s="56">
        <v>1</v>
      </c>
      <c r="P88" s="168" t="s">
        <v>23</v>
      </c>
      <c r="Q88" s="47">
        <v>2</v>
      </c>
      <c r="R88" s="66">
        <v>1200</v>
      </c>
      <c r="S88" s="40">
        <f t="shared" si="14"/>
        <v>2400</v>
      </c>
      <c r="T88" s="234">
        <v>1</v>
      </c>
      <c r="U88" s="38" t="s">
        <v>23</v>
      </c>
      <c r="V88" s="236" t="s">
        <v>132</v>
      </c>
      <c r="W88" s="246">
        <v>900</v>
      </c>
      <c r="X88" s="256">
        <f>W88*10</f>
        <v>9000</v>
      </c>
    </row>
    <row r="89" spans="1:24" s="25" customFormat="1" ht="15" customHeight="1">
      <c r="A89" s="28"/>
      <c r="B89" s="523" t="s">
        <v>25</v>
      </c>
      <c r="C89" s="524"/>
      <c r="D89" s="525"/>
      <c r="E89" s="207">
        <v>1</v>
      </c>
      <c r="F89" s="168" t="s">
        <v>23</v>
      </c>
      <c r="G89" s="48">
        <v>2</v>
      </c>
      <c r="H89" s="84">
        <v>900</v>
      </c>
      <c r="I89" s="26">
        <v>3600</v>
      </c>
      <c r="J89" s="56">
        <v>4</v>
      </c>
      <c r="K89" s="228" t="s">
        <v>23</v>
      </c>
      <c r="L89" s="170">
        <v>1</v>
      </c>
      <c r="M89" s="84">
        <v>2363.58</v>
      </c>
      <c r="N89" s="212">
        <f>4*M89</f>
        <v>9454.32</v>
      </c>
      <c r="O89" s="56">
        <v>3</v>
      </c>
      <c r="P89" s="168" t="s">
        <v>23</v>
      </c>
      <c r="Q89" s="47">
        <v>2</v>
      </c>
      <c r="R89" s="66">
        <v>1200</v>
      </c>
      <c r="S89" s="40">
        <f>Q89*R89*3</f>
        <v>7200</v>
      </c>
      <c r="T89" s="234">
        <v>1</v>
      </c>
      <c r="U89" s="38" t="s">
        <v>23</v>
      </c>
      <c r="V89" s="236" t="s">
        <v>133</v>
      </c>
      <c r="W89" s="246">
        <v>850</v>
      </c>
      <c r="X89" s="256">
        <f>W89*30</f>
        <v>25500</v>
      </c>
    </row>
    <row r="90" spans="1:24" s="25" customFormat="1" ht="15" customHeight="1">
      <c r="A90" s="28"/>
      <c r="B90" s="523" t="s">
        <v>24</v>
      </c>
      <c r="C90" s="524"/>
      <c r="D90" s="525"/>
      <c r="E90" s="207">
        <v>1</v>
      </c>
      <c r="F90" s="168" t="s">
        <v>23</v>
      </c>
      <c r="G90" s="48">
        <v>2</v>
      </c>
      <c r="H90" s="84">
        <v>900</v>
      </c>
      <c r="I90" s="26">
        <v>3600</v>
      </c>
      <c r="J90" s="56">
        <v>4</v>
      </c>
      <c r="K90" s="228" t="s">
        <v>23</v>
      </c>
      <c r="L90" s="170">
        <v>1</v>
      </c>
      <c r="M90" s="84">
        <v>2363.58</v>
      </c>
      <c r="N90" s="212">
        <f>4*M90</f>
        <v>9454.32</v>
      </c>
      <c r="O90" s="56">
        <v>2</v>
      </c>
      <c r="P90" s="168" t="s">
        <v>23</v>
      </c>
      <c r="Q90" s="47">
        <v>2</v>
      </c>
      <c r="R90" s="66">
        <v>1200</v>
      </c>
      <c r="S90" s="40">
        <f>Q90*R90*2</f>
        <v>4800</v>
      </c>
      <c r="T90" s="234">
        <v>1</v>
      </c>
      <c r="U90" s="38" t="s">
        <v>23</v>
      </c>
      <c r="V90" s="236" t="s">
        <v>132</v>
      </c>
      <c r="W90" s="246">
        <v>850</v>
      </c>
      <c r="X90" s="256">
        <f>W90*10</f>
        <v>8500</v>
      </c>
    </row>
    <row r="91" spans="1:24" s="25" customFormat="1" ht="15" customHeight="1">
      <c r="A91" s="160"/>
      <c r="B91" s="539" t="s">
        <v>22</v>
      </c>
      <c r="C91" s="540"/>
      <c r="D91" s="541"/>
      <c r="E91" s="208"/>
      <c r="F91" s="57"/>
      <c r="G91" s="57"/>
      <c r="H91" s="199"/>
      <c r="I91" s="44">
        <v>23600</v>
      </c>
      <c r="J91" s="54"/>
      <c r="K91" s="132"/>
      <c r="L91" s="132"/>
      <c r="M91" s="132"/>
      <c r="N91" s="176">
        <f>SUM(N85:N90)</f>
        <v>27780.855</v>
      </c>
      <c r="O91" s="52"/>
      <c r="P91" s="57"/>
      <c r="Q91" s="49"/>
      <c r="R91" s="66"/>
      <c r="S91" s="192">
        <f>SUM(S85:S90)</f>
        <v>22600</v>
      </c>
      <c r="T91" s="117"/>
      <c r="U91" s="117"/>
      <c r="V91" s="31"/>
      <c r="W91" s="249"/>
      <c r="X91" s="261">
        <f>SUM(X85:X90)</f>
        <v>70800</v>
      </c>
    </row>
    <row r="92" spans="1:24" s="25" customFormat="1" ht="15" customHeight="1">
      <c r="A92" s="137" t="s">
        <v>30</v>
      </c>
      <c r="B92" s="542" t="s">
        <v>29</v>
      </c>
      <c r="C92" s="543"/>
      <c r="D92" s="544"/>
      <c r="E92" s="207"/>
      <c r="F92" s="168"/>
      <c r="G92" s="48"/>
      <c r="H92" s="84"/>
      <c r="I92" s="26"/>
      <c r="J92" s="56"/>
      <c r="K92" s="168"/>
      <c r="L92" s="48"/>
      <c r="M92" s="84"/>
      <c r="N92" s="212"/>
      <c r="O92" s="52"/>
      <c r="P92" s="168"/>
      <c r="Q92" s="47"/>
      <c r="R92" s="62"/>
      <c r="S92" s="40"/>
      <c r="T92" s="117"/>
      <c r="U92" s="117"/>
      <c r="V92" s="31"/>
      <c r="W92" s="245"/>
      <c r="X92" s="256"/>
    </row>
    <row r="93" spans="1:24" s="25" customFormat="1" ht="15" customHeight="1">
      <c r="A93" s="28"/>
      <c r="B93" s="523" t="s">
        <v>28</v>
      </c>
      <c r="C93" s="524"/>
      <c r="D93" s="525"/>
      <c r="E93" s="207">
        <v>1</v>
      </c>
      <c r="F93" s="168" t="s">
        <v>23</v>
      </c>
      <c r="G93" s="48">
        <v>1</v>
      </c>
      <c r="H93" s="84">
        <v>1200</v>
      </c>
      <c r="I93" s="26">
        <v>1200</v>
      </c>
      <c r="J93" s="56">
        <v>1</v>
      </c>
      <c r="K93" s="168" t="s">
        <v>23</v>
      </c>
      <c r="L93" s="48">
        <v>1</v>
      </c>
      <c r="M93" s="84">
        <v>2461.5700000000002</v>
      </c>
      <c r="N93" s="211">
        <v>2461.5700000000002</v>
      </c>
      <c r="O93" s="56">
        <v>1</v>
      </c>
      <c r="P93" s="168" t="s">
        <v>23</v>
      </c>
      <c r="Q93" s="47">
        <v>1</v>
      </c>
      <c r="R93" s="66">
        <v>1500</v>
      </c>
      <c r="S93" s="40">
        <f t="shared" si="14"/>
        <v>1500</v>
      </c>
      <c r="T93" s="234">
        <v>1</v>
      </c>
      <c r="U93" s="38" t="s">
        <v>23</v>
      </c>
      <c r="V93" s="236" t="s">
        <v>134</v>
      </c>
      <c r="W93" s="246">
        <v>980</v>
      </c>
      <c r="X93" s="256">
        <f>W93*2</f>
        <v>1960</v>
      </c>
    </row>
    <row r="94" spans="1:24" s="25" customFormat="1" ht="15" customHeight="1">
      <c r="A94" s="28"/>
      <c r="B94" s="545" t="s">
        <v>27</v>
      </c>
      <c r="C94" s="546"/>
      <c r="D94" s="547"/>
      <c r="E94" s="207">
        <v>1</v>
      </c>
      <c r="F94" s="168" t="s">
        <v>23</v>
      </c>
      <c r="G94" s="48">
        <v>1</v>
      </c>
      <c r="H94" s="84">
        <v>1200</v>
      </c>
      <c r="I94" s="26">
        <v>1200</v>
      </c>
      <c r="J94" s="56">
        <v>1</v>
      </c>
      <c r="K94" s="168" t="s">
        <v>23</v>
      </c>
      <c r="L94" s="48">
        <v>0</v>
      </c>
      <c r="M94" s="84">
        <v>2044.49</v>
      </c>
      <c r="N94" s="212">
        <f>L94*M94</f>
        <v>0</v>
      </c>
      <c r="O94" s="56">
        <v>1</v>
      </c>
      <c r="P94" s="168" t="s">
        <v>23</v>
      </c>
      <c r="Q94" s="47">
        <v>1</v>
      </c>
      <c r="R94" s="66">
        <v>1300</v>
      </c>
      <c r="S94" s="40">
        <f t="shared" si="14"/>
        <v>1300</v>
      </c>
      <c r="T94" s="234">
        <v>1</v>
      </c>
      <c r="U94" s="38" t="s">
        <v>23</v>
      </c>
      <c r="V94" s="236" t="s">
        <v>134</v>
      </c>
      <c r="W94" s="246">
        <v>900</v>
      </c>
      <c r="X94" s="256">
        <f>W94*2</f>
        <v>1800</v>
      </c>
    </row>
    <row r="95" spans="1:24" s="25" customFormat="1" ht="15" customHeight="1">
      <c r="A95" s="28"/>
      <c r="B95" s="548" t="s">
        <v>26</v>
      </c>
      <c r="C95" s="549"/>
      <c r="D95" s="550"/>
      <c r="E95" s="207">
        <v>1</v>
      </c>
      <c r="F95" s="168" t="s">
        <v>23</v>
      </c>
      <c r="G95" s="48">
        <v>1</v>
      </c>
      <c r="H95" s="84">
        <v>1200</v>
      </c>
      <c r="I95" s="26">
        <v>1200</v>
      </c>
      <c r="J95" s="56">
        <v>1</v>
      </c>
      <c r="K95" s="168" t="s">
        <v>23</v>
      </c>
      <c r="L95" s="48">
        <v>1</v>
      </c>
      <c r="M95" s="84">
        <v>2000.655</v>
      </c>
      <c r="N95" s="211">
        <v>2000.655</v>
      </c>
      <c r="O95" s="56">
        <v>1</v>
      </c>
      <c r="P95" s="168" t="s">
        <v>23</v>
      </c>
      <c r="Q95" s="47">
        <v>1</v>
      </c>
      <c r="R95" s="66">
        <v>1300</v>
      </c>
      <c r="S95" s="40">
        <f t="shared" si="14"/>
        <v>1300</v>
      </c>
      <c r="T95" s="234">
        <v>1</v>
      </c>
      <c r="U95" s="38" t="s">
        <v>23</v>
      </c>
      <c r="V95" s="236" t="s">
        <v>134</v>
      </c>
      <c r="W95" s="246">
        <v>900</v>
      </c>
      <c r="X95" s="256">
        <f>W95*2</f>
        <v>1800</v>
      </c>
    </row>
    <row r="96" spans="1:24" s="25" customFormat="1" ht="15" customHeight="1">
      <c r="A96" s="28"/>
      <c r="B96" s="523" t="s">
        <v>25</v>
      </c>
      <c r="C96" s="524"/>
      <c r="D96" s="525"/>
      <c r="E96" s="207">
        <v>1</v>
      </c>
      <c r="F96" s="168" t="s">
        <v>23</v>
      </c>
      <c r="G96" s="48">
        <v>1</v>
      </c>
      <c r="H96" s="84">
        <v>900</v>
      </c>
      <c r="I96" s="26">
        <v>900</v>
      </c>
      <c r="J96" s="56">
        <v>1</v>
      </c>
      <c r="K96" s="168" t="s">
        <v>23</v>
      </c>
      <c r="L96" s="48">
        <v>1</v>
      </c>
      <c r="M96" s="84">
        <v>2363.58</v>
      </c>
      <c r="N96" s="211">
        <v>2363.58</v>
      </c>
      <c r="O96" s="56">
        <v>3</v>
      </c>
      <c r="P96" s="168" t="s">
        <v>23</v>
      </c>
      <c r="Q96" s="48">
        <v>2</v>
      </c>
      <c r="R96" s="66">
        <v>1200</v>
      </c>
      <c r="S96" s="40">
        <f>Q96*R96*3</f>
        <v>7200</v>
      </c>
      <c r="T96" s="234">
        <v>1</v>
      </c>
      <c r="U96" s="38" t="s">
        <v>23</v>
      </c>
      <c r="V96" s="236" t="s">
        <v>134</v>
      </c>
      <c r="W96" s="246">
        <v>850</v>
      </c>
      <c r="X96" s="256">
        <f>W96*2</f>
        <v>1700</v>
      </c>
    </row>
    <row r="97" spans="1:24" s="25" customFormat="1" ht="15" customHeight="1">
      <c r="A97" s="28"/>
      <c r="B97" s="523" t="s">
        <v>24</v>
      </c>
      <c r="C97" s="524"/>
      <c r="D97" s="525"/>
      <c r="E97" s="207">
        <v>1</v>
      </c>
      <c r="F97" s="168" t="s">
        <v>23</v>
      </c>
      <c r="G97" s="48">
        <v>1</v>
      </c>
      <c r="H97" s="84">
        <v>900</v>
      </c>
      <c r="I97" s="26">
        <v>900</v>
      </c>
      <c r="J97" s="56">
        <v>2</v>
      </c>
      <c r="K97" s="168" t="s">
        <v>23</v>
      </c>
      <c r="L97" s="48">
        <v>1</v>
      </c>
      <c r="M97" s="84">
        <v>2363.58</v>
      </c>
      <c r="N97" s="211">
        <v>2363.58</v>
      </c>
      <c r="O97" s="56">
        <v>2</v>
      </c>
      <c r="P97" s="168" t="s">
        <v>23</v>
      </c>
      <c r="Q97" s="47">
        <v>2</v>
      </c>
      <c r="R97" s="66">
        <v>1200</v>
      </c>
      <c r="S97" s="40">
        <f>Q97*R97*2</f>
        <v>4800</v>
      </c>
      <c r="T97" s="234">
        <v>1</v>
      </c>
      <c r="U97" s="38" t="s">
        <v>23</v>
      </c>
      <c r="V97" s="236" t="s">
        <v>134</v>
      </c>
      <c r="W97" s="246">
        <v>850</v>
      </c>
      <c r="X97" s="256">
        <f>W97*2</f>
        <v>1700</v>
      </c>
    </row>
    <row r="98" spans="1:24" s="25" customFormat="1" ht="13.5" customHeight="1">
      <c r="A98" s="28"/>
      <c r="B98" s="526" t="s">
        <v>22</v>
      </c>
      <c r="C98" s="527"/>
      <c r="D98" s="528"/>
      <c r="E98" s="208"/>
      <c r="F98" s="168"/>
      <c r="G98" s="196"/>
      <c r="H98" s="68"/>
      <c r="I98" s="35">
        <v>21600</v>
      </c>
      <c r="J98" s="194"/>
      <c r="K98" s="187"/>
      <c r="L98" s="187"/>
      <c r="M98" s="187"/>
      <c r="N98" s="177">
        <f>SUM(N93:N97)</f>
        <v>9189.3850000000002</v>
      </c>
      <c r="O98" s="191"/>
      <c r="P98" s="48"/>
      <c r="Q98" s="47"/>
      <c r="R98" s="66"/>
      <c r="S98" s="192">
        <f>SUM(S93:S97)</f>
        <v>16100</v>
      </c>
      <c r="T98" s="234"/>
      <c r="U98" s="38"/>
      <c r="V98" s="31"/>
      <c r="W98" s="250"/>
      <c r="X98" s="261">
        <f>SUM(X93:X97)</f>
        <v>8960</v>
      </c>
    </row>
    <row r="99" spans="1:24" s="25" customFormat="1" ht="13.5" customHeight="1">
      <c r="A99" s="28"/>
      <c r="B99" s="529"/>
      <c r="C99" s="530"/>
      <c r="D99" s="531"/>
      <c r="E99" s="206"/>
      <c r="F99" s="168"/>
      <c r="G99" s="196"/>
      <c r="H99" s="68"/>
      <c r="I99" s="35"/>
      <c r="J99" s="180"/>
      <c r="K99" s="48"/>
      <c r="L99" s="48"/>
      <c r="M99" s="33"/>
      <c r="N99" s="216"/>
      <c r="O99" s="191"/>
      <c r="P99" s="48"/>
      <c r="Q99" s="46"/>
      <c r="R99" s="66"/>
      <c r="S99" s="40"/>
      <c r="T99" s="191"/>
      <c r="U99" s="48"/>
      <c r="V99" s="46"/>
      <c r="W99" s="173"/>
      <c r="X99" s="256"/>
    </row>
    <row r="100" spans="1:24" s="25" customFormat="1" ht="13.5" customHeight="1">
      <c r="A100" s="146" t="s">
        <v>21</v>
      </c>
      <c r="B100" s="532" t="s">
        <v>20</v>
      </c>
      <c r="C100" s="533"/>
      <c r="D100" s="534"/>
      <c r="E100" s="206"/>
      <c r="F100" s="168"/>
      <c r="G100" s="196"/>
      <c r="H100" s="68"/>
      <c r="I100" s="155"/>
      <c r="J100" s="180"/>
      <c r="K100" s="48"/>
      <c r="L100" s="48"/>
      <c r="M100" s="33"/>
      <c r="N100" s="217"/>
      <c r="O100" s="191"/>
      <c r="P100" s="48"/>
      <c r="Q100" s="49"/>
      <c r="R100" s="66"/>
      <c r="S100" s="40"/>
      <c r="T100" s="191"/>
      <c r="U100" s="48"/>
      <c r="V100" s="49"/>
      <c r="W100" s="173"/>
      <c r="X100" s="256"/>
    </row>
    <row r="101" spans="1:24" s="25" customFormat="1" ht="13.5" customHeight="1">
      <c r="A101" s="28"/>
      <c r="B101" s="535" t="s">
        <v>19</v>
      </c>
      <c r="C101" s="516"/>
      <c r="D101" s="517"/>
      <c r="E101" s="206"/>
      <c r="F101" s="168"/>
      <c r="G101" s="196"/>
      <c r="H101" s="68"/>
      <c r="I101" s="35">
        <v>9921.2999999999993</v>
      </c>
      <c r="J101" s="180"/>
      <c r="K101" s="168"/>
      <c r="L101" s="34"/>
      <c r="M101" s="68"/>
      <c r="N101" s="218">
        <f>0.003*SUM(N105:N108)</f>
        <v>1862.3185559999999</v>
      </c>
      <c r="O101" s="191"/>
      <c r="P101" s="48"/>
      <c r="Q101" s="230"/>
      <c r="R101" s="66"/>
      <c r="S101" s="192">
        <f>0.03*SUM(S105:S108)</f>
        <v>19941</v>
      </c>
      <c r="T101" s="191"/>
      <c r="U101" s="48"/>
      <c r="V101" s="230"/>
      <c r="W101" s="173"/>
      <c r="X101" s="262">
        <f>0.03*SUM(X105:X107)</f>
        <v>17548.349999999999</v>
      </c>
    </row>
    <row r="102" spans="1:24" s="25" customFormat="1" ht="13.5" customHeight="1">
      <c r="A102" s="146" t="s">
        <v>18</v>
      </c>
      <c r="B102" s="536" t="s">
        <v>17</v>
      </c>
      <c r="C102" s="537"/>
      <c r="D102" s="538"/>
      <c r="E102" s="206"/>
      <c r="F102" s="168"/>
      <c r="G102" s="196"/>
      <c r="H102" s="68"/>
      <c r="I102" s="35">
        <v>16535.5</v>
      </c>
      <c r="J102" s="180"/>
      <c r="K102" s="168"/>
      <c r="L102" s="34"/>
      <c r="M102" s="68"/>
      <c r="N102" s="218">
        <f>0.05*SUM(N105:N107)</f>
        <v>26990.124</v>
      </c>
      <c r="O102" s="191"/>
      <c r="P102" s="48"/>
      <c r="Q102" s="47"/>
      <c r="R102" s="66"/>
      <c r="S102" s="192">
        <f>0.05*SUM(S105:S107)</f>
        <v>28900</v>
      </c>
      <c r="T102" s="191"/>
      <c r="U102" s="48"/>
      <c r="V102" s="47"/>
      <c r="W102" s="173"/>
      <c r="X102" s="262">
        <f>0.05*SUM(X105:X107)</f>
        <v>29247.25</v>
      </c>
    </row>
    <row r="103" spans="1:24" s="25" customFormat="1" ht="15" customHeight="1">
      <c r="A103" s="28"/>
      <c r="B103" s="515"/>
      <c r="C103" s="516"/>
      <c r="D103" s="517"/>
      <c r="E103" s="206"/>
      <c r="F103" s="168"/>
      <c r="G103" s="196"/>
      <c r="H103" s="68"/>
      <c r="I103" s="26"/>
      <c r="J103" s="180"/>
      <c r="K103" s="168"/>
      <c r="L103" s="34"/>
      <c r="M103" s="68"/>
      <c r="N103" s="218"/>
      <c r="O103" s="191"/>
      <c r="P103" s="31"/>
      <c r="Q103" s="46"/>
      <c r="R103" s="30"/>
      <c r="S103" s="192"/>
      <c r="T103" s="191"/>
      <c r="U103" s="31"/>
      <c r="V103" s="46"/>
      <c r="W103" s="251"/>
      <c r="X103" s="262"/>
    </row>
    <row r="104" spans="1:24" s="25" customFormat="1" ht="15" customHeight="1">
      <c r="A104" s="28"/>
      <c r="B104" s="518" t="s">
        <v>16</v>
      </c>
      <c r="C104" s="519"/>
      <c r="D104" s="520"/>
      <c r="E104" s="206"/>
      <c r="F104" s="168"/>
      <c r="G104" s="196"/>
      <c r="H104" s="68"/>
      <c r="I104" s="26"/>
      <c r="J104" s="180"/>
      <c r="K104" s="168"/>
      <c r="L104" s="34"/>
      <c r="M104" s="68"/>
      <c r="N104" s="218"/>
      <c r="O104" s="191"/>
      <c r="P104" s="38"/>
      <c r="Q104" s="45"/>
      <c r="R104" s="30"/>
      <c r="S104" s="192"/>
      <c r="T104" s="191"/>
      <c r="U104" s="38"/>
      <c r="V104" s="45"/>
      <c r="W104" s="251"/>
      <c r="X104" s="262"/>
    </row>
    <row r="105" spans="1:24" s="25" customFormat="1" ht="15" customHeight="1">
      <c r="A105" s="28"/>
      <c r="B105" s="518" t="s">
        <v>15</v>
      </c>
      <c r="C105" s="521"/>
      <c r="D105" s="522"/>
      <c r="E105" s="206"/>
      <c r="F105" s="168"/>
      <c r="G105" s="196"/>
      <c r="H105" s="68"/>
      <c r="I105" s="44">
        <v>167500</v>
      </c>
      <c r="J105" s="180"/>
      <c r="K105" s="168"/>
      <c r="L105" s="34"/>
      <c r="M105" s="68"/>
      <c r="N105" s="218">
        <f>N33</f>
        <v>184750</v>
      </c>
      <c r="O105" s="191"/>
      <c r="P105" s="168"/>
      <c r="Q105" s="43"/>
      <c r="R105" s="30"/>
      <c r="S105" s="192">
        <f>S33</f>
        <v>279300</v>
      </c>
      <c r="T105" s="191"/>
      <c r="U105" s="231"/>
      <c r="V105" s="43"/>
      <c r="W105" s="251"/>
      <c r="X105" s="262">
        <f>X33</f>
        <v>98100</v>
      </c>
    </row>
    <row r="106" spans="1:24" s="25" customFormat="1" ht="15" customHeight="1">
      <c r="A106" s="28"/>
      <c r="B106" s="518" t="s">
        <v>14</v>
      </c>
      <c r="C106" s="519"/>
      <c r="D106" s="520"/>
      <c r="E106" s="206"/>
      <c r="F106" s="168"/>
      <c r="G106" s="196"/>
      <c r="H106" s="68"/>
      <c r="I106" s="35">
        <v>101810</v>
      </c>
      <c r="J106" s="180"/>
      <c r="K106" s="168"/>
      <c r="L106" s="34"/>
      <c r="M106" s="68"/>
      <c r="N106" s="218">
        <f>N47+N59+N74</f>
        <v>262625</v>
      </c>
      <c r="O106" s="191"/>
      <c r="P106" s="168"/>
      <c r="Q106" s="34"/>
      <c r="R106" s="66"/>
      <c r="S106" s="192">
        <f>S47+S51+S59+S74</f>
        <v>210000</v>
      </c>
      <c r="T106" s="191"/>
      <c r="U106" s="231"/>
      <c r="V106" s="34"/>
      <c r="W106" s="173"/>
      <c r="X106" s="262">
        <f>X47+X51+X59+X74</f>
        <v>314385</v>
      </c>
    </row>
    <row r="107" spans="1:24" s="25" customFormat="1" ht="15" customHeight="1">
      <c r="A107" s="28"/>
      <c r="B107" s="518" t="s">
        <v>13</v>
      </c>
      <c r="C107" s="519"/>
      <c r="D107" s="520"/>
      <c r="E107" s="206"/>
      <c r="F107" s="168"/>
      <c r="G107" s="196"/>
      <c r="H107" s="68"/>
      <c r="I107" s="35">
        <v>61400</v>
      </c>
      <c r="J107" s="180"/>
      <c r="K107" s="168"/>
      <c r="L107" s="34"/>
      <c r="M107" s="68"/>
      <c r="N107" s="218">
        <f>N82+N91+N98</f>
        <v>92427.48</v>
      </c>
      <c r="O107" s="191"/>
      <c r="P107" s="168"/>
      <c r="Q107" s="34"/>
      <c r="R107" s="66"/>
      <c r="S107" s="192">
        <f>S82+S91+S98</f>
        <v>88700</v>
      </c>
      <c r="T107" s="191"/>
      <c r="U107" s="231"/>
      <c r="V107" s="34"/>
      <c r="W107" s="173"/>
      <c r="X107" s="262">
        <f>X82+X91+X98</f>
        <v>172460</v>
      </c>
    </row>
    <row r="108" spans="1:24" s="25" customFormat="1" ht="22.5" customHeight="1">
      <c r="A108" s="28"/>
      <c r="B108" s="518" t="s">
        <v>12</v>
      </c>
      <c r="C108" s="519"/>
      <c r="D108" s="520"/>
      <c r="E108" s="206"/>
      <c r="F108" s="168"/>
      <c r="G108" s="196"/>
      <c r="H108" s="68"/>
      <c r="I108" s="35">
        <v>357166.8</v>
      </c>
      <c r="J108" s="180"/>
      <c r="K108" s="168"/>
      <c r="L108" s="34"/>
      <c r="M108" s="68"/>
      <c r="N108" s="218">
        <f>0.15*SUM(N105:N107)</f>
        <v>80970.371999999988</v>
      </c>
      <c r="O108" s="191"/>
      <c r="P108" s="168"/>
      <c r="Q108" s="34"/>
      <c r="R108" s="66"/>
      <c r="S108" s="192">
        <f>0.15*SUM(S105:S107)</f>
        <v>86700</v>
      </c>
      <c r="T108" s="191"/>
      <c r="U108" s="231"/>
      <c r="V108" s="34"/>
      <c r="W108" s="173"/>
      <c r="X108" s="262">
        <f>0.15*SUM(X105:X107)</f>
        <v>87741.75</v>
      </c>
    </row>
    <row r="109" spans="1:24" s="25" customFormat="1" ht="15" customHeight="1" thickBot="1">
      <c r="A109" s="28"/>
      <c r="B109" s="505" t="s">
        <v>11</v>
      </c>
      <c r="C109" s="506"/>
      <c r="D109" s="507"/>
      <c r="E109" s="206"/>
      <c r="F109" s="168"/>
      <c r="G109" s="196"/>
      <c r="H109" s="78"/>
      <c r="I109" s="35">
        <f>SUM(I101:I108)</f>
        <v>714333.6</v>
      </c>
      <c r="J109" s="181"/>
      <c r="K109" s="168"/>
      <c r="L109" s="31"/>
      <c r="M109" s="78"/>
      <c r="N109" s="219">
        <f>SUM(N101:N108)</f>
        <v>649625.29455599992</v>
      </c>
      <c r="O109" s="52"/>
      <c r="P109" s="168"/>
      <c r="Q109" s="34"/>
      <c r="R109" s="36"/>
      <c r="S109" s="193">
        <f>SUM(S101:S108)</f>
        <v>713541</v>
      </c>
      <c r="T109" s="52"/>
      <c r="U109" s="231"/>
      <c r="V109" s="34"/>
      <c r="W109" s="252"/>
      <c r="X109" s="263">
        <f>SUM(X101:X108)</f>
        <v>719482.35</v>
      </c>
    </row>
    <row r="110" spans="1:24" s="25" customFormat="1" ht="15" customHeight="1" thickBot="1">
      <c r="A110" s="28"/>
      <c r="B110" s="508" t="s">
        <v>10</v>
      </c>
      <c r="C110" s="509"/>
      <c r="D110" s="509"/>
      <c r="E110" s="510" t="s">
        <v>9</v>
      </c>
      <c r="F110" s="511"/>
      <c r="G110" s="511"/>
      <c r="H110" s="511"/>
      <c r="I110" s="26"/>
      <c r="J110" s="491"/>
      <c r="K110" s="512"/>
      <c r="L110" s="512"/>
      <c r="M110" s="512"/>
      <c r="N110" s="220"/>
      <c r="O110" s="489"/>
      <c r="P110" s="490"/>
      <c r="Q110" s="490"/>
      <c r="R110" s="491"/>
      <c r="S110" s="27"/>
      <c r="T110" s="489"/>
      <c r="U110" s="490"/>
      <c r="V110" s="490"/>
      <c r="W110" s="490"/>
      <c r="X110" s="264"/>
    </row>
    <row r="111" spans="1:24" ht="15.75" thickBot="1">
      <c r="A111" s="227"/>
      <c r="B111" s="502" t="s">
        <v>8</v>
      </c>
      <c r="C111" s="503"/>
      <c r="D111" s="504"/>
      <c r="E111" s="209"/>
      <c r="F111" s="19"/>
      <c r="G111" s="19"/>
      <c r="H111" s="18" t="s">
        <v>7</v>
      </c>
      <c r="I111" s="17">
        <f>I109</f>
        <v>714333.6</v>
      </c>
      <c r="J111" s="195"/>
      <c r="K111" s="182"/>
      <c r="L111" s="182"/>
      <c r="M111" s="183" t="s">
        <v>7</v>
      </c>
      <c r="N111" s="221">
        <f>SUM(N101:N108)</f>
        <v>649625.29455599992</v>
      </c>
      <c r="O111" s="201"/>
      <c r="P111" s="19"/>
      <c r="Q111" s="19"/>
      <c r="R111" s="18" t="s">
        <v>7</v>
      </c>
      <c r="S111" s="17">
        <f>S109</f>
        <v>713541</v>
      </c>
      <c r="T111" s="201"/>
      <c r="U111" s="19"/>
      <c r="V111" s="19"/>
      <c r="W111" s="18" t="s">
        <v>7</v>
      </c>
      <c r="X111" s="17">
        <f>X109</f>
        <v>719482.35</v>
      </c>
    </row>
    <row r="112" spans="1:24">
      <c r="A112" s="16"/>
      <c r="B112" s="15"/>
      <c r="C112" s="15"/>
      <c r="D112" s="15"/>
      <c r="J112" s="15"/>
      <c r="K112" s="15"/>
      <c r="L112" s="15"/>
      <c r="M112" s="15"/>
      <c r="N112" s="14"/>
      <c r="O112" s="15"/>
      <c r="P112" s="15"/>
      <c r="Q112" s="15"/>
      <c r="R112" s="15"/>
      <c r="S112" s="14"/>
      <c r="T112" s="15"/>
      <c r="U112" s="15"/>
      <c r="V112" s="15"/>
      <c r="W112" s="15"/>
      <c r="X112" s="14"/>
    </row>
    <row r="113" spans="1:24">
      <c r="A113" s="497" t="s">
        <v>6</v>
      </c>
      <c r="B113" s="498"/>
      <c r="C113" s="498"/>
      <c r="D113" s="15"/>
      <c r="E113" s="15"/>
      <c r="F113" s="15"/>
      <c r="G113" s="15"/>
      <c r="H113" s="15"/>
      <c r="I113" s="14"/>
      <c r="J113" s="15"/>
      <c r="K113" s="15"/>
      <c r="L113" s="15"/>
      <c r="M113" s="15"/>
      <c r="N113" s="14"/>
      <c r="O113" s="15"/>
      <c r="P113" s="15"/>
      <c r="Q113" s="15"/>
      <c r="R113" s="15"/>
      <c r="S113" s="14"/>
      <c r="T113" s="15"/>
      <c r="U113" s="15"/>
      <c r="V113" s="15"/>
      <c r="W113" s="15"/>
      <c r="X113" s="14"/>
    </row>
    <row r="114" spans="1:24">
      <c r="A114" s="16"/>
      <c r="B114" s="15"/>
      <c r="C114" s="15"/>
      <c r="D114" s="15"/>
      <c r="E114" s="15"/>
      <c r="F114" s="15"/>
      <c r="G114" s="15"/>
      <c r="H114" s="15"/>
      <c r="I114" s="14"/>
      <c r="J114" s="15"/>
      <c r="K114" s="15" t="s">
        <v>141</v>
      </c>
      <c r="L114" s="15"/>
      <c r="M114" s="15"/>
      <c r="N114" s="14"/>
      <c r="O114" s="15"/>
      <c r="P114" s="15"/>
      <c r="Q114" s="15"/>
      <c r="R114" s="15"/>
      <c r="S114" s="14"/>
      <c r="T114" s="15"/>
      <c r="U114" s="15"/>
      <c r="V114" s="15"/>
      <c r="W114" s="15"/>
      <c r="X114" s="14"/>
    </row>
    <row r="115" spans="1:24">
      <c r="A115" s="487" t="s">
        <v>5</v>
      </c>
      <c r="B115" s="488"/>
      <c r="C115" s="488"/>
      <c r="D115" s="15"/>
      <c r="E115" s="15"/>
      <c r="F115" s="15"/>
      <c r="G115" s="15"/>
      <c r="H115" s="15"/>
      <c r="I115" s="14"/>
      <c r="J115" s="15"/>
      <c r="K115" s="15"/>
      <c r="L115" s="280"/>
      <c r="M115" s="513" t="s">
        <v>142</v>
      </c>
      <c r="N115" s="514"/>
      <c r="O115" s="514"/>
      <c r="P115" s="514"/>
      <c r="Q115" s="15"/>
      <c r="R115" s="15"/>
      <c r="S115" s="14"/>
      <c r="T115" s="15"/>
      <c r="U115" s="15"/>
      <c r="V115" s="15"/>
      <c r="W115" s="15"/>
      <c r="X115" s="14"/>
    </row>
    <row r="116" spans="1:24">
      <c r="A116" s="13" t="s">
        <v>4</v>
      </c>
      <c r="B116" s="11"/>
      <c r="C116" s="11"/>
      <c r="D116" s="12"/>
      <c r="E116" s="7"/>
      <c r="F116" s="7"/>
      <c r="G116" s="7"/>
      <c r="H116" s="6"/>
      <c r="I116" s="5" t="s">
        <v>3</v>
      </c>
      <c r="J116" s="7"/>
      <c r="K116" s="7"/>
      <c r="L116" s="7"/>
      <c r="M116" s="6"/>
      <c r="N116" s="5" t="s">
        <v>3</v>
      </c>
      <c r="O116" s="7"/>
      <c r="P116" s="7"/>
      <c r="Q116" s="7"/>
      <c r="R116" s="6"/>
      <c r="S116" s="5" t="s">
        <v>3</v>
      </c>
      <c r="T116" s="7"/>
      <c r="U116" s="7"/>
      <c r="V116" s="7"/>
      <c r="W116" s="6"/>
      <c r="X116" s="5" t="s">
        <v>3</v>
      </c>
    </row>
    <row r="117" spans="1:24">
      <c r="E117" s="7"/>
      <c r="F117" s="7"/>
      <c r="G117" s="7"/>
      <c r="H117" s="6"/>
      <c r="I117" s="5"/>
      <c r="J117" s="7"/>
      <c r="K117" s="7"/>
      <c r="L117" s="281"/>
      <c r="M117" s="282" t="s">
        <v>143</v>
      </c>
      <c r="N117" s="5"/>
      <c r="O117" s="7"/>
      <c r="P117" s="7"/>
      <c r="Q117" s="7"/>
      <c r="R117" s="6"/>
      <c r="S117" s="5"/>
      <c r="T117" s="7"/>
      <c r="U117" s="7"/>
      <c r="V117" s="7"/>
      <c r="W117" s="6"/>
      <c r="X117" s="5"/>
    </row>
    <row r="118" spans="1:24">
      <c r="A118" t="s">
        <v>2</v>
      </c>
      <c r="B118" s="11"/>
      <c r="C118" s="11"/>
      <c r="D118" s="11"/>
      <c r="E118" s="7"/>
      <c r="F118" s="7"/>
      <c r="G118" s="7"/>
      <c r="H118" s="6"/>
      <c r="I118" s="5"/>
      <c r="J118" s="7"/>
      <c r="K118" s="7"/>
      <c r="L118" s="7"/>
      <c r="M118" s="6"/>
      <c r="N118" s="5"/>
      <c r="O118" s="7"/>
      <c r="P118" s="7"/>
      <c r="Q118" s="7"/>
      <c r="R118" s="6"/>
      <c r="S118" s="5"/>
      <c r="T118" s="7"/>
      <c r="U118" s="7"/>
      <c r="V118" s="7"/>
      <c r="W118" s="6"/>
      <c r="X118" s="5"/>
    </row>
    <row r="119" spans="1:24">
      <c r="A119"/>
      <c r="B119"/>
      <c r="C119"/>
      <c r="D119"/>
      <c r="E119" s="7"/>
      <c r="F119" s="7"/>
      <c r="G119" s="7"/>
      <c r="H119" s="6"/>
      <c r="I119" s="5"/>
      <c r="J119" s="7"/>
      <c r="K119" s="7"/>
      <c r="L119" s="7"/>
      <c r="M119" s="6"/>
      <c r="N119" s="5"/>
      <c r="O119" s="7"/>
      <c r="P119" s="7"/>
      <c r="Q119" s="7"/>
      <c r="R119" s="6"/>
      <c r="S119" s="5"/>
      <c r="T119" s="7"/>
      <c r="U119" s="7"/>
      <c r="V119" s="7"/>
      <c r="W119" s="6"/>
      <c r="X119" s="5"/>
    </row>
    <row r="120" spans="1:24">
      <c r="A120" s="10" t="s">
        <v>1</v>
      </c>
      <c r="B120"/>
      <c r="C120"/>
      <c r="D120" s="9"/>
      <c r="E120" s="7"/>
      <c r="F120" s="7"/>
      <c r="G120" s="7"/>
      <c r="H120" s="6"/>
      <c r="I120" s="5"/>
      <c r="J120" s="7"/>
      <c r="K120" s="7"/>
      <c r="L120" s="7"/>
      <c r="M120" s="6"/>
      <c r="N120" s="5"/>
      <c r="O120" s="7"/>
      <c r="P120" s="7"/>
      <c r="Q120" s="7"/>
      <c r="R120" s="6"/>
      <c r="S120" s="5"/>
      <c r="T120" s="7"/>
      <c r="U120" s="7"/>
      <c r="V120" s="7"/>
      <c r="W120" s="6"/>
      <c r="X120" s="5"/>
    </row>
    <row r="121" spans="1:24">
      <c r="A121" t="s">
        <v>0</v>
      </c>
      <c r="B121"/>
      <c r="C121"/>
      <c r="D121" s="8"/>
      <c r="E121" s="7"/>
      <c r="F121" s="7"/>
      <c r="G121" s="7"/>
      <c r="H121" s="6"/>
      <c r="I121" s="5"/>
      <c r="J121" s="7"/>
      <c r="K121" s="7"/>
      <c r="L121" s="7"/>
      <c r="M121" s="6"/>
      <c r="N121" s="5"/>
      <c r="O121" s="7"/>
      <c r="P121" s="7"/>
      <c r="Q121" s="7"/>
      <c r="R121" s="6"/>
      <c r="S121" s="5"/>
      <c r="T121" s="7"/>
      <c r="U121" s="7"/>
      <c r="V121" s="7"/>
      <c r="W121" s="6"/>
      <c r="X121" s="5"/>
    </row>
    <row r="122" spans="1:24">
      <c r="E122" s="7"/>
      <c r="F122" s="7"/>
      <c r="G122" s="7"/>
      <c r="H122" s="6"/>
      <c r="I122" s="5"/>
      <c r="J122" s="7"/>
      <c r="K122" s="7"/>
      <c r="L122" s="7"/>
      <c r="M122" s="6"/>
      <c r="N122" s="5"/>
      <c r="O122" s="7"/>
      <c r="P122" s="7"/>
      <c r="Q122" s="7"/>
      <c r="R122" s="6"/>
      <c r="S122" s="5"/>
      <c r="T122" s="7"/>
      <c r="U122" s="7"/>
      <c r="V122" s="7"/>
      <c r="W122" s="6"/>
      <c r="X122" s="5"/>
    </row>
    <row r="123" spans="1:24">
      <c r="E123" s="1"/>
      <c r="F123" s="1"/>
      <c r="G123" s="1"/>
      <c r="H123" s="4"/>
      <c r="I123" s="4"/>
      <c r="J123" s="1"/>
      <c r="K123" s="1"/>
      <c r="L123" s="1"/>
      <c r="M123" s="4"/>
      <c r="N123" s="4"/>
      <c r="O123" s="1"/>
      <c r="P123" s="1"/>
      <c r="Q123" s="1"/>
      <c r="R123" s="4"/>
      <c r="S123" s="4"/>
      <c r="T123" s="1"/>
      <c r="U123" s="1"/>
      <c r="V123" s="1"/>
      <c r="W123" s="4"/>
      <c r="X123" s="4"/>
    </row>
    <row r="124" spans="1:24">
      <c r="E124" s="1"/>
      <c r="F124" s="1"/>
      <c r="G124" s="1"/>
      <c r="H124" s="4"/>
      <c r="I124" s="4"/>
      <c r="J124" s="1"/>
      <c r="K124" s="1"/>
      <c r="L124" s="1"/>
      <c r="M124" s="4"/>
      <c r="N124" s="4"/>
      <c r="O124" s="1"/>
      <c r="P124" s="1"/>
      <c r="Q124" s="1"/>
      <c r="R124" s="4"/>
      <c r="S124" s="4"/>
      <c r="T124" s="1"/>
      <c r="U124" s="1"/>
      <c r="V124" s="1"/>
      <c r="W124" s="4"/>
      <c r="X124" s="4"/>
    </row>
    <row r="125" spans="1:24">
      <c r="E125" s="1"/>
      <c r="F125" s="1"/>
      <c r="G125" s="1"/>
      <c r="H125" s="4"/>
      <c r="I125" s="4"/>
      <c r="J125" s="1"/>
      <c r="K125" s="1"/>
      <c r="L125" s="1"/>
      <c r="M125" s="4"/>
      <c r="N125" s="4"/>
      <c r="O125" s="1"/>
      <c r="P125" s="1"/>
      <c r="Q125" s="1"/>
      <c r="R125" s="4"/>
      <c r="S125" s="4"/>
      <c r="T125" s="1"/>
      <c r="U125" s="1"/>
      <c r="V125" s="1"/>
      <c r="W125" s="4"/>
      <c r="X125" s="4"/>
    </row>
    <row r="126" spans="1:24">
      <c r="E126" s="1"/>
      <c r="F126" s="1"/>
      <c r="G126" s="1"/>
      <c r="H126" s="4"/>
      <c r="I126" s="4"/>
      <c r="J126" s="1"/>
      <c r="K126" s="1"/>
      <c r="L126" s="1"/>
      <c r="M126" s="4"/>
      <c r="N126" s="4"/>
      <c r="O126" s="1"/>
      <c r="P126" s="1"/>
      <c r="Q126" s="1"/>
      <c r="R126" s="4"/>
      <c r="S126" s="4"/>
      <c r="T126" s="1"/>
      <c r="U126" s="1"/>
      <c r="V126" s="1"/>
      <c r="W126" s="4"/>
      <c r="X126" s="4"/>
    </row>
    <row r="127" spans="1:24">
      <c r="E127" s="1"/>
      <c r="F127" s="1"/>
      <c r="G127" s="1"/>
      <c r="H127" s="4"/>
      <c r="I127" s="4"/>
      <c r="J127" s="1"/>
      <c r="K127" s="1"/>
      <c r="L127" s="1"/>
      <c r="M127" s="4"/>
      <c r="N127" s="4"/>
      <c r="O127" s="1"/>
      <c r="P127" s="1"/>
      <c r="Q127" s="1"/>
      <c r="R127" s="4"/>
      <c r="S127" s="4"/>
      <c r="T127" s="1"/>
      <c r="U127" s="1"/>
      <c r="V127" s="1"/>
      <c r="W127" s="4"/>
      <c r="X127" s="4"/>
    </row>
  </sheetData>
  <mergeCells count="136">
    <mergeCell ref="A9:S9"/>
    <mergeCell ref="T9:X9"/>
    <mergeCell ref="A10:A12"/>
    <mergeCell ref="B10:D12"/>
    <mergeCell ref="E10:I10"/>
    <mergeCell ref="J10:N10"/>
    <mergeCell ref="O10:S10"/>
    <mergeCell ref="T10:X10"/>
    <mergeCell ref="E11:E12"/>
    <mergeCell ref="F11:F12"/>
    <mergeCell ref="G11:G12"/>
    <mergeCell ref="H11:H12"/>
    <mergeCell ref="I11:I12"/>
    <mergeCell ref="T11:T12"/>
    <mergeCell ref="U11:U12"/>
    <mergeCell ref="V11:V12"/>
    <mergeCell ref="W11:W12"/>
    <mergeCell ref="X11:X12"/>
    <mergeCell ref="P11:P12"/>
    <mergeCell ref="Q11:Q12"/>
    <mergeCell ref="R11:R12"/>
    <mergeCell ref="S11:S12"/>
    <mergeCell ref="A1:C4"/>
    <mergeCell ref="D1:X2"/>
    <mergeCell ref="D3:X4"/>
    <mergeCell ref="A5:X5"/>
    <mergeCell ref="A6:S6"/>
    <mergeCell ref="T6:X6"/>
    <mergeCell ref="A7:S7"/>
    <mergeCell ref="T7:X7"/>
    <mergeCell ref="A8:X8"/>
    <mergeCell ref="B13:D13"/>
    <mergeCell ref="N11:N12"/>
    <mergeCell ref="O11:O12"/>
    <mergeCell ref="B38:D38"/>
    <mergeCell ref="B39:D39"/>
    <mergeCell ref="B33:D33"/>
    <mergeCell ref="B34:D34"/>
    <mergeCell ref="B35:D35"/>
    <mergeCell ref="B36:D36"/>
    <mergeCell ref="B37:D37"/>
    <mergeCell ref="B26:D26"/>
    <mergeCell ref="B27:D27"/>
    <mergeCell ref="B14:D14"/>
    <mergeCell ref="B15:D15"/>
    <mergeCell ref="B16:D16"/>
    <mergeCell ref="B17:D17"/>
    <mergeCell ref="B28:D28"/>
    <mergeCell ref="B30:D30"/>
    <mergeCell ref="B31:D31"/>
    <mergeCell ref="B32:D32"/>
    <mergeCell ref="J11:J12"/>
    <mergeCell ref="K11:K12"/>
    <mergeCell ref="L11:L12"/>
    <mergeCell ref="M11:M12"/>
    <mergeCell ref="B53:D53"/>
    <mergeCell ref="B54:D54"/>
    <mergeCell ref="B55:D55"/>
    <mergeCell ref="B59:D59"/>
    <mergeCell ref="B23:D23"/>
    <mergeCell ref="B24:D24"/>
    <mergeCell ref="B60:D60"/>
    <mergeCell ref="B40:D40"/>
    <mergeCell ref="B47:D47"/>
    <mergeCell ref="B48:D48"/>
    <mergeCell ref="B49:D49"/>
    <mergeCell ref="B51:D51"/>
    <mergeCell ref="B41:D41"/>
    <mergeCell ref="B42:D42"/>
    <mergeCell ref="B43:D43"/>
    <mergeCell ref="B44:D44"/>
    <mergeCell ref="B45:D45"/>
    <mergeCell ref="B46:D46"/>
    <mergeCell ref="B50:D50"/>
    <mergeCell ref="B56:D56"/>
    <mergeCell ref="B57:D57"/>
    <mergeCell ref="B58:D58"/>
    <mergeCell ref="B52:D52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103:D103"/>
    <mergeCell ref="B104:D104"/>
    <mergeCell ref="B105:D105"/>
    <mergeCell ref="B106:D106"/>
    <mergeCell ref="B107:D107"/>
    <mergeCell ref="B108:D108"/>
    <mergeCell ref="B97:D97"/>
    <mergeCell ref="B98:D98"/>
    <mergeCell ref="B99:D99"/>
    <mergeCell ref="B100:D100"/>
    <mergeCell ref="B101:D101"/>
    <mergeCell ref="B102:D102"/>
    <mergeCell ref="B111:D111"/>
    <mergeCell ref="A113:C113"/>
    <mergeCell ref="A115:C115"/>
    <mergeCell ref="B109:D109"/>
    <mergeCell ref="B110:D110"/>
    <mergeCell ref="E110:H110"/>
    <mergeCell ref="J110:M110"/>
    <mergeCell ref="O110:R110"/>
    <mergeCell ref="T110:W110"/>
    <mergeCell ref="M115:P115"/>
  </mergeCells>
  <phoneticPr fontId="41" type="noConversion"/>
  <printOptions horizontalCentered="1" verticalCentered="1"/>
  <pageMargins left="1" right="1" top="1" bottom="1" header="0.5" footer="0.5"/>
  <pageSetup paperSize="8" scale="25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Y133"/>
  <sheetViews>
    <sheetView tabSelected="1" view="pageBreakPreview" zoomScale="86" zoomScaleNormal="70" zoomScaleSheetLayoutView="86" workbookViewId="0">
      <pane xSplit="4" ySplit="4" topLeftCell="T95" activePane="bottomRight" state="frozen"/>
      <selection pane="topRight" activeCell="E1" sqref="E1"/>
      <selection pane="bottomLeft" activeCell="A5" sqref="A5"/>
      <selection pane="bottomRight" activeCell="X113" sqref="X113"/>
    </sheetView>
  </sheetViews>
  <sheetFormatPr defaultRowHeight="15"/>
  <cols>
    <col min="1" max="1" width="6.5703125" style="1" customWidth="1"/>
    <col min="2" max="2" width="5.5703125" style="1" customWidth="1"/>
    <col min="3" max="3" width="14.28515625" style="1" customWidth="1"/>
    <col min="4" max="4" width="80.5703125" style="1" customWidth="1"/>
    <col min="5" max="5" width="6.140625" style="4" bestFit="1" customWidth="1"/>
    <col min="6" max="6" width="7.7109375" style="4" bestFit="1" customWidth="1"/>
    <col min="7" max="7" width="4.140625" style="4" bestFit="1" customWidth="1"/>
    <col min="8" max="8" width="12.7109375" style="3" bestFit="1" customWidth="1"/>
    <col min="9" max="9" width="19" style="2" customWidth="1"/>
    <col min="10" max="10" width="6.7109375" style="4" bestFit="1" customWidth="1"/>
    <col min="11" max="11" width="8.7109375" style="4" bestFit="1" customWidth="1"/>
    <col min="12" max="12" width="4.42578125" style="4" bestFit="1" customWidth="1"/>
    <col min="13" max="13" width="14.5703125" style="3" customWidth="1"/>
    <col min="14" max="14" width="25.5703125" style="2" customWidth="1"/>
    <col min="15" max="15" width="6.7109375" style="4" bestFit="1" customWidth="1"/>
    <col min="16" max="16" width="8.42578125" style="4" customWidth="1"/>
    <col min="17" max="17" width="4.42578125" style="4" bestFit="1" customWidth="1"/>
    <col min="18" max="18" width="13.7109375" style="3" customWidth="1"/>
    <col min="19" max="19" width="27.140625" style="2" customWidth="1"/>
    <col min="20" max="20" width="7.5703125" style="4" bestFit="1" customWidth="1"/>
    <col min="21" max="21" width="8.42578125" style="4" customWidth="1"/>
    <col min="22" max="22" width="9.7109375" style="4" bestFit="1" customWidth="1"/>
    <col min="23" max="23" width="14.7109375" style="3" bestFit="1" customWidth="1"/>
    <col min="24" max="24" width="23.140625" style="2" customWidth="1"/>
    <col min="25" max="25" width="12.85546875" style="1" bestFit="1" customWidth="1"/>
    <col min="26" max="206" width="9.140625" style="1"/>
    <col min="207" max="207" width="5.7109375" style="1" customWidth="1"/>
    <col min="208" max="208" width="8.28515625" style="1" customWidth="1"/>
    <col min="209" max="209" width="1.5703125" style="1" bestFit="1" customWidth="1"/>
    <col min="210" max="210" width="50.7109375" style="1" customWidth="1"/>
    <col min="211" max="211" width="6" style="1" bestFit="1" customWidth="1"/>
    <col min="212" max="212" width="7.28515625" style="1" bestFit="1" customWidth="1"/>
    <col min="213" max="213" width="5.7109375" style="1" customWidth="1"/>
    <col min="214" max="214" width="11.42578125" style="1" customWidth="1"/>
    <col min="215" max="215" width="12.7109375" style="1" customWidth="1"/>
    <col min="216" max="462" width="9.140625" style="1"/>
    <col min="463" max="463" width="5.7109375" style="1" customWidth="1"/>
    <col min="464" max="464" width="8.28515625" style="1" customWidth="1"/>
    <col min="465" max="465" width="1.5703125" style="1" bestFit="1" customWidth="1"/>
    <col min="466" max="466" width="50.7109375" style="1" customWidth="1"/>
    <col min="467" max="467" width="6" style="1" bestFit="1" customWidth="1"/>
    <col min="468" max="468" width="7.28515625" style="1" bestFit="1" customWidth="1"/>
    <col min="469" max="469" width="5.7109375" style="1" customWidth="1"/>
    <col min="470" max="470" width="11.42578125" style="1" customWidth="1"/>
    <col min="471" max="471" width="12.7109375" style="1" customWidth="1"/>
    <col min="472" max="718" width="9.140625" style="1"/>
    <col min="719" max="719" width="5.7109375" style="1" customWidth="1"/>
    <col min="720" max="720" width="8.28515625" style="1" customWidth="1"/>
    <col min="721" max="721" width="1.5703125" style="1" bestFit="1" customWidth="1"/>
    <col min="722" max="722" width="50.7109375" style="1" customWidth="1"/>
    <col min="723" max="723" width="6" style="1" bestFit="1" customWidth="1"/>
    <col min="724" max="724" width="7.28515625" style="1" bestFit="1" customWidth="1"/>
    <col min="725" max="725" width="5.7109375" style="1" customWidth="1"/>
    <col min="726" max="726" width="11.42578125" style="1" customWidth="1"/>
    <col min="727" max="727" width="12.7109375" style="1" customWidth="1"/>
    <col min="728" max="974" width="9.140625" style="1"/>
    <col min="975" max="975" width="5.7109375" style="1" customWidth="1"/>
    <col min="976" max="976" width="8.28515625" style="1" customWidth="1"/>
    <col min="977" max="977" width="1.5703125" style="1" bestFit="1" customWidth="1"/>
    <col min="978" max="978" width="50.7109375" style="1" customWidth="1"/>
    <col min="979" max="979" width="6" style="1" bestFit="1" customWidth="1"/>
    <col min="980" max="980" width="7.28515625" style="1" bestFit="1" customWidth="1"/>
    <col min="981" max="981" width="5.7109375" style="1" customWidth="1"/>
    <col min="982" max="982" width="11.42578125" style="1" customWidth="1"/>
    <col min="983" max="983" width="12.7109375" style="1" customWidth="1"/>
    <col min="984" max="1230" width="9.140625" style="1"/>
    <col min="1231" max="1231" width="5.7109375" style="1" customWidth="1"/>
    <col min="1232" max="1232" width="8.28515625" style="1" customWidth="1"/>
    <col min="1233" max="1233" width="1.5703125" style="1" bestFit="1" customWidth="1"/>
    <col min="1234" max="1234" width="50.7109375" style="1" customWidth="1"/>
    <col min="1235" max="1235" width="6" style="1" bestFit="1" customWidth="1"/>
    <col min="1236" max="1236" width="7.28515625" style="1" bestFit="1" customWidth="1"/>
    <col min="1237" max="1237" width="5.7109375" style="1" customWidth="1"/>
    <col min="1238" max="1238" width="11.42578125" style="1" customWidth="1"/>
    <col min="1239" max="1239" width="12.7109375" style="1" customWidth="1"/>
    <col min="1240" max="1486" width="9.140625" style="1"/>
    <col min="1487" max="1487" width="5.7109375" style="1" customWidth="1"/>
    <col min="1488" max="1488" width="8.28515625" style="1" customWidth="1"/>
    <col min="1489" max="1489" width="1.5703125" style="1" bestFit="1" customWidth="1"/>
    <col min="1490" max="1490" width="50.7109375" style="1" customWidth="1"/>
    <col min="1491" max="1491" width="6" style="1" bestFit="1" customWidth="1"/>
    <col min="1492" max="1492" width="7.28515625" style="1" bestFit="1" customWidth="1"/>
    <col min="1493" max="1493" width="5.7109375" style="1" customWidth="1"/>
    <col min="1494" max="1494" width="11.42578125" style="1" customWidth="1"/>
    <col min="1495" max="1495" width="12.7109375" style="1" customWidth="1"/>
    <col min="1496" max="1742" width="9.140625" style="1"/>
    <col min="1743" max="1743" width="5.7109375" style="1" customWidth="1"/>
    <col min="1744" max="1744" width="8.28515625" style="1" customWidth="1"/>
    <col min="1745" max="1745" width="1.5703125" style="1" bestFit="1" customWidth="1"/>
    <col min="1746" max="1746" width="50.7109375" style="1" customWidth="1"/>
    <col min="1747" max="1747" width="6" style="1" bestFit="1" customWidth="1"/>
    <col min="1748" max="1748" width="7.28515625" style="1" bestFit="1" customWidth="1"/>
    <col min="1749" max="1749" width="5.7109375" style="1" customWidth="1"/>
    <col min="1750" max="1750" width="11.42578125" style="1" customWidth="1"/>
    <col min="1751" max="1751" width="12.7109375" style="1" customWidth="1"/>
    <col min="1752" max="1998" width="9.140625" style="1"/>
    <col min="1999" max="1999" width="5.7109375" style="1" customWidth="1"/>
    <col min="2000" max="2000" width="8.28515625" style="1" customWidth="1"/>
    <col min="2001" max="2001" width="1.5703125" style="1" bestFit="1" customWidth="1"/>
    <col min="2002" max="2002" width="50.7109375" style="1" customWidth="1"/>
    <col min="2003" max="2003" width="6" style="1" bestFit="1" customWidth="1"/>
    <col min="2004" max="2004" width="7.28515625" style="1" bestFit="1" customWidth="1"/>
    <col min="2005" max="2005" width="5.7109375" style="1" customWidth="1"/>
    <col min="2006" max="2006" width="11.42578125" style="1" customWidth="1"/>
    <col min="2007" max="2007" width="12.7109375" style="1" customWidth="1"/>
    <col min="2008" max="2254" width="9.140625" style="1"/>
    <col min="2255" max="2255" width="5.7109375" style="1" customWidth="1"/>
    <col min="2256" max="2256" width="8.28515625" style="1" customWidth="1"/>
    <col min="2257" max="2257" width="1.5703125" style="1" bestFit="1" customWidth="1"/>
    <col min="2258" max="2258" width="50.7109375" style="1" customWidth="1"/>
    <col min="2259" max="2259" width="6" style="1" bestFit="1" customWidth="1"/>
    <col min="2260" max="2260" width="7.28515625" style="1" bestFit="1" customWidth="1"/>
    <col min="2261" max="2261" width="5.7109375" style="1" customWidth="1"/>
    <col min="2262" max="2262" width="11.42578125" style="1" customWidth="1"/>
    <col min="2263" max="2263" width="12.7109375" style="1" customWidth="1"/>
    <col min="2264" max="2510" width="9.140625" style="1"/>
    <col min="2511" max="2511" width="5.7109375" style="1" customWidth="1"/>
    <col min="2512" max="2512" width="8.28515625" style="1" customWidth="1"/>
    <col min="2513" max="2513" width="1.5703125" style="1" bestFit="1" customWidth="1"/>
    <col min="2514" max="2514" width="50.7109375" style="1" customWidth="1"/>
    <col min="2515" max="2515" width="6" style="1" bestFit="1" customWidth="1"/>
    <col min="2516" max="2516" width="7.28515625" style="1" bestFit="1" customWidth="1"/>
    <col min="2517" max="2517" width="5.7109375" style="1" customWidth="1"/>
    <col min="2518" max="2518" width="11.42578125" style="1" customWidth="1"/>
    <col min="2519" max="2519" width="12.7109375" style="1" customWidth="1"/>
    <col min="2520" max="2766" width="9.140625" style="1"/>
    <col min="2767" max="2767" width="5.7109375" style="1" customWidth="1"/>
    <col min="2768" max="2768" width="8.28515625" style="1" customWidth="1"/>
    <col min="2769" max="2769" width="1.5703125" style="1" bestFit="1" customWidth="1"/>
    <col min="2770" max="2770" width="50.7109375" style="1" customWidth="1"/>
    <col min="2771" max="2771" width="6" style="1" bestFit="1" customWidth="1"/>
    <col min="2772" max="2772" width="7.28515625" style="1" bestFit="1" customWidth="1"/>
    <col min="2773" max="2773" width="5.7109375" style="1" customWidth="1"/>
    <col min="2774" max="2774" width="11.42578125" style="1" customWidth="1"/>
    <col min="2775" max="2775" width="12.7109375" style="1" customWidth="1"/>
    <col min="2776" max="3022" width="9.140625" style="1"/>
    <col min="3023" max="3023" width="5.7109375" style="1" customWidth="1"/>
    <col min="3024" max="3024" width="8.28515625" style="1" customWidth="1"/>
    <col min="3025" max="3025" width="1.5703125" style="1" bestFit="1" customWidth="1"/>
    <col min="3026" max="3026" width="50.7109375" style="1" customWidth="1"/>
    <col min="3027" max="3027" width="6" style="1" bestFit="1" customWidth="1"/>
    <col min="3028" max="3028" width="7.28515625" style="1" bestFit="1" customWidth="1"/>
    <col min="3029" max="3029" width="5.7109375" style="1" customWidth="1"/>
    <col min="3030" max="3030" width="11.42578125" style="1" customWidth="1"/>
    <col min="3031" max="3031" width="12.7109375" style="1" customWidth="1"/>
    <col min="3032" max="3278" width="9.140625" style="1"/>
    <col min="3279" max="3279" width="5.7109375" style="1" customWidth="1"/>
    <col min="3280" max="3280" width="8.28515625" style="1" customWidth="1"/>
    <col min="3281" max="3281" width="1.5703125" style="1" bestFit="1" customWidth="1"/>
    <col min="3282" max="3282" width="50.7109375" style="1" customWidth="1"/>
    <col min="3283" max="3283" width="6" style="1" bestFit="1" customWidth="1"/>
    <col min="3284" max="3284" width="7.28515625" style="1" bestFit="1" customWidth="1"/>
    <col min="3285" max="3285" width="5.7109375" style="1" customWidth="1"/>
    <col min="3286" max="3286" width="11.42578125" style="1" customWidth="1"/>
    <col min="3287" max="3287" width="12.7109375" style="1" customWidth="1"/>
    <col min="3288" max="3534" width="9.140625" style="1"/>
    <col min="3535" max="3535" width="5.7109375" style="1" customWidth="1"/>
    <col min="3536" max="3536" width="8.28515625" style="1" customWidth="1"/>
    <col min="3537" max="3537" width="1.5703125" style="1" bestFit="1" customWidth="1"/>
    <col min="3538" max="3538" width="50.7109375" style="1" customWidth="1"/>
    <col min="3539" max="3539" width="6" style="1" bestFit="1" customWidth="1"/>
    <col min="3540" max="3540" width="7.28515625" style="1" bestFit="1" customWidth="1"/>
    <col min="3541" max="3541" width="5.7109375" style="1" customWidth="1"/>
    <col min="3542" max="3542" width="11.42578125" style="1" customWidth="1"/>
    <col min="3543" max="3543" width="12.7109375" style="1" customWidth="1"/>
    <col min="3544" max="3790" width="9.140625" style="1"/>
    <col min="3791" max="3791" width="5.7109375" style="1" customWidth="1"/>
    <col min="3792" max="3792" width="8.28515625" style="1" customWidth="1"/>
    <col min="3793" max="3793" width="1.5703125" style="1" bestFit="1" customWidth="1"/>
    <col min="3794" max="3794" width="50.7109375" style="1" customWidth="1"/>
    <col min="3795" max="3795" width="6" style="1" bestFit="1" customWidth="1"/>
    <col min="3796" max="3796" width="7.28515625" style="1" bestFit="1" customWidth="1"/>
    <col min="3797" max="3797" width="5.7109375" style="1" customWidth="1"/>
    <col min="3798" max="3798" width="11.42578125" style="1" customWidth="1"/>
    <col min="3799" max="3799" width="12.7109375" style="1" customWidth="1"/>
    <col min="3800" max="4046" width="9.140625" style="1"/>
    <col min="4047" max="4047" width="5.7109375" style="1" customWidth="1"/>
    <col min="4048" max="4048" width="8.28515625" style="1" customWidth="1"/>
    <col min="4049" max="4049" width="1.5703125" style="1" bestFit="1" customWidth="1"/>
    <col min="4050" max="4050" width="50.7109375" style="1" customWidth="1"/>
    <col min="4051" max="4051" width="6" style="1" bestFit="1" customWidth="1"/>
    <col min="4052" max="4052" width="7.28515625" style="1" bestFit="1" customWidth="1"/>
    <col min="4053" max="4053" width="5.7109375" style="1" customWidth="1"/>
    <col min="4054" max="4054" width="11.42578125" style="1" customWidth="1"/>
    <col min="4055" max="4055" width="12.7109375" style="1" customWidth="1"/>
    <col min="4056" max="4302" width="9.140625" style="1"/>
    <col min="4303" max="4303" width="5.7109375" style="1" customWidth="1"/>
    <col min="4304" max="4304" width="8.28515625" style="1" customWidth="1"/>
    <col min="4305" max="4305" width="1.5703125" style="1" bestFit="1" customWidth="1"/>
    <col min="4306" max="4306" width="50.7109375" style="1" customWidth="1"/>
    <col min="4307" max="4307" width="6" style="1" bestFit="1" customWidth="1"/>
    <col min="4308" max="4308" width="7.28515625" style="1" bestFit="1" customWidth="1"/>
    <col min="4309" max="4309" width="5.7109375" style="1" customWidth="1"/>
    <col min="4310" max="4310" width="11.42578125" style="1" customWidth="1"/>
    <col min="4311" max="4311" width="12.7109375" style="1" customWidth="1"/>
    <col min="4312" max="4558" width="9.140625" style="1"/>
    <col min="4559" max="4559" width="5.7109375" style="1" customWidth="1"/>
    <col min="4560" max="4560" width="8.28515625" style="1" customWidth="1"/>
    <col min="4561" max="4561" width="1.5703125" style="1" bestFit="1" customWidth="1"/>
    <col min="4562" max="4562" width="50.7109375" style="1" customWidth="1"/>
    <col min="4563" max="4563" width="6" style="1" bestFit="1" customWidth="1"/>
    <col min="4564" max="4564" width="7.28515625" style="1" bestFit="1" customWidth="1"/>
    <col min="4565" max="4565" width="5.7109375" style="1" customWidth="1"/>
    <col min="4566" max="4566" width="11.42578125" style="1" customWidth="1"/>
    <col min="4567" max="4567" width="12.7109375" style="1" customWidth="1"/>
    <col min="4568" max="4814" width="9.140625" style="1"/>
    <col min="4815" max="4815" width="5.7109375" style="1" customWidth="1"/>
    <col min="4816" max="4816" width="8.28515625" style="1" customWidth="1"/>
    <col min="4817" max="4817" width="1.5703125" style="1" bestFit="1" customWidth="1"/>
    <col min="4818" max="4818" width="50.7109375" style="1" customWidth="1"/>
    <col min="4819" max="4819" width="6" style="1" bestFit="1" customWidth="1"/>
    <col min="4820" max="4820" width="7.28515625" style="1" bestFit="1" customWidth="1"/>
    <col min="4821" max="4821" width="5.7109375" style="1" customWidth="1"/>
    <col min="4822" max="4822" width="11.42578125" style="1" customWidth="1"/>
    <col min="4823" max="4823" width="12.7109375" style="1" customWidth="1"/>
    <col min="4824" max="5070" width="9.140625" style="1"/>
    <col min="5071" max="5071" width="5.7109375" style="1" customWidth="1"/>
    <col min="5072" max="5072" width="8.28515625" style="1" customWidth="1"/>
    <col min="5073" max="5073" width="1.5703125" style="1" bestFit="1" customWidth="1"/>
    <col min="5074" max="5074" width="50.7109375" style="1" customWidth="1"/>
    <col min="5075" max="5075" width="6" style="1" bestFit="1" customWidth="1"/>
    <col min="5076" max="5076" width="7.28515625" style="1" bestFit="1" customWidth="1"/>
    <col min="5077" max="5077" width="5.7109375" style="1" customWidth="1"/>
    <col min="5078" max="5078" width="11.42578125" style="1" customWidth="1"/>
    <col min="5079" max="5079" width="12.7109375" style="1" customWidth="1"/>
    <col min="5080" max="5326" width="9.140625" style="1"/>
    <col min="5327" max="5327" width="5.7109375" style="1" customWidth="1"/>
    <col min="5328" max="5328" width="8.28515625" style="1" customWidth="1"/>
    <col min="5329" max="5329" width="1.5703125" style="1" bestFit="1" customWidth="1"/>
    <col min="5330" max="5330" width="50.7109375" style="1" customWidth="1"/>
    <col min="5331" max="5331" width="6" style="1" bestFit="1" customWidth="1"/>
    <col min="5332" max="5332" width="7.28515625" style="1" bestFit="1" customWidth="1"/>
    <col min="5333" max="5333" width="5.7109375" style="1" customWidth="1"/>
    <col min="5334" max="5334" width="11.42578125" style="1" customWidth="1"/>
    <col min="5335" max="5335" width="12.7109375" style="1" customWidth="1"/>
    <col min="5336" max="5582" width="9.140625" style="1"/>
    <col min="5583" max="5583" width="5.7109375" style="1" customWidth="1"/>
    <col min="5584" max="5584" width="8.28515625" style="1" customWidth="1"/>
    <col min="5585" max="5585" width="1.5703125" style="1" bestFit="1" customWidth="1"/>
    <col min="5586" max="5586" width="50.7109375" style="1" customWidth="1"/>
    <col min="5587" max="5587" width="6" style="1" bestFit="1" customWidth="1"/>
    <col min="5588" max="5588" width="7.28515625" style="1" bestFit="1" customWidth="1"/>
    <col min="5589" max="5589" width="5.7109375" style="1" customWidth="1"/>
    <col min="5590" max="5590" width="11.42578125" style="1" customWidth="1"/>
    <col min="5591" max="5591" width="12.7109375" style="1" customWidth="1"/>
    <col min="5592" max="5838" width="9.140625" style="1"/>
    <col min="5839" max="5839" width="5.7109375" style="1" customWidth="1"/>
    <col min="5840" max="5840" width="8.28515625" style="1" customWidth="1"/>
    <col min="5841" max="5841" width="1.5703125" style="1" bestFit="1" customWidth="1"/>
    <col min="5842" max="5842" width="50.7109375" style="1" customWidth="1"/>
    <col min="5843" max="5843" width="6" style="1" bestFit="1" customWidth="1"/>
    <col min="5844" max="5844" width="7.28515625" style="1" bestFit="1" customWidth="1"/>
    <col min="5845" max="5845" width="5.7109375" style="1" customWidth="1"/>
    <col min="5846" max="5846" width="11.42578125" style="1" customWidth="1"/>
    <col min="5847" max="5847" width="12.7109375" style="1" customWidth="1"/>
    <col min="5848" max="6094" width="9.140625" style="1"/>
    <col min="6095" max="6095" width="5.7109375" style="1" customWidth="1"/>
    <col min="6096" max="6096" width="8.28515625" style="1" customWidth="1"/>
    <col min="6097" max="6097" width="1.5703125" style="1" bestFit="1" customWidth="1"/>
    <col min="6098" max="6098" width="50.7109375" style="1" customWidth="1"/>
    <col min="6099" max="6099" width="6" style="1" bestFit="1" customWidth="1"/>
    <col min="6100" max="6100" width="7.28515625" style="1" bestFit="1" customWidth="1"/>
    <col min="6101" max="6101" width="5.7109375" style="1" customWidth="1"/>
    <col min="6102" max="6102" width="11.42578125" style="1" customWidth="1"/>
    <col min="6103" max="6103" width="12.7109375" style="1" customWidth="1"/>
    <col min="6104" max="6350" width="9.140625" style="1"/>
    <col min="6351" max="6351" width="5.7109375" style="1" customWidth="1"/>
    <col min="6352" max="6352" width="8.28515625" style="1" customWidth="1"/>
    <col min="6353" max="6353" width="1.5703125" style="1" bestFit="1" customWidth="1"/>
    <col min="6354" max="6354" width="50.7109375" style="1" customWidth="1"/>
    <col min="6355" max="6355" width="6" style="1" bestFit="1" customWidth="1"/>
    <col min="6356" max="6356" width="7.28515625" style="1" bestFit="1" customWidth="1"/>
    <col min="6357" max="6357" width="5.7109375" style="1" customWidth="1"/>
    <col min="6358" max="6358" width="11.42578125" style="1" customWidth="1"/>
    <col min="6359" max="6359" width="12.7109375" style="1" customWidth="1"/>
    <col min="6360" max="6606" width="9.140625" style="1"/>
    <col min="6607" max="6607" width="5.7109375" style="1" customWidth="1"/>
    <col min="6608" max="6608" width="8.28515625" style="1" customWidth="1"/>
    <col min="6609" max="6609" width="1.5703125" style="1" bestFit="1" customWidth="1"/>
    <col min="6610" max="6610" width="50.7109375" style="1" customWidth="1"/>
    <col min="6611" max="6611" width="6" style="1" bestFit="1" customWidth="1"/>
    <col min="6612" max="6612" width="7.28515625" style="1" bestFit="1" customWidth="1"/>
    <col min="6613" max="6613" width="5.7109375" style="1" customWidth="1"/>
    <col min="6614" max="6614" width="11.42578125" style="1" customWidth="1"/>
    <col min="6615" max="6615" width="12.7109375" style="1" customWidth="1"/>
    <col min="6616" max="6862" width="9.140625" style="1"/>
    <col min="6863" max="6863" width="5.7109375" style="1" customWidth="1"/>
    <col min="6864" max="6864" width="8.28515625" style="1" customWidth="1"/>
    <col min="6865" max="6865" width="1.5703125" style="1" bestFit="1" customWidth="1"/>
    <col min="6866" max="6866" width="50.7109375" style="1" customWidth="1"/>
    <col min="6867" max="6867" width="6" style="1" bestFit="1" customWidth="1"/>
    <col min="6868" max="6868" width="7.28515625" style="1" bestFit="1" customWidth="1"/>
    <col min="6869" max="6869" width="5.7109375" style="1" customWidth="1"/>
    <col min="6870" max="6870" width="11.42578125" style="1" customWidth="1"/>
    <col min="6871" max="6871" width="12.7109375" style="1" customWidth="1"/>
    <col min="6872" max="7118" width="9.140625" style="1"/>
    <col min="7119" max="7119" width="5.7109375" style="1" customWidth="1"/>
    <col min="7120" max="7120" width="8.28515625" style="1" customWidth="1"/>
    <col min="7121" max="7121" width="1.5703125" style="1" bestFit="1" customWidth="1"/>
    <col min="7122" max="7122" width="50.7109375" style="1" customWidth="1"/>
    <col min="7123" max="7123" width="6" style="1" bestFit="1" customWidth="1"/>
    <col min="7124" max="7124" width="7.28515625" style="1" bestFit="1" customWidth="1"/>
    <col min="7125" max="7125" width="5.7109375" style="1" customWidth="1"/>
    <col min="7126" max="7126" width="11.42578125" style="1" customWidth="1"/>
    <col min="7127" max="7127" width="12.7109375" style="1" customWidth="1"/>
    <col min="7128" max="7374" width="9.140625" style="1"/>
    <col min="7375" max="7375" width="5.7109375" style="1" customWidth="1"/>
    <col min="7376" max="7376" width="8.28515625" style="1" customWidth="1"/>
    <col min="7377" max="7377" width="1.5703125" style="1" bestFit="1" customWidth="1"/>
    <col min="7378" max="7378" width="50.7109375" style="1" customWidth="1"/>
    <col min="7379" max="7379" width="6" style="1" bestFit="1" customWidth="1"/>
    <col min="7380" max="7380" width="7.28515625" style="1" bestFit="1" customWidth="1"/>
    <col min="7381" max="7381" width="5.7109375" style="1" customWidth="1"/>
    <col min="7382" max="7382" width="11.42578125" style="1" customWidth="1"/>
    <col min="7383" max="7383" width="12.7109375" style="1" customWidth="1"/>
    <col min="7384" max="7630" width="9.140625" style="1"/>
    <col min="7631" max="7631" width="5.7109375" style="1" customWidth="1"/>
    <col min="7632" max="7632" width="8.28515625" style="1" customWidth="1"/>
    <col min="7633" max="7633" width="1.5703125" style="1" bestFit="1" customWidth="1"/>
    <col min="7634" max="7634" width="50.7109375" style="1" customWidth="1"/>
    <col min="7635" max="7635" width="6" style="1" bestFit="1" customWidth="1"/>
    <col min="7636" max="7636" width="7.28515625" style="1" bestFit="1" customWidth="1"/>
    <col min="7637" max="7637" width="5.7109375" style="1" customWidth="1"/>
    <col min="7638" max="7638" width="11.42578125" style="1" customWidth="1"/>
    <col min="7639" max="7639" width="12.7109375" style="1" customWidth="1"/>
    <col min="7640" max="7886" width="9.140625" style="1"/>
    <col min="7887" max="7887" width="5.7109375" style="1" customWidth="1"/>
    <col min="7888" max="7888" width="8.28515625" style="1" customWidth="1"/>
    <col min="7889" max="7889" width="1.5703125" style="1" bestFit="1" customWidth="1"/>
    <col min="7890" max="7890" width="50.7109375" style="1" customWidth="1"/>
    <col min="7891" max="7891" width="6" style="1" bestFit="1" customWidth="1"/>
    <col min="7892" max="7892" width="7.28515625" style="1" bestFit="1" customWidth="1"/>
    <col min="7893" max="7893" width="5.7109375" style="1" customWidth="1"/>
    <col min="7894" max="7894" width="11.42578125" style="1" customWidth="1"/>
    <col min="7895" max="7895" width="12.7109375" style="1" customWidth="1"/>
    <col min="7896" max="8142" width="9.140625" style="1"/>
    <col min="8143" max="8143" width="5.7109375" style="1" customWidth="1"/>
    <col min="8144" max="8144" width="8.28515625" style="1" customWidth="1"/>
    <col min="8145" max="8145" width="1.5703125" style="1" bestFit="1" customWidth="1"/>
    <col min="8146" max="8146" width="50.7109375" style="1" customWidth="1"/>
    <col min="8147" max="8147" width="6" style="1" bestFit="1" customWidth="1"/>
    <col min="8148" max="8148" width="7.28515625" style="1" bestFit="1" customWidth="1"/>
    <col min="8149" max="8149" width="5.7109375" style="1" customWidth="1"/>
    <col min="8150" max="8150" width="11.42578125" style="1" customWidth="1"/>
    <col min="8151" max="8151" width="12.7109375" style="1" customWidth="1"/>
    <col min="8152" max="8398" width="9.140625" style="1"/>
    <col min="8399" max="8399" width="5.7109375" style="1" customWidth="1"/>
    <col min="8400" max="8400" width="8.28515625" style="1" customWidth="1"/>
    <col min="8401" max="8401" width="1.5703125" style="1" bestFit="1" customWidth="1"/>
    <col min="8402" max="8402" width="50.7109375" style="1" customWidth="1"/>
    <col min="8403" max="8403" width="6" style="1" bestFit="1" customWidth="1"/>
    <col min="8404" max="8404" width="7.28515625" style="1" bestFit="1" customWidth="1"/>
    <col min="8405" max="8405" width="5.7109375" style="1" customWidth="1"/>
    <col min="8406" max="8406" width="11.42578125" style="1" customWidth="1"/>
    <col min="8407" max="8407" width="12.7109375" style="1" customWidth="1"/>
    <col min="8408" max="8654" width="9.140625" style="1"/>
    <col min="8655" max="8655" width="5.7109375" style="1" customWidth="1"/>
    <col min="8656" max="8656" width="8.28515625" style="1" customWidth="1"/>
    <col min="8657" max="8657" width="1.5703125" style="1" bestFit="1" customWidth="1"/>
    <col min="8658" max="8658" width="50.7109375" style="1" customWidth="1"/>
    <col min="8659" max="8659" width="6" style="1" bestFit="1" customWidth="1"/>
    <col min="8660" max="8660" width="7.28515625" style="1" bestFit="1" customWidth="1"/>
    <col min="8661" max="8661" width="5.7109375" style="1" customWidth="1"/>
    <col min="8662" max="8662" width="11.42578125" style="1" customWidth="1"/>
    <col min="8663" max="8663" width="12.7109375" style="1" customWidth="1"/>
    <col min="8664" max="8910" width="9.140625" style="1"/>
    <col min="8911" max="8911" width="5.7109375" style="1" customWidth="1"/>
    <col min="8912" max="8912" width="8.28515625" style="1" customWidth="1"/>
    <col min="8913" max="8913" width="1.5703125" style="1" bestFit="1" customWidth="1"/>
    <col min="8914" max="8914" width="50.7109375" style="1" customWidth="1"/>
    <col min="8915" max="8915" width="6" style="1" bestFit="1" customWidth="1"/>
    <col min="8916" max="8916" width="7.28515625" style="1" bestFit="1" customWidth="1"/>
    <col min="8917" max="8917" width="5.7109375" style="1" customWidth="1"/>
    <col min="8918" max="8918" width="11.42578125" style="1" customWidth="1"/>
    <col min="8919" max="8919" width="12.7109375" style="1" customWidth="1"/>
    <col min="8920" max="9166" width="9.140625" style="1"/>
    <col min="9167" max="9167" width="5.7109375" style="1" customWidth="1"/>
    <col min="9168" max="9168" width="8.28515625" style="1" customWidth="1"/>
    <col min="9169" max="9169" width="1.5703125" style="1" bestFit="1" customWidth="1"/>
    <col min="9170" max="9170" width="50.7109375" style="1" customWidth="1"/>
    <col min="9171" max="9171" width="6" style="1" bestFit="1" customWidth="1"/>
    <col min="9172" max="9172" width="7.28515625" style="1" bestFit="1" customWidth="1"/>
    <col min="9173" max="9173" width="5.7109375" style="1" customWidth="1"/>
    <col min="9174" max="9174" width="11.42578125" style="1" customWidth="1"/>
    <col min="9175" max="9175" width="12.7109375" style="1" customWidth="1"/>
    <col min="9176" max="9422" width="9.140625" style="1"/>
    <col min="9423" max="9423" width="5.7109375" style="1" customWidth="1"/>
    <col min="9424" max="9424" width="8.28515625" style="1" customWidth="1"/>
    <col min="9425" max="9425" width="1.5703125" style="1" bestFit="1" customWidth="1"/>
    <col min="9426" max="9426" width="50.7109375" style="1" customWidth="1"/>
    <col min="9427" max="9427" width="6" style="1" bestFit="1" customWidth="1"/>
    <col min="9428" max="9428" width="7.28515625" style="1" bestFit="1" customWidth="1"/>
    <col min="9429" max="9429" width="5.7109375" style="1" customWidth="1"/>
    <col min="9430" max="9430" width="11.42578125" style="1" customWidth="1"/>
    <col min="9431" max="9431" width="12.7109375" style="1" customWidth="1"/>
    <col min="9432" max="9678" width="9.140625" style="1"/>
    <col min="9679" max="9679" width="5.7109375" style="1" customWidth="1"/>
    <col min="9680" max="9680" width="8.28515625" style="1" customWidth="1"/>
    <col min="9681" max="9681" width="1.5703125" style="1" bestFit="1" customWidth="1"/>
    <col min="9682" max="9682" width="50.7109375" style="1" customWidth="1"/>
    <col min="9683" max="9683" width="6" style="1" bestFit="1" customWidth="1"/>
    <col min="9684" max="9684" width="7.28515625" style="1" bestFit="1" customWidth="1"/>
    <col min="9685" max="9685" width="5.7109375" style="1" customWidth="1"/>
    <col min="9686" max="9686" width="11.42578125" style="1" customWidth="1"/>
    <col min="9687" max="9687" width="12.7109375" style="1" customWidth="1"/>
    <col min="9688" max="9934" width="9.140625" style="1"/>
    <col min="9935" max="9935" width="5.7109375" style="1" customWidth="1"/>
    <col min="9936" max="9936" width="8.28515625" style="1" customWidth="1"/>
    <col min="9937" max="9937" width="1.5703125" style="1" bestFit="1" customWidth="1"/>
    <col min="9938" max="9938" width="50.7109375" style="1" customWidth="1"/>
    <col min="9939" max="9939" width="6" style="1" bestFit="1" customWidth="1"/>
    <col min="9940" max="9940" width="7.28515625" style="1" bestFit="1" customWidth="1"/>
    <col min="9941" max="9941" width="5.7109375" style="1" customWidth="1"/>
    <col min="9942" max="9942" width="11.42578125" style="1" customWidth="1"/>
    <col min="9943" max="9943" width="12.7109375" style="1" customWidth="1"/>
    <col min="9944" max="10190" width="9.140625" style="1"/>
    <col min="10191" max="10191" width="5.7109375" style="1" customWidth="1"/>
    <col min="10192" max="10192" width="8.28515625" style="1" customWidth="1"/>
    <col min="10193" max="10193" width="1.5703125" style="1" bestFit="1" customWidth="1"/>
    <col min="10194" max="10194" width="50.7109375" style="1" customWidth="1"/>
    <col min="10195" max="10195" width="6" style="1" bestFit="1" customWidth="1"/>
    <col min="10196" max="10196" width="7.28515625" style="1" bestFit="1" customWidth="1"/>
    <col min="10197" max="10197" width="5.7109375" style="1" customWidth="1"/>
    <col min="10198" max="10198" width="11.42578125" style="1" customWidth="1"/>
    <col min="10199" max="10199" width="12.7109375" style="1" customWidth="1"/>
    <col min="10200" max="10446" width="9.140625" style="1"/>
    <col min="10447" max="10447" width="5.7109375" style="1" customWidth="1"/>
    <col min="10448" max="10448" width="8.28515625" style="1" customWidth="1"/>
    <col min="10449" max="10449" width="1.5703125" style="1" bestFit="1" customWidth="1"/>
    <col min="10450" max="10450" width="50.7109375" style="1" customWidth="1"/>
    <col min="10451" max="10451" width="6" style="1" bestFit="1" customWidth="1"/>
    <col min="10452" max="10452" width="7.28515625" style="1" bestFit="1" customWidth="1"/>
    <col min="10453" max="10453" width="5.7109375" style="1" customWidth="1"/>
    <col min="10454" max="10454" width="11.42578125" style="1" customWidth="1"/>
    <col min="10455" max="10455" width="12.7109375" style="1" customWidth="1"/>
    <col min="10456" max="10702" width="9.140625" style="1"/>
    <col min="10703" max="10703" width="5.7109375" style="1" customWidth="1"/>
    <col min="10704" max="10704" width="8.28515625" style="1" customWidth="1"/>
    <col min="10705" max="10705" width="1.5703125" style="1" bestFit="1" customWidth="1"/>
    <col min="10706" max="10706" width="50.7109375" style="1" customWidth="1"/>
    <col min="10707" max="10707" width="6" style="1" bestFit="1" customWidth="1"/>
    <col min="10708" max="10708" width="7.28515625" style="1" bestFit="1" customWidth="1"/>
    <col min="10709" max="10709" width="5.7109375" style="1" customWidth="1"/>
    <col min="10710" max="10710" width="11.42578125" style="1" customWidth="1"/>
    <col min="10711" max="10711" width="12.7109375" style="1" customWidth="1"/>
    <col min="10712" max="10958" width="9.140625" style="1"/>
    <col min="10959" max="10959" width="5.7109375" style="1" customWidth="1"/>
    <col min="10960" max="10960" width="8.28515625" style="1" customWidth="1"/>
    <col min="10961" max="10961" width="1.5703125" style="1" bestFit="1" customWidth="1"/>
    <col min="10962" max="10962" width="50.7109375" style="1" customWidth="1"/>
    <col min="10963" max="10963" width="6" style="1" bestFit="1" customWidth="1"/>
    <col min="10964" max="10964" width="7.28515625" style="1" bestFit="1" customWidth="1"/>
    <col min="10965" max="10965" width="5.7109375" style="1" customWidth="1"/>
    <col min="10966" max="10966" width="11.42578125" style="1" customWidth="1"/>
    <col min="10967" max="10967" width="12.7109375" style="1" customWidth="1"/>
    <col min="10968" max="11214" width="9.140625" style="1"/>
    <col min="11215" max="11215" width="5.7109375" style="1" customWidth="1"/>
    <col min="11216" max="11216" width="8.28515625" style="1" customWidth="1"/>
    <col min="11217" max="11217" width="1.5703125" style="1" bestFit="1" customWidth="1"/>
    <col min="11218" max="11218" width="50.7109375" style="1" customWidth="1"/>
    <col min="11219" max="11219" width="6" style="1" bestFit="1" customWidth="1"/>
    <col min="11220" max="11220" width="7.28515625" style="1" bestFit="1" customWidth="1"/>
    <col min="11221" max="11221" width="5.7109375" style="1" customWidth="1"/>
    <col min="11222" max="11222" width="11.42578125" style="1" customWidth="1"/>
    <col min="11223" max="11223" width="12.7109375" style="1" customWidth="1"/>
    <col min="11224" max="11470" width="9.140625" style="1"/>
    <col min="11471" max="11471" width="5.7109375" style="1" customWidth="1"/>
    <col min="11472" max="11472" width="8.28515625" style="1" customWidth="1"/>
    <col min="11473" max="11473" width="1.5703125" style="1" bestFit="1" customWidth="1"/>
    <col min="11474" max="11474" width="50.7109375" style="1" customWidth="1"/>
    <col min="11475" max="11475" width="6" style="1" bestFit="1" customWidth="1"/>
    <col min="11476" max="11476" width="7.28515625" style="1" bestFit="1" customWidth="1"/>
    <col min="11477" max="11477" width="5.7109375" style="1" customWidth="1"/>
    <col min="11478" max="11478" width="11.42578125" style="1" customWidth="1"/>
    <col min="11479" max="11479" width="12.7109375" style="1" customWidth="1"/>
    <col min="11480" max="11726" width="9.140625" style="1"/>
    <col min="11727" max="11727" width="5.7109375" style="1" customWidth="1"/>
    <col min="11728" max="11728" width="8.28515625" style="1" customWidth="1"/>
    <col min="11729" max="11729" width="1.5703125" style="1" bestFit="1" customWidth="1"/>
    <col min="11730" max="11730" width="50.7109375" style="1" customWidth="1"/>
    <col min="11731" max="11731" width="6" style="1" bestFit="1" customWidth="1"/>
    <col min="11732" max="11732" width="7.28515625" style="1" bestFit="1" customWidth="1"/>
    <col min="11733" max="11733" width="5.7109375" style="1" customWidth="1"/>
    <col min="11734" max="11734" width="11.42578125" style="1" customWidth="1"/>
    <col min="11735" max="11735" width="12.7109375" style="1" customWidth="1"/>
    <col min="11736" max="11982" width="9.140625" style="1"/>
    <col min="11983" max="11983" width="5.7109375" style="1" customWidth="1"/>
    <col min="11984" max="11984" width="8.28515625" style="1" customWidth="1"/>
    <col min="11985" max="11985" width="1.5703125" style="1" bestFit="1" customWidth="1"/>
    <col min="11986" max="11986" width="50.7109375" style="1" customWidth="1"/>
    <col min="11987" max="11987" width="6" style="1" bestFit="1" customWidth="1"/>
    <col min="11988" max="11988" width="7.28515625" style="1" bestFit="1" customWidth="1"/>
    <col min="11989" max="11989" width="5.7109375" style="1" customWidth="1"/>
    <col min="11990" max="11990" width="11.42578125" style="1" customWidth="1"/>
    <col min="11991" max="11991" width="12.7109375" style="1" customWidth="1"/>
    <col min="11992" max="12238" width="9.140625" style="1"/>
    <col min="12239" max="12239" width="5.7109375" style="1" customWidth="1"/>
    <col min="12240" max="12240" width="8.28515625" style="1" customWidth="1"/>
    <col min="12241" max="12241" width="1.5703125" style="1" bestFit="1" customWidth="1"/>
    <col min="12242" max="12242" width="50.7109375" style="1" customWidth="1"/>
    <col min="12243" max="12243" width="6" style="1" bestFit="1" customWidth="1"/>
    <col min="12244" max="12244" width="7.28515625" style="1" bestFit="1" customWidth="1"/>
    <col min="12245" max="12245" width="5.7109375" style="1" customWidth="1"/>
    <col min="12246" max="12246" width="11.42578125" style="1" customWidth="1"/>
    <col min="12247" max="12247" width="12.7109375" style="1" customWidth="1"/>
    <col min="12248" max="12494" width="9.140625" style="1"/>
    <col min="12495" max="12495" width="5.7109375" style="1" customWidth="1"/>
    <col min="12496" max="12496" width="8.28515625" style="1" customWidth="1"/>
    <col min="12497" max="12497" width="1.5703125" style="1" bestFit="1" customWidth="1"/>
    <col min="12498" max="12498" width="50.7109375" style="1" customWidth="1"/>
    <col min="12499" max="12499" width="6" style="1" bestFit="1" customWidth="1"/>
    <col min="12500" max="12500" width="7.28515625" style="1" bestFit="1" customWidth="1"/>
    <col min="12501" max="12501" width="5.7109375" style="1" customWidth="1"/>
    <col min="12502" max="12502" width="11.42578125" style="1" customWidth="1"/>
    <col min="12503" max="12503" width="12.7109375" style="1" customWidth="1"/>
    <col min="12504" max="12750" width="9.140625" style="1"/>
    <col min="12751" max="12751" width="5.7109375" style="1" customWidth="1"/>
    <col min="12752" max="12752" width="8.28515625" style="1" customWidth="1"/>
    <col min="12753" max="12753" width="1.5703125" style="1" bestFit="1" customWidth="1"/>
    <col min="12754" max="12754" width="50.7109375" style="1" customWidth="1"/>
    <col min="12755" max="12755" width="6" style="1" bestFit="1" customWidth="1"/>
    <col min="12756" max="12756" width="7.28515625" style="1" bestFit="1" customWidth="1"/>
    <col min="12757" max="12757" width="5.7109375" style="1" customWidth="1"/>
    <col min="12758" max="12758" width="11.42578125" style="1" customWidth="1"/>
    <col min="12759" max="12759" width="12.7109375" style="1" customWidth="1"/>
    <col min="12760" max="13006" width="9.140625" style="1"/>
    <col min="13007" max="13007" width="5.7109375" style="1" customWidth="1"/>
    <col min="13008" max="13008" width="8.28515625" style="1" customWidth="1"/>
    <col min="13009" max="13009" width="1.5703125" style="1" bestFit="1" customWidth="1"/>
    <col min="13010" max="13010" width="50.7109375" style="1" customWidth="1"/>
    <col min="13011" max="13011" width="6" style="1" bestFit="1" customWidth="1"/>
    <col min="13012" max="13012" width="7.28515625" style="1" bestFit="1" customWidth="1"/>
    <col min="13013" max="13013" width="5.7109375" style="1" customWidth="1"/>
    <col min="13014" max="13014" width="11.42578125" style="1" customWidth="1"/>
    <col min="13015" max="13015" width="12.7109375" style="1" customWidth="1"/>
    <col min="13016" max="13262" width="9.140625" style="1"/>
    <col min="13263" max="13263" width="5.7109375" style="1" customWidth="1"/>
    <col min="13264" max="13264" width="8.28515625" style="1" customWidth="1"/>
    <col min="13265" max="13265" width="1.5703125" style="1" bestFit="1" customWidth="1"/>
    <col min="13266" max="13266" width="50.7109375" style="1" customWidth="1"/>
    <col min="13267" max="13267" width="6" style="1" bestFit="1" customWidth="1"/>
    <col min="13268" max="13268" width="7.28515625" style="1" bestFit="1" customWidth="1"/>
    <col min="13269" max="13269" width="5.7109375" style="1" customWidth="1"/>
    <col min="13270" max="13270" width="11.42578125" style="1" customWidth="1"/>
    <col min="13271" max="13271" width="12.7109375" style="1" customWidth="1"/>
    <col min="13272" max="13518" width="9.140625" style="1"/>
    <col min="13519" max="13519" width="5.7109375" style="1" customWidth="1"/>
    <col min="13520" max="13520" width="8.28515625" style="1" customWidth="1"/>
    <col min="13521" max="13521" width="1.5703125" style="1" bestFit="1" customWidth="1"/>
    <col min="13522" max="13522" width="50.7109375" style="1" customWidth="1"/>
    <col min="13523" max="13523" width="6" style="1" bestFit="1" customWidth="1"/>
    <col min="13524" max="13524" width="7.28515625" style="1" bestFit="1" customWidth="1"/>
    <col min="13525" max="13525" width="5.7109375" style="1" customWidth="1"/>
    <col min="13526" max="13526" width="11.42578125" style="1" customWidth="1"/>
    <col min="13527" max="13527" width="12.7109375" style="1" customWidth="1"/>
    <col min="13528" max="13774" width="9.140625" style="1"/>
    <col min="13775" max="13775" width="5.7109375" style="1" customWidth="1"/>
    <col min="13776" max="13776" width="8.28515625" style="1" customWidth="1"/>
    <col min="13777" max="13777" width="1.5703125" style="1" bestFit="1" customWidth="1"/>
    <col min="13778" max="13778" width="50.7109375" style="1" customWidth="1"/>
    <col min="13779" max="13779" width="6" style="1" bestFit="1" customWidth="1"/>
    <col min="13780" max="13780" width="7.28515625" style="1" bestFit="1" customWidth="1"/>
    <col min="13781" max="13781" width="5.7109375" style="1" customWidth="1"/>
    <col min="13782" max="13782" width="11.42578125" style="1" customWidth="1"/>
    <col min="13783" max="13783" width="12.7109375" style="1" customWidth="1"/>
    <col min="13784" max="14030" width="9.140625" style="1"/>
    <col min="14031" max="14031" width="5.7109375" style="1" customWidth="1"/>
    <col min="14032" max="14032" width="8.28515625" style="1" customWidth="1"/>
    <col min="14033" max="14033" width="1.5703125" style="1" bestFit="1" customWidth="1"/>
    <col min="14034" max="14034" width="50.7109375" style="1" customWidth="1"/>
    <col min="14035" max="14035" width="6" style="1" bestFit="1" customWidth="1"/>
    <col min="14036" max="14036" width="7.28515625" style="1" bestFit="1" customWidth="1"/>
    <col min="14037" max="14037" width="5.7109375" style="1" customWidth="1"/>
    <col min="14038" max="14038" width="11.42578125" style="1" customWidth="1"/>
    <col min="14039" max="14039" width="12.7109375" style="1" customWidth="1"/>
    <col min="14040" max="14286" width="9.140625" style="1"/>
    <col min="14287" max="14287" width="5.7109375" style="1" customWidth="1"/>
    <col min="14288" max="14288" width="8.28515625" style="1" customWidth="1"/>
    <col min="14289" max="14289" width="1.5703125" style="1" bestFit="1" customWidth="1"/>
    <col min="14290" max="14290" width="50.7109375" style="1" customWidth="1"/>
    <col min="14291" max="14291" width="6" style="1" bestFit="1" customWidth="1"/>
    <col min="14292" max="14292" width="7.28515625" style="1" bestFit="1" customWidth="1"/>
    <col min="14293" max="14293" width="5.7109375" style="1" customWidth="1"/>
    <col min="14294" max="14294" width="11.42578125" style="1" customWidth="1"/>
    <col min="14295" max="14295" width="12.7109375" style="1" customWidth="1"/>
    <col min="14296" max="14542" width="9.140625" style="1"/>
    <col min="14543" max="14543" width="5.7109375" style="1" customWidth="1"/>
    <col min="14544" max="14544" width="8.28515625" style="1" customWidth="1"/>
    <col min="14545" max="14545" width="1.5703125" style="1" bestFit="1" customWidth="1"/>
    <col min="14546" max="14546" width="50.7109375" style="1" customWidth="1"/>
    <col min="14547" max="14547" width="6" style="1" bestFit="1" customWidth="1"/>
    <col min="14548" max="14548" width="7.28515625" style="1" bestFit="1" customWidth="1"/>
    <col min="14549" max="14549" width="5.7109375" style="1" customWidth="1"/>
    <col min="14550" max="14550" width="11.42578125" style="1" customWidth="1"/>
    <col min="14551" max="14551" width="12.7109375" style="1" customWidth="1"/>
    <col min="14552" max="14798" width="9.140625" style="1"/>
    <col min="14799" max="14799" width="5.7109375" style="1" customWidth="1"/>
    <col min="14800" max="14800" width="8.28515625" style="1" customWidth="1"/>
    <col min="14801" max="14801" width="1.5703125" style="1" bestFit="1" customWidth="1"/>
    <col min="14802" max="14802" width="50.7109375" style="1" customWidth="1"/>
    <col min="14803" max="14803" width="6" style="1" bestFit="1" customWidth="1"/>
    <col min="14804" max="14804" width="7.28515625" style="1" bestFit="1" customWidth="1"/>
    <col min="14805" max="14805" width="5.7109375" style="1" customWidth="1"/>
    <col min="14806" max="14806" width="11.42578125" style="1" customWidth="1"/>
    <col min="14807" max="14807" width="12.7109375" style="1" customWidth="1"/>
    <col min="14808" max="15054" width="9.140625" style="1"/>
    <col min="15055" max="15055" width="5.7109375" style="1" customWidth="1"/>
    <col min="15056" max="15056" width="8.28515625" style="1" customWidth="1"/>
    <col min="15057" max="15057" width="1.5703125" style="1" bestFit="1" customWidth="1"/>
    <col min="15058" max="15058" width="50.7109375" style="1" customWidth="1"/>
    <col min="15059" max="15059" width="6" style="1" bestFit="1" customWidth="1"/>
    <col min="15060" max="15060" width="7.28515625" style="1" bestFit="1" customWidth="1"/>
    <col min="15061" max="15061" width="5.7109375" style="1" customWidth="1"/>
    <col min="15062" max="15062" width="11.42578125" style="1" customWidth="1"/>
    <col min="15063" max="15063" width="12.7109375" style="1" customWidth="1"/>
    <col min="15064" max="15310" width="9.140625" style="1"/>
    <col min="15311" max="15311" width="5.7109375" style="1" customWidth="1"/>
    <col min="15312" max="15312" width="8.28515625" style="1" customWidth="1"/>
    <col min="15313" max="15313" width="1.5703125" style="1" bestFit="1" customWidth="1"/>
    <col min="15314" max="15314" width="50.7109375" style="1" customWidth="1"/>
    <col min="15315" max="15315" width="6" style="1" bestFit="1" customWidth="1"/>
    <col min="15316" max="15316" width="7.28515625" style="1" bestFit="1" customWidth="1"/>
    <col min="15317" max="15317" width="5.7109375" style="1" customWidth="1"/>
    <col min="15318" max="15318" width="11.42578125" style="1" customWidth="1"/>
    <col min="15319" max="15319" width="12.7109375" style="1" customWidth="1"/>
    <col min="15320" max="15566" width="9.140625" style="1"/>
    <col min="15567" max="15567" width="5.7109375" style="1" customWidth="1"/>
    <col min="15568" max="15568" width="8.28515625" style="1" customWidth="1"/>
    <col min="15569" max="15569" width="1.5703125" style="1" bestFit="1" customWidth="1"/>
    <col min="15570" max="15570" width="50.7109375" style="1" customWidth="1"/>
    <col min="15571" max="15571" width="6" style="1" bestFit="1" customWidth="1"/>
    <col min="15572" max="15572" width="7.28515625" style="1" bestFit="1" customWidth="1"/>
    <col min="15573" max="15573" width="5.7109375" style="1" customWidth="1"/>
    <col min="15574" max="15574" width="11.42578125" style="1" customWidth="1"/>
    <col min="15575" max="15575" width="12.7109375" style="1" customWidth="1"/>
    <col min="15576" max="15822" width="9.140625" style="1"/>
    <col min="15823" max="15823" width="5.7109375" style="1" customWidth="1"/>
    <col min="15824" max="15824" width="8.28515625" style="1" customWidth="1"/>
    <col min="15825" max="15825" width="1.5703125" style="1" bestFit="1" customWidth="1"/>
    <col min="15826" max="15826" width="50.7109375" style="1" customWidth="1"/>
    <col min="15827" max="15827" width="6" style="1" bestFit="1" customWidth="1"/>
    <col min="15828" max="15828" width="7.28515625" style="1" bestFit="1" customWidth="1"/>
    <col min="15829" max="15829" width="5.7109375" style="1" customWidth="1"/>
    <col min="15830" max="15830" width="11.42578125" style="1" customWidth="1"/>
    <col min="15831" max="15831" width="12.7109375" style="1" customWidth="1"/>
    <col min="15832" max="16078" width="9.140625" style="1"/>
    <col min="16079" max="16079" width="5.7109375" style="1" customWidth="1"/>
    <col min="16080" max="16080" width="8.28515625" style="1" customWidth="1"/>
    <col min="16081" max="16081" width="1.5703125" style="1" bestFit="1" customWidth="1"/>
    <col min="16082" max="16082" width="50.7109375" style="1" customWidth="1"/>
    <col min="16083" max="16083" width="6" style="1" bestFit="1" customWidth="1"/>
    <col min="16084" max="16084" width="7.28515625" style="1" bestFit="1" customWidth="1"/>
    <col min="16085" max="16085" width="5.7109375" style="1" customWidth="1"/>
    <col min="16086" max="16086" width="11.42578125" style="1" customWidth="1"/>
    <col min="16087" max="16087" width="12.7109375" style="1" customWidth="1"/>
    <col min="16088" max="16384" width="9.140625" style="1"/>
  </cols>
  <sheetData>
    <row r="1" spans="1:25" ht="15" customHeight="1">
      <c r="A1" s="611"/>
      <c r="B1" s="612"/>
      <c r="C1" s="612"/>
      <c r="D1" s="618" t="s">
        <v>119</v>
      </c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9"/>
    </row>
    <row r="2" spans="1:25" ht="15.75" thickBot="1">
      <c r="A2" s="613"/>
      <c r="B2" s="614"/>
      <c r="C2" s="614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1"/>
    </row>
    <row r="3" spans="1:25">
      <c r="A3" s="613"/>
      <c r="B3" s="614"/>
      <c r="C3" s="615"/>
      <c r="D3" s="622" t="s">
        <v>118</v>
      </c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  <c r="W3" s="623"/>
      <c r="X3" s="624"/>
    </row>
    <row r="4" spans="1:25" ht="13.5" customHeight="1" thickBot="1">
      <c r="A4" s="616"/>
      <c r="B4" s="617"/>
      <c r="C4" s="390"/>
      <c r="D4" s="625"/>
      <c r="E4" s="626"/>
      <c r="F4" s="626"/>
      <c r="G4" s="626"/>
      <c r="H4" s="626"/>
      <c r="I4" s="626"/>
      <c r="J4" s="626"/>
      <c r="K4" s="626"/>
      <c r="L4" s="626"/>
      <c r="M4" s="626"/>
      <c r="N4" s="626"/>
      <c r="O4" s="626"/>
      <c r="P4" s="626"/>
      <c r="Q4" s="626"/>
      <c r="R4" s="626"/>
      <c r="S4" s="626"/>
      <c r="T4" s="626"/>
      <c r="U4" s="626"/>
      <c r="V4" s="626"/>
      <c r="W4" s="626"/>
      <c r="X4" s="627"/>
    </row>
    <row r="5" spans="1:25" ht="10.5" customHeight="1">
      <c r="A5" s="628"/>
      <c r="B5" s="629"/>
      <c r="C5" s="629"/>
      <c r="D5" s="629"/>
      <c r="E5" s="629"/>
      <c r="F5" s="629"/>
      <c r="G5" s="629"/>
      <c r="H5" s="629"/>
      <c r="I5" s="629"/>
      <c r="J5" s="629"/>
      <c r="K5" s="629"/>
      <c r="L5" s="629"/>
      <c r="M5" s="629"/>
      <c r="N5" s="629"/>
      <c r="O5" s="629"/>
      <c r="P5" s="629"/>
      <c r="Q5" s="629"/>
      <c r="R5" s="629"/>
      <c r="S5" s="629"/>
      <c r="T5" s="629"/>
      <c r="U5" s="629"/>
      <c r="V5" s="629"/>
      <c r="W5" s="629"/>
      <c r="X5" s="630"/>
    </row>
    <row r="6" spans="1:25" ht="17.25" customHeight="1" thickBot="1">
      <c r="A6" s="631" t="s">
        <v>117</v>
      </c>
      <c r="B6" s="632"/>
      <c r="C6" s="632"/>
      <c r="D6" s="632"/>
      <c r="E6" s="632"/>
      <c r="F6" s="632"/>
      <c r="G6" s="632"/>
      <c r="H6" s="632"/>
      <c r="I6" s="632"/>
      <c r="J6" s="632"/>
      <c r="K6" s="632"/>
      <c r="L6" s="632"/>
      <c r="M6" s="632"/>
      <c r="N6" s="632"/>
      <c r="O6" s="632"/>
      <c r="P6" s="632"/>
      <c r="Q6" s="632"/>
      <c r="R6" s="632"/>
      <c r="S6" s="633"/>
      <c r="T6" s="634" t="s">
        <v>116</v>
      </c>
      <c r="U6" s="635"/>
      <c r="V6" s="635"/>
      <c r="W6" s="635"/>
      <c r="X6" s="636"/>
    </row>
    <row r="7" spans="1:25" ht="32.25" customHeight="1" thickBot="1">
      <c r="A7" s="637" t="s">
        <v>115</v>
      </c>
      <c r="B7" s="638"/>
      <c r="C7" s="638"/>
      <c r="D7" s="638"/>
      <c r="E7" s="638"/>
      <c r="F7" s="638"/>
      <c r="G7" s="638"/>
      <c r="H7" s="638"/>
      <c r="I7" s="638"/>
      <c r="J7" s="638"/>
      <c r="K7" s="638"/>
      <c r="L7" s="638"/>
      <c r="M7" s="638"/>
      <c r="N7" s="638"/>
      <c r="O7" s="638"/>
      <c r="P7" s="638"/>
      <c r="Q7" s="638"/>
      <c r="R7" s="638"/>
      <c r="S7" s="639"/>
      <c r="T7" s="640"/>
      <c r="U7" s="640"/>
      <c r="V7" s="640"/>
      <c r="W7" s="640"/>
      <c r="X7" s="641"/>
    </row>
    <row r="8" spans="1:25" ht="27.75" customHeight="1" thickBot="1">
      <c r="A8" s="642" t="s">
        <v>156</v>
      </c>
      <c r="B8" s="643"/>
      <c r="C8" s="643"/>
      <c r="D8" s="643"/>
      <c r="E8" s="643"/>
      <c r="F8" s="643"/>
      <c r="G8" s="643"/>
      <c r="H8" s="643"/>
      <c r="I8" s="643"/>
      <c r="J8" s="643"/>
      <c r="K8" s="643"/>
      <c r="L8" s="643"/>
      <c r="M8" s="643"/>
      <c r="N8" s="643"/>
      <c r="O8" s="643"/>
      <c r="P8" s="643"/>
      <c r="Q8" s="643"/>
      <c r="R8" s="643"/>
      <c r="S8" s="643"/>
      <c r="T8" s="643"/>
      <c r="U8" s="643"/>
      <c r="V8" s="643"/>
      <c r="W8" s="643"/>
      <c r="X8" s="644"/>
    </row>
    <row r="9" spans="1:25" ht="15.75" customHeight="1" thickBot="1">
      <c r="A9" s="645" t="s">
        <v>113</v>
      </c>
      <c r="B9" s="646"/>
      <c r="C9" s="646"/>
      <c r="D9" s="646"/>
      <c r="E9" s="646"/>
      <c r="F9" s="646"/>
      <c r="G9" s="646"/>
      <c r="H9" s="646"/>
      <c r="I9" s="646"/>
      <c r="J9" s="646"/>
      <c r="K9" s="646"/>
      <c r="L9" s="646"/>
      <c r="M9" s="646"/>
      <c r="N9" s="646"/>
      <c r="O9" s="646"/>
      <c r="P9" s="646"/>
      <c r="Q9" s="646"/>
      <c r="R9" s="646"/>
      <c r="S9" s="647"/>
      <c r="T9" s="648" t="s">
        <v>112</v>
      </c>
      <c r="U9" s="648"/>
      <c r="V9" s="648"/>
      <c r="W9" s="648"/>
      <c r="X9" s="649"/>
    </row>
    <row r="10" spans="1:25" ht="12.75" customHeight="1" thickBot="1">
      <c r="A10" s="367" t="s">
        <v>111</v>
      </c>
      <c r="B10" s="651" t="s">
        <v>110</v>
      </c>
      <c r="C10" s="370"/>
      <c r="D10" s="371"/>
      <c r="E10" s="651" t="s">
        <v>109</v>
      </c>
      <c r="F10" s="370"/>
      <c r="G10" s="370"/>
      <c r="H10" s="370"/>
      <c r="I10" s="658"/>
      <c r="J10" s="677" t="s">
        <v>108</v>
      </c>
      <c r="K10" s="410"/>
      <c r="L10" s="410"/>
      <c r="M10" s="410"/>
      <c r="N10" s="415"/>
      <c r="O10" s="414" t="s">
        <v>107</v>
      </c>
      <c r="P10" s="410"/>
      <c r="Q10" s="410"/>
      <c r="R10" s="410"/>
      <c r="S10" s="658"/>
      <c r="T10" s="414" t="s">
        <v>125</v>
      </c>
      <c r="U10" s="410"/>
      <c r="V10" s="410"/>
      <c r="W10" s="410"/>
      <c r="X10" s="658"/>
    </row>
    <row r="11" spans="1:25" s="25" customFormat="1" ht="15" customHeight="1">
      <c r="A11" s="650"/>
      <c r="B11" s="652"/>
      <c r="C11" s="653"/>
      <c r="D11" s="654"/>
      <c r="E11" s="659" t="s">
        <v>37</v>
      </c>
      <c r="F11" s="367" t="s">
        <v>106</v>
      </c>
      <c r="G11" s="367" t="s">
        <v>105</v>
      </c>
      <c r="H11" s="388" t="s">
        <v>104</v>
      </c>
      <c r="I11" s="388" t="s">
        <v>103</v>
      </c>
      <c r="J11" s="593" t="s">
        <v>37</v>
      </c>
      <c r="K11" s="367" t="s">
        <v>106</v>
      </c>
      <c r="L11" s="367" t="s">
        <v>105</v>
      </c>
      <c r="M11" s="388" t="s">
        <v>104</v>
      </c>
      <c r="N11" s="388" t="s">
        <v>103</v>
      </c>
      <c r="O11" s="593" t="s">
        <v>37</v>
      </c>
      <c r="P11" s="367" t="s">
        <v>106</v>
      </c>
      <c r="Q11" s="367" t="s">
        <v>105</v>
      </c>
      <c r="R11" s="388" t="s">
        <v>104</v>
      </c>
      <c r="S11" s="388" t="s">
        <v>103</v>
      </c>
      <c r="T11" s="593" t="s">
        <v>37</v>
      </c>
      <c r="U11" s="367" t="s">
        <v>106</v>
      </c>
      <c r="V11" s="367" t="s">
        <v>105</v>
      </c>
      <c r="W11" s="678" t="s">
        <v>104</v>
      </c>
      <c r="X11" s="388" t="s">
        <v>103</v>
      </c>
    </row>
    <row r="12" spans="1:25" s="25" customFormat="1" ht="15.75" customHeight="1" thickBot="1">
      <c r="A12" s="387"/>
      <c r="B12" s="655"/>
      <c r="C12" s="430"/>
      <c r="D12" s="656"/>
      <c r="E12" s="660"/>
      <c r="F12" s="594"/>
      <c r="G12" s="387"/>
      <c r="H12" s="389"/>
      <c r="I12" s="389"/>
      <c r="J12" s="594"/>
      <c r="K12" s="594"/>
      <c r="L12" s="387"/>
      <c r="M12" s="389"/>
      <c r="N12" s="389"/>
      <c r="O12" s="594"/>
      <c r="P12" s="594"/>
      <c r="Q12" s="387"/>
      <c r="R12" s="389"/>
      <c r="S12" s="389"/>
      <c r="T12" s="594"/>
      <c r="U12" s="594"/>
      <c r="V12" s="387"/>
      <c r="W12" s="679"/>
      <c r="X12" s="389"/>
    </row>
    <row r="13" spans="1:25" s="25" customFormat="1" ht="15" customHeight="1">
      <c r="A13" s="226" t="s">
        <v>102</v>
      </c>
      <c r="B13" s="590" t="s">
        <v>101</v>
      </c>
      <c r="C13" s="591"/>
      <c r="D13" s="592"/>
      <c r="E13" s="204"/>
      <c r="F13" s="267"/>
      <c r="G13" s="267"/>
      <c r="H13" s="171"/>
      <c r="I13" s="302"/>
      <c r="J13" s="662" t="s">
        <v>144</v>
      </c>
      <c r="K13" s="663"/>
      <c r="L13" s="663"/>
      <c r="M13" s="663"/>
      <c r="N13" s="664"/>
      <c r="O13" s="113"/>
      <c r="P13" s="113"/>
      <c r="Q13" s="114"/>
      <c r="R13" s="240"/>
      <c r="S13" s="303"/>
      <c r="T13" s="113"/>
      <c r="U13" s="113"/>
      <c r="V13" s="114"/>
      <c r="W13" s="240"/>
      <c r="X13" s="303"/>
      <c r="Y13" s="86"/>
    </row>
    <row r="14" spans="1:25" s="25" customFormat="1" ht="15" customHeight="1">
      <c r="A14" s="116">
        <v>1</v>
      </c>
      <c r="B14" s="535" t="s">
        <v>100</v>
      </c>
      <c r="C14" s="604"/>
      <c r="D14" s="605"/>
      <c r="E14" s="204"/>
      <c r="F14" s="48" t="s">
        <v>40</v>
      </c>
      <c r="G14" s="48">
        <v>1</v>
      </c>
      <c r="H14" s="84">
        <v>10000</v>
      </c>
      <c r="I14" s="26">
        <f>H14*G14</f>
        <v>10000</v>
      </c>
      <c r="J14" s="662"/>
      <c r="K14" s="663"/>
      <c r="L14" s="663"/>
      <c r="M14" s="663"/>
      <c r="N14" s="664"/>
      <c r="O14" s="117"/>
      <c r="P14" s="304" t="s">
        <v>40</v>
      </c>
      <c r="Q14" s="118">
        <v>1</v>
      </c>
      <c r="R14" s="308">
        <v>100000</v>
      </c>
      <c r="S14" s="254">
        <f>R14*Q14</f>
        <v>100000</v>
      </c>
      <c r="T14" s="117"/>
      <c r="U14" s="268" t="s">
        <v>40</v>
      </c>
      <c r="V14" s="118">
        <v>1</v>
      </c>
      <c r="W14" s="241">
        <v>15000</v>
      </c>
      <c r="X14" s="254">
        <v>15000</v>
      </c>
      <c r="Y14" s="86"/>
    </row>
    <row r="15" spans="1:25" s="25" customFormat="1" ht="15" customHeight="1">
      <c r="A15" s="116"/>
      <c r="B15" s="535" t="s">
        <v>99</v>
      </c>
      <c r="C15" s="606"/>
      <c r="D15" s="607"/>
      <c r="E15" s="204"/>
      <c r="F15" s="48" t="s">
        <v>40</v>
      </c>
      <c r="G15" s="48">
        <v>1</v>
      </c>
      <c r="H15" s="84">
        <v>10000</v>
      </c>
      <c r="I15" s="26">
        <f>H15*G15</f>
        <v>10000</v>
      </c>
      <c r="J15" s="662"/>
      <c r="K15" s="663"/>
      <c r="L15" s="663"/>
      <c r="M15" s="663"/>
      <c r="N15" s="664"/>
      <c r="O15" s="117"/>
      <c r="P15" s="304" t="s">
        <v>40</v>
      </c>
      <c r="Q15" s="118">
        <v>1</v>
      </c>
      <c r="R15" s="311">
        <v>50000</v>
      </c>
      <c r="S15" s="310">
        <f>R15*Q15</f>
        <v>50000</v>
      </c>
      <c r="T15" s="117"/>
      <c r="U15" s="268" t="s">
        <v>40</v>
      </c>
      <c r="V15" s="118">
        <v>1</v>
      </c>
      <c r="W15" s="241">
        <v>15000</v>
      </c>
      <c r="X15" s="254">
        <v>15000</v>
      </c>
      <c r="Y15" s="86"/>
    </row>
    <row r="16" spans="1:25" s="25" customFormat="1" ht="15" customHeight="1">
      <c r="A16" s="121">
        <v>2</v>
      </c>
      <c r="B16" s="608" t="s">
        <v>98</v>
      </c>
      <c r="C16" s="609"/>
      <c r="D16" s="610"/>
      <c r="E16" s="205"/>
      <c r="F16" s="48"/>
      <c r="G16" s="80"/>
      <c r="H16" s="84"/>
      <c r="I16" s="26"/>
      <c r="J16" s="662"/>
      <c r="K16" s="663"/>
      <c r="L16" s="663"/>
      <c r="M16" s="663"/>
      <c r="N16" s="664"/>
      <c r="O16" s="117"/>
      <c r="P16" s="123"/>
      <c r="Q16" s="304"/>
      <c r="R16" s="241"/>
      <c r="S16" s="254"/>
      <c r="T16" s="117"/>
      <c r="U16" s="123"/>
      <c r="V16" s="268"/>
      <c r="W16" s="241"/>
      <c r="X16" s="254"/>
      <c r="Y16" s="86"/>
    </row>
    <row r="17" spans="1:25" s="25" customFormat="1" ht="15" customHeight="1">
      <c r="A17" s="121"/>
      <c r="B17" s="608" t="s">
        <v>97</v>
      </c>
      <c r="C17" s="609"/>
      <c r="D17" s="610"/>
      <c r="E17" s="205"/>
      <c r="F17" s="48" t="s">
        <v>96</v>
      </c>
      <c r="G17" s="304">
        <v>40</v>
      </c>
      <c r="H17" s="84">
        <v>25</v>
      </c>
      <c r="I17" s="26">
        <f>H17*G17</f>
        <v>1000</v>
      </c>
      <c r="J17" s="662"/>
      <c r="K17" s="663"/>
      <c r="L17" s="663"/>
      <c r="M17" s="663"/>
      <c r="N17" s="664"/>
      <c r="O17" s="117"/>
      <c r="P17" s="304" t="s">
        <v>96</v>
      </c>
      <c r="Q17" s="304">
        <v>40</v>
      </c>
      <c r="R17" s="241">
        <v>20</v>
      </c>
      <c r="S17" s="254">
        <f t="shared" ref="S17:S24" si="0">Q17*R17</f>
        <v>800</v>
      </c>
      <c r="T17" s="117"/>
      <c r="U17" s="268" t="s">
        <v>96</v>
      </c>
      <c r="V17" s="268">
        <v>40</v>
      </c>
      <c r="W17" s="241">
        <v>45</v>
      </c>
      <c r="X17" s="254">
        <f t="shared" ref="X17:X24" si="1">V17*W17</f>
        <v>1800</v>
      </c>
      <c r="Y17" s="86"/>
    </row>
    <row r="18" spans="1:25" s="25" customFormat="1" ht="15" customHeight="1">
      <c r="A18" s="121"/>
      <c r="B18" s="272" t="s">
        <v>95</v>
      </c>
      <c r="C18" s="273"/>
      <c r="D18" s="274"/>
      <c r="E18" s="205"/>
      <c r="F18" s="48" t="s">
        <v>94</v>
      </c>
      <c r="G18" s="304">
        <v>20</v>
      </c>
      <c r="H18" s="84">
        <v>4250</v>
      </c>
      <c r="I18" s="26">
        <f t="shared" ref="I18:I24" si="2">H18*G18</f>
        <v>85000</v>
      </c>
      <c r="J18" s="662"/>
      <c r="K18" s="663"/>
      <c r="L18" s="663"/>
      <c r="M18" s="663"/>
      <c r="N18" s="664"/>
      <c r="O18" s="117"/>
      <c r="P18" s="304" t="s">
        <v>94</v>
      </c>
      <c r="Q18" s="304">
        <v>20</v>
      </c>
      <c r="R18" s="241">
        <v>300</v>
      </c>
      <c r="S18" s="254">
        <f t="shared" si="0"/>
        <v>6000</v>
      </c>
      <c r="T18" s="117"/>
      <c r="U18" s="268" t="s">
        <v>94</v>
      </c>
      <c r="V18" s="268">
        <v>20</v>
      </c>
      <c r="W18" s="241">
        <v>200</v>
      </c>
      <c r="X18" s="254">
        <f t="shared" si="1"/>
        <v>4000</v>
      </c>
      <c r="Y18" s="86"/>
    </row>
    <row r="19" spans="1:25" s="25" customFormat="1" ht="15" customHeight="1">
      <c r="A19" s="121"/>
      <c r="B19" s="272" t="s">
        <v>93</v>
      </c>
      <c r="C19" s="273"/>
      <c r="D19" s="274"/>
      <c r="E19" s="205"/>
      <c r="F19" s="48" t="s">
        <v>92</v>
      </c>
      <c r="G19" s="316">
        <v>1</v>
      </c>
      <c r="H19" s="84">
        <v>3000</v>
      </c>
      <c r="I19" s="26">
        <f t="shared" si="2"/>
        <v>3000</v>
      </c>
      <c r="J19" s="662"/>
      <c r="K19" s="663"/>
      <c r="L19" s="663"/>
      <c r="M19" s="663"/>
      <c r="N19" s="664"/>
      <c r="O19" s="117"/>
      <c r="P19" s="304" t="s">
        <v>92</v>
      </c>
      <c r="Q19" s="304">
        <v>1</v>
      </c>
      <c r="R19" s="241">
        <v>200</v>
      </c>
      <c r="S19" s="254">
        <f t="shared" si="0"/>
        <v>200</v>
      </c>
      <c r="T19" s="117"/>
      <c r="U19" s="268" t="s">
        <v>92</v>
      </c>
      <c r="V19" s="268">
        <v>1</v>
      </c>
      <c r="W19" s="241">
        <v>800</v>
      </c>
      <c r="X19" s="254">
        <f t="shared" si="1"/>
        <v>800</v>
      </c>
    </row>
    <row r="20" spans="1:25" s="25" customFormat="1" ht="15" customHeight="1">
      <c r="A20" s="121"/>
      <c r="B20" s="272" t="s">
        <v>91</v>
      </c>
      <c r="C20" s="273"/>
      <c r="D20" s="274"/>
      <c r="E20" s="205"/>
      <c r="F20" s="48" t="s">
        <v>40</v>
      </c>
      <c r="G20" s="316">
        <v>1</v>
      </c>
      <c r="H20" s="84">
        <v>3500</v>
      </c>
      <c r="I20" s="26">
        <f t="shared" si="2"/>
        <v>3500</v>
      </c>
      <c r="J20" s="662"/>
      <c r="K20" s="663"/>
      <c r="L20" s="663"/>
      <c r="M20" s="663"/>
      <c r="N20" s="664"/>
      <c r="O20" s="117"/>
      <c r="P20" s="304" t="s">
        <v>40</v>
      </c>
      <c r="Q20" s="304">
        <v>1</v>
      </c>
      <c r="R20" s="241">
        <v>300</v>
      </c>
      <c r="S20" s="254">
        <f t="shared" si="0"/>
        <v>300</v>
      </c>
      <c r="T20" s="117"/>
      <c r="U20" s="268" t="s">
        <v>40</v>
      </c>
      <c r="V20" s="268">
        <v>1</v>
      </c>
      <c r="W20" s="241">
        <v>1500</v>
      </c>
      <c r="X20" s="254">
        <f t="shared" si="1"/>
        <v>1500</v>
      </c>
    </row>
    <row r="21" spans="1:25" s="25" customFormat="1" ht="15" customHeight="1">
      <c r="A21" s="121"/>
      <c r="B21" s="272" t="s">
        <v>90</v>
      </c>
      <c r="C21" s="273"/>
      <c r="D21" s="274"/>
      <c r="E21" s="205"/>
      <c r="F21" s="48" t="s">
        <v>42</v>
      </c>
      <c r="G21" s="316">
        <v>1</v>
      </c>
      <c r="H21" s="84">
        <v>3500</v>
      </c>
      <c r="I21" s="26">
        <f t="shared" si="2"/>
        <v>3500</v>
      </c>
      <c r="J21" s="662"/>
      <c r="K21" s="663"/>
      <c r="L21" s="663"/>
      <c r="M21" s="663"/>
      <c r="N21" s="664"/>
      <c r="O21" s="117"/>
      <c r="P21" s="304" t="s">
        <v>42</v>
      </c>
      <c r="Q21" s="304">
        <v>1</v>
      </c>
      <c r="R21" s="241">
        <v>800</v>
      </c>
      <c r="S21" s="254">
        <f t="shared" si="0"/>
        <v>800</v>
      </c>
      <c r="T21" s="117"/>
      <c r="U21" s="268" t="s">
        <v>42</v>
      </c>
      <c r="V21" s="268">
        <v>1</v>
      </c>
      <c r="W21" s="241">
        <v>3500</v>
      </c>
      <c r="X21" s="254">
        <f t="shared" si="1"/>
        <v>3500</v>
      </c>
    </row>
    <row r="22" spans="1:25" s="25" customFormat="1" ht="15" customHeight="1">
      <c r="A22" s="121"/>
      <c r="B22" s="272" t="s">
        <v>89</v>
      </c>
      <c r="C22" s="273"/>
      <c r="D22" s="274"/>
      <c r="E22" s="205"/>
      <c r="F22" s="48" t="s">
        <v>42</v>
      </c>
      <c r="G22" s="304">
        <v>1</v>
      </c>
      <c r="H22" s="84">
        <v>10000</v>
      </c>
      <c r="I22" s="26">
        <f t="shared" si="2"/>
        <v>10000</v>
      </c>
      <c r="J22" s="662"/>
      <c r="K22" s="663"/>
      <c r="L22" s="663"/>
      <c r="M22" s="663"/>
      <c r="N22" s="664"/>
      <c r="O22" s="117"/>
      <c r="P22" s="304" t="s">
        <v>42</v>
      </c>
      <c r="Q22" s="304">
        <v>1</v>
      </c>
      <c r="R22" s="241">
        <v>2800</v>
      </c>
      <c r="S22" s="254">
        <f t="shared" si="0"/>
        <v>2800</v>
      </c>
      <c r="T22" s="117"/>
      <c r="U22" s="268" t="s">
        <v>42</v>
      </c>
      <c r="V22" s="304">
        <v>1</v>
      </c>
      <c r="W22" s="241">
        <v>3500</v>
      </c>
      <c r="X22" s="254">
        <f t="shared" si="1"/>
        <v>3500</v>
      </c>
    </row>
    <row r="23" spans="1:25" s="25" customFormat="1" ht="15" customHeight="1">
      <c r="A23" s="121"/>
      <c r="B23" s="575" t="s">
        <v>88</v>
      </c>
      <c r="C23" s="576"/>
      <c r="D23" s="577"/>
      <c r="E23" s="205"/>
      <c r="F23" s="48" t="s">
        <v>42</v>
      </c>
      <c r="G23" s="316">
        <v>1</v>
      </c>
      <c r="H23" s="84">
        <v>3500</v>
      </c>
      <c r="I23" s="26">
        <f t="shared" si="2"/>
        <v>3500</v>
      </c>
      <c r="J23" s="662"/>
      <c r="K23" s="663"/>
      <c r="L23" s="663"/>
      <c r="M23" s="663"/>
      <c r="N23" s="664"/>
      <c r="O23" s="117"/>
      <c r="P23" s="304" t="s">
        <v>42</v>
      </c>
      <c r="Q23" s="304">
        <v>1</v>
      </c>
      <c r="R23" s="241">
        <v>800</v>
      </c>
      <c r="S23" s="254">
        <f t="shared" si="0"/>
        <v>800</v>
      </c>
      <c r="T23" s="117"/>
      <c r="U23" s="268" t="s">
        <v>42</v>
      </c>
      <c r="V23" s="268">
        <v>1</v>
      </c>
      <c r="W23" s="241">
        <v>4500</v>
      </c>
      <c r="X23" s="254">
        <f t="shared" si="1"/>
        <v>4500</v>
      </c>
    </row>
    <row r="24" spans="1:25" s="25" customFormat="1" ht="15" customHeight="1">
      <c r="A24" s="121"/>
      <c r="B24" s="575" t="s">
        <v>87</v>
      </c>
      <c r="C24" s="576"/>
      <c r="D24" s="577"/>
      <c r="E24" s="205"/>
      <c r="F24" s="48" t="s">
        <v>40</v>
      </c>
      <c r="G24" s="316">
        <v>1</v>
      </c>
      <c r="H24" s="84">
        <v>10000</v>
      </c>
      <c r="I24" s="26">
        <f t="shared" si="2"/>
        <v>10000</v>
      </c>
      <c r="J24" s="662"/>
      <c r="K24" s="663"/>
      <c r="L24" s="663"/>
      <c r="M24" s="663"/>
      <c r="N24" s="664"/>
      <c r="O24" s="117"/>
      <c r="P24" s="304" t="s">
        <v>40</v>
      </c>
      <c r="Q24" s="304">
        <v>1</v>
      </c>
      <c r="R24" s="241">
        <v>1000</v>
      </c>
      <c r="S24" s="254">
        <f t="shared" si="0"/>
        <v>1000</v>
      </c>
      <c r="T24" s="117"/>
      <c r="U24" s="268" t="s">
        <v>40</v>
      </c>
      <c r="V24" s="268">
        <v>1</v>
      </c>
      <c r="W24" s="241">
        <v>10000</v>
      </c>
      <c r="X24" s="254">
        <f t="shared" si="1"/>
        <v>10000</v>
      </c>
      <c r="Y24" s="86"/>
    </row>
    <row r="25" spans="1:25" s="25" customFormat="1" ht="15" customHeight="1">
      <c r="A25" s="121">
        <v>3</v>
      </c>
      <c r="B25" s="272" t="s">
        <v>86</v>
      </c>
      <c r="C25" s="273"/>
      <c r="D25" s="274"/>
      <c r="E25" s="205"/>
      <c r="F25" s="48"/>
      <c r="G25" s="316"/>
      <c r="H25" s="84"/>
      <c r="I25" s="26"/>
      <c r="J25" s="662"/>
      <c r="K25" s="663"/>
      <c r="L25" s="663"/>
      <c r="M25" s="663"/>
      <c r="N25" s="664"/>
      <c r="O25" s="117"/>
      <c r="P25" s="123"/>
      <c r="Q25" s="304"/>
      <c r="R25" s="241"/>
      <c r="S25" s="254"/>
      <c r="T25" s="117"/>
      <c r="U25" s="123"/>
      <c r="V25" s="268"/>
      <c r="W25" s="241"/>
      <c r="X25" s="254"/>
    </row>
    <row r="26" spans="1:25" s="25" customFormat="1" ht="15" customHeight="1">
      <c r="A26" s="121"/>
      <c r="B26" s="601" t="s">
        <v>85</v>
      </c>
      <c r="C26" s="602"/>
      <c r="D26" s="603"/>
      <c r="E26" s="205"/>
      <c r="F26" s="48" t="s">
        <v>81</v>
      </c>
      <c r="G26" s="316">
        <v>1</v>
      </c>
      <c r="H26" s="84">
        <v>6000</v>
      </c>
      <c r="I26" s="26">
        <f>H26*G26</f>
        <v>6000</v>
      </c>
      <c r="J26" s="662"/>
      <c r="K26" s="663"/>
      <c r="L26" s="663"/>
      <c r="M26" s="663"/>
      <c r="N26" s="664"/>
      <c r="O26" s="117"/>
      <c r="P26" s="304" t="s">
        <v>81</v>
      </c>
      <c r="Q26" s="304">
        <v>1</v>
      </c>
      <c r="R26" s="241">
        <v>10000</v>
      </c>
      <c r="S26" s="254">
        <f t="shared" ref="S26:S32" si="3">Q26*R26</f>
        <v>10000</v>
      </c>
      <c r="T26" s="117"/>
      <c r="U26" s="268" t="s">
        <v>81</v>
      </c>
      <c r="V26" s="268">
        <v>1</v>
      </c>
      <c r="W26" s="241">
        <v>5000</v>
      </c>
      <c r="X26" s="254">
        <f t="shared" ref="X26:X32" si="4">V26*W26</f>
        <v>5000</v>
      </c>
    </row>
    <row r="27" spans="1:25" s="25" customFormat="1" ht="15" customHeight="1">
      <c r="A27" s="121"/>
      <c r="B27" s="601" t="s">
        <v>84</v>
      </c>
      <c r="C27" s="602"/>
      <c r="D27" s="603"/>
      <c r="E27" s="205"/>
      <c r="F27" s="48" t="s">
        <v>81</v>
      </c>
      <c r="G27" s="316">
        <v>1</v>
      </c>
      <c r="H27" s="84">
        <v>1500</v>
      </c>
      <c r="I27" s="26">
        <f t="shared" ref="I27:I32" si="5">H27*G27</f>
        <v>1500</v>
      </c>
      <c r="J27" s="662"/>
      <c r="K27" s="663"/>
      <c r="L27" s="663"/>
      <c r="M27" s="663"/>
      <c r="N27" s="664"/>
      <c r="O27" s="117"/>
      <c r="P27" s="304" t="s">
        <v>81</v>
      </c>
      <c r="Q27" s="304">
        <v>1</v>
      </c>
      <c r="R27" s="241">
        <v>5000</v>
      </c>
      <c r="S27" s="254">
        <f t="shared" si="3"/>
        <v>5000</v>
      </c>
      <c r="T27" s="117"/>
      <c r="U27" s="268" t="s">
        <v>81</v>
      </c>
      <c r="V27" s="268">
        <v>1</v>
      </c>
      <c r="W27" s="241">
        <v>3000</v>
      </c>
      <c r="X27" s="254">
        <f t="shared" si="4"/>
        <v>3000</v>
      </c>
    </row>
    <row r="28" spans="1:25" s="25" customFormat="1" ht="15" customHeight="1">
      <c r="A28" s="121"/>
      <c r="B28" s="601" t="s">
        <v>83</v>
      </c>
      <c r="C28" s="602"/>
      <c r="D28" s="603"/>
      <c r="E28" s="205"/>
      <c r="F28" s="48" t="s">
        <v>81</v>
      </c>
      <c r="G28" s="316">
        <v>1</v>
      </c>
      <c r="H28" s="84">
        <v>2500</v>
      </c>
      <c r="I28" s="26">
        <f t="shared" si="5"/>
        <v>2500</v>
      </c>
      <c r="J28" s="662"/>
      <c r="K28" s="663"/>
      <c r="L28" s="663"/>
      <c r="M28" s="663"/>
      <c r="N28" s="664"/>
      <c r="O28" s="117"/>
      <c r="P28" s="304" t="s">
        <v>81</v>
      </c>
      <c r="Q28" s="304">
        <v>1</v>
      </c>
      <c r="R28" s="241">
        <v>7000</v>
      </c>
      <c r="S28" s="254">
        <f t="shared" si="3"/>
        <v>7000</v>
      </c>
      <c r="T28" s="117"/>
      <c r="U28" s="268" t="s">
        <v>81</v>
      </c>
      <c r="V28" s="268">
        <v>1</v>
      </c>
      <c r="W28" s="241">
        <v>3000</v>
      </c>
      <c r="X28" s="254">
        <f t="shared" si="4"/>
        <v>3000</v>
      </c>
    </row>
    <row r="29" spans="1:25" s="25" customFormat="1" ht="15" customHeight="1">
      <c r="A29" s="121"/>
      <c r="B29" s="269" t="s">
        <v>82</v>
      </c>
      <c r="C29" s="270"/>
      <c r="D29" s="271"/>
      <c r="E29" s="205"/>
      <c r="F29" s="48" t="s">
        <v>81</v>
      </c>
      <c r="G29" s="316">
        <v>1</v>
      </c>
      <c r="H29" s="84">
        <v>5000</v>
      </c>
      <c r="I29" s="26">
        <f t="shared" si="5"/>
        <v>5000</v>
      </c>
      <c r="J29" s="662"/>
      <c r="K29" s="663"/>
      <c r="L29" s="663"/>
      <c r="M29" s="663"/>
      <c r="N29" s="664"/>
      <c r="O29" s="117"/>
      <c r="P29" s="304" t="s">
        <v>81</v>
      </c>
      <c r="Q29" s="304">
        <v>1</v>
      </c>
      <c r="R29" s="241">
        <v>10000</v>
      </c>
      <c r="S29" s="254">
        <f t="shared" si="3"/>
        <v>10000</v>
      </c>
      <c r="T29" s="117"/>
      <c r="U29" s="268" t="s">
        <v>81</v>
      </c>
      <c r="V29" s="268">
        <v>1</v>
      </c>
      <c r="W29" s="241">
        <v>5000</v>
      </c>
      <c r="X29" s="254">
        <f t="shared" si="4"/>
        <v>5000</v>
      </c>
    </row>
    <row r="30" spans="1:25" s="25" customFormat="1" ht="15" customHeight="1">
      <c r="A30" s="121"/>
      <c r="B30" s="535" t="s">
        <v>80</v>
      </c>
      <c r="C30" s="606"/>
      <c r="D30" s="607"/>
      <c r="E30" s="205"/>
      <c r="F30" s="48" t="s">
        <v>79</v>
      </c>
      <c r="G30" s="316">
        <v>1</v>
      </c>
      <c r="H30" s="84">
        <v>10000</v>
      </c>
      <c r="I30" s="26">
        <f t="shared" si="5"/>
        <v>10000</v>
      </c>
      <c r="J30" s="662"/>
      <c r="K30" s="663"/>
      <c r="L30" s="663"/>
      <c r="M30" s="663"/>
      <c r="N30" s="664"/>
      <c r="O30" s="117"/>
      <c r="P30" s="304" t="s">
        <v>79</v>
      </c>
      <c r="Q30" s="304">
        <v>1</v>
      </c>
      <c r="R30" s="241">
        <v>30000</v>
      </c>
      <c r="S30" s="254">
        <f t="shared" si="3"/>
        <v>30000</v>
      </c>
      <c r="T30" s="117"/>
      <c r="U30" s="268" t="s">
        <v>79</v>
      </c>
      <c r="V30" s="268">
        <v>1</v>
      </c>
      <c r="W30" s="241">
        <v>15000</v>
      </c>
      <c r="X30" s="254">
        <f t="shared" si="4"/>
        <v>15000</v>
      </c>
    </row>
    <row r="31" spans="1:25" s="25" customFormat="1" ht="15" customHeight="1">
      <c r="A31" s="121"/>
      <c r="B31" s="535" t="s">
        <v>78</v>
      </c>
      <c r="C31" s="606"/>
      <c r="D31" s="607"/>
      <c r="E31" s="205"/>
      <c r="F31" s="48" t="s">
        <v>40</v>
      </c>
      <c r="G31" s="304">
        <v>1</v>
      </c>
      <c r="H31" s="84">
        <v>15000</v>
      </c>
      <c r="I31" s="26">
        <f t="shared" si="5"/>
        <v>15000</v>
      </c>
      <c r="J31" s="662"/>
      <c r="K31" s="663"/>
      <c r="L31" s="663"/>
      <c r="M31" s="663"/>
      <c r="N31" s="664"/>
      <c r="O31" s="117"/>
      <c r="P31" s="304" t="s">
        <v>40</v>
      </c>
      <c r="Q31" s="304">
        <v>1</v>
      </c>
      <c r="R31" s="241">
        <v>50000</v>
      </c>
      <c r="S31" s="254">
        <f t="shared" si="3"/>
        <v>50000</v>
      </c>
      <c r="T31" s="117"/>
      <c r="U31" s="268" t="s">
        <v>40</v>
      </c>
      <c r="V31" s="268">
        <v>1</v>
      </c>
      <c r="W31" s="241">
        <v>10000</v>
      </c>
      <c r="X31" s="254">
        <f t="shared" si="4"/>
        <v>10000</v>
      </c>
    </row>
    <row r="32" spans="1:25" s="25" customFormat="1" ht="15" customHeight="1">
      <c r="A32" s="121"/>
      <c r="B32" s="535" t="s">
        <v>77</v>
      </c>
      <c r="C32" s="606"/>
      <c r="D32" s="607"/>
      <c r="E32" s="205"/>
      <c r="F32" s="48" t="s">
        <v>40</v>
      </c>
      <c r="G32" s="316">
        <v>1</v>
      </c>
      <c r="H32" s="84">
        <v>10000</v>
      </c>
      <c r="I32" s="26">
        <f t="shared" si="5"/>
        <v>10000</v>
      </c>
      <c r="J32" s="662"/>
      <c r="K32" s="663"/>
      <c r="L32" s="663"/>
      <c r="M32" s="663"/>
      <c r="N32" s="664"/>
      <c r="O32" s="117"/>
      <c r="P32" s="304" t="s">
        <v>40</v>
      </c>
      <c r="Q32" s="304">
        <v>1</v>
      </c>
      <c r="R32" s="241">
        <v>10000</v>
      </c>
      <c r="S32" s="254">
        <f t="shared" si="3"/>
        <v>10000</v>
      </c>
      <c r="T32" s="117"/>
      <c r="U32" s="268" t="s">
        <v>40</v>
      </c>
      <c r="V32" s="268">
        <v>1</v>
      </c>
      <c r="W32" s="241">
        <v>7500</v>
      </c>
      <c r="X32" s="254">
        <f t="shared" si="4"/>
        <v>7500</v>
      </c>
    </row>
    <row r="33" spans="1:25" s="25" customFormat="1" ht="15" customHeight="1">
      <c r="A33" s="28" t="s">
        <v>76</v>
      </c>
      <c r="B33" s="595" t="s">
        <v>22</v>
      </c>
      <c r="C33" s="596"/>
      <c r="D33" s="597"/>
      <c r="E33" s="266"/>
      <c r="F33" s="31"/>
      <c r="G33" s="196"/>
      <c r="H33" s="68"/>
      <c r="I33" s="77">
        <f>SUM(I14:I32)</f>
        <v>189500</v>
      </c>
      <c r="J33" s="662"/>
      <c r="K33" s="663"/>
      <c r="L33" s="663"/>
      <c r="M33" s="663"/>
      <c r="N33" s="664"/>
      <c r="O33" s="117"/>
      <c r="P33" s="117"/>
      <c r="Q33" s="31"/>
      <c r="R33" s="244"/>
      <c r="S33" s="296">
        <f>SUM(S14:S32)</f>
        <v>284700</v>
      </c>
      <c r="T33" s="117"/>
      <c r="U33" s="117"/>
      <c r="V33" s="31"/>
      <c r="W33" s="244"/>
      <c r="X33" s="296">
        <f>SUM(X14:X32)</f>
        <v>108100</v>
      </c>
    </row>
    <row r="34" spans="1:25" s="25" customFormat="1" ht="15" customHeight="1">
      <c r="A34" s="28"/>
      <c r="B34" s="598"/>
      <c r="C34" s="599"/>
      <c r="D34" s="600"/>
      <c r="E34" s="266"/>
      <c r="F34" s="31"/>
      <c r="G34" s="196"/>
      <c r="H34" s="68"/>
      <c r="I34" s="77"/>
      <c r="J34" s="662"/>
      <c r="K34" s="663"/>
      <c r="L34" s="663"/>
      <c r="M34" s="663"/>
      <c r="N34" s="664"/>
      <c r="O34" s="117"/>
      <c r="P34" s="117"/>
      <c r="Q34" s="31"/>
      <c r="R34" s="245"/>
      <c r="S34" s="286"/>
      <c r="T34" s="117"/>
      <c r="U34" s="117"/>
      <c r="V34" s="31"/>
      <c r="W34" s="245"/>
      <c r="X34" s="286"/>
    </row>
    <row r="35" spans="1:25" s="25" customFormat="1" ht="15" customHeight="1">
      <c r="A35" s="28"/>
      <c r="B35" s="569"/>
      <c r="C35" s="570"/>
      <c r="D35" s="571"/>
      <c r="E35" s="266"/>
      <c r="F35" s="48"/>
      <c r="G35" s="197"/>
      <c r="H35" s="62"/>
      <c r="I35" s="136"/>
      <c r="J35" s="662"/>
      <c r="K35" s="663"/>
      <c r="L35" s="663"/>
      <c r="M35" s="663"/>
      <c r="N35" s="664"/>
      <c r="O35" s="117"/>
      <c r="P35" s="117"/>
      <c r="Q35" s="31"/>
      <c r="R35" s="245"/>
      <c r="S35" s="286"/>
      <c r="T35" s="117"/>
      <c r="U35" s="117"/>
      <c r="V35" s="31"/>
      <c r="W35" s="245"/>
      <c r="X35" s="286"/>
    </row>
    <row r="36" spans="1:25" s="25" customFormat="1" ht="15" customHeight="1">
      <c r="A36" s="28"/>
      <c r="B36" s="572" t="s">
        <v>22</v>
      </c>
      <c r="C36" s="573"/>
      <c r="D36" s="574"/>
      <c r="E36" s="266"/>
      <c r="F36" s="48"/>
      <c r="G36" s="197"/>
      <c r="H36" s="74"/>
      <c r="I36" s="67">
        <v>0</v>
      </c>
      <c r="J36" s="662"/>
      <c r="K36" s="663"/>
      <c r="L36" s="663"/>
      <c r="M36" s="663"/>
      <c r="N36" s="664"/>
      <c r="O36" s="117"/>
      <c r="P36" s="117"/>
      <c r="Q36" s="31"/>
      <c r="R36" s="245"/>
      <c r="S36" s="288"/>
      <c r="T36" s="117"/>
      <c r="U36" s="117"/>
      <c r="V36" s="31"/>
      <c r="W36" s="245"/>
      <c r="X36" s="288"/>
    </row>
    <row r="37" spans="1:25" s="25" customFormat="1" ht="17.25" customHeight="1">
      <c r="A37" s="137" t="s">
        <v>75</v>
      </c>
      <c r="B37" s="542" t="s">
        <v>74</v>
      </c>
      <c r="C37" s="579"/>
      <c r="D37" s="580"/>
      <c r="E37" s="266"/>
      <c r="F37" s="48"/>
      <c r="G37" s="197"/>
      <c r="H37" s="74"/>
      <c r="I37" s="29"/>
      <c r="J37" s="662"/>
      <c r="K37" s="663"/>
      <c r="L37" s="663"/>
      <c r="M37" s="663"/>
      <c r="N37" s="664"/>
      <c r="O37" s="117"/>
      <c r="P37" s="117"/>
      <c r="Q37" s="31"/>
      <c r="R37" s="245"/>
      <c r="S37" s="288"/>
      <c r="T37" s="117"/>
      <c r="U37" s="117"/>
      <c r="V37" s="31"/>
      <c r="W37" s="245"/>
      <c r="X37" s="288"/>
    </row>
    <row r="38" spans="1:25" s="25" customFormat="1" ht="15" customHeight="1">
      <c r="A38" s="28">
        <v>1</v>
      </c>
      <c r="B38" s="569" t="s">
        <v>158</v>
      </c>
      <c r="C38" s="570"/>
      <c r="D38" s="571"/>
      <c r="E38" s="266"/>
      <c r="F38" s="38" t="s">
        <v>58</v>
      </c>
      <c r="G38" s="135">
        <v>1</v>
      </c>
      <c r="H38" s="62">
        <v>11250</v>
      </c>
      <c r="I38" s="29">
        <v>11250</v>
      </c>
      <c r="J38" s="662"/>
      <c r="K38" s="663"/>
      <c r="L38" s="663"/>
      <c r="M38" s="663"/>
      <c r="N38" s="664"/>
      <c r="O38" s="117"/>
      <c r="P38" s="38" t="s">
        <v>58</v>
      </c>
      <c r="Q38" s="304">
        <v>1</v>
      </c>
      <c r="R38" s="309">
        <v>40000</v>
      </c>
      <c r="S38" s="254">
        <f>R38*Q38</f>
        <v>40000</v>
      </c>
      <c r="T38" s="117"/>
      <c r="U38" s="38" t="s">
        <v>58</v>
      </c>
      <c r="V38" s="304">
        <v>1</v>
      </c>
      <c r="W38" s="241">
        <v>35000</v>
      </c>
      <c r="X38" s="254">
        <f>W38*V38</f>
        <v>35000</v>
      </c>
    </row>
    <row r="39" spans="1:25" s="25" customFormat="1" ht="15" customHeight="1">
      <c r="A39" s="28">
        <v>2</v>
      </c>
      <c r="B39" s="569" t="s">
        <v>161</v>
      </c>
      <c r="C39" s="570"/>
      <c r="D39" s="571"/>
      <c r="E39" s="266"/>
      <c r="F39" s="38" t="s">
        <v>58</v>
      </c>
      <c r="G39" s="135">
        <v>2</v>
      </c>
      <c r="H39" s="62">
        <v>19850</v>
      </c>
      <c r="I39" s="29">
        <v>39700</v>
      </c>
      <c r="J39" s="662"/>
      <c r="K39" s="663"/>
      <c r="L39" s="663"/>
      <c r="M39" s="663"/>
      <c r="N39" s="664"/>
      <c r="O39" s="117"/>
      <c r="P39" s="38" t="s">
        <v>58</v>
      </c>
      <c r="Q39" s="235">
        <v>2</v>
      </c>
      <c r="R39" s="309">
        <v>50000</v>
      </c>
      <c r="S39" s="254">
        <f>R39*Q39</f>
        <v>100000</v>
      </c>
      <c r="T39" s="117"/>
      <c r="U39" s="38" t="s">
        <v>58</v>
      </c>
      <c r="V39" s="235">
        <v>2</v>
      </c>
      <c r="W39" s="241">
        <v>96000</v>
      </c>
      <c r="X39" s="254">
        <f>W39*V39</f>
        <v>192000</v>
      </c>
    </row>
    <row r="40" spans="1:25" s="25" customFormat="1" ht="16.5" customHeight="1">
      <c r="A40" s="28">
        <v>3</v>
      </c>
      <c r="B40" s="569" t="s">
        <v>68</v>
      </c>
      <c r="C40" s="570"/>
      <c r="D40" s="571"/>
      <c r="E40" s="266"/>
      <c r="F40" s="268" t="s">
        <v>40</v>
      </c>
      <c r="G40" s="304">
        <v>1</v>
      </c>
      <c r="H40" s="62">
        <v>50000</v>
      </c>
      <c r="I40" s="26">
        <f>H40*G40</f>
        <v>50000</v>
      </c>
      <c r="J40" s="662"/>
      <c r="K40" s="663"/>
      <c r="L40" s="663"/>
      <c r="M40" s="663"/>
      <c r="N40" s="664"/>
      <c r="O40" s="117"/>
      <c r="P40" s="304" t="s">
        <v>40</v>
      </c>
      <c r="Q40" s="304">
        <v>1</v>
      </c>
      <c r="R40" s="309">
        <v>20000</v>
      </c>
      <c r="S40" s="254">
        <f t="shared" ref="S40:S45" si="6">Q40*R40</f>
        <v>20000</v>
      </c>
      <c r="T40" s="117"/>
      <c r="U40" s="268" t="s">
        <v>40</v>
      </c>
      <c r="V40" s="304">
        <v>1</v>
      </c>
      <c r="W40" s="241">
        <v>142000</v>
      </c>
      <c r="X40" s="254">
        <f t="shared" ref="X40:X45" si="7">V40*W40</f>
        <v>142000</v>
      </c>
    </row>
    <row r="41" spans="1:25" s="25" customFormat="1" ht="17.25" customHeight="1">
      <c r="A41" s="28">
        <v>4</v>
      </c>
      <c r="B41" s="569" t="s">
        <v>126</v>
      </c>
      <c r="C41" s="570"/>
      <c r="D41" s="571"/>
      <c r="E41" s="266"/>
      <c r="F41" s="268" t="s">
        <v>42</v>
      </c>
      <c r="G41" s="304">
        <v>1</v>
      </c>
      <c r="H41" s="309">
        <v>50000</v>
      </c>
      <c r="I41" s="26">
        <f t="shared" ref="I41:I44" si="8">H41*G41</f>
        <v>50000</v>
      </c>
      <c r="J41" s="662"/>
      <c r="K41" s="663"/>
      <c r="L41" s="663"/>
      <c r="M41" s="663"/>
      <c r="N41" s="664"/>
      <c r="O41" s="117"/>
      <c r="P41" s="304" t="s">
        <v>42</v>
      </c>
      <c r="Q41" s="304">
        <v>1</v>
      </c>
      <c r="R41" s="309">
        <v>50000</v>
      </c>
      <c r="S41" s="254">
        <f t="shared" si="6"/>
        <v>50000</v>
      </c>
      <c r="T41" s="117"/>
      <c r="U41" s="268" t="s">
        <v>42</v>
      </c>
      <c r="V41" s="304">
        <v>1</v>
      </c>
      <c r="W41" s="241">
        <v>88000</v>
      </c>
      <c r="X41" s="254">
        <f t="shared" si="7"/>
        <v>88000</v>
      </c>
    </row>
    <row r="42" spans="1:25" s="25" customFormat="1" ht="17.25" customHeight="1">
      <c r="A42" s="28">
        <v>5</v>
      </c>
      <c r="B42" s="569" t="s">
        <v>127</v>
      </c>
      <c r="C42" s="570"/>
      <c r="D42" s="571"/>
      <c r="E42" s="266"/>
      <c r="F42" s="268" t="s">
        <v>42</v>
      </c>
      <c r="G42" s="304">
        <v>1</v>
      </c>
      <c r="H42" s="309">
        <v>30000</v>
      </c>
      <c r="I42" s="26">
        <f t="shared" si="8"/>
        <v>30000</v>
      </c>
      <c r="J42" s="662"/>
      <c r="K42" s="663"/>
      <c r="L42" s="663"/>
      <c r="M42" s="663"/>
      <c r="N42" s="664"/>
      <c r="O42" s="117"/>
      <c r="P42" s="304" t="s">
        <v>42</v>
      </c>
      <c r="Q42" s="304">
        <v>1</v>
      </c>
      <c r="R42" s="309">
        <v>30000</v>
      </c>
      <c r="S42" s="254">
        <f t="shared" si="6"/>
        <v>30000</v>
      </c>
      <c r="T42" s="117"/>
      <c r="U42" s="268" t="s">
        <v>42</v>
      </c>
      <c r="V42" s="304">
        <v>1</v>
      </c>
      <c r="W42" s="241">
        <v>71000</v>
      </c>
      <c r="X42" s="254">
        <f t="shared" si="7"/>
        <v>71000</v>
      </c>
    </row>
    <row r="43" spans="1:25" s="25" customFormat="1" ht="25.5" customHeight="1">
      <c r="A43" s="28">
        <v>6</v>
      </c>
      <c r="B43" s="569" t="s">
        <v>128</v>
      </c>
      <c r="C43" s="570"/>
      <c r="D43" s="571"/>
      <c r="E43" s="266"/>
      <c r="F43" s="268" t="s">
        <v>42</v>
      </c>
      <c r="G43" s="304">
        <v>2</v>
      </c>
      <c r="H43" s="309">
        <v>18000</v>
      </c>
      <c r="I43" s="26">
        <f t="shared" si="8"/>
        <v>36000</v>
      </c>
      <c r="J43" s="662"/>
      <c r="K43" s="663"/>
      <c r="L43" s="663"/>
      <c r="M43" s="663"/>
      <c r="N43" s="664"/>
      <c r="O43" s="117"/>
      <c r="P43" s="304" t="s">
        <v>42</v>
      </c>
      <c r="Q43" s="304">
        <v>2</v>
      </c>
      <c r="R43" s="309">
        <v>18000</v>
      </c>
      <c r="S43" s="254">
        <f t="shared" si="6"/>
        <v>36000</v>
      </c>
      <c r="T43" s="117"/>
      <c r="U43" s="268" t="s">
        <v>42</v>
      </c>
      <c r="V43" s="304">
        <v>0</v>
      </c>
      <c r="W43" s="241">
        <v>0</v>
      </c>
      <c r="X43" s="254">
        <f t="shared" si="7"/>
        <v>0</v>
      </c>
    </row>
    <row r="44" spans="1:25" s="25" customFormat="1" ht="25.5" customHeight="1">
      <c r="A44" s="28">
        <v>7</v>
      </c>
      <c r="B44" s="569" t="s">
        <v>129</v>
      </c>
      <c r="C44" s="570"/>
      <c r="D44" s="571"/>
      <c r="E44" s="266"/>
      <c r="F44" s="268" t="s">
        <v>42</v>
      </c>
      <c r="G44" s="304">
        <v>8</v>
      </c>
      <c r="H44" s="309">
        <v>21000</v>
      </c>
      <c r="I44" s="26">
        <f t="shared" si="8"/>
        <v>168000</v>
      </c>
      <c r="J44" s="662"/>
      <c r="K44" s="663"/>
      <c r="L44" s="663"/>
      <c r="M44" s="663"/>
      <c r="N44" s="664"/>
      <c r="O44" s="117"/>
      <c r="P44" s="304" t="s">
        <v>42</v>
      </c>
      <c r="Q44" s="304">
        <v>8</v>
      </c>
      <c r="R44" s="309">
        <v>21000</v>
      </c>
      <c r="S44" s="254">
        <f t="shared" si="6"/>
        <v>168000</v>
      </c>
      <c r="T44" s="117"/>
      <c r="U44" s="268" t="s">
        <v>42</v>
      </c>
      <c r="V44" s="304">
        <v>0</v>
      </c>
      <c r="W44" s="241">
        <v>0</v>
      </c>
      <c r="X44" s="254">
        <f t="shared" si="7"/>
        <v>0</v>
      </c>
    </row>
    <row r="45" spans="1:25" s="25" customFormat="1" ht="25.5" customHeight="1">
      <c r="A45" s="28">
        <v>8</v>
      </c>
      <c r="B45" s="569" t="s">
        <v>145</v>
      </c>
      <c r="C45" s="570"/>
      <c r="D45" s="571"/>
      <c r="E45" s="266"/>
      <c r="F45" s="268" t="s">
        <v>42</v>
      </c>
      <c r="G45" s="304">
        <v>1</v>
      </c>
      <c r="H45" s="309">
        <v>5000</v>
      </c>
      <c r="I45" s="26">
        <f t="shared" ref="I45" si="9">H45*G45</f>
        <v>5000</v>
      </c>
      <c r="J45" s="662"/>
      <c r="K45" s="663"/>
      <c r="L45" s="663"/>
      <c r="M45" s="663"/>
      <c r="N45" s="664"/>
      <c r="O45" s="117"/>
      <c r="P45" s="304" t="s">
        <v>42</v>
      </c>
      <c r="Q45" s="304">
        <v>1</v>
      </c>
      <c r="R45" s="309">
        <v>5000</v>
      </c>
      <c r="S45" s="254">
        <f t="shared" si="6"/>
        <v>5000</v>
      </c>
      <c r="T45" s="117"/>
      <c r="U45" s="268" t="s">
        <v>42</v>
      </c>
      <c r="V45" s="304">
        <v>1</v>
      </c>
      <c r="W45" s="241">
        <v>17000</v>
      </c>
      <c r="X45" s="254">
        <f t="shared" si="7"/>
        <v>17000</v>
      </c>
    </row>
    <row r="46" spans="1:25" s="25" customFormat="1" ht="17.25" customHeight="1">
      <c r="A46" s="28"/>
      <c r="B46" s="569" t="s">
        <v>140</v>
      </c>
      <c r="C46" s="570"/>
      <c r="D46" s="571"/>
      <c r="E46" s="266"/>
      <c r="F46" s="48"/>
      <c r="G46" s="198"/>
      <c r="H46" s="62"/>
      <c r="I46" s="26"/>
      <c r="J46" s="662"/>
      <c r="K46" s="663"/>
      <c r="L46" s="663"/>
      <c r="M46" s="663"/>
      <c r="N46" s="664"/>
      <c r="O46" s="117"/>
      <c r="P46" s="304"/>
      <c r="Q46" s="119"/>
      <c r="R46" s="246"/>
      <c r="S46" s="286"/>
      <c r="T46" s="117"/>
      <c r="U46" s="268"/>
      <c r="V46" s="119"/>
      <c r="W46" s="246"/>
      <c r="X46" s="286"/>
    </row>
    <row r="47" spans="1:25" s="25" customFormat="1" ht="76.5" customHeight="1">
      <c r="A47" s="28"/>
      <c r="B47" s="445" t="s">
        <v>22</v>
      </c>
      <c r="C47" s="446"/>
      <c r="D47" s="578"/>
      <c r="E47" s="266"/>
      <c r="F47" s="48"/>
      <c r="G47" s="197"/>
      <c r="H47" s="74"/>
      <c r="I47" s="67">
        <f>SUM(I38:I46)</f>
        <v>389950</v>
      </c>
      <c r="J47" s="662"/>
      <c r="K47" s="663"/>
      <c r="L47" s="663"/>
      <c r="M47" s="663"/>
      <c r="N47" s="664"/>
      <c r="O47" s="117"/>
      <c r="P47" s="117"/>
      <c r="Q47" s="117"/>
      <c r="R47" s="247"/>
      <c r="S47" s="296">
        <f>SUM(S38:S45)</f>
        <v>449000</v>
      </c>
      <c r="T47" s="117"/>
      <c r="U47" s="117"/>
      <c r="V47" s="117"/>
      <c r="W47" s="247"/>
      <c r="X47" s="296">
        <f>SUM(X38:X45)</f>
        <v>545000</v>
      </c>
      <c r="Y47" s="238"/>
    </row>
    <row r="48" spans="1:25" s="25" customFormat="1" ht="15" customHeight="1">
      <c r="A48" s="137" t="s">
        <v>67</v>
      </c>
      <c r="B48" s="542" t="s">
        <v>66</v>
      </c>
      <c r="C48" s="579"/>
      <c r="D48" s="580"/>
      <c r="E48" s="266"/>
      <c r="F48" s="48"/>
      <c r="G48" s="197"/>
      <c r="H48" s="74"/>
      <c r="I48" s="67"/>
      <c r="J48" s="662"/>
      <c r="K48" s="663"/>
      <c r="L48" s="663"/>
      <c r="M48" s="663"/>
      <c r="N48" s="664"/>
      <c r="O48" s="117"/>
      <c r="P48" s="117"/>
      <c r="Q48" s="117"/>
      <c r="R48" s="245"/>
      <c r="S48" s="288"/>
      <c r="T48" s="117"/>
      <c r="U48" s="117"/>
      <c r="V48" s="117"/>
      <c r="W48" s="245"/>
      <c r="X48" s="288"/>
    </row>
    <row r="49" spans="1:25" s="25" customFormat="1" ht="19.5" customHeight="1">
      <c r="A49" s="28">
        <v>1</v>
      </c>
      <c r="B49" s="569" t="s">
        <v>146</v>
      </c>
      <c r="C49" s="570"/>
      <c r="D49" s="571"/>
      <c r="E49" s="266"/>
      <c r="F49" s="51" t="s">
        <v>64</v>
      </c>
      <c r="G49" s="318">
        <v>1</v>
      </c>
      <c r="H49" s="74">
        <v>1250</v>
      </c>
      <c r="I49" s="29">
        <v>2500</v>
      </c>
      <c r="J49" s="662"/>
      <c r="K49" s="663"/>
      <c r="L49" s="663"/>
      <c r="M49" s="663"/>
      <c r="N49" s="664"/>
      <c r="O49" s="117"/>
      <c r="P49" s="51" t="s">
        <v>64</v>
      </c>
      <c r="Q49" s="304">
        <v>1</v>
      </c>
      <c r="R49" s="312">
        <v>5000</v>
      </c>
      <c r="S49" s="297">
        <f>Q49*R49</f>
        <v>5000</v>
      </c>
      <c r="T49" s="117"/>
      <c r="U49" s="51" t="s">
        <v>64</v>
      </c>
      <c r="V49" s="268">
        <v>1</v>
      </c>
      <c r="W49" s="173">
        <v>18000</v>
      </c>
      <c r="X49" s="297">
        <f>V49*W49</f>
        <v>18000</v>
      </c>
    </row>
    <row r="50" spans="1:25" s="25" customFormat="1" ht="19.5" customHeight="1">
      <c r="A50" s="28">
        <v>2</v>
      </c>
      <c r="B50" s="569" t="s">
        <v>135</v>
      </c>
      <c r="C50" s="570"/>
      <c r="D50" s="571"/>
      <c r="E50" s="266"/>
      <c r="F50" s="51" t="s">
        <v>64</v>
      </c>
      <c r="G50" s="304">
        <v>2</v>
      </c>
      <c r="H50" s="294">
        <v>5000</v>
      </c>
      <c r="I50" s="29">
        <f>H50*G50</f>
        <v>10000</v>
      </c>
      <c r="J50" s="662"/>
      <c r="K50" s="663"/>
      <c r="L50" s="663"/>
      <c r="M50" s="663"/>
      <c r="N50" s="664"/>
      <c r="O50" s="117"/>
      <c r="P50" s="51" t="s">
        <v>64</v>
      </c>
      <c r="Q50" s="304">
        <v>3</v>
      </c>
      <c r="R50" s="294">
        <v>5000</v>
      </c>
      <c r="S50" s="297">
        <f>Q50*R50</f>
        <v>15000</v>
      </c>
      <c r="T50" s="117"/>
      <c r="U50" s="51" t="s">
        <v>64</v>
      </c>
      <c r="V50" s="304">
        <v>3</v>
      </c>
      <c r="W50" s="294">
        <v>17600</v>
      </c>
      <c r="X50" s="297">
        <f>V50*W50</f>
        <v>52800</v>
      </c>
    </row>
    <row r="51" spans="1:25" s="25" customFormat="1" ht="19.5" customHeight="1">
      <c r="A51" s="28">
        <v>3</v>
      </c>
      <c r="B51" s="569" t="s">
        <v>147</v>
      </c>
      <c r="C51" s="570"/>
      <c r="D51" s="571"/>
      <c r="E51" s="266"/>
      <c r="F51" s="51" t="s">
        <v>64</v>
      </c>
      <c r="G51" s="304">
        <v>0</v>
      </c>
      <c r="H51" s="74">
        <v>0</v>
      </c>
      <c r="I51" s="29">
        <f t="shared" ref="I51:I52" si="10">H51*G51</f>
        <v>0</v>
      </c>
      <c r="J51" s="662"/>
      <c r="K51" s="663"/>
      <c r="L51" s="663"/>
      <c r="M51" s="663"/>
      <c r="N51" s="664"/>
      <c r="O51" s="117"/>
      <c r="P51" s="51" t="s">
        <v>64</v>
      </c>
      <c r="Q51" s="304">
        <v>0</v>
      </c>
      <c r="R51" s="294">
        <v>0</v>
      </c>
      <c r="S51" s="297">
        <f t="shared" ref="S51:S52" si="11">Q51*R51</f>
        <v>0</v>
      </c>
      <c r="T51" s="117"/>
      <c r="U51" s="51" t="s">
        <v>64</v>
      </c>
      <c r="V51" s="304">
        <v>8</v>
      </c>
      <c r="W51" s="294">
        <v>39000</v>
      </c>
      <c r="X51" s="297">
        <f t="shared" ref="X51:X52" si="12">V51*W51</f>
        <v>312000</v>
      </c>
    </row>
    <row r="52" spans="1:25" s="25" customFormat="1" ht="19.5" customHeight="1">
      <c r="A52" s="28">
        <v>4</v>
      </c>
      <c r="B52" s="569" t="s">
        <v>148</v>
      </c>
      <c r="C52" s="570"/>
      <c r="D52" s="571"/>
      <c r="E52" s="266"/>
      <c r="F52" s="51" t="s">
        <v>64</v>
      </c>
      <c r="G52" s="304">
        <v>0</v>
      </c>
      <c r="H52" s="74">
        <v>0</v>
      </c>
      <c r="I52" s="29">
        <f t="shared" si="10"/>
        <v>0</v>
      </c>
      <c r="J52" s="662"/>
      <c r="K52" s="663"/>
      <c r="L52" s="663"/>
      <c r="M52" s="663"/>
      <c r="N52" s="664"/>
      <c r="O52" s="117"/>
      <c r="P52" s="51" t="s">
        <v>64</v>
      </c>
      <c r="Q52" s="304">
        <v>0</v>
      </c>
      <c r="R52" s="294">
        <v>0</v>
      </c>
      <c r="S52" s="297">
        <f t="shared" si="11"/>
        <v>0</v>
      </c>
      <c r="T52" s="117"/>
      <c r="U52" s="51" t="s">
        <v>64</v>
      </c>
      <c r="V52" s="304">
        <v>2</v>
      </c>
      <c r="W52" s="294">
        <v>29000</v>
      </c>
      <c r="X52" s="297">
        <f t="shared" si="12"/>
        <v>58000</v>
      </c>
    </row>
    <row r="53" spans="1:25" s="25" customFormat="1" ht="37.5" customHeight="1">
      <c r="A53" s="28"/>
      <c r="B53" s="572" t="s">
        <v>22</v>
      </c>
      <c r="C53" s="573"/>
      <c r="D53" s="574"/>
      <c r="E53" s="266"/>
      <c r="F53" s="48"/>
      <c r="G53" s="197"/>
      <c r="H53" s="74"/>
      <c r="I53" s="67">
        <f>SUM(I49:I52)</f>
        <v>12500</v>
      </c>
      <c r="J53" s="662"/>
      <c r="K53" s="663"/>
      <c r="L53" s="663"/>
      <c r="M53" s="663"/>
      <c r="N53" s="664"/>
      <c r="O53" s="117"/>
      <c r="P53" s="117"/>
      <c r="Q53" s="117"/>
      <c r="R53" s="245"/>
      <c r="S53" s="296">
        <f>SUM(S49:S52)</f>
        <v>20000</v>
      </c>
      <c r="T53" s="117"/>
      <c r="U53" s="117"/>
      <c r="V53" s="117"/>
      <c r="W53" s="245"/>
      <c r="X53" s="296">
        <f>SUM(X49:X52)</f>
        <v>440800</v>
      </c>
      <c r="Y53" s="238"/>
    </row>
    <row r="54" spans="1:25" s="25" customFormat="1" ht="19.5" customHeight="1">
      <c r="A54" s="137" t="s">
        <v>63</v>
      </c>
      <c r="B54" s="587" t="s">
        <v>62</v>
      </c>
      <c r="C54" s="588"/>
      <c r="D54" s="589"/>
      <c r="E54" s="266"/>
      <c r="F54" s="48"/>
      <c r="G54" s="197"/>
      <c r="H54" s="74"/>
      <c r="I54" s="29"/>
      <c r="J54" s="662"/>
      <c r="K54" s="663"/>
      <c r="L54" s="663"/>
      <c r="M54" s="663"/>
      <c r="N54" s="664"/>
      <c r="O54" s="117"/>
      <c r="P54" s="117"/>
      <c r="Q54" s="117"/>
      <c r="S54" s="286"/>
      <c r="T54" s="117"/>
      <c r="U54" s="117"/>
      <c r="V54" s="117"/>
      <c r="X54" s="286"/>
    </row>
    <row r="55" spans="1:25" s="25" customFormat="1" ht="21.75" customHeight="1">
      <c r="A55" s="28">
        <v>1</v>
      </c>
      <c r="B55" s="563" t="s">
        <v>61</v>
      </c>
      <c r="C55" s="564"/>
      <c r="D55" s="565"/>
      <c r="E55" s="266"/>
      <c r="F55" s="48" t="s">
        <v>58</v>
      </c>
      <c r="G55" s="304">
        <v>1</v>
      </c>
      <c r="H55" s="62">
        <v>4620</v>
      </c>
      <c r="I55" s="29">
        <f>H55*G55</f>
        <v>4620</v>
      </c>
      <c r="J55" s="662"/>
      <c r="K55" s="663"/>
      <c r="L55" s="663"/>
      <c r="M55" s="663"/>
      <c r="N55" s="664"/>
      <c r="O55" s="117"/>
      <c r="P55" s="51" t="s">
        <v>58</v>
      </c>
      <c r="Q55" s="304">
        <v>1</v>
      </c>
      <c r="R55" s="173">
        <v>10000</v>
      </c>
      <c r="S55" s="306">
        <f>Q55*R55</f>
        <v>10000</v>
      </c>
      <c r="T55" s="117"/>
      <c r="U55" s="51" t="s">
        <v>58</v>
      </c>
      <c r="V55" s="268">
        <v>1</v>
      </c>
      <c r="W55" s="173">
        <v>4500</v>
      </c>
      <c r="X55" s="306">
        <f>V55*W55</f>
        <v>4500</v>
      </c>
    </row>
    <row r="56" spans="1:25" s="25" customFormat="1" ht="21.75" customHeight="1">
      <c r="A56" s="28">
        <v>2</v>
      </c>
      <c r="B56" s="566" t="s">
        <v>149</v>
      </c>
      <c r="C56" s="567"/>
      <c r="D56" s="568"/>
      <c r="E56" s="266"/>
      <c r="F56" s="48" t="s">
        <v>58</v>
      </c>
      <c r="G56" s="304">
        <v>0</v>
      </c>
      <c r="H56" s="62">
        <v>1250</v>
      </c>
      <c r="I56" s="29">
        <f t="shared" ref="I56:I60" si="13">H56*G56</f>
        <v>0</v>
      </c>
      <c r="J56" s="662"/>
      <c r="K56" s="663"/>
      <c r="L56" s="663"/>
      <c r="M56" s="663"/>
      <c r="N56" s="664"/>
      <c r="O56" s="117"/>
      <c r="P56" s="51" t="s">
        <v>58</v>
      </c>
      <c r="Q56" s="304">
        <v>0</v>
      </c>
      <c r="R56" s="173">
        <v>2900</v>
      </c>
      <c r="S56" s="306">
        <f t="shared" ref="S56:S63" si="14">Q56*R56</f>
        <v>0</v>
      </c>
      <c r="T56" s="117"/>
      <c r="U56" s="51" t="s">
        <v>58</v>
      </c>
      <c r="V56" s="268">
        <v>0</v>
      </c>
      <c r="W56" s="173">
        <v>2900</v>
      </c>
      <c r="X56" s="306">
        <f t="shared" ref="X56:X61" si="15">V56*W56</f>
        <v>0</v>
      </c>
    </row>
    <row r="57" spans="1:25" s="25" customFormat="1" ht="21.75" customHeight="1">
      <c r="A57" s="28">
        <v>3</v>
      </c>
      <c r="B57" s="569" t="s">
        <v>154</v>
      </c>
      <c r="C57" s="570"/>
      <c r="D57" s="571"/>
      <c r="E57" s="266"/>
      <c r="F57" s="48" t="s">
        <v>58</v>
      </c>
      <c r="G57" s="318">
        <v>1</v>
      </c>
      <c r="H57" s="62">
        <v>6000</v>
      </c>
      <c r="I57" s="29">
        <f t="shared" si="13"/>
        <v>6000</v>
      </c>
      <c r="J57" s="662"/>
      <c r="K57" s="663"/>
      <c r="L57" s="663"/>
      <c r="M57" s="663"/>
      <c r="N57" s="664"/>
      <c r="O57" s="117"/>
      <c r="P57" s="51" t="s">
        <v>58</v>
      </c>
      <c r="Q57" s="73">
        <v>1</v>
      </c>
      <c r="R57" s="173">
        <v>3000</v>
      </c>
      <c r="S57" s="306">
        <f t="shared" si="14"/>
        <v>3000</v>
      </c>
      <c r="T57" s="117"/>
      <c r="U57" s="51" t="s">
        <v>58</v>
      </c>
      <c r="V57" s="73">
        <v>1</v>
      </c>
      <c r="W57" s="173">
        <v>2900</v>
      </c>
      <c r="X57" s="306">
        <f t="shared" si="15"/>
        <v>2900</v>
      </c>
    </row>
    <row r="58" spans="1:25" s="25" customFormat="1" ht="21.75" customHeight="1">
      <c r="A58" s="28">
        <v>4</v>
      </c>
      <c r="B58" s="668" t="s">
        <v>136</v>
      </c>
      <c r="C58" s="669"/>
      <c r="D58" s="670"/>
      <c r="E58" s="266"/>
      <c r="F58" s="48" t="s">
        <v>58</v>
      </c>
      <c r="G58" s="318">
        <v>0</v>
      </c>
      <c r="H58" s="62">
        <v>4620</v>
      </c>
      <c r="I58" s="29">
        <f t="shared" si="13"/>
        <v>0</v>
      </c>
      <c r="J58" s="662"/>
      <c r="K58" s="663"/>
      <c r="L58" s="663"/>
      <c r="M58" s="663"/>
      <c r="N58" s="664"/>
      <c r="O58" s="117"/>
      <c r="P58" s="51"/>
      <c r="Q58" s="73">
        <v>0</v>
      </c>
      <c r="R58" s="242">
        <v>0</v>
      </c>
      <c r="S58" s="307">
        <f t="shared" si="14"/>
        <v>0</v>
      </c>
      <c r="T58" s="117"/>
      <c r="U58" s="51"/>
      <c r="V58" s="73">
        <v>0</v>
      </c>
      <c r="W58" s="242">
        <v>0</v>
      </c>
      <c r="X58" s="307">
        <f t="shared" si="15"/>
        <v>0</v>
      </c>
    </row>
    <row r="59" spans="1:25" s="25" customFormat="1" ht="21.75" customHeight="1">
      <c r="A59" s="28">
        <v>5</v>
      </c>
      <c r="B59" s="668" t="s">
        <v>137</v>
      </c>
      <c r="C59" s="669"/>
      <c r="D59" s="670"/>
      <c r="E59" s="266"/>
      <c r="F59" s="48" t="s">
        <v>58</v>
      </c>
      <c r="G59" s="318">
        <v>5</v>
      </c>
      <c r="H59" s="62">
        <v>1250</v>
      </c>
      <c r="I59" s="29">
        <f t="shared" si="13"/>
        <v>6250</v>
      </c>
      <c r="J59" s="662"/>
      <c r="K59" s="663"/>
      <c r="L59" s="663"/>
      <c r="M59" s="663"/>
      <c r="N59" s="664"/>
      <c r="O59" s="117"/>
      <c r="P59" s="51" t="s">
        <v>42</v>
      </c>
      <c r="Q59" s="73">
        <v>5</v>
      </c>
      <c r="R59" s="305">
        <v>3000</v>
      </c>
      <c r="S59" s="306">
        <f t="shared" si="14"/>
        <v>15000</v>
      </c>
      <c r="T59" s="117"/>
      <c r="U59" s="51" t="s">
        <v>42</v>
      </c>
      <c r="V59" s="73">
        <v>5</v>
      </c>
      <c r="W59" s="305">
        <v>4500</v>
      </c>
      <c r="X59" s="306">
        <f t="shared" si="15"/>
        <v>22500</v>
      </c>
    </row>
    <row r="60" spans="1:25" s="25" customFormat="1" ht="21.75" customHeight="1">
      <c r="A60" s="28">
        <v>6</v>
      </c>
      <c r="B60" s="668" t="s">
        <v>155</v>
      </c>
      <c r="C60" s="669"/>
      <c r="D60" s="670"/>
      <c r="E60" s="266"/>
      <c r="F60" s="48" t="s">
        <v>58</v>
      </c>
      <c r="G60" s="73">
        <v>5</v>
      </c>
      <c r="H60" s="62">
        <v>6000</v>
      </c>
      <c r="I60" s="29">
        <f t="shared" si="13"/>
        <v>30000</v>
      </c>
      <c r="J60" s="662"/>
      <c r="K60" s="663"/>
      <c r="L60" s="663"/>
      <c r="M60" s="663"/>
      <c r="N60" s="664"/>
      <c r="O60" s="117"/>
      <c r="P60" s="291" t="s">
        <v>42</v>
      </c>
      <c r="Q60" s="292">
        <v>5</v>
      </c>
      <c r="R60" s="173">
        <v>3000</v>
      </c>
      <c r="S60" s="306">
        <f t="shared" si="14"/>
        <v>15000</v>
      </c>
      <c r="T60" s="117"/>
      <c r="U60" s="291" t="s">
        <v>42</v>
      </c>
      <c r="V60" s="73">
        <v>5</v>
      </c>
      <c r="W60" s="305">
        <v>3200</v>
      </c>
      <c r="X60" s="306">
        <f t="shared" si="15"/>
        <v>16000</v>
      </c>
    </row>
    <row r="61" spans="1:25" s="25" customFormat="1" ht="21.75" customHeight="1">
      <c r="A61" s="28">
        <v>7</v>
      </c>
      <c r="B61" s="668" t="s">
        <v>150</v>
      </c>
      <c r="C61" s="669"/>
      <c r="D61" s="670"/>
      <c r="E61" s="266"/>
      <c r="F61" s="48" t="s">
        <v>58</v>
      </c>
      <c r="G61" s="73">
        <v>0</v>
      </c>
      <c r="H61" s="62">
        <v>6000</v>
      </c>
      <c r="I61" s="29">
        <f t="shared" ref="I61" si="16">H61*G61</f>
        <v>0</v>
      </c>
      <c r="J61" s="662"/>
      <c r="K61" s="663"/>
      <c r="L61" s="663"/>
      <c r="M61" s="663"/>
      <c r="N61" s="664"/>
      <c r="O61" s="117"/>
      <c r="P61" s="51" t="s">
        <v>58</v>
      </c>
      <c r="Q61" s="73">
        <v>0</v>
      </c>
      <c r="R61" s="305">
        <v>3500</v>
      </c>
      <c r="S61" s="306">
        <f t="shared" si="14"/>
        <v>0</v>
      </c>
      <c r="T61" s="117"/>
      <c r="U61" s="51" t="s">
        <v>58</v>
      </c>
      <c r="V61" s="73">
        <v>0</v>
      </c>
      <c r="W61" s="305">
        <v>3500</v>
      </c>
      <c r="X61" s="306">
        <f t="shared" si="15"/>
        <v>0</v>
      </c>
    </row>
    <row r="62" spans="1:25" s="25" customFormat="1" ht="21.75" customHeight="1">
      <c r="A62" s="28">
        <v>8</v>
      </c>
      <c r="B62" s="668" t="s">
        <v>152</v>
      </c>
      <c r="C62" s="669"/>
      <c r="D62" s="670"/>
      <c r="E62" s="266"/>
      <c r="F62" s="48" t="s">
        <v>58</v>
      </c>
      <c r="G62" s="73">
        <v>5</v>
      </c>
      <c r="H62" s="62">
        <v>6000</v>
      </c>
      <c r="I62" s="29">
        <f t="shared" ref="I62" si="17">H62*G62</f>
        <v>30000</v>
      </c>
      <c r="J62" s="662"/>
      <c r="K62" s="663"/>
      <c r="L62" s="663"/>
      <c r="M62" s="663"/>
      <c r="N62" s="664"/>
      <c r="O62" s="117"/>
      <c r="P62" s="51" t="s">
        <v>58</v>
      </c>
      <c r="Q62" s="73">
        <v>5</v>
      </c>
      <c r="R62" s="305">
        <v>5000</v>
      </c>
      <c r="S62" s="306">
        <f t="shared" si="14"/>
        <v>25000</v>
      </c>
      <c r="T62" s="117"/>
      <c r="U62" s="51" t="s">
        <v>42</v>
      </c>
      <c r="V62" s="73">
        <v>5</v>
      </c>
      <c r="W62" s="305">
        <v>1500</v>
      </c>
      <c r="X62" s="306">
        <f t="shared" ref="X62" si="18">V62*W62</f>
        <v>7500</v>
      </c>
    </row>
    <row r="63" spans="1:25" s="25" customFormat="1" ht="21.75" customHeight="1">
      <c r="A63" s="28">
        <v>9</v>
      </c>
      <c r="B63" s="674" t="s">
        <v>151</v>
      </c>
      <c r="C63" s="675"/>
      <c r="D63" s="676"/>
      <c r="E63" s="266"/>
      <c r="F63" s="48" t="s">
        <v>58</v>
      </c>
      <c r="G63" s="73">
        <v>1</v>
      </c>
      <c r="H63" s="62">
        <v>6000</v>
      </c>
      <c r="I63" s="29">
        <f t="shared" ref="I63" si="19">H63*G63</f>
        <v>6000</v>
      </c>
      <c r="J63" s="662"/>
      <c r="K63" s="663"/>
      <c r="L63" s="663"/>
      <c r="M63" s="663"/>
      <c r="N63" s="664"/>
      <c r="O63" s="117"/>
      <c r="P63" s="51" t="s">
        <v>40</v>
      </c>
      <c r="Q63" s="73">
        <v>1</v>
      </c>
      <c r="R63" s="305">
        <v>5000</v>
      </c>
      <c r="S63" s="306">
        <f t="shared" si="14"/>
        <v>5000</v>
      </c>
      <c r="T63" s="117"/>
      <c r="U63" s="51" t="s">
        <v>40</v>
      </c>
      <c r="V63" s="73">
        <v>1</v>
      </c>
      <c r="W63" s="305">
        <v>18000</v>
      </c>
      <c r="X63" s="306">
        <f t="shared" ref="X63" si="20">V63*W63</f>
        <v>18000</v>
      </c>
    </row>
    <row r="64" spans="1:25" s="25" customFormat="1" ht="19.5" customHeight="1">
      <c r="A64" s="28"/>
      <c r="B64" s="572"/>
      <c r="C64" s="573"/>
      <c r="D64" s="574"/>
      <c r="E64" s="266"/>
      <c r="F64" s="48"/>
      <c r="G64" s="197"/>
      <c r="H64" s="74"/>
      <c r="I64" s="67">
        <f>SUM(I55:I63)</f>
        <v>82870</v>
      </c>
      <c r="J64" s="662"/>
      <c r="K64" s="663"/>
      <c r="L64" s="663"/>
      <c r="M64" s="663"/>
      <c r="N64" s="664"/>
      <c r="O64" s="117"/>
      <c r="P64" s="117"/>
      <c r="Q64" s="117"/>
      <c r="R64" s="245"/>
      <c r="S64" s="296">
        <f>SUM(S55:S63)</f>
        <v>73000</v>
      </c>
      <c r="T64" s="117"/>
      <c r="U64" s="117"/>
      <c r="V64" s="117"/>
      <c r="W64" s="245"/>
      <c r="X64" s="296">
        <f>SUM(X55:X63)</f>
        <v>71400</v>
      </c>
      <c r="Y64" s="238"/>
    </row>
    <row r="65" spans="1:24" s="25" customFormat="1" ht="15" customHeight="1">
      <c r="A65" s="28"/>
      <c r="B65" s="572"/>
      <c r="C65" s="573"/>
      <c r="D65" s="574"/>
      <c r="E65" s="266"/>
      <c r="F65" s="48"/>
      <c r="G65" s="197"/>
      <c r="H65" s="74"/>
      <c r="I65" s="67"/>
      <c r="J65" s="662"/>
      <c r="K65" s="663"/>
      <c r="L65" s="663"/>
      <c r="M65" s="663"/>
      <c r="N65" s="664"/>
      <c r="O65" s="117"/>
      <c r="P65" s="117"/>
      <c r="Q65" s="117"/>
      <c r="R65" s="246"/>
      <c r="S65" s="286"/>
      <c r="T65" s="117"/>
      <c r="U65" s="117"/>
      <c r="V65" s="117"/>
      <c r="W65" s="246"/>
      <c r="X65" s="286"/>
    </row>
    <row r="66" spans="1:24" s="25" customFormat="1" ht="15" customHeight="1">
      <c r="A66" s="28"/>
      <c r="B66" s="560"/>
      <c r="C66" s="561"/>
      <c r="D66" s="562"/>
      <c r="E66" s="266"/>
      <c r="F66" s="48"/>
      <c r="G66" s="197"/>
      <c r="H66" s="74"/>
      <c r="I66" s="67"/>
      <c r="J66" s="662"/>
      <c r="K66" s="663"/>
      <c r="L66" s="663"/>
      <c r="M66" s="663"/>
      <c r="N66" s="664"/>
      <c r="O66" s="117"/>
      <c r="P66" s="117"/>
      <c r="Q66" s="117"/>
      <c r="R66" s="246"/>
      <c r="S66" s="286"/>
      <c r="T66" s="117"/>
      <c r="U66" s="117"/>
      <c r="V66" s="117"/>
      <c r="W66" s="246"/>
      <c r="X66" s="286"/>
    </row>
    <row r="67" spans="1:24" s="25" customFormat="1" ht="15" customHeight="1">
      <c r="A67" s="146" t="s">
        <v>57</v>
      </c>
      <c r="B67" s="532" t="s">
        <v>56</v>
      </c>
      <c r="C67" s="533"/>
      <c r="D67" s="534"/>
      <c r="E67" s="206"/>
      <c r="F67" s="304"/>
      <c r="G67" s="236"/>
      <c r="H67" s="317"/>
      <c r="I67" s="26"/>
      <c r="J67" s="662"/>
      <c r="K67" s="663"/>
      <c r="L67" s="663"/>
      <c r="M67" s="663"/>
      <c r="N67" s="664"/>
      <c r="O67" s="117"/>
      <c r="P67" s="117"/>
      <c r="Q67" s="117"/>
      <c r="R67" s="246"/>
      <c r="S67" s="286"/>
      <c r="T67" s="117"/>
      <c r="U67" s="117"/>
      <c r="V67" s="117"/>
      <c r="W67" s="246"/>
      <c r="X67" s="286"/>
    </row>
    <row r="68" spans="1:24" s="25" customFormat="1" ht="15" customHeight="1">
      <c r="A68" s="28">
        <v>1</v>
      </c>
      <c r="B68" s="556" t="s">
        <v>55</v>
      </c>
      <c r="C68" s="533"/>
      <c r="D68" s="534"/>
      <c r="E68" s="207"/>
      <c r="F68" s="304" t="s">
        <v>42</v>
      </c>
      <c r="G68" s="304">
        <v>25</v>
      </c>
      <c r="H68" s="317">
        <v>250</v>
      </c>
      <c r="I68" s="26">
        <v>750</v>
      </c>
      <c r="J68" s="662"/>
      <c r="K68" s="663"/>
      <c r="L68" s="663"/>
      <c r="M68" s="663"/>
      <c r="N68" s="664"/>
      <c r="O68" s="117"/>
      <c r="P68" s="38" t="s">
        <v>42</v>
      </c>
      <c r="Q68" s="304">
        <v>25</v>
      </c>
      <c r="R68" s="173">
        <v>250</v>
      </c>
      <c r="S68" s="255">
        <f t="shared" ref="S68:S78" si="21">Q68*R68</f>
        <v>6250</v>
      </c>
      <c r="T68" s="117"/>
      <c r="U68" s="38" t="s">
        <v>42</v>
      </c>
      <c r="V68" s="304">
        <v>25</v>
      </c>
      <c r="W68" s="173">
        <v>175</v>
      </c>
      <c r="X68" s="255">
        <f t="shared" ref="X68:X78" si="22">V68*W68</f>
        <v>4375</v>
      </c>
    </row>
    <row r="69" spans="1:24" s="25" customFormat="1" ht="15" customHeight="1">
      <c r="A69" s="28">
        <v>2</v>
      </c>
      <c r="B69" s="556" t="s">
        <v>54</v>
      </c>
      <c r="C69" s="533"/>
      <c r="D69" s="534"/>
      <c r="E69" s="207"/>
      <c r="F69" s="304" t="s">
        <v>42</v>
      </c>
      <c r="G69" s="304">
        <v>40</v>
      </c>
      <c r="H69" s="317">
        <v>100</v>
      </c>
      <c r="I69" s="26">
        <v>1000</v>
      </c>
      <c r="J69" s="662"/>
      <c r="K69" s="663"/>
      <c r="L69" s="663"/>
      <c r="M69" s="663"/>
      <c r="N69" s="664"/>
      <c r="O69" s="117"/>
      <c r="P69" s="38" t="s">
        <v>42</v>
      </c>
      <c r="Q69" s="304">
        <v>40</v>
      </c>
      <c r="R69" s="173">
        <v>120</v>
      </c>
      <c r="S69" s="255">
        <f t="shared" si="21"/>
        <v>4800</v>
      </c>
      <c r="T69" s="117"/>
      <c r="U69" s="38" t="s">
        <v>42</v>
      </c>
      <c r="V69" s="304">
        <v>40</v>
      </c>
      <c r="W69" s="173">
        <v>115</v>
      </c>
      <c r="X69" s="255">
        <f t="shared" si="22"/>
        <v>4600</v>
      </c>
    </row>
    <row r="70" spans="1:24" s="25" customFormat="1" ht="15" customHeight="1">
      <c r="A70" s="28">
        <v>3</v>
      </c>
      <c r="B70" s="556" t="s">
        <v>53</v>
      </c>
      <c r="C70" s="533"/>
      <c r="D70" s="534"/>
      <c r="E70" s="207"/>
      <c r="F70" s="304" t="s">
        <v>42</v>
      </c>
      <c r="G70" s="304">
        <v>20</v>
      </c>
      <c r="H70" s="317">
        <v>500</v>
      </c>
      <c r="I70" s="26">
        <v>1500</v>
      </c>
      <c r="J70" s="662"/>
      <c r="K70" s="663"/>
      <c r="L70" s="663"/>
      <c r="M70" s="663"/>
      <c r="N70" s="664"/>
      <c r="O70" s="117"/>
      <c r="P70" s="38" t="s">
        <v>42</v>
      </c>
      <c r="Q70" s="304">
        <v>20</v>
      </c>
      <c r="R70" s="173">
        <v>250</v>
      </c>
      <c r="S70" s="255">
        <f t="shared" si="21"/>
        <v>5000</v>
      </c>
      <c r="T70" s="117"/>
      <c r="U70" s="38" t="s">
        <v>42</v>
      </c>
      <c r="V70" s="304">
        <v>20</v>
      </c>
      <c r="W70" s="173">
        <v>160</v>
      </c>
      <c r="X70" s="255">
        <f t="shared" si="22"/>
        <v>3200</v>
      </c>
    </row>
    <row r="71" spans="1:24" s="25" customFormat="1" ht="15" customHeight="1">
      <c r="A71" s="28">
        <v>4</v>
      </c>
      <c r="B71" s="556" t="s">
        <v>52</v>
      </c>
      <c r="C71" s="533"/>
      <c r="D71" s="534"/>
      <c r="E71" s="207"/>
      <c r="F71" s="304" t="s">
        <v>42</v>
      </c>
      <c r="G71" s="304">
        <v>15</v>
      </c>
      <c r="H71" s="317">
        <v>160</v>
      </c>
      <c r="I71" s="26">
        <v>3200</v>
      </c>
      <c r="J71" s="662"/>
      <c r="K71" s="663"/>
      <c r="L71" s="663"/>
      <c r="M71" s="663"/>
      <c r="N71" s="664"/>
      <c r="O71" s="117"/>
      <c r="P71" s="38" t="s">
        <v>42</v>
      </c>
      <c r="Q71" s="304">
        <v>15</v>
      </c>
      <c r="R71" s="173">
        <v>200</v>
      </c>
      <c r="S71" s="255">
        <f t="shared" si="21"/>
        <v>3000</v>
      </c>
      <c r="T71" s="117"/>
      <c r="U71" s="38" t="s">
        <v>42</v>
      </c>
      <c r="V71" s="304">
        <v>15</v>
      </c>
      <c r="W71" s="173">
        <v>150</v>
      </c>
      <c r="X71" s="255">
        <f t="shared" si="22"/>
        <v>2250</v>
      </c>
    </row>
    <row r="72" spans="1:24" s="25" customFormat="1" ht="15" customHeight="1">
      <c r="A72" s="28">
        <v>5</v>
      </c>
      <c r="B72" s="556" t="s">
        <v>51</v>
      </c>
      <c r="C72" s="533"/>
      <c r="D72" s="534"/>
      <c r="E72" s="207"/>
      <c r="F72" s="304" t="s">
        <v>50</v>
      </c>
      <c r="G72" s="304">
        <v>5</v>
      </c>
      <c r="H72" s="317">
        <v>600</v>
      </c>
      <c r="I72" s="26">
        <v>12000</v>
      </c>
      <c r="J72" s="662"/>
      <c r="K72" s="663"/>
      <c r="L72" s="663"/>
      <c r="M72" s="663"/>
      <c r="N72" s="664"/>
      <c r="O72" s="117"/>
      <c r="P72" s="304" t="s">
        <v>50</v>
      </c>
      <c r="Q72" s="304">
        <v>5</v>
      </c>
      <c r="R72" s="173">
        <v>900</v>
      </c>
      <c r="S72" s="255">
        <f t="shared" si="21"/>
        <v>4500</v>
      </c>
      <c r="T72" s="117"/>
      <c r="U72" s="268" t="s">
        <v>50</v>
      </c>
      <c r="V72" s="304">
        <v>5</v>
      </c>
      <c r="W72" s="173">
        <v>750</v>
      </c>
      <c r="X72" s="255">
        <f t="shared" si="22"/>
        <v>3750</v>
      </c>
    </row>
    <row r="73" spans="1:24" s="25" customFormat="1" ht="17.25" customHeight="1">
      <c r="A73" s="28">
        <v>6</v>
      </c>
      <c r="B73" s="556" t="s">
        <v>49</v>
      </c>
      <c r="C73" s="516"/>
      <c r="D73" s="517"/>
      <c r="E73" s="207"/>
      <c r="F73" s="304" t="s">
        <v>48</v>
      </c>
      <c r="G73" s="304">
        <v>15</v>
      </c>
      <c r="H73" s="317">
        <v>6000</v>
      </c>
      <c r="I73" s="26">
        <v>6000</v>
      </c>
      <c r="J73" s="662"/>
      <c r="K73" s="663"/>
      <c r="L73" s="663"/>
      <c r="M73" s="663"/>
      <c r="N73" s="664"/>
      <c r="O73" s="117"/>
      <c r="P73" s="38" t="s">
        <v>48</v>
      </c>
      <c r="Q73" s="304">
        <v>15</v>
      </c>
      <c r="R73" s="173">
        <v>3500</v>
      </c>
      <c r="S73" s="255">
        <f t="shared" si="21"/>
        <v>52500</v>
      </c>
      <c r="T73" s="117"/>
      <c r="U73" s="38" t="s">
        <v>48</v>
      </c>
      <c r="V73" s="304">
        <v>15</v>
      </c>
      <c r="W73" s="173">
        <v>3900</v>
      </c>
      <c r="X73" s="255">
        <f t="shared" si="22"/>
        <v>58500</v>
      </c>
    </row>
    <row r="74" spans="1:24" s="25" customFormat="1" ht="17.25" customHeight="1">
      <c r="A74" s="28">
        <v>7</v>
      </c>
      <c r="B74" s="556" t="s">
        <v>47</v>
      </c>
      <c r="C74" s="516"/>
      <c r="D74" s="517"/>
      <c r="E74" s="207"/>
      <c r="F74" s="304" t="s">
        <v>46</v>
      </c>
      <c r="G74" s="304">
        <v>1</v>
      </c>
      <c r="H74" s="317">
        <v>1000</v>
      </c>
      <c r="I74" s="26">
        <v>1000</v>
      </c>
      <c r="J74" s="662"/>
      <c r="K74" s="663"/>
      <c r="L74" s="663"/>
      <c r="M74" s="663"/>
      <c r="N74" s="664"/>
      <c r="O74" s="117"/>
      <c r="P74" s="38" t="s">
        <v>46</v>
      </c>
      <c r="Q74" s="304">
        <v>1</v>
      </c>
      <c r="R74" s="173">
        <v>2500</v>
      </c>
      <c r="S74" s="255">
        <f t="shared" si="21"/>
        <v>2500</v>
      </c>
      <c r="T74" s="117"/>
      <c r="U74" s="38" t="s">
        <v>46</v>
      </c>
      <c r="V74" s="304">
        <v>1</v>
      </c>
      <c r="W74" s="173">
        <v>1600</v>
      </c>
      <c r="X74" s="255">
        <f t="shared" si="22"/>
        <v>1600</v>
      </c>
    </row>
    <row r="75" spans="1:24" s="25" customFormat="1" ht="17.25" customHeight="1">
      <c r="A75" s="28">
        <v>8</v>
      </c>
      <c r="B75" s="557" t="s">
        <v>45</v>
      </c>
      <c r="C75" s="558"/>
      <c r="D75" s="559"/>
      <c r="E75" s="207"/>
      <c r="F75" s="268" t="s">
        <v>42</v>
      </c>
      <c r="G75" s="268">
        <v>1</v>
      </c>
      <c r="H75" s="84">
        <v>360</v>
      </c>
      <c r="I75" s="26">
        <v>360</v>
      </c>
      <c r="J75" s="662"/>
      <c r="K75" s="663"/>
      <c r="L75" s="663"/>
      <c r="M75" s="663"/>
      <c r="N75" s="664"/>
      <c r="O75" s="117"/>
      <c r="P75" s="38" t="s">
        <v>42</v>
      </c>
      <c r="Q75" s="304">
        <v>1</v>
      </c>
      <c r="R75" s="173">
        <v>400</v>
      </c>
      <c r="S75" s="255">
        <f t="shared" si="21"/>
        <v>400</v>
      </c>
      <c r="T75" s="117"/>
      <c r="U75" s="38" t="s">
        <v>42</v>
      </c>
      <c r="V75" s="304">
        <v>1</v>
      </c>
      <c r="W75" s="173">
        <v>400</v>
      </c>
      <c r="X75" s="255">
        <f t="shared" si="22"/>
        <v>400</v>
      </c>
    </row>
    <row r="76" spans="1:24" s="25" customFormat="1" ht="17.25" customHeight="1">
      <c r="A76" s="28">
        <v>9</v>
      </c>
      <c r="B76" s="556" t="s">
        <v>44</v>
      </c>
      <c r="C76" s="516"/>
      <c r="D76" s="517"/>
      <c r="E76" s="207"/>
      <c r="F76" s="268" t="s">
        <v>42</v>
      </c>
      <c r="G76" s="268">
        <v>50</v>
      </c>
      <c r="H76" s="84">
        <v>15</v>
      </c>
      <c r="I76" s="26">
        <v>150</v>
      </c>
      <c r="J76" s="662"/>
      <c r="K76" s="663"/>
      <c r="L76" s="663"/>
      <c r="M76" s="663"/>
      <c r="N76" s="664"/>
      <c r="O76" s="117"/>
      <c r="P76" s="38" t="s">
        <v>42</v>
      </c>
      <c r="Q76" s="304">
        <v>50</v>
      </c>
      <c r="R76" s="173">
        <v>40</v>
      </c>
      <c r="S76" s="255">
        <f t="shared" si="21"/>
        <v>2000</v>
      </c>
      <c r="T76" s="117"/>
      <c r="U76" s="38" t="s">
        <v>42</v>
      </c>
      <c r="V76" s="304">
        <v>50</v>
      </c>
      <c r="W76" s="173">
        <v>35</v>
      </c>
      <c r="X76" s="255">
        <f t="shared" si="22"/>
        <v>1750</v>
      </c>
    </row>
    <row r="77" spans="1:24" s="25" customFormat="1" ht="17.25" customHeight="1">
      <c r="A77" s="28">
        <v>10</v>
      </c>
      <c r="B77" s="556" t="s">
        <v>43</v>
      </c>
      <c r="C77" s="516"/>
      <c r="D77" s="517"/>
      <c r="E77" s="207"/>
      <c r="F77" s="268" t="s">
        <v>42</v>
      </c>
      <c r="G77" s="268">
        <v>50</v>
      </c>
      <c r="H77" s="84">
        <v>15</v>
      </c>
      <c r="I77" s="26">
        <v>150</v>
      </c>
      <c r="J77" s="662"/>
      <c r="K77" s="663"/>
      <c r="L77" s="663"/>
      <c r="M77" s="663"/>
      <c r="N77" s="664"/>
      <c r="O77" s="117"/>
      <c r="P77" s="38" t="s">
        <v>42</v>
      </c>
      <c r="Q77" s="304">
        <v>50</v>
      </c>
      <c r="R77" s="173">
        <v>40</v>
      </c>
      <c r="S77" s="255">
        <f t="shared" si="21"/>
        <v>2000</v>
      </c>
      <c r="T77" s="117"/>
      <c r="U77" s="38" t="s">
        <v>42</v>
      </c>
      <c r="V77" s="304">
        <v>50</v>
      </c>
      <c r="W77" s="173">
        <v>35</v>
      </c>
      <c r="X77" s="255">
        <f t="shared" si="22"/>
        <v>1750</v>
      </c>
    </row>
    <row r="78" spans="1:24" s="25" customFormat="1" ht="17.25" customHeight="1">
      <c r="A78" s="28">
        <v>11</v>
      </c>
      <c r="B78" s="523" t="s">
        <v>41</v>
      </c>
      <c r="C78" s="533"/>
      <c r="D78" s="534"/>
      <c r="E78" s="207"/>
      <c r="F78" s="268" t="s">
        <v>40</v>
      </c>
      <c r="G78" s="268">
        <v>1</v>
      </c>
      <c r="H78" s="84">
        <v>15000</v>
      </c>
      <c r="I78" s="26">
        <v>15000</v>
      </c>
      <c r="J78" s="662"/>
      <c r="K78" s="663"/>
      <c r="L78" s="663"/>
      <c r="M78" s="663"/>
      <c r="N78" s="664"/>
      <c r="O78" s="117"/>
      <c r="P78" s="38" t="s">
        <v>40</v>
      </c>
      <c r="Q78" s="304">
        <v>1</v>
      </c>
      <c r="R78" s="173">
        <v>10000</v>
      </c>
      <c r="S78" s="255">
        <f t="shared" si="21"/>
        <v>10000</v>
      </c>
      <c r="T78" s="117"/>
      <c r="U78" s="38" t="s">
        <v>40</v>
      </c>
      <c r="V78" s="304">
        <v>1</v>
      </c>
      <c r="W78" s="173">
        <v>15000</v>
      </c>
      <c r="X78" s="255">
        <f t="shared" si="22"/>
        <v>15000</v>
      </c>
    </row>
    <row r="79" spans="1:24" s="25" customFormat="1" ht="17.25" customHeight="1">
      <c r="A79" s="154"/>
      <c r="B79" s="526" t="s">
        <v>22</v>
      </c>
      <c r="C79" s="527"/>
      <c r="D79" s="528"/>
      <c r="E79" s="266"/>
      <c r="F79" s="31"/>
      <c r="G79" s="196"/>
      <c r="H79" s="68"/>
      <c r="I79" s="67">
        <f>SUM(I68:I78)</f>
        <v>41110</v>
      </c>
      <c r="J79" s="662"/>
      <c r="K79" s="663"/>
      <c r="L79" s="663"/>
      <c r="M79" s="663"/>
      <c r="N79" s="664"/>
      <c r="O79" s="117"/>
      <c r="P79" s="117"/>
      <c r="Q79" s="117"/>
      <c r="R79" s="245"/>
      <c r="S79" s="298">
        <f>SUM(S68:S78)</f>
        <v>92950</v>
      </c>
      <c r="T79" s="117"/>
      <c r="U79" s="117"/>
      <c r="V79" s="117"/>
      <c r="W79" s="245"/>
      <c r="X79" s="298">
        <f>SUM(X68:X78)</f>
        <v>97175</v>
      </c>
    </row>
    <row r="80" spans="1:24" s="25" customFormat="1" ht="15" customHeight="1">
      <c r="A80" s="154"/>
      <c r="B80" s="526"/>
      <c r="C80" s="554"/>
      <c r="D80" s="555"/>
      <c r="E80" s="266"/>
      <c r="F80" s="31"/>
      <c r="G80" s="196"/>
      <c r="H80" s="68"/>
      <c r="I80" s="155"/>
      <c r="J80" s="662"/>
      <c r="K80" s="663"/>
      <c r="L80" s="663"/>
      <c r="M80" s="663"/>
      <c r="N80" s="664"/>
      <c r="O80" s="117"/>
      <c r="P80" s="117"/>
      <c r="Q80" s="117"/>
      <c r="R80" s="245"/>
      <c r="S80" s="286"/>
      <c r="T80" s="117"/>
      <c r="U80" s="117"/>
      <c r="V80" s="117"/>
      <c r="W80" s="245"/>
      <c r="X80" s="286"/>
    </row>
    <row r="81" spans="1:24" s="25" customFormat="1" ht="15" customHeight="1">
      <c r="A81" s="146" t="s">
        <v>39</v>
      </c>
      <c r="B81" s="542" t="s">
        <v>38</v>
      </c>
      <c r="C81" s="543"/>
      <c r="D81" s="544"/>
      <c r="E81" s="206"/>
      <c r="F81" s="268"/>
      <c r="G81" s="196"/>
      <c r="H81" s="186" t="s">
        <v>35</v>
      </c>
      <c r="I81" s="26"/>
      <c r="J81" s="662"/>
      <c r="K81" s="663"/>
      <c r="L81" s="663"/>
      <c r="M81" s="663"/>
      <c r="N81" s="664"/>
      <c r="O81" s="156" t="s">
        <v>37</v>
      </c>
      <c r="P81" s="38"/>
      <c r="Q81" s="158"/>
      <c r="R81" s="248" t="s">
        <v>35</v>
      </c>
      <c r="S81" s="286"/>
      <c r="T81" s="156" t="s">
        <v>37</v>
      </c>
      <c r="U81" s="38"/>
      <c r="V81" s="158"/>
      <c r="W81" s="248" t="s">
        <v>35</v>
      </c>
      <c r="X81" s="286"/>
    </row>
    <row r="82" spans="1:24" s="25" customFormat="1" ht="15" customHeight="1">
      <c r="A82" s="28"/>
      <c r="B82" s="523" t="s">
        <v>28</v>
      </c>
      <c r="C82" s="524"/>
      <c r="D82" s="525"/>
      <c r="E82" s="156">
        <v>1</v>
      </c>
      <c r="F82" s="304" t="s">
        <v>23</v>
      </c>
      <c r="G82" s="313">
        <v>18</v>
      </c>
      <c r="H82" s="317">
        <v>1200</v>
      </c>
      <c r="I82" s="26">
        <v>3600</v>
      </c>
      <c r="J82" s="662"/>
      <c r="K82" s="663"/>
      <c r="L82" s="663"/>
      <c r="M82" s="663"/>
      <c r="N82" s="664"/>
      <c r="O82" s="304">
        <v>1</v>
      </c>
      <c r="P82" s="38" t="s">
        <v>23</v>
      </c>
      <c r="Q82" s="314">
        <v>8</v>
      </c>
      <c r="R82" s="173">
        <v>1500</v>
      </c>
      <c r="S82" s="255">
        <f>R82*Q82*O82</f>
        <v>12000</v>
      </c>
      <c r="T82" s="268">
        <v>1</v>
      </c>
      <c r="U82" s="38" t="s">
        <v>23</v>
      </c>
      <c r="V82" s="313">
        <v>18</v>
      </c>
      <c r="W82" s="173">
        <v>980</v>
      </c>
      <c r="X82" s="255">
        <f>W82*V82*T82</f>
        <v>17640</v>
      </c>
    </row>
    <row r="83" spans="1:24" s="25" customFormat="1" ht="14.25" customHeight="1">
      <c r="A83" s="28"/>
      <c r="B83" s="545" t="s">
        <v>27</v>
      </c>
      <c r="C83" s="546"/>
      <c r="D83" s="547"/>
      <c r="E83" s="156">
        <v>1</v>
      </c>
      <c r="F83" s="304" t="s">
        <v>23</v>
      </c>
      <c r="G83" s="313">
        <v>18</v>
      </c>
      <c r="H83" s="317">
        <v>1200</v>
      </c>
      <c r="I83" s="26">
        <v>1200</v>
      </c>
      <c r="J83" s="662"/>
      <c r="K83" s="663"/>
      <c r="L83" s="663"/>
      <c r="M83" s="663"/>
      <c r="N83" s="664"/>
      <c r="O83" s="304">
        <v>1</v>
      </c>
      <c r="P83" s="38" t="s">
        <v>23</v>
      </c>
      <c r="Q83" s="314">
        <v>8</v>
      </c>
      <c r="R83" s="173">
        <v>1300</v>
      </c>
      <c r="S83" s="255">
        <f>R83*Q83*O83</f>
        <v>10400</v>
      </c>
      <c r="T83" s="268">
        <v>1</v>
      </c>
      <c r="U83" s="38" t="s">
        <v>23</v>
      </c>
      <c r="V83" s="313">
        <v>18</v>
      </c>
      <c r="W83" s="173">
        <v>900</v>
      </c>
      <c r="X83" s="255">
        <f t="shared" ref="X83:X86" si="23">W83*V83*T83</f>
        <v>16200</v>
      </c>
    </row>
    <row r="84" spans="1:24" s="25" customFormat="1" ht="14.25" customHeight="1">
      <c r="A84" s="28"/>
      <c r="B84" s="523" t="s">
        <v>31</v>
      </c>
      <c r="C84" s="524"/>
      <c r="D84" s="525"/>
      <c r="E84" s="156">
        <v>1</v>
      </c>
      <c r="F84" s="304" t="s">
        <v>23</v>
      </c>
      <c r="G84" s="313">
        <v>18</v>
      </c>
      <c r="H84" s="317">
        <v>1100</v>
      </c>
      <c r="I84" s="26">
        <v>3300</v>
      </c>
      <c r="J84" s="662"/>
      <c r="K84" s="663"/>
      <c r="L84" s="663"/>
      <c r="M84" s="663"/>
      <c r="N84" s="664"/>
      <c r="O84" s="304">
        <v>1</v>
      </c>
      <c r="P84" s="38" t="s">
        <v>23</v>
      </c>
      <c r="Q84" s="314">
        <v>8</v>
      </c>
      <c r="R84" s="173">
        <v>1200</v>
      </c>
      <c r="S84" s="255">
        <f>R84*Q84*O84</f>
        <v>9600</v>
      </c>
      <c r="T84" s="268">
        <v>1</v>
      </c>
      <c r="U84" s="38" t="s">
        <v>23</v>
      </c>
      <c r="V84" s="313">
        <v>18</v>
      </c>
      <c r="W84" s="173">
        <v>900</v>
      </c>
      <c r="X84" s="255">
        <f t="shared" si="23"/>
        <v>16200</v>
      </c>
    </row>
    <row r="85" spans="1:24" s="25" customFormat="1" ht="14.25" customHeight="1">
      <c r="A85" s="28"/>
      <c r="B85" s="523" t="s">
        <v>25</v>
      </c>
      <c r="C85" s="524"/>
      <c r="D85" s="525"/>
      <c r="E85" s="156">
        <v>2</v>
      </c>
      <c r="F85" s="304" t="s">
        <v>23</v>
      </c>
      <c r="G85" s="313">
        <v>18</v>
      </c>
      <c r="H85" s="317">
        <v>900</v>
      </c>
      <c r="I85" s="26">
        <v>5400</v>
      </c>
      <c r="J85" s="662"/>
      <c r="K85" s="663"/>
      <c r="L85" s="663"/>
      <c r="M85" s="663"/>
      <c r="N85" s="664"/>
      <c r="O85" s="304">
        <v>3</v>
      </c>
      <c r="P85" s="38" t="s">
        <v>23</v>
      </c>
      <c r="Q85" s="314">
        <v>8</v>
      </c>
      <c r="R85" s="173">
        <v>1200</v>
      </c>
      <c r="S85" s="255">
        <f>R85*Q85*O85</f>
        <v>28800</v>
      </c>
      <c r="T85" s="268">
        <v>3</v>
      </c>
      <c r="U85" s="38" t="s">
        <v>23</v>
      </c>
      <c r="V85" s="313">
        <v>18</v>
      </c>
      <c r="W85" s="173">
        <v>850</v>
      </c>
      <c r="X85" s="255">
        <f t="shared" si="23"/>
        <v>45900</v>
      </c>
    </row>
    <row r="86" spans="1:24" s="25" customFormat="1" ht="14.25" customHeight="1">
      <c r="A86" s="28"/>
      <c r="B86" s="523" t="s">
        <v>24</v>
      </c>
      <c r="C86" s="524"/>
      <c r="D86" s="525"/>
      <c r="E86" s="156">
        <v>1</v>
      </c>
      <c r="F86" s="304" t="s">
        <v>23</v>
      </c>
      <c r="G86" s="313">
        <v>18</v>
      </c>
      <c r="H86" s="317">
        <v>900</v>
      </c>
      <c r="I86" s="26">
        <v>2700</v>
      </c>
      <c r="J86" s="662"/>
      <c r="K86" s="663"/>
      <c r="L86" s="663"/>
      <c r="M86" s="663"/>
      <c r="N86" s="664"/>
      <c r="O86" s="304">
        <v>2</v>
      </c>
      <c r="P86" s="38" t="s">
        <v>23</v>
      </c>
      <c r="Q86" s="314">
        <v>8</v>
      </c>
      <c r="R86" s="173">
        <v>1200</v>
      </c>
      <c r="S86" s="255">
        <f>R86*Q86*O86</f>
        <v>19200</v>
      </c>
      <c r="T86" s="268">
        <v>1</v>
      </c>
      <c r="U86" s="38" t="s">
        <v>23</v>
      </c>
      <c r="V86" s="313">
        <v>18</v>
      </c>
      <c r="W86" s="173">
        <v>850</v>
      </c>
      <c r="X86" s="255">
        <f t="shared" si="23"/>
        <v>15300</v>
      </c>
    </row>
    <row r="87" spans="1:24" s="25" customFormat="1" ht="14.25" customHeight="1">
      <c r="A87" s="28"/>
      <c r="B87" s="526" t="s">
        <v>22</v>
      </c>
      <c r="C87" s="527"/>
      <c r="D87" s="528"/>
      <c r="E87" s="207"/>
      <c r="F87" s="268"/>
      <c r="G87" s="293"/>
      <c r="H87" s="84"/>
      <c r="I87" s="44">
        <f>SUM(I82:I86)</f>
        <v>16200</v>
      </c>
      <c r="J87" s="662"/>
      <c r="K87" s="663"/>
      <c r="L87" s="663"/>
      <c r="M87" s="663"/>
      <c r="N87" s="664"/>
      <c r="O87" s="117"/>
      <c r="P87" s="117"/>
      <c r="Q87" s="117"/>
      <c r="R87" s="249"/>
      <c r="S87" s="298">
        <f>SUM(S82:S86)</f>
        <v>80000</v>
      </c>
      <c r="T87" s="117"/>
      <c r="U87" s="117"/>
      <c r="V87" s="123"/>
      <c r="W87" s="249"/>
      <c r="X87" s="298">
        <f>SUM(X82:X86)</f>
        <v>111240</v>
      </c>
    </row>
    <row r="88" spans="1:24" s="25" customFormat="1" ht="14.25" customHeight="1">
      <c r="A88" s="28"/>
      <c r="B88" s="551"/>
      <c r="C88" s="552"/>
      <c r="D88" s="553"/>
      <c r="E88" s="207"/>
      <c r="F88" s="268"/>
      <c r="G88" s="293"/>
      <c r="H88" s="84"/>
      <c r="I88" s="26"/>
      <c r="J88" s="662"/>
      <c r="K88" s="663"/>
      <c r="L88" s="663"/>
      <c r="M88" s="663"/>
      <c r="N88" s="664"/>
      <c r="O88" s="117"/>
      <c r="P88" s="117"/>
      <c r="Q88" s="117"/>
      <c r="R88" s="245"/>
      <c r="S88" s="287"/>
      <c r="T88" s="117"/>
      <c r="U88" s="117"/>
      <c r="V88" s="123"/>
      <c r="W88" s="245"/>
      <c r="X88" s="287"/>
    </row>
    <row r="89" spans="1:24" s="25" customFormat="1" ht="15.75" customHeight="1">
      <c r="A89" s="137" t="s">
        <v>33</v>
      </c>
      <c r="B89" s="542" t="s">
        <v>32</v>
      </c>
      <c r="C89" s="543"/>
      <c r="D89" s="544"/>
      <c r="E89" s="207"/>
      <c r="F89" s="268"/>
      <c r="G89" s="293"/>
      <c r="H89" s="84"/>
      <c r="I89" s="26"/>
      <c r="J89" s="662"/>
      <c r="K89" s="663"/>
      <c r="L89" s="663"/>
      <c r="M89" s="663"/>
      <c r="N89" s="664"/>
      <c r="O89" s="117"/>
      <c r="P89" s="117"/>
      <c r="Q89" s="117"/>
      <c r="R89" s="245"/>
      <c r="S89" s="287"/>
      <c r="T89" s="117"/>
      <c r="U89" s="117"/>
      <c r="V89" s="123"/>
      <c r="W89" s="245"/>
      <c r="X89" s="287"/>
    </row>
    <row r="90" spans="1:24" s="25" customFormat="1" ht="15" customHeight="1">
      <c r="A90" s="28"/>
      <c r="B90" s="523" t="s">
        <v>28</v>
      </c>
      <c r="C90" s="524"/>
      <c r="D90" s="525"/>
      <c r="E90" s="156">
        <v>1</v>
      </c>
      <c r="F90" s="304" t="s">
        <v>23</v>
      </c>
      <c r="G90" s="235">
        <v>12</v>
      </c>
      <c r="H90" s="84">
        <v>1200</v>
      </c>
      <c r="I90" s="26">
        <v>2400</v>
      </c>
      <c r="J90" s="662"/>
      <c r="K90" s="663"/>
      <c r="L90" s="663"/>
      <c r="M90" s="663"/>
      <c r="N90" s="664"/>
      <c r="O90" s="304">
        <v>1</v>
      </c>
      <c r="P90" s="38" t="s">
        <v>23</v>
      </c>
      <c r="Q90" s="314">
        <v>8</v>
      </c>
      <c r="R90" s="173">
        <v>1500</v>
      </c>
      <c r="S90" s="255">
        <f>R90*Q90*O90</f>
        <v>12000</v>
      </c>
      <c r="T90" s="268">
        <v>1</v>
      </c>
      <c r="U90" s="38" t="s">
        <v>23</v>
      </c>
      <c r="V90" s="235">
        <v>12</v>
      </c>
      <c r="W90" s="173">
        <v>980</v>
      </c>
      <c r="X90" s="255">
        <f>W90*V90*T90</f>
        <v>11760</v>
      </c>
    </row>
    <row r="91" spans="1:24" s="25" customFormat="1" ht="15" customHeight="1">
      <c r="A91" s="28"/>
      <c r="B91" s="545" t="s">
        <v>27</v>
      </c>
      <c r="C91" s="546"/>
      <c r="D91" s="547"/>
      <c r="E91" s="156">
        <v>1</v>
      </c>
      <c r="F91" s="304" t="s">
        <v>23</v>
      </c>
      <c r="G91" s="235">
        <v>12</v>
      </c>
      <c r="H91" s="84">
        <v>1200</v>
      </c>
      <c r="I91" s="26">
        <v>4800</v>
      </c>
      <c r="J91" s="662"/>
      <c r="K91" s="663"/>
      <c r="L91" s="663"/>
      <c r="M91" s="663"/>
      <c r="N91" s="664"/>
      <c r="O91" s="304">
        <v>1</v>
      </c>
      <c r="P91" s="38" t="s">
        <v>23</v>
      </c>
      <c r="Q91" s="314">
        <v>8</v>
      </c>
      <c r="R91" s="173">
        <v>1300</v>
      </c>
      <c r="S91" s="255">
        <f t="shared" ref="S91:S95" si="24">R91*Q91*O91</f>
        <v>10400</v>
      </c>
      <c r="T91" s="268">
        <v>1</v>
      </c>
      <c r="U91" s="38" t="s">
        <v>23</v>
      </c>
      <c r="V91" s="235">
        <v>12</v>
      </c>
      <c r="W91" s="173">
        <v>900</v>
      </c>
      <c r="X91" s="255">
        <f t="shared" ref="X91:X95" si="25">W91*V91*T91</f>
        <v>10800</v>
      </c>
    </row>
    <row r="92" spans="1:24" s="25" customFormat="1" ht="15" customHeight="1">
      <c r="A92" s="28"/>
      <c r="B92" s="548" t="s">
        <v>26</v>
      </c>
      <c r="C92" s="549"/>
      <c r="D92" s="550"/>
      <c r="E92" s="156">
        <v>1</v>
      </c>
      <c r="F92" s="304" t="s">
        <v>23</v>
      </c>
      <c r="G92" s="235">
        <v>12</v>
      </c>
      <c r="H92" s="84">
        <v>1200</v>
      </c>
      <c r="I92" s="26">
        <v>4800</v>
      </c>
      <c r="J92" s="662"/>
      <c r="K92" s="663"/>
      <c r="L92" s="663"/>
      <c r="M92" s="663"/>
      <c r="N92" s="664"/>
      <c r="O92" s="304">
        <v>1</v>
      </c>
      <c r="P92" s="38" t="s">
        <v>23</v>
      </c>
      <c r="Q92" s="314">
        <v>8</v>
      </c>
      <c r="R92" s="173">
        <v>1300</v>
      </c>
      <c r="S92" s="255">
        <f t="shared" si="24"/>
        <v>10400</v>
      </c>
      <c r="T92" s="268">
        <v>1</v>
      </c>
      <c r="U92" s="38" t="s">
        <v>23</v>
      </c>
      <c r="V92" s="235">
        <v>12</v>
      </c>
      <c r="W92" s="173">
        <v>900</v>
      </c>
      <c r="X92" s="255">
        <f t="shared" si="25"/>
        <v>10800</v>
      </c>
    </row>
    <row r="93" spans="1:24" s="25" customFormat="1" ht="15" customHeight="1">
      <c r="A93" s="28"/>
      <c r="B93" s="523" t="s">
        <v>31</v>
      </c>
      <c r="C93" s="524"/>
      <c r="D93" s="525"/>
      <c r="E93" s="156">
        <v>1</v>
      </c>
      <c r="F93" s="304" t="s">
        <v>23</v>
      </c>
      <c r="G93" s="235">
        <v>12</v>
      </c>
      <c r="H93" s="84">
        <v>1100</v>
      </c>
      <c r="I93" s="26">
        <v>4400</v>
      </c>
      <c r="J93" s="662"/>
      <c r="K93" s="663"/>
      <c r="L93" s="663"/>
      <c r="M93" s="663"/>
      <c r="N93" s="664"/>
      <c r="O93" s="304">
        <v>1</v>
      </c>
      <c r="P93" s="38" t="s">
        <v>23</v>
      </c>
      <c r="Q93" s="314">
        <v>8</v>
      </c>
      <c r="R93" s="173">
        <v>1200</v>
      </c>
      <c r="S93" s="255">
        <f t="shared" si="24"/>
        <v>9600</v>
      </c>
      <c r="T93" s="268">
        <v>1</v>
      </c>
      <c r="U93" s="38" t="s">
        <v>23</v>
      </c>
      <c r="V93" s="235">
        <v>12</v>
      </c>
      <c r="W93" s="173">
        <v>900</v>
      </c>
      <c r="X93" s="255">
        <f t="shared" si="25"/>
        <v>10800</v>
      </c>
    </row>
    <row r="94" spans="1:24" s="25" customFormat="1" ht="15" customHeight="1">
      <c r="A94" s="28"/>
      <c r="B94" s="523" t="s">
        <v>25</v>
      </c>
      <c r="C94" s="524"/>
      <c r="D94" s="525"/>
      <c r="E94" s="156">
        <v>3</v>
      </c>
      <c r="F94" s="304" t="s">
        <v>23</v>
      </c>
      <c r="G94" s="235">
        <v>12</v>
      </c>
      <c r="H94" s="84">
        <v>900</v>
      </c>
      <c r="I94" s="26">
        <v>3600</v>
      </c>
      <c r="J94" s="662"/>
      <c r="K94" s="663"/>
      <c r="L94" s="663"/>
      <c r="M94" s="663"/>
      <c r="N94" s="664"/>
      <c r="O94" s="304">
        <v>3</v>
      </c>
      <c r="P94" s="38" t="s">
        <v>23</v>
      </c>
      <c r="Q94" s="314">
        <v>8</v>
      </c>
      <c r="R94" s="173">
        <v>1200</v>
      </c>
      <c r="S94" s="255">
        <f t="shared" si="24"/>
        <v>28800</v>
      </c>
      <c r="T94" s="268">
        <v>3</v>
      </c>
      <c r="U94" s="38" t="s">
        <v>23</v>
      </c>
      <c r="V94" s="235">
        <v>12</v>
      </c>
      <c r="W94" s="173">
        <v>850</v>
      </c>
      <c r="X94" s="255">
        <f t="shared" si="25"/>
        <v>30600</v>
      </c>
    </row>
    <row r="95" spans="1:24" s="25" customFormat="1" ht="15" customHeight="1">
      <c r="A95" s="28"/>
      <c r="B95" s="523" t="s">
        <v>24</v>
      </c>
      <c r="C95" s="524"/>
      <c r="D95" s="525"/>
      <c r="E95" s="156">
        <v>1</v>
      </c>
      <c r="F95" s="304" t="s">
        <v>23</v>
      </c>
      <c r="G95" s="235">
        <v>12</v>
      </c>
      <c r="H95" s="84">
        <v>900</v>
      </c>
      <c r="I95" s="26">
        <v>3600</v>
      </c>
      <c r="J95" s="662"/>
      <c r="K95" s="663"/>
      <c r="L95" s="663"/>
      <c r="M95" s="663"/>
      <c r="N95" s="664"/>
      <c r="O95" s="304">
        <v>2</v>
      </c>
      <c r="P95" s="38" t="s">
        <v>23</v>
      </c>
      <c r="Q95" s="314">
        <v>8</v>
      </c>
      <c r="R95" s="173">
        <v>1200</v>
      </c>
      <c r="S95" s="255">
        <f t="shared" si="24"/>
        <v>19200</v>
      </c>
      <c r="T95" s="268">
        <v>1</v>
      </c>
      <c r="U95" s="38" t="s">
        <v>23</v>
      </c>
      <c r="V95" s="235">
        <v>12</v>
      </c>
      <c r="W95" s="173">
        <v>850</v>
      </c>
      <c r="X95" s="255">
        <f t="shared" si="25"/>
        <v>10200</v>
      </c>
    </row>
    <row r="96" spans="1:24" s="25" customFormat="1" ht="15" customHeight="1">
      <c r="A96" s="160"/>
      <c r="B96" s="539" t="s">
        <v>22</v>
      </c>
      <c r="C96" s="540"/>
      <c r="D96" s="541"/>
      <c r="E96" s="208"/>
      <c r="F96" s="57"/>
      <c r="G96" s="31"/>
      <c r="H96" s="199"/>
      <c r="I96" s="44">
        <f>SUM(I90:I95)</f>
        <v>23600</v>
      </c>
      <c r="J96" s="662"/>
      <c r="K96" s="663"/>
      <c r="L96" s="663"/>
      <c r="M96" s="663"/>
      <c r="N96" s="664"/>
      <c r="O96" s="117"/>
      <c r="P96" s="117"/>
      <c r="Q96" s="31"/>
      <c r="R96" s="249"/>
      <c r="S96" s="298">
        <f>SUM(S90:S95)</f>
        <v>90400</v>
      </c>
      <c r="T96" s="117"/>
      <c r="U96" s="117"/>
      <c r="V96" s="31"/>
      <c r="W96" s="249"/>
      <c r="X96" s="298">
        <f>SUM(X90:X95)</f>
        <v>84960</v>
      </c>
    </row>
    <row r="97" spans="1:24" s="25" customFormat="1" ht="15" customHeight="1">
      <c r="A97" s="137" t="s">
        <v>30</v>
      </c>
      <c r="B97" s="542" t="s">
        <v>29</v>
      </c>
      <c r="C97" s="543"/>
      <c r="D97" s="544"/>
      <c r="E97" s="207"/>
      <c r="F97" s="268"/>
      <c r="G97" s="31"/>
      <c r="H97" s="84"/>
      <c r="I97" s="26"/>
      <c r="J97" s="662"/>
      <c r="K97" s="663"/>
      <c r="L97" s="663"/>
      <c r="M97" s="663"/>
      <c r="N97" s="664"/>
      <c r="O97" s="117"/>
      <c r="P97" s="117"/>
      <c r="Q97" s="31"/>
      <c r="R97" s="245"/>
      <c r="S97" s="287"/>
      <c r="T97" s="117"/>
      <c r="U97" s="117"/>
      <c r="V97" s="31"/>
      <c r="W97" s="245"/>
      <c r="X97" s="287"/>
    </row>
    <row r="98" spans="1:24" s="25" customFormat="1" ht="15" customHeight="1">
      <c r="A98" s="28"/>
      <c r="B98" s="523" t="s">
        <v>28</v>
      </c>
      <c r="C98" s="524"/>
      <c r="D98" s="525"/>
      <c r="E98" s="156">
        <v>1</v>
      </c>
      <c r="F98" s="304" t="s">
        <v>23</v>
      </c>
      <c r="G98" s="235">
        <v>2</v>
      </c>
      <c r="H98" s="317">
        <v>1200</v>
      </c>
      <c r="I98" s="276">
        <v>1200</v>
      </c>
      <c r="J98" s="662"/>
      <c r="K98" s="663"/>
      <c r="L98" s="663"/>
      <c r="M98" s="663"/>
      <c r="N98" s="664"/>
      <c r="O98" s="304">
        <v>1</v>
      </c>
      <c r="P98" s="38" t="s">
        <v>23</v>
      </c>
      <c r="Q98" s="235">
        <v>2</v>
      </c>
      <c r="R98" s="173">
        <v>1500</v>
      </c>
      <c r="S98" s="255">
        <f>R98*Q98*O98</f>
        <v>3000</v>
      </c>
      <c r="T98" s="268">
        <v>1</v>
      </c>
      <c r="U98" s="38" t="s">
        <v>23</v>
      </c>
      <c r="V98" s="235">
        <v>2</v>
      </c>
      <c r="W98" s="173">
        <v>980</v>
      </c>
      <c r="X98" s="255">
        <f>W98*V98*T98</f>
        <v>1960</v>
      </c>
    </row>
    <row r="99" spans="1:24" s="25" customFormat="1" ht="15" customHeight="1">
      <c r="A99" s="28"/>
      <c r="B99" s="545" t="s">
        <v>27</v>
      </c>
      <c r="C99" s="546"/>
      <c r="D99" s="547"/>
      <c r="E99" s="156">
        <v>1</v>
      </c>
      <c r="F99" s="304" t="s">
        <v>23</v>
      </c>
      <c r="G99" s="235">
        <v>2</v>
      </c>
      <c r="H99" s="317">
        <v>1200</v>
      </c>
      <c r="I99" s="276">
        <v>1200</v>
      </c>
      <c r="J99" s="662"/>
      <c r="K99" s="663"/>
      <c r="L99" s="663"/>
      <c r="M99" s="663"/>
      <c r="N99" s="664"/>
      <c r="O99" s="304">
        <v>1</v>
      </c>
      <c r="P99" s="38" t="s">
        <v>23</v>
      </c>
      <c r="Q99" s="235">
        <v>2</v>
      </c>
      <c r="R99" s="173">
        <v>1300</v>
      </c>
      <c r="S99" s="255">
        <f t="shared" ref="S99:S103" si="26">R99*Q99*O99</f>
        <v>2600</v>
      </c>
      <c r="T99" s="268">
        <v>1</v>
      </c>
      <c r="U99" s="38" t="s">
        <v>23</v>
      </c>
      <c r="V99" s="235">
        <v>2</v>
      </c>
      <c r="W99" s="173">
        <v>900</v>
      </c>
      <c r="X99" s="255">
        <f t="shared" ref="X99:X103" si="27">W99*V99*T99</f>
        <v>1800</v>
      </c>
    </row>
    <row r="100" spans="1:24" s="25" customFormat="1" ht="15" customHeight="1">
      <c r="A100" s="28"/>
      <c r="B100" s="548" t="s">
        <v>26</v>
      </c>
      <c r="C100" s="549"/>
      <c r="D100" s="550"/>
      <c r="E100" s="156">
        <v>1</v>
      </c>
      <c r="F100" s="304" t="s">
        <v>23</v>
      </c>
      <c r="G100" s="235">
        <v>2</v>
      </c>
      <c r="H100" s="317">
        <v>1200</v>
      </c>
      <c r="I100" s="276">
        <v>1200</v>
      </c>
      <c r="J100" s="662"/>
      <c r="K100" s="663"/>
      <c r="L100" s="663"/>
      <c r="M100" s="663"/>
      <c r="N100" s="664"/>
      <c r="O100" s="304">
        <v>1</v>
      </c>
      <c r="P100" s="38" t="s">
        <v>23</v>
      </c>
      <c r="Q100" s="235">
        <v>2</v>
      </c>
      <c r="R100" s="173">
        <v>1300</v>
      </c>
      <c r="S100" s="255">
        <f t="shared" si="26"/>
        <v>2600</v>
      </c>
      <c r="T100" s="268">
        <v>1</v>
      </c>
      <c r="U100" s="38" t="s">
        <v>23</v>
      </c>
      <c r="V100" s="235">
        <v>2</v>
      </c>
      <c r="W100" s="173">
        <v>900</v>
      </c>
      <c r="X100" s="255">
        <f t="shared" si="27"/>
        <v>1800</v>
      </c>
    </row>
    <row r="101" spans="1:24" s="25" customFormat="1" ht="15" customHeight="1">
      <c r="A101" s="28"/>
      <c r="B101" s="671" t="s">
        <v>31</v>
      </c>
      <c r="C101" s="672"/>
      <c r="D101" s="673"/>
      <c r="E101" s="156">
        <v>1</v>
      </c>
      <c r="F101" s="304" t="s">
        <v>23</v>
      </c>
      <c r="G101" s="235">
        <v>2</v>
      </c>
      <c r="H101" s="317">
        <v>1100</v>
      </c>
      <c r="I101" s="276">
        <v>4400</v>
      </c>
      <c r="J101" s="662"/>
      <c r="K101" s="663"/>
      <c r="L101" s="663"/>
      <c r="M101" s="663"/>
      <c r="N101" s="664"/>
      <c r="O101" s="304">
        <v>0</v>
      </c>
      <c r="P101" s="38" t="s">
        <v>23</v>
      </c>
      <c r="Q101" s="235">
        <v>0</v>
      </c>
      <c r="R101" s="305">
        <v>0</v>
      </c>
      <c r="S101" s="299">
        <f t="shared" si="26"/>
        <v>0</v>
      </c>
      <c r="T101" s="304">
        <v>1</v>
      </c>
      <c r="U101" s="38" t="s">
        <v>23</v>
      </c>
      <c r="V101" s="235">
        <v>2</v>
      </c>
      <c r="W101" s="305">
        <v>900</v>
      </c>
      <c r="X101" s="315">
        <f t="shared" si="27"/>
        <v>1800</v>
      </c>
    </row>
    <row r="102" spans="1:24" s="25" customFormat="1" ht="15" customHeight="1">
      <c r="A102" s="28"/>
      <c r="B102" s="523" t="s">
        <v>25</v>
      </c>
      <c r="C102" s="524"/>
      <c r="D102" s="525"/>
      <c r="E102" s="156">
        <v>1</v>
      </c>
      <c r="F102" s="304" t="s">
        <v>23</v>
      </c>
      <c r="G102" s="235">
        <v>2</v>
      </c>
      <c r="H102" s="317">
        <v>900</v>
      </c>
      <c r="I102" s="276">
        <v>900</v>
      </c>
      <c r="J102" s="662"/>
      <c r="K102" s="663"/>
      <c r="L102" s="663"/>
      <c r="M102" s="663"/>
      <c r="N102" s="664"/>
      <c r="O102" s="304">
        <v>3</v>
      </c>
      <c r="P102" s="38" t="s">
        <v>23</v>
      </c>
      <c r="Q102" s="235">
        <v>2</v>
      </c>
      <c r="R102" s="173">
        <v>1200</v>
      </c>
      <c r="S102" s="255">
        <f t="shared" si="26"/>
        <v>7200</v>
      </c>
      <c r="T102" s="268">
        <v>1</v>
      </c>
      <c r="U102" s="38" t="s">
        <v>23</v>
      </c>
      <c r="V102" s="235">
        <v>2</v>
      </c>
      <c r="W102" s="173">
        <v>850</v>
      </c>
      <c r="X102" s="255">
        <f t="shared" si="27"/>
        <v>1700</v>
      </c>
    </row>
    <row r="103" spans="1:24" s="25" customFormat="1" ht="15" customHeight="1">
      <c r="A103" s="28"/>
      <c r="B103" s="523" t="s">
        <v>24</v>
      </c>
      <c r="C103" s="524"/>
      <c r="D103" s="525"/>
      <c r="E103" s="156">
        <v>1</v>
      </c>
      <c r="F103" s="304" t="s">
        <v>23</v>
      </c>
      <c r="G103" s="235">
        <v>2</v>
      </c>
      <c r="H103" s="317">
        <v>900</v>
      </c>
      <c r="I103" s="276">
        <v>900</v>
      </c>
      <c r="J103" s="662"/>
      <c r="K103" s="663"/>
      <c r="L103" s="663"/>
      <c r="M103" s="663"/>
      <c r="N103" s="664"/>
      <c r="O103" s="304">
        <v>2</v>
      </c>
      <c r="P103" s="38" t="s">
        <v>23</v>
      </c>
      <c r="Q103" s="235">
        <v>2</v>
      </c>
      <c r="R103" s="173">
        <v>1200</v>
      </c>
      <c r="S103" s="255">
        <f t="shared" si="26"/>
        <v>4800</v>
      </c>
      <c r="T103" s="268">
        <v>1</v>
      </c>
      <c r="U103" s="38" t="s">
        <v>23</v>
      </c>
      <c r="V103" s="235">
        <v>2</v>
      </c>
      <c r="W103" s="173">
        <v>850</v>
      </c>
      <c r="X103" s="255">
        <f t="shared" si="27"/>
        <v>1700</v>
      </c>
    </row>
    <row r="104" spans="1:24" s="25" customFormat="1" ht="13.5" customHeight="1">
      <c r="A104" s="28"/>
      <c r="B104" s="526" t="s">
        <v>22</v>
      </c>
      <c r="C104" s="527"/>
      <c r="D104" s="528"/>
      <c r="E104" s="208"/>
      <c r="F104" s="268"/>
      <c r="G104" s="196"/>
      <c r="H104" s="68"/>
      <c r="I104" s="35">
        <f>SUM(I98:I103)</f>
        <v>9800</v>
      </c>
      <c r="J104" s="662"/>
      <c r="K104" s="663"/>
      <c r="L104" s="663"/>
      <c r="M104" s="663"/>
      <c r="N104" s="664"/>
      <c r="O104" s="304"/>
      <c r="P104" s="38"/>
      <c r="Q104" s="31"/>
      <c r="R104" s="250"/>
      <c r="S104" s="298">
        <f>SUM(S98:S103)</f>
        <v>20200</v>
      </c>
      <c r="T104" s="268"/>
      <c r="U104" s="38"/>
      <c r="V104" s="31"/>
      <c r="W104" s="250"/>
      <c r="X104" s="298">
        <f>SUM(X98:X103)</f>
        <v>10760</v>
      </c>
    </row>
    <row r="105" spans="1:24" s="25" customFormat="1" ht="13.5" customHeight="1">
      <c r="A105" s="28"/>
      <c r="B105" s="529"/>
      <c r="C105" s="530"/>
      <c r="D105" s="531"/>
      <c r="E105" s="206"/>
      <c r="F105" s="268"/>
      <c r="G105" s="196"/>
      <c r="H105" s="68"/>
      <c r="I105" s="35"/>
      <c r="J105" s="662"/>
      <c r="K105" s="663"/>
      <c r="L105" s="663"/>
      <c r="M105" s="663"/>
      <c r="N105" s="664"/>
      <c r="O105" s="191"/>
      <c r="P105" s="48"/>
      <c r="Q105" s="46"/>
      <c r="R105" s="173"/>
      <c r="S105" s="298"/>
      <c r="T105" s="191"/>
      <c r="U105" s="48"/>
      <c r="V105" s="46"/>
      <c r="W105" s="173"/>
      <c r="X105" s="298"/>
    </row>
    <row r="106" spans="1:24" s="25" customFormat="1" ht="13.5" customHeight="1">
      <c r="A106" s="146" t="s">
        <v>21</v>
      </c>
      <c r="B106" s="532" t="s">
        <v>20</v>
      </c>
      <c r="C106" s="533"/>
      <c r="D106" s="534"/>
      <c r="E106" s="206"/>
      <c r="F106" s="268"/>
      <c r="G106" s="196"/>
      <c r="H106" s="68"/>
      <c r="I106" s="155"/>
      <c r="J106" s="662"/>
      <c r="K106" s="663"/>
      <c r="L106" s="663"/>
      <c r="M106" s="663"/>
      <c r="N106" s="664"/>
      <c r="O106" s="191"/>
      <c r="P106" s="48"/>
      <c r="Q106" s="49"/>
      <c r="R106" s="173"/>
      <c r="S106" s="298"/>
      <c r="T106" s="191"/>
      <c r="U106" s="48"/>
      <c r="V106" s="49"/>
      <c r="W106" s="173"/>
      <c r="X106" s="298"/>
    </row>
    <row r="107" spans="1:24" s="25" customFormat="1" ht="13.5" customHeight="1">
      <c r="A107" s="28"/>
      <c r="B107" s="535" t="s">
        <v>19</v>
      </c>
      <c r="C107" s="516"/>
      <c r="D107" s="517"/>
      <c r="E107" s="206"/>
      <c r="F107" s="268"/>
      <c r="G107" s="196"/>
      <c r="H107" s="68"/>
      <c r="I107" s="35">
        <f>(I111+I112+I113)*0.003</f>
        <v>2296.59</v>
      </c>
      <c r="J107" s="662"/>
      <c r="K107" s="663"/>
      <c r="L107" s="663"/>
      <c r="M107" s="663"/>
      <c r="N107" s="664"/>
      <c r="O107" s="191"/>
      <c r="P107" s="48" t="s">
        <v>40</v>
      </c>
      <c r="Q107" s="230"/>
      <c r="R107" s="173"/>
      <c r="S107" s="298">
        <v>33307.5</v>
      </c>
      <c r="T107" s="191"/>
      <c r="U107" s="48" t="s">
        <v>40</v>
      </c>
      <c r="V107" s="230"/>
      <c r="W107" s="173"/>
      <c r="X107" s="298">
        <v>4408.3100000000004</v>
      </c>
    </row>
    <row r="108" spans="1:24" s="25" customFormat="1" ht="13.5" customHeight="1">
      <c r="A108" s="146" t="s">
        <v>18</v>
      </c>
      <c r="B108" s="536" t="s">
        <v>17</v>
      </c>
      <c r="C108" s="537"/>
      <c r="D108" s="538"/>
      <c r="E108" s="206"/>
      <c r="F108" s="268"/>
      <c r="G108" s="196"/>
      <c r="H108" s="68"/>
      <c r="I108" s="35">
        <f>(I111+I112+I113)*0.05</f>
        <v>38276.5</v>
      </c>
      <c r="J108" s="662"/>
      <c r="K108" s="663"/>
      <c r="L108" s="663"/>
      <c r="M108" s="663"/>
      <c r="N108" s="664"/>
      <c r="O108" s="191"/>
      <c r="P108" s="48" t="s">
        <v>40</v>
      </c>
      <c r="Q108" s="47"/>
      <c r="R108" s="173"/>
      <c r="S108" s="298"/>
      <c r="T108" s="191"/>
      <c r="U108" s="48" t="s">
        <v>40</v>
      </c>
      <c r="V108" s="47"/>
      <c r="W108" s="173"/>
      <c r="X108" s="298">
        <v>126247.5</v>
      </c>
    </row>
    <row r="109" spans="1:24" s="25" customFormat="1" ht="15" customHeight="1">
      <c r="A109" s="28"/>
      <c r="B109" s="515"/>
      <c r="C109" s="516"/>
      <c r="D109" s="517"/>
      <c r="E109" s="206"/>
      <c r="F109" s="268"/>
      <c r="G109" s="196"/>
      <c r="H109" s="68"/>
      <c r="I109" s="26"/>
      <c r="J109" s="662"/>
      <c r="K109" s="663"/>
      <c r="L109" s="663"/>
      <c r="M109" s="663"/>
      <c r="N109" s="664"/>
      <c r="O109" s="191"/>
      <c r="P109" s="31"/>
      <c r="Q109" s="46"/>
      <c r="R109" s="251"/>
      <c r="S109" s="298"/>
      <c r="T109" s="191"/>
      <c r="U109" s="31"/>
      <c r="V109" s="46"/>
      <c r="W109" s="251"/>
      <c r="X109" s="298"/>
    </row>
    <row r="110" spans="1:24" s="25" customFormat="1" ht="15" customHeight="1">
      <c r="A110" s="28"/>
      <c r="B110" s="518" t="s">
        <v>16</v>
      </c>
      <c r="C110" s="519"/>
      <c r="D110" s="520"/>
      <c r="E110" s="206"/>
      <c r="F110" s="268"/>
      <c r="G110" s="196"/>
      <c r="H110" s="68"/>
      <c r="I110" s="26"/>
      <c r="J110" s="662"/>
      <c r="K110" s="663"/>
      <c r="L110" s="663"/>
      <c r="M110" s="663"/>
      <c r="N110" s="664"/>
      <c r="O110" s="191"/>
      <c r="P110" s="38"/>
      <c r="Q110" s="45"/>
      <c r="R110" s="251"/>
      <c r="S110" s="298"/>
      <c r="T110" s="191"/>
      <c r="U110" s="38"/>
      <c r="V110" s="45"/>
      <c r="W110" s="251"/>
      <c r="X110" s="298"/>
    </row>
    <row r="111" spans="1:24" s="25" customFormat="1" ht="15" customHeight="1">
      <c r="A111" s="28"/>
      <c r="B111" s="518" t="s">
        <v>15</v>
      </c>
      <c r="C111" s="521"/>
      <c r="D111" s="522"/>
      <c r="E111" s="206"/>
      <c r="F111" s="268"/>
      <c r="G111" s="196"/>
      <c r="H111" s="68"/>
      <c r="I111" s="44">
        <f>I33</f>
        <v>189500</v>
      </c>
      <c r="J111" s="662"/>
      <c r="K111" s="663"/>
      <c r="L111" s="663"/>
      <c r="M111" s="663"/>
      <c r="N111" s="664"/>
      <c r="O111" s="191"/>
      <c r="P111" s="304"/>
      <c r="Q111" s="43"/>
      <c r="R111" s="251"/>
      <c r="S111" s="298">
        <f>S33</f>
        <v>284700</v>
      </c>
      <c r="T111" s="191"/>
      <c r="U111" s="268"/>
      <c r="V111" s="43"/>
      <c r="W111" s="251"/>
      <c r="X111" s="298">
        <f>X33</f>
        <v>108100</v>
      </c>
    </row>
    <row r="112" spans="1:24" s="25" customFormat="1" ht="15" customHeight="1">
      <c r="A112" s="28"/>
      <c r="B112" s="518" t="s">
        <v>14</v>
      </c>
      <c r="C112" s="519"/>
      <c r="D112" s="520"/>
      <c r="E112" s="206"/>
      <c r="F112" s="268"/>
      <c r="G112" s="196"/>
      <c r="H112" s="68"/>
      <c r="I112" s="35">
        <f>I47+I53+I64+I79</f>
        <v>526430</v>
      </c>
      <c r="J112" s="662"/>
      <c r="K112" s="663"/>
      <c r="L112" s="663"/>
      <c r="M112" s="663"/>
      <c r="N112" s="664"/>
      <c r="O112" s="191"/>
      <c r="P112" s="304"/>
      <c r="Q112" s="34"/>
      <c r="R112" s="173"/>
      <c r="S112" s="298">
        <f>S47+S53+S64+S79</f>
        <v>634950</v>
      </c>
      <c r="T112" s="191"/>
      <c r="U112" s="268"/>
      <c r="V112" s="34"/>
      <c r="W112" s="173"/>
      <c r="X112" s="298">
        <f>X47+X53+X64+X79</f>
        <v>1154375</v>
      </c>
    </row>
    <row r="113" spans="1:24" s="25" customFormat="1" ht="15" customHeight="1">
      <c r="A113" s="28"/>
      <c r="B113" s="518" t="s">
        <v>13</v>
      </c>
      <c r="C113" s="519"/>
      <c r="D113" s="520"/>
      <c r="E113" s="206"/>
      <c r="F113" s="268"/>
      <c r="G113" s="196"/>
      <c r="H113" s="68"/>
      <c r="I113" s="35">
        <f>I87+I96+I104</f>
        <v>49600</v>
      </c>
      <c r="J113" s="662"/>
      <c r="K113" s="663"/>
      <c r="L113" s="663"/>
      <c r="M113" s="663"/>
      <c r="N113" s="664"/>
      <c r="O113" s="191"/>
      <c r="P113" s="304"/>
      <c r="Q113" s="34"/>
      <c r="R113" s="173"/>
      <c r="S113" s="298">
        <f>S87+S96+S104</f>
        <v>190600</v>
      </c>
      <c r="T113" s="191"/>
      <c r="U113" s="268"/>
      <c r="V113" s="34"/>
      <c r="W113" s="173"/>
      <c r="X113" s="298">
        <f>X87+X96+X104</f>
        <v>206960</v>
      </c>
    </row>
    <row r="114" spans="1:24" s="25" customFormat="1">
      <c r="A114" s="28"/>
      <c r="B114" s="518" t="s">
        <v>12</v>
      </c>
      <c r="C114" s="519"/>
      <c r="D114" s="520"/>
      <c r="E114" s="206"/>
      <c r="F114" s="268"/>
      <c r="G114" s="196"/>
      <c r="H114" s="68"/>
      <c r="I114" s="35">
        <f>SUM(I111:I113)*0.15</f>
        <v>114829.5</v>
      </c>
      <c r="J114" s="662"/>
      <c r="K114" s="663"/>
      <c r="L114" s="663"/>
      <c r="M114" s="663"/>
      <c r="N114" s="664"/>
      <c r="O114" s="191"/>
      <c r="P114" s="304"/>
      <c r="Q114" s="34"/>
      <c r="R114" s="173"/>
      <c r="S114" s="298">
        <v>166537.5</v>
      </c>
      <c r="T114" s="191"/>
      <c r="U114" s="268"/>
      <c r="V114" s="34"/>
      <c r="W114" s="173"/>
      <c r="X114" s="298">
        <v>189371.25</v>
      </c>
    </row>
    <row r="115" spans="1:24" s="25" customFormat="1" ht="15" customHeight="1" thickBot="1">
      <c r="A115" s="28"/>
      <c r="B115" s="505" t="s">
        <v>11</v>
      </c>
      <c r="C115" s="506"/>
      <c r="D115" s="507"/>
      <c r="E115" s="206"/>
      <c r="F115" s="268"/>
      <c r="G115" s="196"/>
      <c r="H115" s="78"/>
      <c r="I115" s="35">
        <f>SUM(I107:I114)</f>
        <v>920932.59</v>
      </c>
      <c r="J115" s="665"/>
      <c r="K115" s="666"/>
      <c r="L115" s="666"/>
      <c r="M115" s="666"/>
      <c r="N115" s="667"/>
      <c r="O115" s="52"/>
      <c r="P115" s="304"/>
      <c r="Q115" s="252"/>
      <c r="R115" s="252"/>
      <c r="S115" s="298">
        <v>1276787.5</v>
      </c>
      <c r="T115" s="52"/>
      <c r="U115" s="268"/>
      <c r="V115" s="252"/>
      <c r="W115" s="252"/>
      <c r="X115" s="300">
        <f>SUM(X107:X114)</f>
        <v>1789462.06</v>
      </c>
    </row>
    <row r="116" spans="1:24" s="25" customFormat="1" ht="15" customHeight="1" thickBot="1">
      <c r="A116" s="28"/>
      <c r="B116" s="508" t="s">
        <v>10</v>
      </c>
      <c r="C116" s="509"/>
      <c r="D116" s="509"/>
      <c r="E116" s="510" t="s">
        <v>159</v>
      </c>
      <c r="F116" s="511"/>
      <c r="G116" s="511"/>
      <c r="H116" s="511"/>
      <c r="I116" s="26"/>
      <c r="J116" s="491"/>
      <c r="K116" s="512"/>
      <c r="L116" s="512"/>
      <c r="M116" s="512"/>
      <c r="N116" s="220"/>
      <c r="O116" s="510" t="s">
        <v>160</v>
      </c>
      <c r="P116" s="511"/>
      <c r="Q116" s="511"/>
      <c r="R116" s="511"/>
      <c r="S116" s="289"/>
      <c r="T116" s="510"/>
      <c r="U116" s="511"/>
      <c r="V116" s="511"/>
      <c r="W116" s="511"/>
      <c r="X116" s="289"/>
    </row>
    <row r="117" spans="1:24" ht="15.75" thickBot="1">
      <c r="A117" s="227"/>
      <c r="B117" s="502" t="s">
        <v>8</v>
      </c>
      <c r="C117" s="503"/>
      <c r="D117" s="504"/>
      <c r="E117" s="209"/>
      <c r="F117" s="19"/>
      <c r="G117" s="19"/>
      <c r="H117" s="18" t="s">
        <v>7</v>
      </c>
      <c r="I117" s="17">
        <f>I115</f>
        <v>920932.59</v>
      </c>
      <c r="J117" s="195"/>
      <c r="K117" s="182"/>
      <c r="L117" s="182"/>
      <c r="M117" s="183" t="s">
        <v>7</v>
      </c>
      <c r="N117" s="221">
        <f>SUM(N107:N114)</f>
        <v>0</v>
      </c>
      <c r="O117" s="201"/>
      <c r="P117" s="19"/>
      <c r="Q117" s="19"/>
      <c r="R117" s="295" t="s">
        <v>7</v>
      </c>
      <c r="S117" s="301">
        <f>S115</f>
        <v>1276787.5</v>
      </c>
      <c r="T117" s="201"/>
      <c r="U117" s="19"/>
      <c r="V117" s="19"/>
      <c r="W117" s="295" t="s">
        <v>7</v>
      </c>
      <c r="X117" s="301">
        <f>X115</f>
        <v>1789462.06</v>
      </c>
    </row>
    <row r="118" spans="1:24">
      <c r="A118" s="16"/>
      <c r="B118" s="15"/>
      <c r="C118" s="15"/>
      <c r="D118" s="15"/>
      <c r="J118" s="15"/>
      <c r="K118" s="15"/>
      <c r="L118" s="15"/>
      <c r="M118" s="15"/>
      <c r="N118" s="14"/>
      <c r="O118" s="15"/>
      <c r="P118" s="15"/>
      <c r="Q118" s="15"/>
      <c r="R118" s="15"/>
      <c r="S118" s="14"/>
      <c r="T118" s="15"/>
      <c r="U118" s="15"/>
      <c r="V118" s="15"/>
      <c r="W118" s="15"/>
      <c r="X118" s="290"/>
    </row>
    <row r="119" spans="1:24">
      <c r="A119" s="497" t="s">
        <v>6</v>
      </c>
      <c r="B119" s="498"/>
      <c r="C119" s="498"/>
      <c r="D119" s="15"/>
      <c r="E119" s="15"/>
      <c r="F119" s="15"/>
      <c r="G119" s="15"/>
      <c r="H119" s="15"/>
      <c r="I119" s="14"/>
      <c r="J119" s="15"/>
      <c r="K119" s="15"/>
      <c r="L119" s="15"/>
      <c r="M119" s="15"/>
      <c r="N119" s="14"/>
      <c r="O119" s="15"/>
      <c r="P119" s="15"/>
      <c r="Q119" s="15"/>
      <c r="R119" s="15"/>
      <c r="S119" s="14"/>
      <c r="T119" s="15"/>
      <c r="U119" s="15"/>
      <c r="V119" s="15"/>
      <c r="W119" s="15"/>
      <c r="X119" s="290"/>
    </row>
    <row r="120" spans="1:24">
      <c r="A120" s="16"/>
      <c r="B120" s="15"/>
      <c r="C120" s="15"/>
      <c r="D120" s="15"/>
      <c r="E120" s="15"/>
      <c r="F120" s="15"/>
      <c r="G120" s="15"/>
      <c r="H120" s="15"/>
      <c r="I120" s="14"/>
      <c r="J120" s="15"/>
      <c r="K120" s="15"/>
      <c r="L120" s="15"/>
      <c r="M120" s="15"/>
      <c r="N120" s="14"/>
      <c r="O120" s="15"/>
      <c r="P120" s="15"/>
      <c r="Q120" s="15"/>
      <c r="R120" s="15"/>
      <c r="S120" s="14"/>
      <c r="T120" s="15"/>
      <c r="U120" s="15"/>
      <c r="V120" s="15"/>
      <c r="W120" s="15"/>
      <c r="X120" s="290"/>
    </row>
    <row r="121" spans="1:24">
      <c r="A121" s="487" t="s">
        <v>5</v>
      </c>
      <c r="B121" s="488"/>
      <c r="C121" s="488"/>
      <c r="D121" s="15"/>
      <c r="E121" s="15"/>
      <c r="F121" s="15"/>
      <c r="G121" s="15"/>
      <c r="H121" s="15"/>
      <c r="I121" s="14"/>
      <c r="J121" s="15"/>
      <c r="K121" s="15"/>
      <c r="L121" s="15"/>
      <c r="M121" s="513"/>
      <c r="N121" s="514"/>
      <c r="O121" s="514"/>
      <c r="P121" s="514"/>
      <c r="Q121" s="15"/>
      <c r="R121" s="15"/>
      <c r="S121" s="14"/>
      <c r="T121" s="15"/>
      <c r="U121" s="15"/>
      <c r="V121" s="15"/>
      <c r="W121" s="15"/>
      <c r="X121" s="290"/>
    </row>
    <row r="122" spans="1:24">
      <c r="A122" s="13" t="s">
        <v>4</v>
      </c>
      <c r="B122" s="11"/>
      <c r="C122" s="11"/>
      <c r="D122" s="12"/>
      <c r="E122" s="7"/>
      <c r="F122" s="7"/>
      <c r="G122" s="7"/>
      <c r="H122" s="6"/>
      <c r="I122" s="5" t="s">
        <v>3</v>
      </c>
      <c r="J122" s="7"/>
      <c r="K122" s="7"/>
      <c r="L122" s="15"/>
      <c r="M122" s="6"/>
      <c r="N122" s="5"/>
      <c r="O122" s="7"/>
      <c r="P122" s="7"/>
      <c r="Q122" s="7"/>
      <c r="R122" s="6"/>
      <c r="S122" s="5" t="s">
        <v>3</v>
      </c>
      <c r="T122" s="7"/>
      <c r="U122" s="7"/>
      <c r="V122" s="7"/>
      <c r="W122" s="6"/>
      <c r="X122" s="5" t="s">
        <v>3</v>
      </c>
    </row>
    <row r="123" spans="1:24">
      <c r="E123" s="7"/>
      <c r="F123" s="7"/>
      <c r="G123" s="7"/>
      <c r="H123" s="6"/>
      <c r="I123" s="5"/>
      <c r="J123" s="7"/>
      <c r="K123" s="7"/>
      <c r="L123" s="15"/>
      <c r="M123" s="282"/>
      <c r="N123" s="5"/>
      <c r="O123" s="7"/>
      <c r="P123" s="7"/>
      <c r="Q123" s="7"/>
      <c r="R123" s="6"/>
      <c r="S123" s="5"/>
      <c r="T123" s="7"/>
      <c r="U123" s="7"/>
      <c r="V123" s="7"/>
      <c r="W123" s="6"/>
      <c r="X123" s="5"/>
    </row>
    <row r="124" spans="1:24">
      <c r="A124" t="s">
        <v>2</v>
      </c>
      <c r="B124" s="11"/>
      <c r="C124" s="11"/>
      <c r="D124" s="11"/>
      <c r="E124" s="7"/>
      <c r="F124" s="7"/>
      <c r="G124" s="7"/>
      <c r="H124" s="6"/>
      <c r="I124" s="5"/>
      <c r="J124" s="7"/>
      <c r="K124" s="7"/>
      <c r="L124" s="7"/>
      <c r="M124" s="6"/>
      <c r="N124" s="5"/>
      <c r="O124" s="7"/>
      <c r="P124" s="7"/>
      <c r="Q124" s="7"/>
      <c r="R124" s="6"/>
      <c r="S124" s="5"/>
      <c r="T124" s="7"/>
      <c r="U124" s="7"/>
      <c r="V124" s="7"/>
      <c r="W124" s="6"/>
      <c r="X124" s="5"/>
    </row>
    <row r="125" spans="1:24">
      <c r="A125"/>
      <c r="B125"/>
      <c r="C125"/>
      <c r="D125"/>
      <c r="E125" s="7"/>
      <c r="F125" s="7"/>
      <c r="G125" s="7"/>
      <c r="H125" s="6"/>
      <c r="I125" s="5"/>
      <c r="J125" s="7"/>
      <c r="K125" s="7"/>
      <c r="L125" s="7"/>
      <c r="M125" s="6"/>
      <c r="N125" s="5"/>
      <c r="O125" s="7"/>
      <c r="P125" s="7"/>
      <c r="Q125" s="7"/>
      <c r="R125" s="6"/>
      <c r="S125" s="5"/>
      <c r="T125" s="7"/>
      <c r="U125" s="7"/>
      <c r="V125" s="7"/>
      <c r="W125" s="6"/>
      <c r="X125" s="5"/>
    </row>
    <row r="126" spans="1:24">
      <c r="A126" s="10" t="s">
        <v>1</v>
      </c>
      <c r="B126"/>
      <c r="C126"/>
      <c r="D126" s="9"/>
      <c r="E126" s="7"/>
      <c r="F126" s="7"/>
      <c r="G126" s="7"/>
      <c r="H126" s="6"/>
      <c r="I126" s="5"/>
      <c r="J126" s="7"/>
      <c r="K126" s="7"/>
      <c r="L126" s="7"/>
      <c r="M126" s="6"/>
      <c r="N126" s="5"/>
      <c r="O126" s="7"/>
      <c r="P126" s="7"/>
      <c r="Q126" s="7"/>
      <c r="R126" s="6"/>
      <c r="S126" s="5"/>
      <c r="T126" s="7"/>
      <c r="U126" s="7"/>
      <c r="V126" s="7"/>
      <c r="W126" s="6"/>
      <c r="X126" s="5"/>
    </row>
    <row r="127" spans="1:24">
      <c r="A127" t="s">
        <v>0</v>
      </c>
      <c r="B127"/>
      <c r="C127"/>
      <c r="D127" s="8"/>
      <c r="E127" s="7"/>
      <c r="F127" s="7"/>
      <c r="G127" s="7"/>
      <c r="H127" s="6"/>
      <c r="I127" s="5"/>
      <c r="J127" s="7"/>
      <c r="K127" s="7"/>
      <c r="L127" s="7"/>
      <c r="M127" s="6"/>
      <c r="N127" s="5"/>
      <c r="O127" s="7"/>
      <c r="P127" s="7"/>
      <c r="Q127" s="7"/>
      <c r="R127" s="6"/>
      <c r="S127" s="5"/>
      <c r="T127" s="7"/>
      <c r="U127" s="7"/>
      <c r="V127" s="7"/>
      <c r="W127" s="6"/>
      <c r="X127" s="5"/>
    </row>
    <row r="128" spans="1:24">
      <c r="E128" s="7"/>
      <c r="F128" s="7"/>
      <c r="G128" s="7"/>
      <c r="H128" s="6"/>
      <c r="I128" s="5"/>
      <c r="J128" s="7"/>
      <c r="K128" s="7"/>
      <c r="L128" s="7"/>
      <c r="M128" s="6"/>
      <c r="N128" s="5"/>
      <c r="O128" s="7"/>
      <c r="P128" s="7"/>
      <c r="Q128" s="7"/>
      <c r="R128" s="6"/>
      <c r="S128" s="5"/>
      <c r="T128" s="7"/>
      <c r="U128" s="7"/>
      <c r="V128" s="7"/>
      <c r="W128" s="6"/>
      <c r="X128" s="5"/>
    </row>
    <row r="129" spans="5:24">
      <c r="E129" s="1"/>
      <c r="F129" s="1"/>
      <c r="G129" s="1"/>
      <c r="H129" s="4"/>
      <c r="I129" s="4"/>
      <c r="J129" s="1"/>
      <c r="K129" s="1"/>
      <c r="L129" s="1"/>
      <c r="M129" s="4"/>
      <c r="N129" s="4"/>
      <c r="O129" s="1"/>
      <c r="P129" s="1"/>
      <c r="Q129" s="1"/>
      <c r="R129" s="4"/>
      <c r="S129" s="4"/>
      <c r="T129" s="1"/>
      <c r="U129" s="1"/>
      <c r="V129" s="1"/>
      <c r="W129" s="4"/>
      <c r="X129" s="3"/>
    </row>
    <row r="130" spans="5:24">
      <c r="E130" s="1"/>
      <c r="F130" s="1"/>
      <c r="G130" s="1"/>
      <c r="H130" s="4"/>
      <c r="I130" s="4"/>
      <c r="J130" s="1"/>
      <c r="K130" s="1"/>
      <c r="L130" s="1"/>
      <c r="M130" s="4"/>
      <c r="N130" s="4"/>
      <c r="O130" s="1"/>
      <c r="P130" s="1"/>
      <c r="Q130" s="1"/>
      <c r="R130" s="4"/>
      <c r="S130" s="4"/>
      <c r="T130" s="1"/>
      <c r="U130" s="1"/>
      <c r="V130" s="1"/>
      <c r="W130" s="4"/>
      <c r="X130" s="3"/>
    </row>
    <row r="131" spans="5:24">
      <c r="E131" s="1"/>
      <c r="F131" s="1"/>
      <c r="G131" s="1"/>
      <c r="H131" s="4"/>
      <c r="I131" s="4"/>
      <c r="J131" s="1"/>
      <c r="K131" s="1"/>
      <c r="L131" s="1"/>
      <c r="M131" s="4"/>
      <c r="N131" s="4"/>
      <c r="O131" s="1"/>
      <c r="P131" s="1"/>
      <c r="Q131" s="1"/>
      <c r="R131" s="4"/>
      <c r="S131" s="4"/>
      <c r="T131" s="1"/>
      <c r="U131" s="1"/>
      <c r="V131" s="1"/>
      <c r="W131" s="4"/>
      <c r="X131" s="3"/>
    </row>
    <row r="132" spans="5:24">
      <c r="E132" s="1"/>
      <c r="F132" s="1"/>
      <c r="G132" s="1"/>
      <c r="H132" s="4"/>
      <c r="I132" s="4"/>
      <c r="J132" s="1"/>
      <c r="K132" s="1"/>
      <c r="L132" s="1"/>
      <c r="M132" s="4"/>
      <c r="N132" s="4"/>
      <c r="O132" s="1"/>
      <c r="P132" s="1"/>
      <c r="Q132" s="1"/>
      <c r="R132" s="4"/>
      <c r="S132" s="4"/>
      <c r="T132" s="1"/>
      <c r="U132" s="1"/>
      <c r="V132" s="1"/>
      <c r="W132" s="4"/>
      <c r="X132" s="3"/>
    </row>
    <row r="133" spans="5:24">
      <c r="E133" s="1"/>
      <c r="F133" s="1"/>
      <c r="G133" s="1"/>
      <c r="H133" s="4"/>
      <c r="I133" s="4"/>
      <c r="J133" s="1"/>
      <c r="K133" s="1"/>
      <c r="L133" s="1"/>
      <c r="M133" s="4"/>
      <c r="N133" s="4"/>
      <c r="O133" s="1"/>
      <c r="P133" s="1"/>
      <c r="Q133" s="1"/>
      <c r="R133" s="4"/>
      <c r="S133" s="4"/>
      <c r="T133" s="1"/>
      <c r="U133" s="1"/>
      <c r="V133" s="1"/>
      <c r="W133" s="4"/>
      <c r="X133" s="3"/>
    </row>
  </sheetData>
  <mergeCells count="143">
    <mergeCell ref="A1:C4"/>
    <mergeCell ref="D1:X2"/>
    <mergeCell ref="D3:X4"/>
    <mergeCell ref="A5:X5"/>
    <mergeCell ref="A6:S6"/>
    <mergeCell ref="T6:X6"/>
    <mergeCell ref="A7:S7"/>
    <mergeCell ref="T7:X7"/>
    <mergeCell ref="A8:X8"/>
    <mergeCell ref="A9:S9"/>
    <mergeCell ref="T9:X9"/>
    <mergeCell ref="A10:A12"/>
    <mergeCell ref="B10:D12"/>
    <mergeCell ref="E10:I10"/>
    <mergeCell ref="J10:N10"/>
    <mergeCell ref="O10:S10"/>
    <mergeCell ref="T10:X10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T11:T12"/>
    <mergeCell ref="U11:U12"/>
    <mergeCell ref="V11:V12"/>
    <mergeCell ref="W11:W12"/>
    <mergeCell ref="X11:X12"/>
    <mergeCell ref="B13:D13"/>
    <mergeCell ref="N11:N12"/>
    <mergeCell ref="O11:O12"/>
    <mergeCell ref="P11:P12"/>
    <mergeCell ref="Q11:Q12"/>
    <mergeCell ref="R11:R12"/>
    <mergeCell ref="S11:S12"/>
    <mergeCell ref="B26:D26"/>
    <mergeCell ref="B27:D27"/>
    <mergeCell ref="B28:D28"/>
    <mergeCell ref="B30:D30"/>
    <mergeCell ref="B31:D31"/>
    <mergeCell ref="B32:D32"/>
    <mergeCell ref="B14:D14"/>
    <mergeCell ref="B15:D15"/>
    <mergeCell ref="B16:D16"/>
    <mergeCell ref="B17:D17"/>
    <mergeCell ref="B23:D23"/>
    <mergeCell ref="B24:D24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3:D53"/>
    <mergeCell ref="B54:D54"/>
    <mergeCell ref="B55:D55"/>
    <mergeCell ref="B56:D56"/>
    <mergeCell ref="B57:D57"/>
    <mergeCell ref="B58:D58"/>
    <mergeCell ref="B46:D46"/>
    <mergeCell ref="B47:D47"/>
    <mergeCell ref="B48:D48"/>
    <mergeCell ref="B49:D49"/>
    <mergeCell ref="B50:D50"/>
    <mergeCell ref="B68:D68"/>
    <mergeCell ref="B69:D69"/>
    <mergeCell ref="B70:D70"/>
    <mergeCell ref="B71:D71"/>
    <mergeCell ref="B72:D72"/>
    <mergeCell ref="B73:D73"/>
    <mergeCell ref="B59:D59"/>
    <mergeCell ref="B60:D60"/>
    <mergeCell ref="B64:D64"/>
    <mergeCell ref="B65:D65"/>
    <mergeCell ref="B66:D66"/>
    <mergeCell ref="B67:D67"/>
    <mergeCell ref="B62:D62"/>
    <mergeCell ref="B63:D63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T116:W116"/>
    <mergeCell ref="B117:D117"/>
    <mergeCell ref="A119:C119"/>
    <mergeCell ref="B111:D111"/>
    <mergeCell ref="B112:D112"/>
    <mergeCell ref="B113:D113"/>
    <mergeCell ref="B114:D114"/>
    <mergeCell ref="B115:D115"/>
    <mergeCell ref="B116:D116"/>
    <mergeCell ref="A121:C121"/>
    <mergeCell ref="M121:P121"/>
    <mergeCell ref="J13:N115"/>
    <mergeCell ref="B45:D45"/>
    <mergeCell ref="B51:D51"/>
    <mergeCell ref="B52:D52"/>
    <mergeCell ref="B61:D61"/>
    <mergeCell ref="E116:H116"/>
    <mergeCell ref="J116:M116"/>
    <mergeCell ref="O116:R116"/>
    <mergeCell ref="B105:D105"/>
    <mergeCell ref="B106:D106"/>
    <mergeCell ref="B107:D107"/>
    <mergeCell ref="B108:D108"/>
    <mergeCell ref="B109:D109"/>
    <mergeCell ref="B110:D110"/>
    <mergeCell ref="B98:D98"/>
    <mergeCell ref="B99:D99"/>
    <mergeCell ref="B100:D100"/>
    <mergeCell ref="B102:D102"/>
    <mergeCell ref="B103:D103"/>
    <mergeCell ref="B104:D104"/>
    <mergeCell ref="B101:D101"/>
    <mergeCell ref="B92:D92"/>
  </mergeCells>
  <printOptions horizontalCentered="1" verticalCentered="1"/>
  <pageMargins left="1" right="1" top="1" bottom="1" header="0.5" footer="0.5"/>
  <pageSetup paperSize="8" scale="54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Cost Summary for reconciled bid</vt:lpstr>
      <vt:lpstr>Original bid</vt:lpstr>
      <vt:lpstr>Reconciled bid</vt:lpstr>
      <vt:lpstr>Final Quot</vt:lpstr>
      <vt:lpstr>'Final Quot'!Print_Area</vt:lpstr>
      <vt:lpstr>'Reconciled bid'!Print_Area</vt:lpstr>
      <vt:lpstr>'Final Quot'!Print_Titles</vt:lpstr>
      <vt:lpstr>'Original bid'!Print_Titles</vt:lpstr>
      <vt:lpstr>'Reconciled bid'!Print_Titles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PHCamposAu</dc:creator>
  <cp:lastModifiedBy>PHTionKu</cp:lastModifiedBy>
  <cp:lastPrinted>2022-06-30T22:01:17Z</cp:lastPrinted>
  <dcterms:created xsi:type="dcterms:W3CDTF">2022-05-18T00:59:17Z</dcterms:created>
  <dcterms:modified xsi:type="dcterms:W3CDTF">2022-09-02T07:15:31Z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2022-05-18T00:59:19Z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9c027faa-54a1-4f2a-a740-faff479d4b88</vt:lpwstr>
  </property>
  <property fmtid="{D5CDD505-2E9C-101B-9397-08002B2CF9AE}" pid="8" name="MSIP_Label_1ada0a2f-b917-4d51-b0d0-d418a10c8b23_ContentBits">
    <vt:lpwstr>0</vt:lpwstr>
  </property>
</Properties>
</file>