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Engineering\10. Projects\PROJECT OFFICE DOCUMENTS\2022\02 Coffee Team\03 CAPEX 2022\Improvement of FFE RARE Filtering System\Phase 2\17 BidDocs\4 AbsOfBid\"/>
    </mc:Choice>
  </mc:AlternateContent>
  <bookViews>
    <workbookView xWindow="120" yWindow="420" windowWidth="15180" windowHeight="8250" activeTab="1"/>
  </bookViews>
  <sheets>
    <sheet name="Original Bid" sheetId="10" r:id="rId1"/>
    <sheet name="Reconciliation" sheetId="16" r:id="rId2"/>
    <sheet name="SUMMARY" sheetId="15" r:id="rId3"/>
  </sheets>
  <externalReferences>
    <externalReference r:id="rId4"/>
  </externalReferences>
  <definedNames>
    <definedName name="_5SHUTTLEBUS">#N/A</definedName>
    <definedName name="_BUS142">#N/A</definedName>
    <definedName name="_Fill" localSheetId="0" hidden="1">#REF!</definedName>
    <definedName name="_Fill" localSheetId="1" hidden="1">#REF!</definedName>
    <definedName name="_Fill" hidden="1">#REF!</definedName>
    <definedName name="_Key1" localSheetId="0" hidden="1">#REF!</definedName>
    <definedName name="_Key1" localSheetId="1" hidden="1">#REF!</definedName>
    <definedName name="_Key1" hidden="1">#REF!</definedName>
    <definedName name="_Order1" hidden="1">255</definedName>
    <definedName name="_Sort" localSheetId="0" hidden="1">#REF!</definedName>
    <definedName name="_Sort" localSheetId="1" hidden="1">#REF!</definedName>
    <definedName name="_Sort" hidden="1">#REF!</definedName>
    <definedName name="CANNTRAY" localSheetId="0">#REF!</definedName>
    <definedName name="CANNTRAY" localSheetId="1">#REF!</definedName>
    <definedName name="CANNTRAY">#REF!</definedName>
    <definedName name="CLARKAT">#N/A</definedName>
    <definedName name="DUMPTRUCK169">#N/A</definedName>
    <definedName name="FIRETRUCK">#N/A</definedName>
    <definedName name="MACHINETOOLS">#N/A</definedName>
    <definedName name="Months">[1]Sheet5!$A$1:$B$13</definedName>
    <definedName name="past" localSheetId="0" hidden="1">#REF!</definedName>
    <definedName name="past" localSheetId="1" hidden="1">#REF!</definedName>
    <definedName name="past" hidden="1">#REF!</definedName>
    <definedName name="_xlnm.Print_Area" localSheetId="0">'Original Bid'!$B$1:$T$181</definedName>
    <definedName name="_xlnm.Print_Area" localSheetId="1">Reconciliation!$B$1:$T$181</definedName>
    <definedName name="Print_Area_MI" localSheetId="0">#REF!</definedName>
    <definedName name="Print_Area_MI" localSheetId="1">#REF!</definedName>
    <definedName name="Print_Area_MI">#REF!</definedName>
    <definedName name="_xlnm.Print_Titles" localSheetId="0">'Original Bid'!$15:$15</definedName>
    <definedName name="_xlnm.Print_Titles" localSheetId="1">Reconciliation!$15:$15</definedName>
    <definedName name="RELOCAFETERIA">#N/A</definedName>
    <definedName name="REPLIFTRUCK">#N/A</definedName>
    <definedName name="REPLROOFPREP">#N/A</definedName>
    <definedName name="YARDGOAT">#N/A</definedName>
  </definedNames>
  <calcPr calcId="162913"/>
</workbook>
</file>

<file path=xl/calcChain.xml><?xml version="1.0" encoding="utf-8"?>
<calcChain xmlns="http://schemas.openxmlformats.org/spreadsheetml/2006/main">
  <c r="G16" i="15" l="1"/>
  <c r="T42" i="16" l="1"/>
  <c r="T41" i="16"/>
  <c r="T42" i="10"/>
  <c r="AI21" i="16"/>
  <c r="Y163" i="16"/>
  <c r="Y157" i="16"/>
  <c r="Y146" i="16" l="1"/>
  <c r="Y149" i="16"/>
  <c r="Y41" i="16"/>
  <c r="AE154" i="16"/>
  <c r="R154" i="16"/>
  <c r="P154" i="16"/>
  <c r="AI153" i="16"/>
  <c r="Y153" i="16"/>
  <c r="T153" i="16"/>
  <c r="AI152" i="16"/>
  <c r="Y152" i="16"/>
  <c r="T152" i="16"/>
  <c r="AI151" i="16"/>
  <c r="AI154" i="16" s="1"/>
  <c r="Y151" i="16"/>
  <c r="Y154" i="16" s="1"/>
  <c r="T151" i="16"/>
  <c r="T154" i="16" s="1"/>
  <c r="U149" i="16"/>
  <c r="P149" i="16"/>
  <c r="AI148" i="16"/>
  <c r="AD148" i="16"/>
  <c r="Y148" i="16"/>
  <c r="T148" i="16"/>
  <c r="AI147" i="16"/>
  <c r="AD147" i="16"/>
  <c r="Y147" i="16"/>
  <c r="T147" i="16"/>
  <c r="AI146" i="16"/>
  <c r="AD146" i="16"/>
  <c r="T146" i="16"/>
  <c r="AI145" i="16"/>
  <c r="AD145" i="16"/>
  <c r="Y145" i="16"/>
  <c r="T145" i="16"/>
  <c r="AI144" i="16"/>
  <c r="AD144" i="16"/>
  <c r="Y144" i="16"/>
  <c r="T144" i="16"/>
  <c r="AI143" i="16"/>
  <c r="AD143" i="16"/>
  <c r="AD149" i="16" s="1"/>
  <c r="AD162" i="16" s="1"/>
  <c r="Y143" i="16"/>
  <c r="T143" i="16"/>
  <c r="AI142" i="16"/>
  <c r="Y142" i="16"/>
  <c r="T142" i="16"/>
  <c r="AI141" i="16"/>
  <c r="Y141" i="16"/>
  <c r="T141" i="16"/>
  <c r="AI140" i="16"/>
  <c r="Y140" i="16"/>
  <c r="T140" i="16"/>
  <c r="AI139" i="16"/>
  <c r="Y139" i="16"/>
  <c r="T139" i="16"/>
  <c r="AI138" i="16"/>
  <c r="Y138" i="16"/>
  <c r="T138" i="16"/>
  <c r="T149" i="16" s="1"/>
  <c r="AD136" i="16"/>
  <c r="U136" i="16"/>
  <c r="P136" i="16"/>
  <c r="AI135" i="16"/>
  <c r="Y135" i="16"/>
  <c r="T135" i="16"/>
  <c r="AI134" i="16"/>
  <c r="AD134" i="16"/>
  <c r="Y134" i="16"/>
  <c r="T134" i="16"/>
  <c r="AI133" i="16"/>
  <c r="AD133" i="16"/>
  <c r="Y133" i="16"/>
  <c r="T133" i="16"/>
  <c r="AI132" i="16"/>
  <c r="AI136" i="16" s="1"/>
  <c r="AD132" i="16"/>
  <c r="Y132" i="16"/>
  <c r="Y136" i="16" s="1"/>
  <c r="T132" i="16"/>
  <c r="T136" i="16" s="1"/>
  <c r="AI126" i="16"/>
  <c r="AD126" i="16"/>
  <c r="Y126" i="16"/>
  <c r="T126" i="16"/>
  <c r="AI125" i="16"/>
  <c r="AD125" i="16"/>
  <c r="Y125" i="16"/>
  <c r="T125" i="16"/>
  <c r="AI124" i="16"/>
  <c r="AD124" i="16"/>
  <c r="Y124" i="16"/>
  <c r="T124" i="16"/>
  <c r="AI123" i="16"/>
  <c r="AD123" i="16"/>
  <c r="Y123" i="16"/>
  <c r="T123" i="16"/>
  <c r="AI122" i="16"/>
  <c r="AD122" i="16"/>
  <c r="Y122" i="16"/>
  <c r="T122" i="16"/>
  <c r="AI121" i="16"/>
  <c r="AD121" i="16"/>
  <c r="Y121" i="16"/>
  <c r="T121" i="16"/>
  <c r="AI120" i="16"/>
  <c r="AI127" i="16" s="1"/>
  <c r="AD120" i="16"/>
  <c r="Y120" i="16"/>
  <c r="T120" i="16"/>
  <c r="AD119" i="16"/>
  <c r="AI118" i="16"/>
  <c r="AD118" i="16"/>
  <c r="Y118" i="16"/>
  <c r="T118" i="16"/>
  <c r="AI117" i="16"/>
  <c r="AD117" i="16"/>
  <c r="Y117" i="16"/>
  <c r="T117" i="16"/>
  <c r="AI116" i="16"/>
  <c r="AD116" i="16"/>
  <c r="Y116" i="16"/>
  <c r="T116" i="16"/>
  <c r="AI115" i="16"/>
  <c r="AD115" i="16"/>
  <c r="Y115" i="16"/>
  <c r="T115" i="16"/>
  <c r="AI114" i="16"/>
  <c r="AD114" i="16"/>
  <c r="Y114" i="16"/>
  <c r="T114" i="16"/>
  <c r="AI113" i="16"/>
  <c r="AD113" i="16"/>
  <c r="AD127" i="16" s="1"/>
  <c r="AD161" i="16" s="1"/>
  <c r="Y113" i="16"/>
  <c r="Y127" i="16" s="1"/>
  <c r="T113" i="16"/>
  <c r="T127" i="16" s="1"/>
  <c r="AI110" i="16"/>
  <c r="AD110" i="16"/>
  <c r="Y110" i="16"/>
  <c r="T110" i="16"/>
  <c r="AI108" i="16"/>
  <c r="AD108" i="16"/>
  <c r="Y108" i="16"/>
  <c r="T108" i="16"/>
  <c r="AI107" i="16"/>
  <c r="AD107" i="16"/>
  <c r="Y107" i="16"/>
  <c r="T107" i="16"/>
  <c r="AI106" i="16"/>
  <c r="AD106" i="16"/>
  <c r="Y106" i="16"/>
  <c r="T106" i="16"/>
  <c r="AI105" i="16"/>
  <c r="AD105" i="16"/>
  <c r="Y105" i="16"/>
  <c r="T105" i="16"/>
  <c r="AI104" i="16"/>
  <c r="AD104" i="16"/>
  <c r="Y104" i="16"/>
  <c r="T104" i="16"/>
  <c r="AI103" i="16"/>
  <c r="AD103" i="16"/>
  <c r="Y103" i="16"/>
  <c r="T103" i="16"/>
  <c r="AI102" i="16"/>
  <c r="AD102" i="16"/>
  <c r="Y102" i="16"/>
  <c r="T102" i="16"/>
  <c r="AI101" i="16"/>
  <c r="AD101" i="16"/>
  <c r="Y101" i="16"/>
  <c r="T101" i="16"/>
  <c r="AI100" i="16"/>
  <c r="AD100" i="16"/>
  <c r="Y100" i="16"/>
  <c r="T100" i="16"/>
  <c r="AI99" i="16"/>
  <c r="AD99" i="16"/>
  <c r="Y99" i="16"/>
  <c r="T99" i="16"/>
  <c r="AI97" i="16"/>
  <c r="AD97" i="16"/>
  <c r="Y97" i="16"/>
  <c r="T97" i="16"/>
  <c r="AI96" i="16"/>
  <c r="AD96" i="16"/>
  <c r="Y96" i="16"/>
  <c r="T96" i="16"/>
  <c r="AD95" i="16"/>
  <c r="AI94" i="16"/>
  <c r="AD94" i="16"/>
  <c r="Y94" i="16"/>
  <c r="T94" i="16"/>
  <c r="AD93" i="16"/>
  <c r="AI92" i="16"/>
  <c r="AD92" i="16"/>
  <c r="Y92" i="16"/>
  <c r="T92" i="16"/>
  <c r="AI90" i="16"/>
  <c r="AD90" i="16"/>
  <c r="Y90" i="16"/>
  <c r="T90" i="16"/>
  <c r="AI89" i="16"/>
  <c r="AD89" i="16"/>
  <c r="Y89" i="16"/>
  <c r="T89" i="16"/>
  <c r="AI88" i="16"/>
  <c r="AD88" i="16"/>
  <c r="Y88" i="16"/>
  <c r="T88" i="16"/>
  <c r="AI87" i="16"/>
  <c r="AD87" i="16"/>
  <c r="Y87" i="16"/>
  <c r="T87" i="16"/>
  <c r="AI86" i="16"/>
  <c r="AD86" i="16"/>
  <c r="Y86" i="16"/>
  <c r="T86" i="16"/>
  <c r="AI85" i="16"/>
  <c r="AD85" i="16"/>
  <c r="Y85" i="16"/>
  <c r="T85" i="16"/>
  <c r="AI84" i="16"/>
  <c r="AD84" i="16"/>
  <c r="Y84" i="16"/>
  <c r="T84" i="16"/>
  <c r="AI83" i="16"/>
  <c r="AD83" i="16"/>
  <c r="Y83" i="16"/>
  <c r="T83" i="16"/>
  <c r="AD82" i="16"/>
  <c r="AD81" i="16"/>
  <c r="AD80" i="16"/>
  <c r="AI79" i="16"/>
  <c r="AD79" i="16"/>
  <c r="Y79" i="16"/>
  <c r="T79" i="16"/>
  <c r="AI77" i="16"/>
  <c r="AD77" i="16"/>
  <c r="Y77" i="16"/>
  <c r="T77" i="16"/>
  <c r="AI76" i="16"/>
  <c r="AD76" i="16"/>
  <c r="Y76" i="16"/>
  <c r="T76" i="16"/>
  <c r="AD75" i="16"/>
  <c r="AI74" i="16"/>
  <c r="AD74" i="16"/>
  <c r="Y74" i="16"/>
  <c r="T74" i="16"/>
  <c r="AD73" i="16"/>
  <c r="AD72" i="16"/>
  <c r="AI71" i="16"/>
  <c r="AD71" i="16"/>
  <c r="Y71" i="16"/>
  <c r="T71" i="16"/>
  <c r="AI69" i="16"/>
  <c r="AD69" i="16"/>
  <c r="Y69" i="16"/>
  <c r="T69" i="16"/>
  <c r="AI68" i="16"/>
  <c r="AD68" i="16"/>
  <c r="Y68" i="16"/>
  <c r="T68" i="16"/>
  <c r="AI67" i="16"/>
  <c r="AD67" i="16"/>
  <c r="Y67" i="16"/>
  <c r="T67" i="16"/>
  <c r="AI66" i="16"/>
  <c r="AD66" i="16"/>
  <c r="Y66" i="16"/>
  <c r="T66" i="16"/>
  <c r="AI65" i="16"/>
  <c r="AD65" i="16"/>
  <c r="Y65" i="16"/>
  <c r="T65" i="16"/>
  <c r="AD64" i="16"/>
  <c r="AI63" i="16"/>
  <c r="AD63" i="16"/>
  <c r="Y63" i="16"/>
  <c r="T63" i="16"/>
  <c r="AD61" i="16"/>
  <c r="AI60" i="16"/>
  <c r="AD60" i="16"/>
  <c r="Y60" i="16"/>
  <c r="T60" i="16"/>
  <c r="AI58" i="16"/>
  <c r="AD58" i="16"/>
  <c r="Y58" i="16"/>
  <c r="T58" i="16"/>
  <c r="AI57" i="16"/>
  <c r="AD57" i="16"/>
  <c r="Y57" i="16"/>
  <c r="T57" i="16"/>
  <c r="AI56" i="16"/>
  <c r="AD56" i="16"/>
  <c r="Y56" i="16"/>
  <c r="T56" i="16"/>
  <c r="AI55" i="16"/>
  <c r="AD55" i="16"/>
  <c r="Y55" i="16"/>
  <c r="T55" i="16"/>
  <c r="AI54" i="16"/>
  <c r="AD54" i="16"/>
  <c r="Y54" i="16"/>
  <c r="T54" i="16"/>
  <c r="AI53" i="16"/>
  <c r="AD53" i="16"/>
  <c r="Y53" i="16"/>
  <c r="T53" i="16"/>
  <c r="AI52" i="16"/>
  <c r="AD52" i="16"/>
  <c r="Y52" i="16"/>
  <c r="T52" i="16"/>
  <c r="AI51" i="16"/>
  <c r="AD51" i="16"/>
  <c r="Y51" i="16"/>
  <c r="T51" i="16"/>
  <c r="AI50" i="16"/>
  <c r="AD50" i="16"/>
  <c r="Y50" i="16"/>
  <c r="T50" i="16"/>
  <c r="AD49" i="16"/>
  <c r="AD48" i="16"/>
  <c r="AD47" i="16"/>
  <c r="AI46" i="16"/>
  <c r="AI111" i="16" s="1"/>
  <c r="AD46" i="16"/>
  <c r="AD111" i="16" s="1"/>
  <c r="Y46" i="16"/>
  <c r="T46" i="16"/>
  <c r="T111" i="16" s="1"/>
  <c r="AI40" i="16"/>
  <c r="AD40" i="16"/>
  <c r="Y40" i="16"/>
  <c r="T40" i="16"/>
  <c r="AD39" i="16"/>
  <c r="Y39" i="16"/>
  <c r="T39" i="16"/>
  <c r="AD38" i="16"/>
  <c r="Y38" i="16"/>
  <c r="T38" i="16"/>
  <c r="AD37" i="16"/>
  <c r="Y37" i="16"/>
  <c r="T37" i="16"/>
  <c r="AI36" i="16"/>
  <c r="AD36" i="16"/>
  <c r="Y36" i="16"/>
  <c r="T36" i="16"/>
  <c r="AI35" i="16"/>
  <c r="AD35" i="16"/>
  <c r="Y35" i="16"/>
  <c r="T35" i="16"/>
  <c r="AI34" i="16"/>
  <c r="AD34" i="16"/>
  <c r="Y34" i="16"/>
  <c r="T34" i="16"/>
  <c r="AI33" i="16"/>
  <c r="AD33" i="16"/>
  <c r="Y33" i="16"/>
  <c r="T33" i="16"/>
  <c r="AI31" i="16"/>
  <c r="AD31" i="16"/>
  <c r="Y31" i="16"/>
  <c r="T31" i="16"/>
  <c r="AI30" i="16"/>
  <c r="AD30" i="16"/>
  <c r="Y30" i="16"/>
  <c r="T30" i="16"/>
  <c r="AI29" i="16"/>
  <c r="AD29" i="16"/>
  <c r="Y29" i="16"/>
  <c r="T29" i="16"/>
  <c r="AI28" i="16"/>
  <c r="AD28" i="16"/>
  <c r="Y28" i="16"/>
  <c r="T28" i="16"/>
  <c r="AI27" i="16"/>
  <c r="AD27" i="16"/>
  <c r="Y27" i="16"/>
  <c r="T27" i="16"/>
  <c r="AI26" i="16"/>
  <c r="AD26" i="16"/>
  <c r="Y26" i="16"/>
  <c r="Y42" i="16" s="1"/>
  <c r="T26" i="16"/>
  <c r="AI25" i="16"/>
  <c r="AD25" i="16"/>
  <c r="Y25" i="16"/>
  <c r="T25" i="16"/>
  <c r="AI24" i="16"/>
  <c r="AD24" i="16"/>
  <c r="Y24" i="16"/>
  <c r="T24" i="16"/>
  <c r="AI23" i="16"/>
  <c r="AD23" i="16"/>
  <c r="Y23" i="16"/>
  <c r="T23" i="16"/>
  <c r="AI22" i="16"/>
  <c r="AD22" i="16"/>
  <c r="Y22" i="16"/>
  <c r="T22" i="16"/>
  <c r="AD21" i="16"/>
  <c r="Y21" i="16"/>
  <c r="T21" i="16"/>
  <c r="AI19" i="16"/>
  <c r="AD19" i="16"/>
  <c r="Y19" i="16"/>
  <c r="T19" i="16"/>
  <c r="AI18" i="16"/>
  <c r="AD18" i="16"/>
  <c r="AD42" i="16" s="1"/>
  <c r="AD160" i="16" s="1"/>
  <c r="Y18" i="16"/>
  <c r="T18" i="16"/>
  <c r="T160" i="16" s="1"/>
  <c r="S6" i="16"/>
  <c r="AI42" i="16" l="1"/>
  <c r="AI160" i="16" s="1"/>
  <c r="AI149" i="16"/>
  <c r="AI162" i="16" s="1"/>
  <c r="Y111" i="16"/>
  <c r="Y161" i="16" s="1"/>
  <c r="Y160" i="16"/>
  <c r="T161" i="16"/>
  <c r="AI161" i="16"/>
  <c r="AD163" i="16"/>
  <c r="AD157" i="16"/>
  <c r="AD156" i="16"/>
  <c r="AD164" i="16" s="1"/>
  <c r="AD167" i="16" s="1"/>
  <c r="T162" i="16"/>
  <c r="Y162" i="16"/>
  <c r="AI165" i="10"/>
  <c r="AI167" i="10"/>
  <c r="AI164" i="10"/>
  <c r="AI156" i="10"/>
  <c r="AI157" i="10"/>
  <c r="AI163" i="10"/>
  <c r="AI162" i="10"/>
  <c r="AI161" i="10"/>
  <c r="AI160" i="10"/>
  <c r="AI154" i="10"/>
  <c r="AI136" i="10"/>
  <c r="AI127" i="10"/>
  <c r="AI111" i="10"/>
  <c r="AI153" i="10"/>
  <c r="AI152" i="10"/>
  <c r="AI151" i="10"/>
  <c r="AI148" i="10"/>
  <c r="AI147" i="10"/>
  <c r="AI146" i="10"/>
  <c r="AI145" i="10"/>
  <c r="AI144" i="10"/>
  <c r="AI143" i="10"/>
  <c r="AI142" i="10"/>
  <c r="AI141" i="10"/>
  <c r="AI140" i="10"/>
  <c r="AI139" i="10"/>
  <c r="AI149" i="10" s="1"/>
  <c r="AI138" i="10"/>
  <c r="AI135" i="10"/>
  <c r="AI134" i="10"/>
  <c r="AI133" i="10"/>
  <c r="AI132" i="10"/>
  <c r="AI126" i="10"/>
  <c r="AI125" i="10"/>
  <c r="AI124" i="10"/>
  <c r="AI123" i="10"/>
  <c r="AI122" i="10"/>
  <c r="AI121" i="10"/>
  <c r="AI120" i="10"/>
  <c r="AI118" i="10"/>
  <c r="AI117" i="10"/>
  <c r="AI116" i="10"/>
  <c r="AI115" i="10"/>
  <c r="AI114" i="10"/>
  <c r="AI113" i="10"/>
  <c r="AI110" i="10"/>
  <c r="AI108" i="10"/>
  <c r="AI107" i="10"/>
  <c r="AI106" i="10"/>
  <c r="AI105" i="10"/>
  <c r="AI104" i="10"/>
  <c r="AI103" i="10"/>
  <c r="AI102" i="10"/>
  <c r="AI101" i="10"/>
  <c r="AI100" i="10"/>
  <c r="AI99" i="10"/>
  <c r="AI97" i="10"/>
  <c r="AI96" i="10"/>
  <c r="AI94" i="10"/>
  <c r="AI92" i="10"/>
  <c r="AI90" i="10"/>
  <c r="AI89" i="10"/>
  <c r="AI88" i="10"/>
  <c r="AI87" i="10"/>
  <c r="AI86" i="10"/>
  <c r="AI85" i="10"/>
  <c r="AI84" i="10"/>
  <c r="AI83" i="10"/>
  <c r="AI79" i="10"/>
  <c r="AI77" i="10"/>
  <c r="AI76" i="10"/>
  <c r="AI74" i="10"/>
  <c r="AI71" i="10"/>
  <c r="AI69" i="10"/>
  <c r="AI68" i="10"/>
  <c r="AI67" i="10"/>
  <c r="AI66" i="10"/>
  <c r="AI65" i="10"/>
  <c r="AI63" i="10"/>
  <c r="AI60" i="10"/>
  <c r="AI58" i="10"/>
  <c r="AI57" i="10"/>
  <c r="AI56" i="10"/>
  <c r="AI55" i="10"/>
  <c r="AI54" i="10"/>
  <c r="AI53" i="10"/>
  <c r="AI52" i="10"/>
  <c r="AI51" i="10"/>
  <c r="AI50" i="10"/>
  <c r="AI46" i="10"/>
  <c r="AI157" i="16" l="1"/>
  <c r="AI156" i="16"/>
  <c r="AI163" i="16"/>
  <c r="Y156" i="16"/>
  <c r="T163" i="16"/>
  <c r="T157" i="16"/>
  <c r="T156" i="16"/>
  <c r="AE154" i="10"/>
  <c r="T164" i="16" l="1"/>
  <c r="T165" i="16" s="1"/>
  <c r="AI164" i="16"/>
  <c r="AI167" i="16" s="1"/>
  <c r="Y164" i="16"/>
  <c r="Y167" i="16" s="1"/>
  <c r="AI18" i="10"/>
  <c r="AI42" i="10"/>
  <c r="AI40" i="10"/>
  <c r="AI36" i="10"/>
  <c r="AI35" i="10"/>
  <c r="AI34" i="10"/>
  <c r="AI33" i="10"/>
  <c r="AI31" i="10"/>
  <c r="AI30" i="10"/>
  <c r="AI29" i="10"/>
  <c r="AI28" i="10"/>
  <c r="AI27" i="10"/>
  <c r="AI26" i="10"/>
  <c r="AI25" i="10"/>
  <c r="AI24" i="10"/>
  <c r="AI23" i="10"/>
  <c r="AI22" i="10"/>
  <c r="AI21" i="10"/>
  <c r="AI19" i="10"/>
  <c r="AD167" i="10"/>
  <c r="AD164" i="10"/>
  <c r="AD163" i="10"/>
  <c r="AD157" i="10"/>
  <c r="Y157" i="10"/>
  <c r="AD156" i="10"/>
  <c r="Y164" i="10"/>
  <c r="T167" i="16" l="1"/>
  <c r="AI165" i="16"/>
  <c r="Y163" i="10"/>
  <c r="AD162" i="10"/>
  <c r="AD161" i="10"/>
  <c r="AD160" i="10"/>
  <c r="AD149" i="10"/>
  <c r="AD136" i="10"/>
  <c r="AD148" i="10"/>
  <c r="AD147" i="10"/>
  <c r="AD146" i="10"/>
  <c r="AD145" i="10"/>
  <c r="AD144" i="10"/>
  <c r="AD143" i="10"/>
  <c r="AD134" i="10"/>
  <c r="AD133" i="10"/>
  <c r="AD132" i="10"/>
  <c r="AD111" i="10"/>
  <c r="AD127" i="10"/>
  <c r="AD126" i="10"/>
  <c r="AD125" i="10"/>
  <c r="AD124" i="10"/>
  <c r="AD123" i="10"/>
  <c r="AD122" i="10"/>
  <c r="AD121" i="10"/>
  <c r="AD120" i="10"/>
  <c r="AD119" i="10"/>
  <c r="AD118" i="10"/>
  <c r="AD117" i="10"/>
  <c r="AD116" i="10"/>
  <c r="AD115" i="10"/>
  <c r="AD114" i="10"/>
  <c r="AD113" i="10"/>
  <c r="AD110" i="10"/>
  <c r="AD108" i="10"/>
  <c r="AD107" i="10"/>
  <c r="AD106" i="10"/>
  <c r="AD105" i="10"/>
  <c r="AD104" i="10"/>
  <c r="AD103" i="10"/>
  <c r="AD102" i="10"/>
  <c r="AD101" i="10"/>
  <c r="AD100" i="10"/>
  <c r="AD99" i="10"/>
  <c r="AD97" i="10"/>
  <c r="AD96" i="10"/>
  <c r="AD95" i="10"/>
  <c r="AD94" i="10"/>
  <c r="AD93" i="10"/>
  <c r="AD92" i="10"/>
  <c r="AD90" i="10"/>
  <c r="AD89" i="10"/>
  <c r="AD88" i="10"/>
  <c r="AD87" i="10"/>
  <c r="AD86" i="10"/>
  <c r="AD85" i="10"/>
  <c r="AD84" i="10"/>
  <c r="AD83" i="10"/>
  <c r="AD82" i="10"/>
  <c r="AD81" i="10"/>
  <c r="AD80" i="10"/>
  <c r="AD79" i="10"/>
  <c r="AD77" i="10"/>
  <c r="AD76" i="10"/>
  <c r="AD75" i="10"/>
  <c r="AD74" i="10"/>
  <c r="AD73" i="10"/>
  <c r="AD72" i="10"/>
  <c r="AD71" i="10"/>
  <c r="AD69" i="10"/>
  <c r="AD68" i="10"/>
  <c r="AD67" i="10"/>
  <c r="AD66" i="10"/>
  <c r="AD65" i="10"/>
  <c r="AD64" i="10"/>
  <c r="AD63" i="10"/>
  <c r="AD61" i="10"/>
  <c r="AD60" i="10"/>
  <c r="AD58" i="10"/>
  <c r="AD57" i="10"/>
  <c r="AD56" i="10"/>
  <c r="AD55" i="10"/>
  <c r="AD54" i="10"/>
  <c r="AD53" i="10"/>
  <c r="AD52" i="10"/>
  <c r="AD51" i="10"/>
  <c r="AD50" i="10"/>
  <c r="AD49" i="10"/>
  <c r="AD48" i="10"/>
  <c r="AD47" i="10"/>
  <c r="AD46" i="10"/>
  <c r="Y111" i="10"/>
  <c r="AD42" i="10"/>
  <c r="AD40" i="10"/>
  <c r="AD39" i="10"/>
  <c r="AD38" i="10"/>
  <c r="AD37" i="10"/>
  <c r="AD36" i="10"/>
  <c r="AD35" i="10"/>
  <c r="AD34" i="10"/>
  <c r="AD33" i="10"/>
  <c r="AD31" i="10"/>
  <c r="AD30" i="10"/>
  <c r="AD29" i="10"/>
  <c r="AD28" i="10"/>
  <c r="AD27" i="10"/>
  <c r="AD26" i="10"/>
  <c r="AD25" i="10"/>
  <c r="AD24" i="10"/>
  <c r="AD23" i="10"/>
  <c r="AD22" i="10"/>
  <c r="AD21" i="10"/>
  <c r="AD19" i="10"/>
  <c r="AD18" i="10"/>
  <c r="Y162" i="10" l="1"/>
  <c r="Y161" i="10"/>
  <c r="Y156" i="10" s="1"/>
  <c r="T161" i="10"/>
  <c r="Y160" i="10"/>
  <c r="Y154" i="10"/>
  <c r="Y153" i="10"/>
  <c r="Y152" i="10"/>
  <c r="Y151" i="10"/>
  <c r="U149" i="10"/>
  <c r="Y149" i="10"/>
  <c r="Y148" i="10"/>
  <c r="Y147" i="10"/>
  <c r="Y146" i="10"/>
  <c r="Y145" i="10"/>
  <c r="Y144" i="10"/>
  <c r="Y143" i="10"/>
  <c r="Y142" i="10"/>
  <c r="Y141" i="10"/>
  <c r="Y140" i="10"/>
  <c r="Y139" i="10"/>
  <c r="Y138" i="10"/>
  <c r="Y136" i="10"/>
  <c r="Y135" i="10"/>
  <c r="Y134" i="10"/>
  <c r="Y133" i="10"/>
  <c r="Y132" i="10"/>
  <c r="U136" i="10"/>
  <c r="Y127" i="10"/>
  <c r="Y126" i="10"/>
  <c r="Y125" i="10"/>
  <c r="Y124" i="10"/>
  <c r="Y123" i="10"/>
  <c r="Y122" i="10"/>
  <c r="Y121" i="10"/>
  <c r="Y120" i="10"/>
  <c r="Y118" i="10"/>
  <c r="Y117" i="10"/>
  <c r="Y116" i="10"/>
  <c r="Y115" i="10"/>
  <c r="Y114" i="10"/>
  <c r="Y113" i="10"/>
  <c r="Y110" i="10"/>
  <c r="Y108" i="10"/>
  <c r="Y107" i="10"/>
  <c r="Y106" i="10"/>
  <c r="Y105" i="10"/>
  <c r="Y104" i="10"/>
  <c r="Y103" i="10"/>
  <c r="Y102" i="10"/>
  <c r="Y101" i="10"/>
  <c r="Y100" i="10"/>
  <c r="Y99" i="10"/>
  <c r="Y97" i="10"/>
  <c r="Y96" i="10"/>
  <c r="Y94" i="10"/>
  <c r="Y92" i="10"/>
  <c r="Y90" i="10"/>
  <c r="Y89" i="10"/>
  <c r="Y88" i="10"/>
  <c r="Y87" i="10"/>
  <c r="Y86" i="10"/>
  <c r="Y85" i="10"/>
  <c r="Y84" i="10"/>
  <c r="Y83" i="10"/>
  <c r="Y79" i="10"/>
  <c r="Y77" i="10"/>
  <c r="Y76" i="10"/>
  <c r="Y74" i="10"/>
  <c r="Y71" i="10"/>
  <c r="Y69" i="10"/>
  <c r="Y68" i="10"/>
  <c r="Y67" i="10"/>
  <c r="Y66" i="10"/>
  <c r="Y65" i="10"/>
  <c r="Y63" i="10"/>
  <c r="Y60" i="10"/>
  <c r="Y58" i="10"/>
  <c r="Y57" i="10"/>
  <c r="Y56" i="10"/>
  <c r="Y55" i="10"/>
  <c r="Y54" i="10"/>
  <c r="Y53" i="10"/>
  <c r="Y52" i="10"/>
  <c r="Y51" i="10"/>
  <c r="Y50" i="10"/>
  <c r="Y46" i="10"/>
  <c r="Y167" i="10" l="1"/>
  <c r="Y42" i="10"/>
  <c r="Y40" i="10"/>
  <c r="Y39" i="10"/>
  <c r="Y38" i="10"/>
  <c r="Y37" i="10"/>
  <c r="Y36" i="10"/>
  <c r="Y35" i="10"/>
  <c r="Y34" i="10"/>
  <c r="Y33" i="10"/>
  <c r="Y31" i="10"/>
  <c r="Y30" i="10"/>
  <c r="Y29" i="10"/>
  <c r="Y28" i="10"/>
  <c r="Y27" i="10"/>
  <c r="Y26" i="10"/>
  <c r="Y25" i="10"/>
  <c r="Y24" i="10"/>
  <c r="Y23" i="10"/>
  <c r="Y22" i="10"/>
  <c r="Y21" i="10"/>
  <c r="Y19" i="10"/>
  <c r="Y18" i="10"/>
  <c r="T152" i="10" l="1"/>
  <c r="T153" i="10"/>
  <c r="T154" i="10" s="1"/>
  <c r="T151" i="10"/>
  <c r="R154" i="10"/>
  <c r="P154" i="10"/>
  <c r="T148" i="10"/>
  <c r="T147" i="10"/>
  <c r="T146" i="10"/>
  <c r="T145" i="10"/>
  <c r="T144" i="10"/>
  <c r="T143" i="10"/>
  <c r="T142" i="10"/>
  <c r="T141" i="10"/>
  <c r="T140" i="10"/>
  <c r="T139" i="10"/>
  <c r="T138" i="10"/>
  <c r="P149" i="10"/>
  <c r="P136" i="10"/>
  <c r="T134" i="10"/>
  <c r="T135" i="10"/>
  <c r="T133" i="10"/>
  <c r="T132" i="10"/>
  <c r="T126" i="10"/>
  <c r="T125" i="10"/>
  <c r="T124" i="10"/>
  <c r="T123" i="10"/>
  <c r="T122" i="10"/>
  <c r="T121" i="10"/>
  <c r="T120" i="10"/>
  <c r="T118" i="10"/>
  <c r="T117" i="10"/>
  <c r="T116" i="10"/>
  <c r="T115" i="10"/>
  <c r="T114" i="10"/>
  <c r="T113" i="10"/>
  <c r="T110" i="10"/>
  <c r="T108" i="10"/>
  <c r="T107" i="10"/>
  <c r="T106" i="10"/>
  <c r="T105" i="10"/>
  <c r="T104" i="10"/>
  <c r="T103" i="10"/>
  <c r="T102" i="10"/>
  <c r="T101" i="10"/>
  <c r="T100" i="10"/>
  <c r="T99" i="10"/>
  <c r="T97" i="10"/>
  <c r="T96" i="10"/>
  <c r="T94" i="10"/>
  <c r="T92" i="10"/>
  <c r="T90" i="10"/>
  <c r="T89" i="10"/>
  <c r="T88" i="10"/>
  <c r="T87" i="10"/>
  <c r="T86" i="10"/>
  <c r="T85" i="10"/>
  <c r="T84" i="10"/>
  <c r="T83" i="10"/>
  <c r="T79" i="10"/>
  <c r="T77" i="10"/>
  <c r="T76" i="10"/>
  <c r="T74" i="10"/>
  <c r="T71" i="10"/>
  <c r="T66" i="10"/>
  <c r="T69" i="10"/>
  <c r="T68" i="10"/>
  <c r="T67" i="10"/>
  <c r="T65" i="10"/>
  <c r="T63" i="10"/>
  <c r="T60" i="10"/>
  <c r="T58" i="10"/>
  <c r="T57" i="10"/>
  <c r="T56" i="10"/>
  <c r="T55" i="10"/>
  <c r="T54" i="10"/>
  <c r="T53" i="10"/>
  <c r="T52" i="10"/>
  <c r="T51" i="10"/>
  <c r="T50" i="10"/>
  <c r="T46" i="10"/>
  <c r="T29" i="10"/>
  <c r="T25" i="10"/>
  <c r="T23" i="10"/>
  <c r="T21" i="10"/>
  <c r="T40" i="10"/>
  <c r="T39" i="10"/>
  <c r="T38" i="10"/>
  <c r="T37" i="10"/>
  <c r="T36" i="10"/>
  <c r="T35" i="10"/>
  <c r="T34" i="10"/>
  <c r="T33" i="10"/>
  <c r="T31" i="10"/>
  <c r="T30" i="10"/>
  <c r="T28" i="10"/>
  <c r="T27" i="10"/>
  <c r="T26" i="10"/>
  <c r="T24" i="10"/>
  <c r="T22" i="10"/>
  <c r="T19" i="10"/>
  <c r="T18" i="10"/>
  <c r="T136" i="10" l="1"/>
  <c r="T111" i="10"/>
  <c r="T127" i="10"/>
  <c r="T149" i="10"/>
  <c r="T160" i="10"/>
  <c r="T163" i="10" s="1"/>
  <c r="T162" i="10" l="1"/>
  <c r="H16" i="15"/>
  <c r="I16" i="15"/>
  <c r="J16" i="15"/>
  <c r="F16" i="15"/>
  <c r="H17" i="15" l="1"/>
  <c r="G17" i="15"/>
  <c r="I17" i="15"/>
  <c r="J17" i="15"/>
  <c r="T156" i="10"/>
  <c r="T157" i="10"/>
  <c r="T164" i="10" l="1"/>
  <c r="T167" i="10" s="1"/>
  <c r="T165" i="10" l="1"/>
  <c r="S6" i="10"/>
</calcChain>
</file>

<file path=xl/sharedStrings.xml><?xml version="1.0" encoding="utf-8"?>
<sst xmlns="http://schemas.openxmlformats.org/spreadsheetml/2006/main" count="1437" uniqueCount="226">
  <si>
    <t>FORM CODE</t>
  </si>
  <si>
    <t>PROJECT TITLE:</t>
  </si>
  <si>
    <t>Date:</t>
  </si>
  <si>
    <t>COST CENTER:</t>
  </si>
  <si>
    <t>Reference:</t>
  </si>
  <si>
    <t>No.</t>
  </si>
  <si>
    <t>SCOPE OF WORKS</t>
  </si>
  <si>
    <t>UNIT</t>
  </si>
  <si>
    <t>QTY</t>
  </si>
  <si>
    <t>U/RATE</t>
  </si>
  <si>
    <t>AMOUNT</t>
  </si>
  <si>
    <t>A.</t>
  </si>
  <si>
    <t>GENERAL REQUIREMENTS</t>
  </si>
  <si>
    <t>Sub-Total</t>
  </si>
  <si>
    <t>B.</t>
  </si>
  <si>
    <t>GRAND TOTAL</t>
  </si>
  <si>
    <t>Php</t>
  </si>
  <si>
    <t>Visa</t>
  </si>
  <si>
    <t>Date</t>
  </si>
  <si>
    <t xml:space="preserve"> </t>
  </si>
  <si>
    <t xml:space="preserve"> Noted by:</t>
  </si>
  <si>
    <t>BID BREAKDOWN DATA SHEET</t>
  </si>
  <si>
    <t>The Grand total indicated above constitute the Fixed Lump Sum Price of our bid which includes the cost of materials, labor, equipments, overhead profits and all other construction related costs to satisfactorily complete the work in accordance with the drawings, Scope of Work, Specifications and other related bid documents.</t>
  </si>
  <si>
    <t>It is understood that the quantities and unit prices indicated above are complete and any item not shown but otherwise required to satisfactorily complete the work are considered built-in and included in our Fixed Lump Sum Price. It is also understood that this Bid Breakdown is part of our proposal and the Owner can use this as one of the basis for evaluation.</t>
  </si>
  <si>
    <t>Submitted by:</t>
  </si>
  <si>
    <t>(Company Name)</t>
  </si>
  <si>
    <t>(Signature Over Printed Name)</t>
  </si>
  <si>
    <t>F O R M S</t>
  </si>
  <si>
    <r>
      <t xml:space="preserve">abcdef           </t>
    </r>
    <r>
      <rPr>
        <i/>
        <sz val="10"/>
        <rFont val="Arial"/>
        <family val="2"/>
      </rPr>
      <t xml:space="preserve">Good Food, Good Life </t>
    </r>
  </si>
  <si>
    <t>Demobilization/Housekeeping</t>
  </si>
  <si>
    <t>Safety Provisions</t>
  </si>
  <si>
    <t>lot</t>
  </si>
  <si>
    <t>CONSUMABLES</t>
  </si>
  <si>
    <t>LABOR COSTING</t>
  </si>
  <si>
    <t>a. Cotton Gloves</t>
  </si>
  <si>
    <t>pcs</t>
  </si>
  <si>
    <t>pairs</t>
  </si>
  <si>
    <t>kgs</t>
  </si>
  <si>
    <t>roll</t>
  </si>
  <si>
    <t>Man'r</t>
  </si>
  <si>
    <t>Summary:</t>
  </si>
  <si>
    <t>Labor cost</t>
  </si>
  <si>
    <t>Mark-up / profit</t>
  </si>
  <si>
    <t>GRAND TOTAL COST  (VAT Exclusive)</t>
  </si>
  <si>
    <t>GRAND TOTAL COST (VAT Inclusive)</t>
  </si>
  <si>
    <t>COMPLETION</t>
  </si>
  <si>
    <t>Tungsten</t>
  </si>
  <si>
    <t>Argon Gas</t>
  </si>
  <si>
    <t>Tig Cleene</t>
  </si>
  <si>
    <t>Oxygen</t>
  </si>
  <si>
    <t>Acetylene</t>
  </si>
  <si>
    <t>cyl</t>
  </si>
  <si>
    <t>days</t>
  </si>
  <si>
    <t xml:space="preserve">Construction Duration : </t>
  </si>
  <si>
    <t>bxs</t>
  </si>
  <si>
    <t>CARI</t>
  </si>
  <si>
    <t>Tig welding machines</t>
  </si>
  <si>
    <t>unit</t>
  </si>
  <si>
    <t>3% of Total Project Cost</t>
  </si>
  <si>
    <t>SS Filler Rod, 304</t>
  </si>
  <si>
    <t>Portable Drills</t>
  </si>
  <si>
    <t>A-Ladder</t>
  </si>
  <si>
    <t>General Requirements</t>
  </si>
  <si>
    <t>Administrative cost</t>
  </si>
  <si>
    <t xml:space="preserve">     As built drawings</t>
  </si>
  <si>
    <t xml:space="preserve">     Hand tools</t>
  </si>
  <si>
    <t>Cutting Discs, 4"Ø, "Tyrolit" brand, 15,300 rated rpm</t>
  </si>
  <si>
    <t>Cutting Discs, 7"Ø, "Tyrolit" brand, 8,600 rated rpm</t>
  </si>
  <si>
    <t>Grinding Discs, 4"Ø, "Tyrolit" brand, 15,300 rated rpm</t>
  </si>
  <si>
    <t>Grinding Discs, 7"Ø, "Tyrolit" brand, 8,600 rated rpm</t>
  </si>
  <si>
    <t>SS Pipe, 1/2"Ø, sch40, seamless x 20 ft (compressed air)</t>
  </si>
  <si>
    <t>lght</t>
  </si>
  <si>
    <t>sets</t>
  </si>
  <si>
    <t>SS Pipe, 2"Ø, sch40, seamless x 20 ft (Drain line)</t>
  </si>
  <si>
    <t>No. of Days</t>
  </si>
  <si>
    <t>Days</t>
  </si>
  <si>
    <t>No. of Manpower</t>
  </si>
  <si>
    <t>Pipe Fitter</t>
  </si>
  <si>
    <t>Manpower Rate</t>
  </si>
  <si>
    <t>Total Cost</t>
  </si>
  <si>
    <t>SS check valve, DN80,PN40 flanged type (product outlet)</t>
  </si>
  <si>
    <t xml:space="preserve">Pressure Relief </t>
  </si>
  <si>
    <t>Pressure Relief Valve DN40,15 bars</t>
  </si>
  <si>
    <t>SS Pipe, 1 1/2"Ø, sch40, seamless x 20 ft (Pressure relief Pipe)</t>
  </si>
  <si>
    <t>SS Elbow, 1 1/2"Ø, sch40, seamless x 90°, weld end type (product)</t>
  </si>
  <si>
    <t>SS Tee, 1 1/2"Ø, sch40, seamless, welded type</t>
  </si>
  <si>
    <t>Drain Line - Coffee sludge</t>
  </si>
  <si>
    <t>SS Pneumatic  Valve , DN50, PN40 flanged type,raised face</t>
  </si>
  <si>
    <t>SS Flanges, DN50, PN40 with bolts and washers and nuts</t>
  </si>
  <si>
    <t>Sight Glass, DN50,PN10</t>
  </si>
  <si>
    <t>SS Pipe, 1 1/2"Ø, sch40, seamless x 20 ft (hot water) - Steam Line</t>
  </si>
  <si>
    <t>SS Pneumatic  Valve , DN40, PN40 flanged type,raised face</t>
  </si>
  <si>
    <t>SS Ball valve, 3 piece assembly, 1 1/2"Ø, Weld End (hot water)</t>
  </si>
  <si>
    <t>SS Ball valve, 3 piece assembly, DN80,PN40, weld end</t>
  </si>
  <si>
    <t>SS Flanges, DN40, PN40 with bolts and washers and nuts</t>
  </si>
  <si>
    <t>Instrument Air Line</t>
  </si>
  <si>
    <t>SS Ball valve, 3 pc assembly, 1/2 "Ø, weld end (comp. air)</t>
  </si>
  <si>
    <t>Support and Hanger</t>
  </si>
  <si>
    <t>set</t>
  </si>
  <si>
    <t>Fabricated Trolley</t>
  </si>
  <si>
    <t>SS U-bolts, M12</t>
  </si>
  <si>
    <t>SS U-bolts, M10</t>
  </si>
  <si>
    <t>Mobilization(Temfacil)</t>
  </si>
  <si>
    <t>NPI</t>
  </si>
  <si>
    <t>SS Elbow, 1 1/2"Ø, sch40, seamless x 45°, welded end type (product)</t>
  </si>
  <si>
    <t>SS Concentric Reducer, 2 "Ø x 1 1/2"Ø, sch40, weld end type</t>
  </si>
  <si>
    <t>Hot Water Line</t>
  </si>
  <si>
    <t xml:space="preserve">SS Tee, 3"Ø, sch40, seamless, weld end </t>
  </si>
  <si>
    <t>SS Elbow, 1/2"Ø, sch40, seamless x 90°, weld end (compressed air)</t>
  </si>
  <si>
    <t>SS Tee Reducer 1 " x  1/2" weld end , seamless</t>
  </si>
  <si>
    <t>SS Channel bar, 4" x 5.4 lbs/ft x 10 ft (Self Cleaning Filter Support)</t>
  </si>
  <si>
    <t>SS U-bolts, M8</t>
  </si>
  <si>
    <t>Fabrication of SS Trolley,Fabricate as per drawing - 300 kgs capacity</t>
  </si>
  <si>
    <t>Pneumatic  Header, SS Pipe sch 20, with Fittings, Fabricated as per drawing</t>
  </si>
  <si>
    <t>Finishing Wheel/Grey</t>
  </si>
  <si>
    <t>Chain Block with certificate</t>
  </si>
  <si>
    <t>Construction Board 440V to 220V, 3phase</t>
  </si>
  <si>
    <t>Tools &amp; Equipment Rentals</t>
  </si>
  <si>
    <t xml:space="preserve">      Welders - Subject for actual testing</t>
  </si>
  <si>
    <t xml:space="preserve">E. </t>
  </si>
  <si>
    <t xml:space="preserve">F. </t>
  </si>
  <si>
    <t>G.</t>
  </si>
  <si>
    <t>SS Elbow, 2"Ø, sch40, seamless x 90°, weld and(product)</t>
  </si>
  <si>
    <t>SS Elbow, 2"Ø, sch40, seamless x 45°, weld end (product)</t>
  </si>
  <si>
    <t xml:space="preserve">SS Tee, 2"Ø, sch40, seamless, weld end </t>
  </si>
  <si>
    <t xml:space="preserve">SS Tee, 1 1/2"Ø, sch40, seamless, weld end </t>
  </si>
  <si>
    <t xml:space="preserve">SS Elbow, 2"Ø, sch40, seamless x 90°, weld end </t>
  </si>
  <si>
    <t xml:space="preserve">SS Elbow, 2"Ø, sch40, seamless x 45°, weld end </t>
  </si>
  <si>
    <t xml:space="preserve">SS Concentric Reducer, 3"Ø x 1 1/2"Ø, sch40, weld end </t>
  </si>
  <si>
    <t>SS Elbow, 1 1/2"Ø, sch40, seamless x 90°, weld end  (hot water)</t>
  </si>
  <si>
    <t>SS Elbow, 1 1/2"Ø, sch40, seamless x 45°, weld end  (hot water)</t>
  </si>
  <si>
    <t>Painting Works</t>
  </si>
  <si>
    <t>Gal</t>
  </si>
  <si>
    <t>SS Cladding, 0.6mm thk, 4 ft x 8 ft</t>
  </si>
  <si>
    <t>sheet</t>
  </si>
  <si>
    <t>1 1/2" x 2" thick insulation-calcium silicate ( 2ft pre moulded)</t>
  </si>
  <si>
    <t>Miscelleneous(painting/Tagging/Labeling and others)</t>
  </si>
  <si>
    <t>SS Elbow, 3"Ø, sch40, seamless x 90°, weld and(product)</t>
  </si>
  <si>
    <t>Material cost and Consumables</t>
  </si>
  <si>
    <t>SUBJECT:</t>
  </si>
  <si>
    <t>IN HOUSE</t>
  </si>
  <si>
    <t>Original In-House + Original Contractor’s Bids (All)</t>
  </si>
  <si>
    <t>ADMINISTRATIVE COST</t>
  </si>
  <si>
    <t>OVERHEAD/CONTINGENCY</t>
  </si>
  <si>
    <t>MARK UP PROFIT</t>
  </si>
  <si>
    <t>A</t>
  </si>
  <si>
    <t>B</t>
  </si>
  <si>
    <t>C</t>
  </si>
  <si>
    <t>D</t>
  </si>
  <si>
    <t>E</t>
  </si>
  <si>
    <t>F</t>
  </si>
  <si>
    <t>G</t>
  </si>
  <si>
    <t>MATERIALS COST AND CONSUMABLES</t>
  </si>
  <si>
    <t>LABOR COST</t>
  </si>
  <si>
    <t>Proposed FFE RARE ROTARY FILTER</t>
  </si>
  <si>
    <t>b. Welding Mask</t>
  </si>
  <si>
    <t>c. Welding Gloves</t>
  </si>
  <si>
    <t>d. Welding Apron</t>
  </si>
  <si>
    <t>e. Googles</t>
  </si>
  <si>
    <t>f. Dust Mask - N95</t>
  </si>
  <si>
    <t>g. Caution Tape</t>
  </si>
  <si>
    <t>h. Rags</t>
  </si>
  <si>
    <t>i. Safety Signages</t>
  </si>
  <si>
    <t>j. Welding blankets</t>
  </si>
  <si>
    <t>k. Fire Blanket</t>
  </si>
  <si>
    <t>RHAJTIK</t>
  </si>
  <si>
    <t>Portable Grinders 4" and 7"dia.</t>
  </si>
  <si>
    <t>Improvement FFE RARE E-54</t>
  </si>
  <si>
    <t>Product Line Supply and Return Coffee Liquor</t>
  </si>
  <si>
    <t>SS Pipe, 3"Ø, sch40, seamless x 6meters (suction/discharge)</t>
  </si>
  <si>
    <t xml:space="preserve">SS Pneumatic  Valve , DN80, PN40 flanged type,raised face(suction /discharge) </t>
  </si>
  <si>
    <t>SS Flanges, Slip on type DN80, PN40 with bolts and washers and nuts</t>
  </si>
  <si>
    <t>SS Concentric Reducer, 3"Ø x 1 1/2"Ø, sch40, weld end, seamless</t>
  </si>
  <si>
    <t xml:space="preserve">SS RED Tee, 3" X 1 1/2"Ø, sch40, seamless, weld end </t>
  </si>
  <si>
    <t>length</t>
  </si>
  <si>
    <t>SUB-TOTAl</t>
  </si>
  <si>
    <t>BURSTING DISC</t>
  </si>
  <si>
    <t>Bursting disc DN80 PN40</t>
  </si>
  <si>
    <t>SS Flanges, DN40, 1 1/2"  PN40 with bolts and washers and nuts</t>
  </si>
  <si>
    <t>SS Concentric Reducer, 3 "Ø x 1 1/2"Ø, sch40, weld end type, seamless</t>
  </si>
  <si>
    <t>Handle valve DN50 PN40 Locking plate</t>
  </si>
  <si>
    <t xml:space="preserve">SS check valve, DN40,PN40 flanged type </t>
  </si>
  <si>
    <t>Sets</t>
  </si>
  <si>
    <t>Air Service unit air filter</t>
  </si>
  <si>
    <t xml:space="preserve">SS Angle bar, 2" x 2" x 1/4" thk x 20 ft </t>
  </si>
  <si>
    <t>SS Square Tube 2"x2"x4mm thick 6meter length</t>
  </si>
  <si>
    <t>4mm thick SS304 Flat bar 2ft.</t>
  </si>
  <si>
    <t>M8X40mm Hexabolt dome type hex head</t>
  </si>
  <si>
    <t>DN20 SCH. 40 SS304</t>
  </si>
  <si>
    <t>SS Flat bar 4ft.</t>
  </si>
  <si>
    <t>FABRICATION</t>
  </si>
  <si>
    <t xml:space="preserve">      Foreman/Leadman</t>
  </si>
  <si>
    <t xml:space="preserve"> Pipe Fitter</t>
  </si>
  <si>
    <t xml:space="preserve">      Skilled Helpers</t>
  </si>
  <si>
    <t>INSTALLATION</t>
  </si>
  <si>
    <t>Project Engineer</t>
  </si>
  <si>
    <t>Quality Officer</t>
  </si>
  <si>
    <t>Safety Officer</t>
  </si>
  <si>
    <t>Foreman/leadman</t>
  </si>
  <si>
    <t>Welders-Qualified on NPI</t>
  </si>
  <si>
    <t>Skilled Helpers</t>
  </si>
  <si>
    <t>Tool keeper</t>
  </si>
  <si>
    <t>Scaffoldder</t>
  </si>
  <si>
    <t>Fire watcher</t>
  </si>
  <si>
    <t>Electrician</t>
  </si>
  <si>
    <t>LABOR COSTING FOR COMMISSIONING (With overtime)</t>
  </si>
  <si>
    <t>Fitter</t>
  </si>
  <si>
    <t>Welders</t>
  </si>
  <si>
    <t>`</t>
  </si>
  <si>
    <t>25 WORKING DAYS</t>
  </si>
  <si>
    <t>ACE PACKAGING CO.</t>
  </si>
  <si>
    <t>OMNI CREST ENG'G</t>
  </si>
  <si>
    <t>box</t>
  </si>
  <si>
    <t>Blind Revits</t>
  </si>
  <si>
    <t>Scaffolding</t>
  </si>
  <si>
    <t>Lot</t>
  </si>
  <si>
    <t>ACE PACKAGING</t>
  </si>
  <si>
    <t>OMNI CREST</t>
  </si>
  <si>
    <t>NO NEED TO RECONCILE THE QTY. IT SEEMS THE SAME FROM THE IN HOUSE</t>
  </si>
  <si>
    <t>OMNI CREST IS REQUIRED TO REVIEW AND RESUBMIT NEW QUOTATION BECAUSE THE NPI MATERIAL IS ALSO FILLED WITH HIS BUDGET, FOR QTY. I THINK NO NEED TO RECONCILE IT SEEMS NOT FAR FROM IN HOUSE</t>
  </si>
  <si>
    <t>RHAJTIK I THINK THAT’S OKAY BUT THE GENERAL REQUIREMENTS THERE IS SOMETHING ERROR ON THE PERCENTAGE CALCULATION INSTEAD OF 3% THEY PUT MORE LOWER PERCENTAGE</t>
  </si>
  <si>
    <t>LOT</t>
  </si>
  <si>
    <t>SS Flanges, Weld neck type DN80, PN40 with bolts and washers and nuts</t>
  </si>
  <si>
    <t>Reconciled and some adjustment for APCI</t>
  </si>
  <si>
    <t>OMNI CREST DID NOT PARTICIPATE FOR Reconciliation</t>
  </si>
  <si>
    <t>Reconciled and some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</si>
</sst>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0."/>
    <numFmt numFmtId="165" formatCode="[$-409]d\-mmm\-yy;@"/>
    <numFmt numFmtId="166" formatCode="0.00_)"/>
    <numFmt numFmtId="167" formatCode="0.0."/>
    <numFmt numFmtId="168" formatCode="[$-409]mmmm\ d\,\ yyyy;@"/>
  </numFmts>
  <fonts count="73">
    <font>
      <sz val="10"/>
      <name val="Arial"/>
    </font>
    <font>
      <sz val="10"/>
      <name val="Arial"/>
      <family val="2"/>
    </font>
    <font>
      <sz val="10"/>
      <name val="Courier"/>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8"/>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i/>
      <sz val="16"/>
      <name val="Helv"/>
    </font>
    <font>
      <sz val="10"/>
      <name val="Courier"/>
      <family val="3"/>
    </font>
    <font>
      <b/>
      <sz val="11"/>
      <color indexed="63"/>
      <name val="Calibri"/>
      <family val="2"/>
    </font>
    <font>
      <b/>
      <sz val="18"/>
      <color indexed="56"/>
      <name val="Cambria"/>
      <family val="2"/>
    </font>
    <font>
      <b/>
      <sz val="11"/>
      <color indexed="8"/>
      <name val="Calibri"/>
      <family val="2"/>
    </font>
    <font>
      <sz val="11"/>
      <color indexed="10"/>
      <name val="Calibri"/>
      <family val="2"/>
    </font>
    <font>
      <i/>
      <sz val="10"/>
      <name val="Arial"/>
      <family val="2"/>
    </font>
    <font>
      <sz val="20"/>
      <name val="Nestle Logo"/>
      <charset val="2"/>
    </font>
    <font>
      <b/>
      <sz val="16"/>
      <name val="Arial"/>
      <family val="2"/>
    </font>
    <font>
      <sz val="16"/>
      <name val="Arial"/>
      <family val="2"/>
    </font>
    <font>
      <b/>
      <sz val="10"/>
      <name val="Arial"/>
      <family val="2"/>
    </font>
    <font>
      <sz val="10"/>
      <name val="Tahoma"/>
      <family val="2"/>
    </font>
    <font>
      <b/>
      <sz val="14"/>
      <name val="Arial"/>
      <family val="2"/>
    </font>
    <font>
      <sz val="14"/>
      <name val="Arial"/>
      <family val="2"/>
    </font>
    <font>
      <sz val="10"/>
      <name val="Verdana"/>
      <family val="2"/>
    </font>
    <font>
      <b/>
      <sz val="12"/>
      <name val="Verdana"/>
      <family val="2"/>
    </font>
    <font>
      <b/>
      <sz val="10"/>
      <color indexed="12"/>
      <name val="Verdana"/>
      <family val="2"/>
    </font>
    <font>
      <b/>
      <sz val="10"/>
      <color indexed="18"/>
      <name val="Verdana"/>
      <family val="2"/>
    </font>
    <font>
      <b/>
      <sz val="12"/>
      <color indexed="18"/>
      <name val="Verdana"/>
      <family val="2"/>
    </font>
    <font>
      <b/>
      <sz val="8"/>
      <name val="Arial"/>
      <family val="2"/>
    </font>
    <font>
      <b/>
      <i/>
      <sz val="12"/>
      <name val="Verdana"/>
      <family val="2"/>
    </font>
    <font>
      <sz val="12"/>
      <name val="Verdana"/>
      <family val="2"/>
    </font>
    <font>
      <b/>
      <u/>
      <sz val="10"/>
      <name val="Arial"/>
      <family val="2"/>
    </font>
    <font>
      <b/>
      <sz val="11"/>
      <color indexed="18"/>
      <name val="Verdana"/>
      <family val="2"/>
    </font>
    <font>
      <sz val="11"/>
      <name val="Verdana"/>
      <family val="2"/>
    </font>
    <font>
      <sz val="11"/>
      <color indexed="18"/>
      <name val="Verdana"/>
      <family val="2"/>
    </font>
    <font>
      <sz val="11"/>
      <name val="Arial"/>
      <family val="2"/>
    </font>
    <font>
      <b/>
      <i/>
      <sz val="11"/>
      <name val="Arial"/>
      <family val="2"/>
    </font>
    <font>
      <b/>
      <sz val="11"/>
      <name val="Arial"/>
      <family val="2"/>
    </font>
    <font>
      <b/>
      <sz val="11"/>
      <color indexed="18"/>
      <name val="Arial"/>
      <family val="2"/>
    </font>
    <font>
      <b/>
      <sz val="11"/>
      <color indexed="12"/>
      <name val="Arial"/>
      <family val="2"/>
    </font>
    <font>
      <i/>
      <sz val="11"/>
      <name val="Verdana"/>
      <family val="2"/>
    </font>
    <font>
      <i/>
      <sz val="11"/>
      <name val="Arial"/>
      <family val="2"/>
    </font>
    <font>
      <sz val="11"/>
      <color theme="1"/>
      <name val="Verdana"/>
      <family val="2"/>
    </font>
    <font>
      <b/>
      <i/>
      <sz val="11"/>
      <color rgb="FF21038F"/>
      <name val="Arial"/>
      <family val="2"/>
    </font>
    <font>
      <sz val="11"/>
      <color rgb="FF21038F"/>
      <name val="Arial"/>
      <family val="2"/>
    </font>
    <font>
      <b/>
      <sz val="11"/>
      <name val="Verdana"/>
      <family val="2"/>
    </font>
    <font>
      <b/>
      <sz val="22"/>
      <name val="Arial"/>
      <family val="2"/>
    </font>
    <font>
      <b/>
      <sz val="20"/>
      <name val="Arial"/>
      <family val="2"/>
    </font>
    <font>
      <sz val="10"/>
      <color theme="1"/>
      <name val="Arial"/>
      <family val="2"/>
    </font>
    <font>
      <sz val="10"/>
      <color theme="1"/>
      <name val="Tahoma"/>
      <family val="2"/>
    </font>
    <font>
      <sz val="10"/>
      <color theme="1"/>
      <name val="Verdana"/>
      <family val="2"/>
    </font>
    <font>
      <b/>
      <sz val="12"/>
      <color theme="1"/>
      <name val="Verdana"/>
      <family val="2"/>
    </font>
    <font>
      <b/>
      <sz val="11"/>
      <color theme="1"/>
      <name val="Verdana"/>
      <family val="2"/>
    </font>
    <font>
      <b/>
      <sz val="11"/>
      <color theme="1"/>
      <name val="Arial"/>
      <family val="2"/>
    </font>
    <font>
      <b/>
      <sz val="8"/>
      <color theme="1"/>
      <name val="Arial"/>
      <family val="2"/>
    </font>
    <font>
      <sz val="10"/>
      <name val="Arial"/>
      <family val="2"/>
    </font>
    <font>
      <b/>
      <sz val="12"/>
      <color rgb="FF0000FF"/>
      <name val="Calibri"/>
      <family val="2"/>
      <scheme val="minor"/>
    </font>
    <font>
      <b/>
      <sz val="14"/>
      <color theme="1"/>
      <name val="Arial"/>
      <family val="2"/>
    </font>
    <font>
      <b/>
      <sz val="12"/>
      <name val="Arial"/>
      <family val="2"/>
    </font>
    <font>
      <b/>
      <i/>
      <sz val="10"/>
      <name val="Arial"/>
      <family val="2"/>
    </font>
    <font>
      <b/>
      <sz val="11"/>
      <color rgb="FF002060"/>
      <name val="Arial"/>
      <family val="2"/>
    </font>
    <font>
      <sz val="11"/>
      <color rgb="FF002060"/>
      <name val="Arial"/>
      <family val="2"/>
    </font>
    <font>
      <sz val="11"/>
      <color rgb="FF002060"/>
      <name val="Verdana"/>
      <family val="2"/>
    </font>
    <font>
      <b/>
      <sz val="11"/>
      <color rgb="FF000099"/>
      <name val="Verdana"/>
      <family val="2"/>
    </font>
    <font>
      <b/>
      <sz val="16"/>
      <color theme="1"/>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s>
  <cellStyleXfs count="5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38" fontId="10" fillId="22"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10" fontId="10" fillId="23" borderId="6" applyNumberFormat="0" applyBorder="0" applyAlignment="0" applyProtection="0"/>
    <xf numFmtId="0" fontId="15" fillId="0" borderId="7" applyNumberFormat="0" applyFill="0" applyAlignment="0" applyProtection="0"/>
    <xf numFmtId="0" fontId="16" fillId="24" borderId="0" applyNumberFormat="0" applyBorder="0" applyAlignment="0" applyProtection="0"/>
    <xf numFmtId="166" fontId="17" fillId="0" borderId="0"/>
    <xf numFmtId="166" fontId="18" fillId="0" borderId="0"/>
    <xf numFmtId="0" fontId="1" fillId="25" borderId="8" applyNumberFormat="0" applyFont="0" applyAlignment="0" applyProtection="0"/>
    <xf numFmtId="0" fontId="19" fillId="20" borderId="9" applyNumberFormat="0" applyAlignment="0" applyProtection="0"/>
    <xf numFmtId="10" fontId="1" fillId="0" borderId="0" applyFont="0" applyFill="0" applyBorder="0" applyAlignment="0" applyProtection="0"/>
    <xf numFmtId="9" fontId="1" fillId="0" borderId="0" applyFont="0" applyFill="0" applyBorder="0" applyAlignment="0" applyProtection="0"/>
    <xf numFmtId="166" fontId="2" fillId="0" borderId="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9" fontId="63" fillId="0" borderId="0" applyFont="0" applyFill="0" applyBorder="0" applyAlignment="0" applyProtection="0"/>
  </cellStyleXfs>
  <cellXfs count="443">
    <xf numFmtId="0" fontId="0" fillId="0" borderId="0" xfId="0"/>
    <xf numFmtId="0" fontId="1" fillId="0" borderId="0" xfId="43" applyNumberFormat="1" applyFont="1" applyAlignment="1">
      <alignment vertical="center"/>
    </xf>
    <xf numFmtId="0" fontId="1" fillId="0" borderId="0" xfId="43" applyNumberFormat="1" applyFont="1"/>
    <xf numFmtId="166" fontId="28" fillId="0" borderId="0" xfId="43" applyFont="1" applyBorder="1" applyAlignment="1">
      <alignment horizontal="left"/>
    </xf>
    <xf numFmtId="166" fontId="28" fillId="0" borderId="11" xfId="43" applyFont="1" applyBorder="1" applyAlignment="1">
      <alignment horizontal="left"/>
    </xf>
    <xf numFmtId="0" fontId="31" fillId="0" borderId="13" xfId="43" applyNumberFormat="1" applyFont="1" applyBorder="1"/>
    <xf numFmtId="0" fontId="31" fillId="0" borderId="0" xfId="43" applyNumberFormat="1" applyFont="1" applyBorder="1" applyAlignment="1">
      <alignment horizontal="right"/>
    </xf>
    <xf numFmtId="0" fontId="31" fillId="0" borderId="0" xfId="43" applyNumberFormat="1" applyFont="1"/>
    <xf numFmtId="0" fontId="31" fillId="0" borderId="14" xfId="43" applyNumberFormat="1" applyFont="1" applyBorder="1"/>
    <xf numFmtId="0" fontId="31" fillId="0" borderId="0" xfId="43" applyNumberFormat="1" applyFont="1" applyBorder="1"/>
    <xf numFmtId="0" fontId="34" fillId="0" borderId="0" xfId="43" applyNumberFormat="1" applyFont="1" applyAlignment="1">
      <alignment vertical="center" shrinkToFit="1"/>
    </xf>
    <xf numFmtId="0" fontId="27" fillId="0" borderId="0" xfId="43" applyNumberFormat="1" applyFont="1" applyAlignment="1">
      <alignment vertical="center"/>
    </xf>
    <xf numFmtId="0" fontId="36" fillId="0" borderId="0" xfId="43" applyNumberFormat="1" applyFont="1" applyBorder="1" applyAlignment="1">
      <alignment vertical="center"/>
    </xf>
    <xf numFmtId="0" fontId="27" fillId="0" borderId="0" xfId="43" applyNumberFormat="1" applyFont="1"/>
    <xf numFmtId="0" fontId="31" fillId="0" borderId="0" xfId="43" applyNumberFormat="1" applyFont="1" applyAlignment="1">
      <alignment vertical="center" shrinkToFit="1"/>
    </xf>
    <xf numFmtId="0" fontId="35" fillId="0" borderId="0" xfId="43" applyNumberFormat="1" applyFont="1" applyAlignment="1">
      <alignment vertical="center" shrinkToFit="1"/>
    </xf>
    <xf numFmtId="0" fontId="32" fillId="22" borderId="6" xfId="43" applyNumberFormat="1" applyFont="1" applyFill="1" applyBorder="1" applyAlignment="1">
      <alignment horizontal="center" vertical="center" wrapText="1"/>
    </xf>
    <xf numFmtId="0" fontId="32" fillId="22" borderId="17" xfId="43" applyNumberFormat="1" applyFont="1" applyFill="1" applyBorder="1" applyAlignment="1">
      <alignment horizontal="center" vertical="center" wrapText="1"/>
    </xf>
    <xf numFmtId="0" fontId="38" fillId="0" borderId="0" xfId="43" applyNumberFormat="1" applyFont="1" applyAlignment="1">
      <alignment vertical="center" wrapText="1"/>
    </xf>
    <xf numFmtId="43" fontId="31" fillId="0" borderId="17" xfId="28" applyFont="1" applyBorder="1" applyAlignment="1">
      <alignment vertical="center"/>
    </xf>
    <xf numFmtId="43" fontId="31" fillId="0" borderId="6" xfId="28" applyFont="1" applyBorder="1" applyAlignment="1">
      <alignment vertical="center"/>
    </xf>
    <xf numFmtId="2" fontId="31" fillId="0" borderId="6" xfId="0" applyNumberFormat="1" applyFont="1" applyBorder="1" applyAlignment="1">
      <alignment horizontal="center" vertical="center"/>
    </xf>
    <xf numFmtId="0" fontId="31" fillId="0" borderId="6" xfId="0" applyFont="1" applyBorder="1" applyAlignment="1">
      <alignment horizontal="center" vertical="center"/>
    </xf>
    <xf numFmtId="0" fontId="40" fillId="0" borderId="6" xfId="0" applyFont="1" applyBorder="1" applyAlignment="1">
      <alignment horizontal="center" vertical="center"/>
    </xf>
    <xf numFmtId="43" fontId="40" fillId="0" borderId="6" xfId="28" applyFont="1" applyBorder="1" applyAlignment="1">
      <alignment vertical="center"/>
    </xf>
    <xf numFmtId="43" fontId="40" fillId="0" borderId="17" xfId="28" applyFont="1" applyBorder="1" applyAlignment="1">
      <alignment vertical="center"/>
    </xf>
    <xf numFmtId="0" fontId="41" fillId="0" borderId="6" xfId="0" applyFont="1" applyBorder="1" applyAlignment="1">
      <alignment horizontal="center" vertical="center"/>
    </xf>
    <xf numFmtId="0" fontId="41" fillId="0" borderId="18" xfId="0" applyFont="1" applyBorder="1" applyAlignment="1">
      <alignment horizontal="center" vertical="center"/>
    </xf>
    <xf numFmtId="43" fontId="41" fillId="0" borderId="6" xfId="28" applyFont="1" applyBorder="1" applyAlignment="1">
      <alignment vertical="center"/>
    </xf>
    <xf numFmtId="43" fontId="41" fillId="0" borderId="17" xfId="28" applyFont="1" applyBorder="1" applyAlignment="1">
      <alignment vertical="center"/>
    </xf>
    <xf numFmtId="0" fontId="41" fillId="26" borderId="18" xfId="0" applyFont="1" applyFill="1" applyBorder="1" applyAlignment="1">
      <alignment horizontal="center" vertical="center"/>
    </xf>
    <xf numFmtId="0" fontId="41" fillId="26" borderId="21" xfId="0" applyFont="1" applyFill="1" applyBorder="1" applyAlignment="1">
      <alignment horizontal="center" vertical="center"/>
    </xf>
    <xf numFmtId="2" fontId="42" fillId="0" borderId="24" xfId="0" applyNumberFormat="1" applyFont="1" applyBorder="1" applyAlignment="1">
      <alignment horizontal="center" vertical="center"/>
    </xf>
    <xf numFmtId="43" fontId="42" fillId="0" borderId="23" xfId="28" applyFont="1" applyBorder="1" applyAlignment="1">
      <alignment vertical="center"/>
    </xf>
    <xf numFmtId="0" fontId="50" fillId="0" borderId="23" xfId="0" applyFont="1" applyBorder="1" applyAlignment="1">
      <alignment horizontal="center" vertical="center"/>
    </xf>
    <xf numFmtId="43" fontId="41" fillId="0" borderId="23" xfId="28" applyFont="1" applyBorder="1" applyAlignment="1">
      <alignment vertical="center"/>
    </xf>
    <xf numFmtId="0" fontId="43" fillId="0" borderId="22" xfId="0" applyFont="1" applyBorder="1" applyAlignment="1">
      <alignment horizontal="center" vertical="center"/>
    </xf>
    <xf numFmtId="0" fontId="41" fillId="0" borderId="24" xfId="0" applyNumberFormat="1" applyFont="1" applyBorder="1" applyAlignment="1">
      <alignment horizontal="center" vertical="center"/>
    </xf>
    <xf numFmtId="0" fontId="50" fillId="0" borderId="6" xfId="0" applyFont="1" applyBorder="1" applyAlignment="1">
      <alignment horizontal="center" vertical="center"/>
    </xf>
    <xf numFmtId="0" fontId="41" fillId="0" borderId="21" xfId="0" applyNumberFormat="1" applyFont="1" applyBorder="1" applyAlignment="1">
      <alignment horizontal="center" vertical="center"/>
    </xf>
    <xf numFmtId="0" fontId="40" fillId="0" borderId="26" xfId="0" applyFont="1" applyBorder="1" applyAlignment="1">
      <alignment horizontal="left" vertical="center" wrapText="1"/>
    </xf>
    <xf numFmtId="0" fontId="40" fillId="0" borderId="11" xfId="0" applyFont="1" applyBorder="1" applyAlignment="1">
      <alignment horizontal="left" vertical="center" wrapText="1"/>
    </xf>
    <xf numFmtId="43" fontId="40" fillId="0" borderId="26" xfId="28" applyFont="1" applyBorder="1" applyAlignment="1">
      <alignment horizontal="right" vertical="center" wrapText="1"/>
    </xf>
    <xf numFmtId="0" fontId="43" fillId="0" borderId="14" xfId="43" applyNumberFormat="1" applyFont="1" applyBorder="1" applyAlignment="1"/>
    <xf numFmtId="0" fontId="43" fillId="0" borderId="0" xfId="43" applyNumberFormat="1" applyFont="1" applyBorder="1" applyAlignment="1"/>
    <xf numFmtId="0" fontId="43" fillId="0" borderId="0" xfId="43" applyNumberFormat="1" applyFont="1" applyBorder="1"/>
    <xf numFmtId="0" fontId="43" fillId="0" borderId="28" xfId="43" applyNumberFormat="1" applyFont="1" applyBorder="1"/>
    <xf numFmtId="43" fontId="35" fillId="27" borderId="27" xfId="28" applyNumberFormat="1" applyFont="1" applyFill="1" applyBorder="1" applyAlignment="1">
      <alignment vertical="center" wrapText="1"/>
    </xf>
    <xf numFmtId="0" fontId="41" fillId="28" borderId="23" xfId="0" applyFont="1" applyFill="1" applyBorder="1" applyAlignment="1">
      <alignment horizontal="center" vertical="center"/>
    </xf>
    <xf numFmtId="1" fontId="41" fillId="28" borderId="24" xfId="0" applyNumberFormat="1" applyFont="1" applyFill="1" applyBorder="1" applyAlignment="1">
      <alignment horizontal="center" vertical="center"/>
    </xf>
    <xf numFmtId="43" fontId="41" fillId="28" borderId="23" xfId="28" applyFont="1" applyFill="1" applyBorder="1" applyAlignment="1">
      <alignment vertical="center"/>
    </xf>
    <xf numFmtId="43" fontId="41" fillId="28" borderId="23" xfId="28" applyFont="1" applyFill="1" applyBorder="1" applyAlignment="1">
      <alignment horizontal="center" vertical="center"/>
    </xf>
    <xf numFmtId="0" fontId="43" fillId="0" borderId="22" xfId="0" applyFont="1" applyBorder="1" applyAlignment="1">
      <alignment horizontal="center" vertical="center" wrapText="1"/>
    </xf>
    <xf numFmtId="2" fontId="41" fillId="0" borderId="24" xfId="0" applyNumberFormat="1" applyFont="1" applyBorder="1" applyAlignment="1">
      <alignment horizontal="center" vertical="center" wrapText="1"/>
    </xf>
    <xf numFmtId="43" fontId="41" fillId="0" borderId="17" xfId="28" applyFont="1" applyBorder="1" applyAlignment="1">
      <alignment horizontal="center" vertical="center"/>
    </xf>
    <xf numFmtId="166" fontId="28" fillId="0" borderId="0" xfId="43" applyFont="1" applyBorder="1" applyAlignment="1">
      <alignment horizontal="center"/>
    </xf>
    <xf numFmtId="0" fontId="31" fillId="26" borderId="18" xfId="0" applyFont="1" applyFill="1" applyBorder="1" applyAlignment="1">
      <alignment horizontal="center" vertical="center"/>
    </xf>
    <xf numFmtId="0" fontId="43" fillId="28" borderId="22" xfId="0" applyFont="1" applyFill="1" applyBorder="1" applyAlignment="1">
      <alignment horizontal="center" vertical="center"/>
    </xf>
    <xf numFmtId="0" fontId="40" fillId="28" borderId="22" xfId="0" applyFont="1" applyFill="1" applyBorder="1" applyAlignment="1">
      <alignment horizontal="center" vertical="center"/>
    </xf>
    <xf numFmtId="0" fontId="46" fillId="0" borderId="25" xfId="0" applyFont="1" applyBorder="1" applyAlignment="1">
      <alignment horizontal="center" vertical="center" wrapText="1"/>
    </xf>
    <xf numFmtId="0" fontId="43" fillId="0" borderId="0" xfId="43" applyNumberFormat="1" applyFont="1" applyBorder="1" applyAlignment="1">
      <alignment horizontal="center"/>
    </xf>
    <xf numFmtId="0" fontId="43" fillId="0" borderId="13" xfId="43" applyNumberFormat="1" applyFont="1" applyBorder="1" applyAlignment="1">
      <alignment horizontal="center" vertical="center" wrapText="1"/>
    </xf>
    <xf numFmtId="0" fontId="43" fillId="0" borderId="15" xfId="43" applyNumberFormat="1" applyFont="1" applyBorder="1" applyAlignment="1">
      <alignment horizontal="center" vertical="center" wrapText="1"/>
    </xf>
    <xf numFmtId="0" fontId="1" fillId="0" borderId="0" xfId="43" applyNumberFormat="1" applyFont="1" applyAlignment="1">
      <alignment horizontal="center"/>
    </xf>
    <xf numFmtId="43" fontId="41" fillId="0" borderId="23" xfId="28" applyFont="1" applyBorder="1" applyAlignment="1">
      <alignment horizontal="center" vertical="center" wrapText="1"/>
    </xf>
    <xf numFmtId="0" fontId="43" fillId="0" borderId="23" xfId="0" applyFont="1" applyBorder="1" applyAlignment="1">
      <alignment horizontal="center" vertical="center"/>
    </xf>
    <xf numFmtId="0" fontId="40" fillId="0" borderId="18" xfId="0" applyFont="1" applyBorder="1" applyAlignment="1">
      <alignment horizontal="center" vertical="center"/>
    </xf>
    <xf numFmtId="0" fontId="47" fillId="0" borderId="21" xfId="43" applyNumberFormat="1" applyFont="1" applyBorder="1" applyAlignment="1">
      <alignment horizontal="center"/>
    </xf>
    <xf numFmtId="168" fontId="48" fillId="0" borderId="29" xfId="43" applyNumberFormat="1" applyFont="1" applyBorder="1" applyAlignment="1">
      <alignment horizontal="center" vertical="top"/>
    </xf>
    <xf numFmtId="0" fontId="32" fillId="0" borderId="21" xfId="43" applyNumberFormat="1" applyFont="1" applyBorder="1" applyAlignment="1">
      <alignment horizontal="left"/>
    </xf>
    <xf numFmtId="165" fontId="33" fillId="0" borderId="21" xfId="43" applyNumberFormat="1" applyFont="1" applyBorder="1" applyAlignment="1">
      <alignment horizontal="center"/>
    </xf>
    <xf numFmtId="0" fontId="0" fillId="0" borderId="38" xfId="0" applyBorder="1" applyAlignment="1"/>
    <xf numFmtId="0" fontId="32" fillId="22" borderId="18" xfId="43" applyNumberFormat="1" applyFont="1" applyFill="1" applyBorder="1" applyAlignment="1">
      <alignment horizontal="center" vertical="center" wrapText="1"/>
    </xf>
    <xf numFmtId="0" fontId="40" fillId="0" borderId="18" xfId="0" applyFont="1" applyBorder="1" applyAlignment="1">
      <alignment horizontal="center" vertical="center"/>
    </xf>
    <xf numFmtId="0" fontId="38" fillId="0" borderId="12" xfId="43" applyNumberFormat="1" applyFont="1" applyBorder="1"/>
    <xf numFmtId="0" fontId="38" fillId="0" borderId="14" xfId="43" applyNumberFormat="1" applyFont="1" applyBorder="1"/>
    <xf numFmtId="0" fontId="32" fillId="22" borderId="33" xfId="43" applyNumberFormat="1" applyFont="1" applyFill="1" applyBorder="1" applyAlignment="1">
      <alignment horizontal="center" vertical="center" wrapText="1"/>
    </xf>
    <xf numFmtId="0" fontId="32" fillId="22" borderId="54" xfId="43" applyNumberFormat="1" applyFont="1" applyFill="1" applyBorder="1" applyAlignment="1">
      <alignment horizontal="center" vertical="center" wrapText="1"/>
    </xf>
    <xf numFmtId="0" fontId="32" fillId="22" borderId="55" xfId="43" applyNumberFormat="1" applyFont="1" applyFill="1" applyBorder="1" applyAlignment="1">
      <alignment horizontal="center" vertical="center" wrapText="1"/>
    </xf>
    <xf numFmtId="0" fontId="56" fillId="0" borderId="0" xfId="43" applyNumberFormat="1" applyFont="1" applyAlignment="1">
      <alignment vertical="center"/>
    </xf>
    <xf numFmtId="0" fontId="56" fillId="0" borderId="0" xfId="43" applyNumberFormat="1" applyFont="1"/>
    <xf numFmtId="166" fontId="57" fillId="0" borderId="0" xfId="43" applyFont="1" applyBorder="1" applyAlignment="1">
      <alignment horizontal="left" vertical="center"/>
    </xf>
    <xf numFmtId="166" fontId="57" fillId="0" borderId="0" xfId="43" applyFont="1" applyBorder="1" applyAlignment="1">
      <alignment horizontal="left"/>
    </xf>
    <xf numFmtId="0" fontId="58" fillId="0" borderId="0" xfId="43" applyNumberFormat="1" applyFont="1"/>
    <xf numFmtId="0" fontId="58" fillId="0" borderId="0" xfId="43" applyNumberFormat="1" applyFont="1" applyAlignment="1">
      <alignment vertical="center"/>
    </xf>
    <xf numFmtId="0" fontId="59" fillId="22" borderId="33" xfId="43" applyNumberFormat="1" applyFont="1" applyFill="1" applyBorder="1" applyAlignment="1">
      <alignment horizontal="center" vertical="center" wrapText="1"/>
    </xf>
    <xf numFmtId="0" fontId="59" fillId="22" borderId="54" xfId="43" applyNumberFormat="1" applyFont="1" applyFill="1" applyBorder="1" applyAlignment="1">
      <alignment horizontal="center" vertical="center" wrapText="1"/>
    </xf>
    <xf numFmtId="0" fontId="58" fillId="26" borderId="18" xfId="0" applyFont="1" applyFill="1" applyBorder="1" applyAlignment="1">
      <alignment horizontal="center" vertical="center"/>
    </xf>
    <xf numFmtId="0" fontId="58" fillId="0" borderId="6" xfId="0" applyFont="1" applyBorder="1" applyAlignment="1">
      <alignment horizontal="center" vertical="center"/>
    </xf>
    <xf numFmtId="2" fontId="58" fillId="0" borderId="6" xfId="0" applyNumberFormat="1" applyFont="1" applyBorder="1" applyAlignment="1">
      <alignment horizontal="center" vertical="center"/>
    </xf>
    <xf numFmtId="43" fontId="58" fillId="0" borderId="6" xfId="28" applyFont="1" applyBorder="1" applyAlignment="1">
      <alignment vertical="center"/>
    </xf>
    <xf numFmtId="0" fontId="60" fillId="0" borderId="18" xfId="0" applyFont="1" applyBorder="1" applyAlignment="1">
      <alignment horizontal="center" vertical="center"/>
    </xf>
    <xf numFmtId="0" fontId="60" fillId="0" borderId="6" xfId="0" applyFont="1" applyBorder="1" applyAlignment="1">
      <alignment horizontal="center" vertical="center"/>
    </xf>
    <xf numFmtId="43" fontId="60" fillId="0" borderId="6" xfId="28" applyFont="1" applyBorder="1" applyAlignment="1">
      <alignment vertical="center"/>
    </xf>
    <xf numFmtId="0" fontId="61" fillId="0" borderId="25" xfId="0" applyFont="1" applyBorder="1" applyAlignment="1">
      <alignment horizontal="center" vertical="center" wrapText="1"/>
    </xf>
    <xf numFmtId="0" fontId="60" fillId="0" borderId="26" xfId="0" applyFont="1" applyBorder="1" applyAlignment="1">
      <alignment horizontal="left" vertical="center" wrapText="1"/>
    </xf>
    <xf numFmtId="0" fontId="60" fillId="0" borderId="11" xfId="0" applyFont="1" applyBorder="1" applyAlignment="1">
      <alignment horizontal="left" vertical="center" wrapText="1"/>
    </xf>
    <xf numFmtId="43" fontId="60" fillId="0" borderId="26" xfId="28" applyFont="1" applyBorder="1" applyAlignment="1">
      <alignment horizontal="right" vertical="center" wrapText="1"/>
    </xf>
    <xf numFmtId="0" fontId="62" fillId="0" borderId="0" xfId="43" applyNumberFormat="1" applyFont="1" applyBorder="1" applyAlignment="1">
      <alignment vertical="center"/>
    </xf>
    <xf numFmtId="0" fontId="0" fillId="0" borderId="0" xfId="0" applyBorder="1"/>
    <xf numFmtId="0" fontId="0" fillId="0" borderId="0" xfId="0" applyAlignment="1">
      <alignment horizontal="center"/>
    </xf>
    <xf numFmtId="43" fontId="0" fillId="0" borderId="0" xfId="28" applyFont="1" applyAlignment="1">
      <alignment horizontal="center"/>
    </xf>
    <xf numFmtId="0" fontId="0" fillId="0" borderId="57" xfId="0" applyBorder="1"/>
    <xf numFmtId="0" fontId="0" fillId="0" borderId="58" xfId="0" applyBorder="1" applyAlignment="1">
      <alignment horizontal="center"/>
    </xf>
    <xf numFmtId="0" fontId="0" fillId="0" borderId="58" xfId="0" applyBorder="1"/>
    <xf numFmtId="43" fontId="0" fillId="0" borderId="58" xfId="28" applyFont="1" applyBorder="1" applyAlignment="1">
      <alignment horizontal="center"/>
    </xf>
    <xf numFmtId="0" fontId="0" fillId="0" borderId="59" xfId="0" applyBorder="1"/>
    <xf numFmtId="0" fontId="0" fillId="0" borderId="60" xfId="0" applyBorder="1"/>
    <xf numFmtId="0" fontId="0" fillId="0" borderId="0" xfId="0" applyBorder="1" applyAlignment="1">
      <alignment horizontal="center"/>
    </xf>
    <xf numFmtId="43" fontId="0" fillId="0" borderId="0" xfId="28" applyFont="1" applyBorder="1" applyAlignment="1">
      <alignment horizontal="center"/>
    </xf>
    <xf numFmtId="0" fontId="0" fillId="0" borderId="61" xfId="0" applyBorder="1"/>
    <xf numFmtId="0" fontId="0" fillId="0" borderId="62" xfId="0" applyBorder="1"/>
    <xf numFmtId="0" fontId="0" fillId="0" borderId="63" xfId="0" applyBorder="1" applyAlignment="1">
      <alignment horizontal="center"/>
    </xf>
    <xf numFmtId="0" fontId="0" fillId="0" borderId="63" xfId="0" applyBorder="1"/>
    <xf numFmtId="43" fontId="0" fillId="0" borderId="63" xfId="28" applyFont="1" applyBorder="1" applyAlignment="1">
      <alignment horizontal="center"/>
    </xf>
    <xf numFmtId="0" fontId="0" fillId="0" borderId="64" xfId="0" applyBorder="1"/>
    <xf numFmtId="0" fontId="67" fillId="0" borderId="6" xfId="0" applyFont="1" applyBorder="1"/>
    <xf numFmtId="43" fontId="0" fillId="0" borderId="6" xfId="28" applyFont="1" applyBorder="1" applyAlignment="1">
      <alignment vertical="center"/>
    </xf>
    <xf numFmtId="0" fontId="45" fillId="0" borderId="65" xfId="0" applyFont="1" applyFill="1" applyBorder="1" applyAlignment="1">
      <alignment horizontal="right"/>
    </xf>
    <xf numFmtId="43" fontId="66" fillId="0" borderId="65" xfId="28" applyFont="1" applyBorder="1" applyAlignment="1">
      <alignment horizontal="center"/>
    </xf>
    <xf numFmtId="0" fontId="27" fillId="0" borderId="66" xfId="0" applyFont="1" applyBorder="1" applyAlignment="1">
      <alignment horizontal="center"/>
    </xf>
    <xf numFmtId="43" fontId="0" fillId="0" borderId="17" xfId="28" applyFont="1" applyBorder="1" applyAlignment="1">
      <alignment vertical="center"/>
    </xf>
    <xf numFmtId="0" fontId="27" fillId="0" borderId="67" xfId="0" applyFont="1" applyBorder="1" applyAlignment="1">
      <alignment horizontal="center"/>
    </xf>
    <xf numFmtId="0" fontId="67" fillId="0" borderId="68" xfId="0" applyFont="1" applyBorder="1"/>
    <xf numFmtId="43" fontId="0" fillId="0" borderId="68" xfId="28" applyFont="1" applyBorder="1" applyAlignment="1">
      <alignment vertical="center"/>
    </xf>
    <xf numFmtId="43" fontId="0" fillId="0" borderId="69" xfId="28" applyFont="1" applyBorder="1" applyAlignment="1">
      <alignment vertical="center"/>
    </xf>
    <xf numFmtId="0" fontId="27" fillId="0" borderId="70" xfId="0" applyFont="1" applyBorder="1" applyAlignment="1">
      <alignment horizontal="center"/>
    </xf>
    <xf numFmtId="0" fontId="67" fillId="0" borderId="54" xfId="0" applyFont="1" applyBorder="1"/>
    <xf numFmtId="43" fontId="0" fillId="0" borderId="54" xfId="28" applyFont="1" applyBorder="1" applyAlignment="1">
      <alignment vertical="center"/>
    </xf>
    <xf numFmtId="43" fontId="0" fillId="0" borderId="55" xfId="28" applyFont="1" applyBorder="1" applyAlignment="1">
      <alignment vertical="center"/>
    </xf>
    <xf numFmtId="0" fontId="0" fillId="0" borderId="56" xfId="0" applyBorder="1" applyAlignment="1">
      <alignment horizontal="center"/>
    </xf>
    <xf numFmtId="0" fontId="66" fillId="0" borderId="56" xfId="0" applyFont="1" applyBorder="1" applyAlignment="1">
      <alignment horizontal="center"/>
    </xf>
    <xf numFmtId="43" fontId="27" fillId="29" borderId="56" xfId="28" applyFont="1" applyFill="1" applyBorder="1" applyAlignment="1">
      <alignment horizontal="center"/>
    </xf>
    <xf numFmtId="43" fontId="27" fillId="30" borderId="56" xfId="28" applyFont="1" applyFill="1" applyBorder="1" applyAlignment="1">
      <alignment horizontal="center"/>
    </xf>
    <xf numFmtId="9" fontId="0" fillId="0" borderId="0" xfId="52" applyFont="1" applyBorder="1" applyAlignment="1">
      <alignment horizontal="center" vertical="center"/>
    </xf>
    <xf numFmtId="9" fontId="0" fillId="0" borderId="0" xfId="52" applyFont="1" applyBorder="1" applyAlignment="1">
      <alignment horizontal="center"/>
    </xf>
    <xf numFmtId="167" fontId="41" fillId="28" borderId="19" xfId="43" applyNumberFormat="1" applyFont="1" applyFill="1" applyBorder="1" applyAlignment="1">
      <alignment horizontal="center" vertical="center"/>
    </xf>
    <xf numFmtId="167" fontId="41" fillId="28" borderId="18" xfId="43" applyNumberFormat="1" applyFont="1" applyFill="1" applyBorder="1" applyAlignment="1">
      <alignment horizontal="center" vertical="center"/>
    </xf>
    <xf numFmtId="167" fontId="41" fillId="28" borderId="19" xfId="43" applyNumberFormat="1" applyFont="1" applyFill="1" applyBorder="1" applyAlignment="1">
      <alignment vertical="center"/>
    </xf>
    <xf numFmtId="167" fontId="41" fillId="28" borderId="18" xfId="0" applyNumberFormat="1" applyFont="1" applyFill="1" applyBorder="1" applyAlignment="1">
      <alignment vertical="center"/>
    </xf>
    <xf numFmtId="167" fontId="41" fillId="0" borderId="19" xfId="43" applyNumberFormat="1" applyFont="1" applyBorder="1" applyAlignment="1">
      <alignment vertical="center"/>
    </xf>
    <xf numFmtId="164" fontId="40" fillId="0" borderId="19" xfId="43" applyNumberFormat="1" applyFont="1" applyBorder="1" applyAlignment="1">
      <alignment horizontal="center" vertical="center"/>
    </xf>
    <xf numFmtId="164" fontId="40" fillId="0" borderId="18" xfId="0" applyNumberFormat="1" applyFont="1" applyBorder="1" applyAlignment="1">
      <alignment vertical="center"/>
    </xf>
    <xf numFmtId="164" fontId="40" fillId="0" borderId="21" xfId="43" applyNumberFormat="1" applyFont="1" applyBorder="1" applyAlignment="1">
      <alignment horizontal="center" vertical="center"/>
    </xf>
    <xf numFmtId="0" fontId="40" fillId="0" borderId="46" xfId="0" applyFont="1" applyBorder="1" applyAlignment="1">
      <alignment horizontal="left" vertical="center"/>
    </xf>
    <xf numFmtId="0" fontId="40" fillId="0" borderId="24" xfId="0" applyFont="1" applyBorder="1" applyAlignment="1">
      <alignment horizontal="left" vertical="center"/>
    </xf>
    <xf numFmtId="0" fontId="40" fillId="0" borderId="22" xfId="0" applyFont="1" applyBorder="1" applyAlignment="1">
      <alignment horizontal="left" vertical="center"/>
    </xf>
    <xf numFmtId="43" fontId="40" fillId="0" borderId="22" xfId="28" applyFont="1" applyBorder="1" applyAlignment="1">
      <alignment vertical="center"/>
    </xf>
    <xf numFmtId="43" fontId="60" fillId="0" borderId="22" xfId="28" applyFont="1" applyBorder="1" applyAlignment="1">
      <alignment vertical="center"/>
    </xf>
    <xf numFmtId="0" fontId="40" fillId="0" borderId="23" xfId="0" applyFont="1" applyBorder="1" applyAlignment="1">
      <alignment horizontal="center" vertical="center"/>
    </xf>
    <xf numFmtId="43" fontId="40" fillId="0" borderId="23" xfId="28" applyFont="1" applyBorder="1" applyAlignment="1">
      <alignment vertical="center"/>
    </xf>
    <xf numFmtId="0" fontId="60" fillId="0" borderId="71" xfId="0" applyFont="1" applyBorder="1" applyAlignment="1">
      <alignment horizontal="center" vertical="center"/>
    </xf>
    <xf numFmtId="0" fontId="60" fillId="0" borderId="23" xfId="0" applyFont="1" applyBorder="1" applyAlignment="1">
      <alignment horizontal="center" vertical="center"/>
    </xf>
    <xf numFmtId="0" fontId="60" fillId="0" borderId="66" xfId="0" applyFont="1" applyBorder="1" applyAlignment="1">
      <alignment horizontal="center" vertical="center"/>
    </xf>
    <xf numFmtId="0" fontId="40" fillId="0" borderId="71" xfId="0" applyFont="1" applyBorder="1" applyAlignment="1">
      <alignment horizontal="center" vertical="center"/>
    </xf>
    <xf numFmtId="0" fontId="38" fillId="26" borderId="20" xfId="0" applyFont="1" applyFill="1" applyBorder="1" applyAlignment="1">
      <alignment horizontal="left" vertical="center"/>
    </xf>
    <xf numFmtId="0" fontId="38" fillId="26" borderId="21" xfId="0" applyFont="1" applyFill="1" applyBorder="1" applyAlignment="1">
      <alignment horizontal="left" vertical="center"/>
    </xf>
    <xf numFmtId="0" fontId="38" fillId="26" borderId="18" xfId="0" applyFont="1" applyFill="1" applyBorder="1" applyAlignment="1">
      <alignment horizontal="left" vertical="center"/>
    </xf>
    <xf numFmtId="0" fontId="53" fillId="29" borderId="20" xfId="0" applyFont="1" applyFill="1" applyBorder="1" applyAlignment="1">
      <alignment horizontal="left" vertical="center"/>
    </xf>
    <xf numFmtId="0" fontId="41" fillId="29" borderId="21" xfId="0" applyFont="1" applyFill="1" applyBorder="1" applyAlignment="1">
      <alignment horizontal="left" vertical="center"/>
    </xf>
    <xf numFmtId="0" fontId="41" fillId="29" borderId="18" xfId="0" applyFont="1" applyFill="1" applyBorder="1" applyAlignment="1">
      <alignment horizontal="left" vertical="center"/>
    </xf>
    <xf numFmtId="0" fontId="43" fillId="28" borderId="6" xfId="0" applyFont="1" applyFill="1" applyBorder="1" applyAlignment="1">
      <alignment horizontal="center" vertical="center"/>
    </xf>
    <xf numFmtId="0" fontId="41" fillId="28" borderId="6" xfId="0" applyFont="1" applyFill="1" applyBorder="1" applyAlignment="1">
      <alignment horizontal="center" vertical="center"/>
    </xf>
    <xf numFmtId="1" fontId="41" fillId="28" borderId="21" xfId="0" applyNumberFormat="1" applyFont="1" applyFill="1" applyBorder="1" applyAlignment="1">
      <alignment horizontal="center" vertical="center"/>
    </xf>
    <xf numFmtId="0" fontId="43" fillId="28" borderId="54" xfId="0" applyFont="1" applyFill="1" applyBorder="1" applyAlignment="1">
      <alignment horizontal="center" vertical="center"/>
    </xf>
    <xf numFmtId="0" fontId="41" fillId="28" borderId="54" xfId="0" applyFont="1" applyFill="1" applyBorder="1" applyAlignment="1">
      <alignment horizontal="center" vertical="center"/>
    </xf>
    <xf numFmtId="1" fontId="41" fillId="28" borderId="15" xfId="0" applyNumberFormat="1" applyFont="1" applyFill="1" applyBorder="1" applyAlignment="1">
      <alignment horizontal="center" vertical="center"/>
    </xf>
    <xf numFmtId="43" fontId="41" fillId="28" borderId="6" xfId="28" applyFont="1" applyFill="1" applyBorder="1" applyAlignment="1">
      <alignment horizontal="center" vertical="center"/>
    </xf>
    <xf numFmtId="43" fontId="41" fillId="28" borderId="54" xfId="28" applyFont="1" applyFill="1" applyBorder="1" applyAlignment="1">
      <alignment horizontal="center" vertical="center"/>
    </xf>
    <xf numFmtId="167" fontId="41" fillId="0" borderId="21" xfId="0" applyNumberFormat="1" applyFont="1" applyBorder="1" applyAlignment="1">
      <alignment vertical="center"/>
    </xf>
    <xf numFmtId="0" fontId="69" fillId="0" borderId="22" xfId="0" applyFont="1" applyBorder="1" applyAlignment="1">
      <alignment horizontal="center" vertical="center"/>
    </xf>
    <xf numFmtId="0" fontId="70" fillId="0" borderId="24" xfId="0" applyNumberFormat="1" applyFont="1" applyBorder="1" applyAlignment="1">
      <alignment horizontal="center" vertical="center"/>
    </xf>
    <xf numFmtId="0" fontId="41" fillId="26" borderId="6" xfId="0" applyFont="1" applyFill="1" applyBorder="1" applyAlignment="1">
      <alignment horizontal="center" vertical="center"/>
    </xf>
    <xf numFmtId="43" fontId="50" fillId="0" borderId="22" xfId="28" applyFont="1" applyBorder="1" applyAlignment="1">
      <alignment vertical="center"/>
    </xf>
    <xf numFmtId="1" fontId="41" fillId="28" borderId="23" xfId="0" applyNumberFormat="1" applyFont="1" applyFill="1" applyBorder="1" applyAlignment="1">
      <alignment horizontal="center" vertical="center"/>
    </xf>
    <xf numFmtId="1" fontId="41" fillId="28" borderId="6" xfId="0" applyNumberFormat="1" applyFont="1" applyFill="1" applyBorder="1" applyAlignment="1">
      <alignment horizontal="center" vertical="center"/>
    </xf>
    <xf numFmtId="1" fontId="41" fillId="28" borderId="54" xfId="0" applyNumberFormat="1" applyFont="1" applyFill="1" applyBorder="1" applyAlignment="1">
      <alignment horizontal="center" vertical="center"/>
    </xf>
    <xf numFmtId="0" fontId="41" fillId="0" borderId="23" xfId="0" applyNumberFormat="1" applyFont="1" applyBorder="1" applyAlignment="1">
      <alignment horizontal="center" vertical="center"/>
    </xf>
    <xf numFmtId="0" fontId="41" fillId="0" borderId="6" xfId="0" applyNumberFormat="1" applyFont="1" applyBorder="1" applyAlignment="1">
      <alignment horizontal="center" vertical="center"/>
    </xf>
    <xf numFmtId="0" fontId="50" fillId="0" borderId="71" xfId="0" applyFont="1" applyBorder="1" applyAlignment="1">
      <alignment horizontal="center" vertical="center"/>
    </xf>
    <xf numFmtId="43" fontId="41" fillId="0" borderId="22" xfId="28" applyFont="1" applyBorder="1" applyAlignment="1">
      <alignment vertical="center"/>
    </xf>
    <xf numFmtId="0" fontId="41" fillId="0" borderId="24" xfId="0" applyFont="1" applyBorder="1" applyAlignment="1">
      <alignment horizontal="center" vertical="center"/>
    </xf>
    <xf numFmtId="0" fontId="41" fillId="0" borderId="21" xfId="0" applyFont="1" applyBorder="1" applyAlignment="1">
      <alignment horizontal="center" vertical="center"/>
    </xf>
    <xf numFmtId="43" fontId="71" fillId="0" borderId="17" xfId="28" applyFont="1" applyBorder="1" applyAlignment="1">
      <alignment vertical="center"/>
    </xf>
    <xf numFmtId="0" fontId="41" fillId="0" borderId="23" xfId="0" applyFont="1" applyBorder="1" applyAlignment="1">
      <alignment horizontal="center" vertical="center"/>
    </xf>
    <xf numFmtId="0" fontId="41" fillId="26" borderId="24" xfId="0" applyFont="1" applyFill="1" applyBorder="1" applyAlignment="1">
      <alignment horizontal="center" vertical="center"/>
    </xf>
    <xf numFmtId="0" fontId="41" fillId="26" borderId="23" xfId="0" applyFont="1" applyFill="1" applyBorder="1" applyAlignment="1">
      <alignment horizontal="center" vertical="center"/>
    </xf>
    <xf numFmtId="43" fontId="41" fillId="0" borderId="22" xfId="28" applyFont="1" applyBorder="1" applyAlignment="1"/>
    <xf numFmtId="43" fontId="41" fillId="0" borderId="22" xfId="28" applyFont="1" applyBorder="1" applyAlignment="1">
      <alignment horizontal="center"/>
    </xf>
    <xf numFmtId="0" fontId="53" fillId="0" borderId="23" xfId="0" applyFont="1" applyBorder="1" applyAlignment="1">
      <alignment horizontal="center" vertical="center"/>
    </xf>
    <xf numFmtId="0" fontId="53" fillId="0" borderId="71" xfId="0" applyFont="1" applyBorder="1" applyAlignment="1">
      <alignment horizontal="center" vertical="center"/>
    </xf>
    <xf numFmtId="167" fontId="41" fillId="28" borderId="19" xfId="43" applyNumberFormat="1" applyFont="1" applyFill="1" applyBorder="1" applyAlignment="1">
      <alignment horizontal="center" vertical="center"/>
    </xf>
    <xf numFmtId="167" fontId="41" fillId="28" borderId="18" xfId="43" applyNumberFormat="1" applyFont="1" applyFill="1" applyBorder="1" applyAlignment="1">
      <alignment horizontal="center" vertical="center"/>
    </xf>
    <xf numFmtId="0" fontId="32" fillId="0" borderId="21" xfId="43" applyNumberFormat="1" applyFont="1" applyBorder="1" applyAlignment="1">
      <alignment horizontal="left"/>
    </xf>
    <xf numFmtId="165" fontId="33" fillId="0" borderId="21" xfId="43" applyNumberFormat="1" applyFont="1" applyBorder="1" applyAlignment="1">
      <alignment horizontal="center"/>
    </xf>
    <xf numFmtId="0" fontId="0" fillId="0" borderId="38" xfId="0" applyBorder="1" applyAlignment="1"/>
    <xf numFmtId="0" fontId="38" fillId="26" borderId="20" xfId="0" applyFont="1" applyFill="1" applyBorder="1" applyAlignment="1">
      <alignment horizontal="left" vertical="center"/>
    </xf>
    <xf numFmtId="0" fontId="38" fillId="26" borderId="21" xfId="0" applyFont="1" applyFill="1" applyBorder="1" applyAlignment="1">
      <alignment horizontal="left" vertical="center"/>
    </xf>
    <xf numFmtId="0" fontId="38" fillId="26" borderId="18" xfId="0" applyFont="1" applyFill="1" applyBorder="1" applyAlignment="1">
      <alignment horizontal="left" vertical="center"/>
    </xf>
    <xf numFmtId="0" fontId="32" fillId="22" borderId="33" xfId="43" applyNumberFormat="1" applyFont="1" applyFill="1" applyBorder="1" applyAlignment="1">
      <alignment horizontal="center" vertical="center" wrapText="1"/>
    </xf>
    <xf numFmtId="164" fontId="40" fillId="0" borderId="19" xfId="43" applyNumberFormat="1" applyFont="1" applyBorder="1" applyAlignment="1">
      <alignment horizontal="center" vertical="center"/>
    </xf>
    <xf numFmtId="164" fontId="40" fillId="0" borderId="18" xfId="0" applyNumberFormat="1" applyFont="1" applyBorder="1" applyAlignment="1">
      <alignment vertical="center"/>
    </xf>
    <xf numFmtId="0" fontId="40" fillId="0" borderId="18" xfId="0" applyFont="1" applyBorder="1" applyAlignment="1">
      <alignment horizontal="center" vertical="center"/>
    </xf>
    <xf numFmtId="167" fontId="41" fillId="28" borderId="19" xfId="43" applyNumberFormat="1" applyFont="1" applyFill="1" applyBorder="1" applyAlignment="1">
      <alignment vertical="center"/>
    </xf>
    <xf numFmtId="167" fontId="41" fillId="28" borderId="18" xfId="0" applyNumberFormat="1" applyFont="1" applyFill="1" applyBorder="1" applyAlignment="1">
      <alignment vertical="center"/>
    </xf>
    <xf numFmtId="0" fontId="53" fillId="29" borderId="20" xfId="0" applyFont="1" applyFill="1" applyBorder="1" applyAlignment="1">
      <alignment horizontal="left" vertical="center"/>
    </xf>
    <xf numFmtId="167" fontId="41" fillId="0" borderId="19" xfId="43" applyNumberFormat="1" applyFont="1" applyBorder="1" applyAlignment="1">
      <alignment vertical="center"/>
    </xf>
    <xf numFmtId="0" fontId="47" fillId="0" borderId="21" xfId="43" applyNumberFormat="1" applyFont="1" applyBorder="1" applyAlignment="1">
      <alignment horizontal="center"/>
    </xf>
    <xf numFmtId="168" fontId="48" fillId="0" borderId="29" xfId="43" applyNumberFormat="1" applyFont="1" applyBorder="1" applyAlignment="1">
      <alignment horizontal="center" vertical="top"/>
    </xf>
    <xf numFmtId="43" fontId="41" fillId="0" borderId="17" xfId="28" applyNumberFormat="1" applyFont="1" applyBorder="1" applyAlignment="1">
      <alignment vertical="center"/>
    </xf>
    <xf numFmtId="43" fontId="1" fillId="0" borderId="17" xfId="28" applyFont="1" applyBorder="1" applyAlignment="1">
      <alignment vertical="center"/>
    </xf>
    <xf numFmtId="0" fontId="55" fillId="0" borderId="12" xfId="43" applyNumberFormat="1" applyFont="1" applyBorder="1" applyAlignment="1">
      <alignment horizontal="center" vertical="center"/>
    </xf>
    <xf numFmtId="0" fontId="55" fillId="0" borderId="13" xfId="43" applyNumberFormat="1" applyFont="1" applyBorder="1" applyAlignment="1">
      <alignment horizontal="center" vertical="center"/>
    </xf>
    <xf numFmtId="0" fontId="55" fillId="0" borderId="41" xfId="43" applyNumberFormat="1" applyFont="1" applyBorder="1" applyAlignment="1">
      <alignment horizontal="center" vertical="center"/>
    </xf>
    <xf numFmtId="0" fontId="55" fillId="0" borderId="14" xfId="43" applyNumberFormat="1" applyFont="1" applyBorder="1" applyAlignment="1">
      <alignment horizontal="center" vertical="center"/>
    </xf>
    <xf numFmtId="0" fontId="55" fillId="0" borderId="0" xfId="43" applyNumberFormat="1" applyFont="1" applyBorder="1" applyAlignment="1">
      <alignment horizontal="center" vertical="center"/>
    </xf>
    <xf numFmtId="0" fontId="55" fillId="0" borderId="28" xfId="43" applyNumberFormat="1" applyFont="1" applyBorder="1" applyAlignment="1">
      <alignment horizontal="center" vertical="center"/>
    </xf>
    <xf numFmtId="0" fontId="55" fillId="0" borderId="49" xfId="43" applyNumberFormat="1" applyFont="1" applyBorder="1" applyAlignment="1">
      <alignment horizontal="center" vertical="center"/>
    </xf>
    <xf numFmtId="0" fontId="55" fillId="0" borderId="44" xfId="43" applyNumberFormat="1" applyFont="1" applyBorder="1" applyAlignment="1">
      <alignment horizontal="center" vertical="center"/>
    </xf>
    <xf numFmtId="0" fontId="55" fillId="0" borderId="45" xfId="43" applyNumberFormat="1" applyFont="1" applyBorder="1" applyAlignment="1">
      <alignment horizontal="center" vertical="center"/>
    </xf>
    <xf numFmtId="0" fontId="41" fillId="0" borderId="20" xfId="0" applyFont="1" applyBorder="1" applyAlignment="1">
      <alignment horizontal="left" vertical="center"/>
    </xf>
    <xf numFmtId="0" fontId="41" fillId="0" borderId="21" xfId="0" applyFont="1" applyBorder="1" applyAlignment="1">
      <alignment horizontal="left" vertical="center"/>
    </xf>
    <xf numFmtId="0" fontId="41" fillId="0" borderId="18" xfId="0" applyFont="1" applyBorder="1" applyAlignment="1">
      <alignment horizontal="left" vertical="center"/>
    </xf>
    <xf numFmtId="167" fontId="41" fillId="28" borderId="19" xfId="43" applyNumberFormat="1" applyFont="1" applyFill="1" applyBorder="1" applyAlignment="1">
      <alignment horizontal="center" vertical="center"/>
    </xf>
    <xf numFmtId="167" fontId="41" fillId="28" borderId="18" xfId="43" applyNumberFormat="1" applyFont="1" applyFill="1" applyBorder="1" applyAlignment="1">
      <alignment horizontal="center" vertical="center"/>
    </xf>
    <xf numFmtId="0" fontId="32" fillId="0" borderId="21" xfId="43" applyNumberFormat="1" applyFont="1" applyBorder="1" applyAlignment="1">
      <alignment horizontal="left"/>
    </xf>
    <xf numFmtId="165" fontId="33" fillId="0" borderId="21" xfId="43" applyNumberFormat="1" applyFont="1" applyBorder="1" applyAlignment="1">
      <alignment horizontal="center"/>
    </xf>
    <xf numFmtId="0" fontId="0" fillId="0" borderId="38" xfId="0" applyBorder="1" applyAlignment="1"/>
    <xf numFmtId="0" fontId="32" fillId="0" borderId="21" xfId="43" quotePrefix="1" applyNumberFormat="1" applyFont="1" applyBorder="1" applyAlignment="1">
      <alignment horizontal="left"/>
    </xf>
    <xf numFmtId="0" fontId="37" fillId="0" borderId="21" xfId="43" applyNumberFormat="1" applyFont="1" applyBorder="1" applyAlignment="1">
      <alignment horizontal="center" vertical="center"/>
    </xf>
    <xf numFmtId="0" fontId="37" fillId="0" borderId="38" xfId="43" applyNumberFormat="1" applyFont="1" applyBorder="1" applyAlignment="1">
      <alignment horizontal="center" vertical="center"/>
    </xf>
    <xf numFmtId="0" fontId="1" fillId="0" borderId="14" xfId="43" applyNumberFormat="1" applyFont="1" applyBorder="1" applyAlignment="1">
      <alignment horizontal="center" vertical="center"/>
    </xf>
    <xf numFmtId="0" fontId="1" fillId="0" borderId="0" xfId="43" applyNumberFormat="1" applyFont="1" applyBorder="1" applyAlignment="1">
      <alignment horizontal="center" vertical="center"/>
    </xf>
    <xf numFmtId="0" fontId="1" fillId="0" borderId="24" xfId="43" applyNumberFormat="1" applyFont="1" applyBorder="1" applyAlignment="1">
      <alignment vertical="center"/>
    </xf>
    <xf numFmtId="0" fontId="27" fillId="0" borderId="0" xfId="43" applyNumberFormat="1" applyFont="1" applyFill="1" applyBorder="1" applyAlignment="1">
      <alignment horizontal="center" vertical="center"/>
    </xf>
    <xf numFmtId="0" fontId="27" fillId="0" borderId="24" xfId="43" applyNumberFormat="1" applyFont="1" applyFill="1" applyBorder="1" applyAlignment="1">
      <alignment horizontal="center" vertical="center"/>
    </xf>
    <xf numFmtId="0" fontId="27" fillId="0" borderId="53" xfId="43" applyNumberFormat="1" applyFont="1" applyFill="1" applyBorder="1" applyAlignment="1">
      <alignment horizontal="center" vertical="center"/>
    </xf>
    <xf numFmtId="0" fontId="41" fillId="28" borderId="20" xfId="0" applyFont="1" applyFill="1" applyBorder="1" applyAlignment="1">
      <alignment horizontal="left" vertical="center" wrapText="1"/>
    </xf>
    <xf numFmtId="0" fontId="41" fillId="28" borderId="21" xfId="0" applyFont="1" applyFill="1" applyBorder="1" applyAlignment="1">
      <alignment horizontal="left" vertical="center" wrapText="1"/>
    </xf>
    <xf numFmtId="0" fontId="41" fillId="28" borderId="18" xfId="0" applyFont="1" applyFill="1" applyBorder="1" applyAlignment="1">
      <alignment horizontal="left" vertical="center" wrapText="1"/>
    </xf>
    <xf numFmtId="167" fontId="38" fillId="26" borderId="19" xfId="43" applyNumberFormat="1" applyFont="1" applyFill="1" applyBorder="1" applyAlignment="1">
      <alignment horizontal="center" vertical="center"/>
    </xf>
    <xf numFmtId="167" fontId="38" fillId="26" borderId="18" xfId="43" applyNumberFormat="1" applyFont="1" applyFill="1" applyBorder="1" applyAlignment="1">
      <alignment horizontal="center" vertical="center"/>
    </xf>
    <xf numFmtId="0" fontId="38" fillId="26" borderId="20" xfId="0" applyFont="1" applyFill="1" applyBorder="1" applyAlignment="1">
      <alignment horizontal="left" vertical="center"/>
    </xf>
    <xf numFmtId="0" fontId="38" fillId="26" borderId="21" xfId="0" applyFont="1" applyFill="1" applyBorder="1" applyAlignment="1">
      <alignment horizontal="left" vertical="center"/>
    </xf>
    <xf numFmtId="0" fontId="38" fillId="26" borderId="18" xfId="0" applyFont="1" applyFill="1" applyBorder="1" applyAlignment="1">
      <alignment horizontal="left" vertical="center"/>
    </xf>
    <xf numFmtId="166" fontId="24" fillId="26" borderId="12" xfId="43" applyFont="1" applyFill="1" applyBorder="1" applyAlignment="1">
      <alignment horizontal="center" vertical="center" wrapText="1"/>
    </xf>
    <xf numFmtId="0" fontId="0" fillId="0" borderId="13" xfId="0" applyBorder="1"/>
    <xf numFmtId="0" fontId="0" fillId="0" borderId="30" xfId="0" applyBorder="1"/>
    <xf numFmtId="0" fontId="0" fillId="0" borderId="14" xfId="0" applyBorder="1"/>
    <xf numFmtId="0" fontId="0" fillId="0" borderId="0" xfId="0" applyBorder="1"/>
    <xf numFmtId="0" fontId="0" fillId="0" borderId="31" xfId="0" applyBorder="1"/>
    <xf numFmtId="0" fontId="0" fillId="0" borderId="49" xfId="0" applyBorder="1"/>
    <xf numFmtId="0" fontId="0" fillId="0" borderId="44" xfId="0" applyBorder="1"/>
    <xf numFmtId="0" fontId="0" fillId="0" borderId="50" xfId="0" applyBorder="1"/>
    <xf numFmtId="166" fontId="25" fillId="0" borderId="40" xfId="43" applyFont="1" applyFill="1" applyBorder="1" applyAlignment="1">
      <alignment horizontal="center" vertical="center" wrapText="1"/>
    </xf>
    <xf numFmtId="0" fontId="26" fillId="0" borderId="13" xfId="0" applyFont="1" applyFill="1" applyBorder="1"/>
    <xf numFmtId="0" fontId="26" fillId="0" borderId="51" xfId="0" applyFont="1" applyFill="1" applyBorder="1"/>
    <xf numFmtId="0" fontId="26" fillId="0" borderId="15" xfId="0" applyFont="1" applyFill="1" applyBorder="1"/>
    <xf numFmtId="166" fontId="27" fillId="0" borderId="40" xfId="43" applyFont="1" applyBorder="1" applyAlignment="1">
      <alignment horizontal="center" vertical="center" wrapText="1"/>
    </xf>
    <xf numFmtId="166" fontId="27" fillId="0" borderId="13" xfId="43" applyFont="1" applyBorder="1" applyAlignment="1">
      <alignment horizontal="center" vertical="center" wrapText="1"/>
    </xf>
    <xf numFmtId="166" fontId="27" fillId="0" borderId="41" xfId="43" applyFont="1" applyBorder="1" applyAlignment="1">
      <alignment horizontal="center" vertical="center" wrapText="1"/>
    </xf>
    <xf numFmtId="166" fontId="27" fillId="0" borderId="42" xfId="43" applyFont="1" applyBorder="1" applyAlignment="1">
      <alignment horizontal="center" vertical="center" wrapText="1"/>
    </xf>
    <xf numFmtId="166" fontId="27" fillId="0" borderId="0" xfId="43" applyFont="1" applyBorder="1" applyAlignment="1">
      <alignment horizontal="center" vertical="center" wrapText="1"/>
    </xf>
    <xf numFmtId="166" fontId="27" fillId="0" borderId="28" xfId="43" applyFont="1" applyBorder="1" applyAlignment="1">
      <alignment horizontal="center" vertical="center" wrapText="1"/>
    </xf>
    <xf numFmtId="166" fontId="27" fillId="0" borderId="43" xfId="43" applyFont="1" applyBorder="1" applyAlignment="1">
      <alignment horizontal="center" vertical="center" wrapText="1"/>
    </xf>
    <xf numFmtId="166" fontId="27" fillId="0" borderId="44" xfId="43" applyFont="1" applyBorder="1" applyAlignment="1">
      <alignment horizontal="center" vertical="center" wrapText="1"/>
    </xf>
    <xf numFmtId="166" fontId="27" fillId="0" borderId="45" xfId="43" applyFont="1" applyBorder="1" applyAlignment="1">
      <alignment horizontal="center" vertical="center" wrapText="1"/>
    </xf>
    <xf numFmtId="166" fontId="29" fillId="27" borderId="46" xfId="43" applyFont="1" applyFill="1" applyBorder="1" applyAlignment="1">
      <alignment horizontal="center" vertical="center" wrapText="1"/>
    </xf>
    <xf numFmtId="0" fontId="30" fillId="27" borderId="24" xfId="0" applyFont="1" applyFill="1" applyBorder="1"/>
    <xf numFmtId="0" fontId="30" fillId="27" borderId="43" xfId="0" applyFont="1" applyFill="1" applyBorder="1"/>
    <xf numFmtId="0" fontId="30" fillId="27" borderId="44" xfId="0" applyFont="1" applyFill="1" applyBorder="1"/>
    <xf numFmtId="0" fontId="32" fillId="0" borderId="47" xfId="43" applyNumberFormat="1" applyFont="1" applyBorder="1" applyAlignment="1">
      <alignment horizontal="left"/>
    </xf>
    <xf numFmtId="168" fontId="53" fillId="0" borderId="47" xfId="43" applyNumberFormat="1" applyFont="1" applyBorder="1" applyAlignment="1">
      <alignment horizontal="center" vertical="center"/>
    </xf>
    <xf numFmtId="168" fontId="41" fillId="0" borderId="48" xfId="0" applyNumberFormat="1" applyFont="1" applyBorder="1" applyAlignment="1">
      <alignment vertical="center"/>
    </xf>
    <xf numFmtId="167" fontId="38" fillId="0" borderId="19" xfId="43" applyNumberFormat="1" applyFont="1" applyBorder="1" applyAlignment="1">
      <alignment horizontal="right" vertical="center"/>
    </xf>
    <xf numFmtId="167" fontId="38" fillId="0" borderId="18" xfId="0" applyNumberFormat="1" applyFont="1" applyBorder="1" applyAlignment="1">
      <alignment horizontal="right" vertical="center"/>
    </xf>
    <xf numFmtId="0" fontId="38" fillId="0" borderId="20" xfId="0" applyFont="1" applyBorder="1" applyAlignment="1">
      <alignment horizontal="left" vertical="center"/>
    </xf>
    <xf numFmtId="0" fontId="38" fillId="0" borderId="21" xfId="0" applyFont="1" applyBorder="1" applyAlignment="1">
      <alignment vertical="center"/>
    </xf>
    <xf numFmtId="0" fontId="38" fillId="0" borderId="18" xfId="0" applyFont="1" applyBorder="1" applyAlignment="1">
      <alignment vertical="center"/>
    </xf>
    <xf numFmtId="0" fontId="32" fillId="22" borderId="32" xfId="43" applyNumberFormat="1" applyFont="1" applyFill="1" applyBorder="1" applyAlignment="1">
      <alignment horizontal="center" vertical="center" wrapText="1"/>
    </xf>
    <xf numFmtId="0" fontId="38" fillId="22" borderId="33" xfId="0" applyFont="1" applyFill="1" applyBorder="1" applyAlignment="1">
      <alignment vertical="center" wrapText="1"/>
    </xf>
    <xf numFmtId="0" fontId="32" fillId="22" borderId="51" xfId="43" applyNumberFormat="1" applyFont="1" applyFill="1" applyBorder="1" applyAlignment="1">
      <alignment horizontal="center" vertical="center" wrapText="1"/>
    </xf>
    <xf numFmtId="0" fontId="32" fillId="22" borderId="15" xfId="43" applyNumberFormat="1" applyFont="1" applyFill="1" applyBorder="1" applyAlignment="1">
      <alignment horizontal="center" vertical="center" wrapText="1"/>
    </xf>
    <xf numFmtId="0" fontId="32" fillId="22" borderId="33" xfId="43" applyNumberFormat="1" applyFont="1" applyFill="1" applyBorder="1" applyAlignment="1">
      <alignment horizontal="center" vertical="center" wrapText="1"/>
    </xf>
    <xf numFmtId="167" fontId="31" fillId="26" borderId="19" xfId="43" applyNumberFormat="1" applyFont="1" applyFill="1" applyBorder="1" applyAlignment="1">
      <alignment horizontal="right" vertical="center"/>
    </xf>
    <xf numFmtId="167" fontId="31" fillId="26" borderId="18" xfId="0" applyNumberFormat="1" applyFont="1" applyFill="1" applyBorder="1" applyAlignment="1">
      <alignment horizontal="right" vertical="center"/>
    </xf>
    <xf numFmtId="0" fontId="31" fillId="26" borderId="20" xfId="0" applyFont="1" applyFill="1" applyBorder="1" applyAlignment="1">
      <alignment horizontal="left" vertical="center"/>
    </xf>
    <xf numFmtId="0" fontId="31" fillId="26" borderId="21" xfId="0" applyFont="1" applyFill="1" applyBorder="1" applyAlignment="1">
      <alignment vertical="center"/>
    </xf>
    <xf numFmtId="0" fontId="31" fillId="26" borderId="18" xfId="0" applyFont="1" applyFill="1" applyBorder="1" applyAlignment="1">
      <alignment vertical="center"/>
    </xf>
    <xf numFmtId="164" fontId="40" fillId="0" borderId="19" xfId="43" applyNumberFormat="1" applyFont="1" applyBorder="1" applyAlignment="1">
      <alignment horizontal="center" vertical="center"/>
    </xf>
    <xf numFmtId="164" fontId="40" fillId="0" borderId="18" xfId="0" applyNumberFormat="1" applyFont="1" applyBorder="1" applyAlignment="1">
      <alignment vertical="center"/>
    </xf>
    <xf numFmtId="0" fontId="40" fillId="0" borderId="20" xfId="0" applyFont="1" applyBorder="1" applyAlignment="1">
      <alignment horizontal="left" vertical="center"/>
    </xf>
    <xf numFmtId="0" fontId="40" fillId="0" borderId="21" xfId="0" applyFont="1" applyBorder="1" applyAlignment="1">
      <alignment vertical="center"/>
    </xf>
    <xf numFmtId="0" fontId="40" fillId="0" borderId="18" xfId="0" applyFont="1" applyBorder="1" applyAlignment="1">
      <alignment vertical="center"/>
    </xf>
    <xf numFmtId="0" fontId="40" fillId="0" borderId="20" xfId="0" applyFont="1" applyBorder="1" applyAlignment="1">
      <alignment horizontal="right" vertical="center"/>
    </xf>
    <xf numFmtId="0" fontId="40" fillId="0" borderId="21" xfId="0" applyFont="1" applyBorder="1" applyAlignment="1">
      <alignment horizontal="right" vertical="center"/>
    </xf>
    <xf numFmtId="0" fontId="40" fillId="0" borderId="18" xfId="0" applyFont="1" applyBorder="1" applyAlignment="1">
      <alignment horizontal="right" vertical="center"/>
    </xf>
    <xf numFmtId="0" fontId="40" fillId="0" borderId="20" xfId="0" applyFont="1" applyBorder="1" applyAlignment="1">
      <alignment horizontal="center" vertical="center"/>
    </xf>
    <xf numFmtId="0" fontId="40" fillId="0" borderId="21" xfId="0" applyFont="1" applyBorder="1" applyAlignment="1">
      <alignment horizontal="center" vertical="center"/>
    </xf>
    <xf numFmtId="0" fontId="40" fillId="0" borderId="18" xfId="0" applyFont="1" applyBorder="1" applyAlignment="1">
      <alignment horizontal="center" vertical="center"/>
    </xf>
    <xf numFmtId="0" fontId="40" fillId="0" borderId="20" xfId="0" applyFont="1" applyBorder="1" applyAlignment="1">
      <alignment horizontal="left" vertical="center" wrapText="1"/>
    </xf>
    <xf numFmtId="0" fontId="43" fillId="0" borderId="21" xfId="0" applyFont="1" applyBorder="1" applyAlignment="1">
      <alignment vertical="center" wrapText="1"/>
    </xf>
    <xf numFmtId="0" fontId="43" fillId="0" borderId="18" xfId="0" applyFont="1" applyBorder="1" applyAlignment="1">
      <alignment vertical="center" wrapText="1"/>
    </xf>
    <xf numFmtId="0" fontId="40" fillId="29" borderId="20" xfId="0" applyFont="1" applyFill="1" applyBorder="1" applyAlignment="1">
      <alignment horizontal="left" vertical="center" wrapText="1"/>
    </xf>
    <xf numFmtId="0" fontId="40" fillId="29" borderId="21" xfId="0" applyFont="1" applyFill="1" applyBorder="1" applyAlignment="1">
      <alignment horizontal="left" vertical="center" wrapText="1"/>
    </xf>
    <xf numFmtId="0" fontId="40" fillId="29" borderId="18" xfId="0" applyFont="1" applyFill="1" applyBorder="1" applyAlignment="1">
      <alignment horizontal="left" vertical="center" wrapText="1"/>
    </xf>
    <xf numFmtId="0" fontId="41" fillId="28" borderId="20" xfId="0" applyFont="1" applyFill="1" applyBorder="1" applyAlignment="1">
      <alignment horizontal="left" vertical="center"/>
    </xf>
    <xf numFmtId="0" fontId="41" fillId="28" borderId="21" xfId="0" applyFont="1" applyFill="1" applyBorder="1" applyAlignment="1">
      <alignment horizontal="left" vertical="center"/>
    </xf>
    <xf numFmtId="0" fontId="41" fillId="28" borderId="18" xfId="0" applyFont="1" applyFill="1" applyBorder="1" applyAlignment="1">
      <alignment horizontal="left" vertical="center"/>
    </xf>
    <xf numFmtId="0" fontId="43" fillId="28" borderId="21" xfId="0" applyFont="1" applyFill="1" applyBorder="1" applyAlignment="1">
      <alignment horizontal="left" vertical="center"/>
    </xf>
    <xf numFmtId="0" fontId="43" fillId="28" borderId="18" xfId="0" applyFont="1" applyFill="1" applyBorder="1" applyAlignment="1">
      <alignment horizontal="left" vertical="center"/>
    </xf>
    <xf numFmtId="0" fontId="53" fillId="29" borderId="20" xfId="0" applyFont="1" applyFill="1" applyBorder="1" applyAlignment="1">
      <alignment horizontal="left" vertical="center" wrapText="1"/>
    </xf>
    <xf numFmtId="0" fontId="53" fillId="29" borderId="21" xfId="0" applyFont="1" applyFill="1" applyBorder="1" applyAlignment="1">
      <alignment horizontal="left" vertical="center" wrapText="1"/>
    </xf>
    <xf numFmtId="0" fontId="53" fillId="29" borderId="18" xfId="0" applyFont="1" applyFill="1" applyBorder="1" applyAlignment="1">
      <alignment horizontal="left" vertical="center" wrapText="1"/>
    </xf>
    <xf numFmtId="167" fontId="41" fillId="28" borderId="19" xfId="43" applyNumberFormat="1" applyFont="1" applyFill="1" applyBorder="1" applyAlignment="1">
      <alignment vertical="center"/>
    </xf>
    <xf numFmtId="167" fontId="41" fillId="28" borderId="18" xfId="0" applyNumberFormat="1" applyFont="1" applyFill="1" applyBorder="1" applyAlignment="1">
      <alignment vertical="center"/>
    </xf>
    <xf numFmtId="167" fontId="41" fillId="28" borderId="18" xfId="43" applyNumberFormat="1" applyFont="1" applyFill="1" applyBorder="1" applyAlignment="1">
      <alignment vertical="center"/>
    </xf>
    <xf numFmtId="0" fontId="32" fillId="29" borderId="20" xfId="0" applyFont="1" applyFill="1" applyBorder="1" applyAlignment="1">
      <alignment horizontal="left" vertical="center" wrapText="1"/>
    </xf>
    <xf numFmtId="0" fontId="32" fillId="29" borderId="21" xfId="0" applyFont="1" applyFill="1" applyBorder="1" applyAlignment="1">
      <alignment horizontal="left" vertical="center" wrapText="1"/>
    </xf>
    <xf numFmtId="0" fontId="32" fillId="29" borderId="18" xfId="0" applyFont="1" applyFill="1" applyBorder="1" applyAlignment="1">
      <alignment horizontal="left" vertical="center" wrapText="1"/>
    </xf>
    <xf numFmtId="0" fontId="53" fillId="29" borderId="20" xfId="0" applyFont="1" applyFill="1" applyBorder="1" applyAlignment="1">
      <alignment horizontal="left" vertical="center"/>
    </xf>
    <xf numFmtId="0" fontId="53" fillId="29" borderId="21" xfId="0" applyFont="1" applyFill="1" applyBorder="1" applyAlignment="1">
      <alignment horizontal="left" vertical="center"/>
    </xf>
    <xf numFmtId="0" fontId="53" fillId="29" borderId="18" xfId="0" applyFont="1" applyFill="1" applyBorder="1" applyAlignment="1">
      <alignment horizontal="left" vertical="center"/>
    </xf>
    <xf numFmtId="0" fontId="41" fillId="0" borderId="21" xfId="0" applyFont="1" applyBorder="1" applyAlignment="1">
      <alignment vertical="center"/>
    </xf>
    <xf numFmtId="0" fontId="41" fillId="0" borderId="18" xfId="0" applyFont="1" applyBorder="1" applyAlignment="1">
      <alignment vertical="center"/>
    </xf>
    <xf numFmtId="167" fontId="41" fillId="0" borderId="19" xfId="43" applyNumberFormat="1" applyFont="1" applyBorder="1" applyAlignment="1">
      <alignment horizontal="center" vertical="center"/>
    </xf>
    <xf numFmtId="167" fontId="41" fillId="0" borderId="18" xfId="43" applyNumberFormat="1" applyFont="1" applyBorder="1" applyAlignment="1">
      <alignment horizontal="center" vertical="center"/>
    </xf>
    <xf numFmtId="167" fontId="41" fillId="0" borderId="18" xfId="0" applyNumberFormat="1" applyFont="1" applyBorder="1" applyAlignment="1">
      <alignment horizontal="center" vertical="center"/>
    </xf>
    <xf numFmtId="0" fontId="50" fillId="0" borderId="20" xfId="0" applyFont="1" applyBorder="1" applyAlignment="1">
      <alignment horizontal="left" vertical="center"/>
    </xf>
    <xf numFmtId="167" fontId="41" fillId="28" borderId="18" xfId="0" applyNumberFormat="1" applyFont="1" applyFill="1" applyBorder="1" applyAlignment="1">
      <alignment horizontal="center" vertical="center"/>
    </xf>
    <xf numFmtId="0" fontId="68" fillId="0" borderId="20" xfId="0" applyFont="1" applyBorder="1" applyAlignment="1">
      <alignment horizontal="left" vertical="center"/>
    </xf>
    <xf numFmtId="0" fontId="68" fillId="0" borderId="21" xfId="0" applyFont="1" applyBorder="1" applyAlignment="1">
      <alignment horizontal="left" vertical="center"/>
    </xf>
    <xf numFmtId="0" fontId="68" fillId="0" borderId="18" xfId="0" applyFont="1" applyBorder="1" applyAlignment="1">
      <alignment horizontal="left" vertical="center"/>
    </xf>
    <xf numFmtId="0" fontId="50" fillId="0" borderId="20" xfId="0" applyFont="1" applyBorder="1" applyAlignment="1">
      <alignment vertical="center"/>
    </xf>
    <xf numFmtId="0" fontId="43" fillId="0" borderId="21" xfId="0" applyFont="1" applyBorder="1" applyAlignment="1">
      <alignment vertical="center"/>
    </xf>
    <xf numFmtId="0" fontId="43" fillId="0" borderId="18" xfId="0" applyFont="1" applyBorder="1" applyAlignment="1">
      <alignment vertical="center"/>
    </xf>
    <xf numFmtId="164" fontId="40" fillId="0" borderId="18" xfId="43" applyNumberFormat="1" applyFont="1" applyBorder="1" applyAlignment="1">
      <alignment horizontal="center" vertical="center"/>
    </xf>
    <xf numFmtId="167" fontId="41" fillId="0" borderId="19" xfId="43" applyNumberFormat="1" applyFont="1" applyBorder="1" applyAlignment="1">
      <alignment vertical="center"/>
    </xf>
    <xf numFmtId="167" fontId="41" fillId="0" borderId="18" xfId="0" applyNumberFormat="1" applyFont="1" applyBorder="1" applyAlignment="1">
      <alignment vertical="center"/>
    </xf>
    <xf numFmtId="0" fontId="50" fillId="0" borderId="20" xfId="0" applyFont="1" applyBorder="1" applyAlignment="1">
      <alignment horizontal="left" vertical="center" indent="2"/>
    </xf>
    <xf numFmtId="0" fontId="43" fillId="0" borderId="21" xfId="0" applyFont="1" applyBorder="1" applyAlignment="1">
      <alignment horizontal="left" vertical="center" indent="2"/>
    </xf>
    <xf numFmtId="0" fontId="43" fillId="0" borderId="18" xfId="0" applyFont="1" applyBorder="1" applyAlignment="1">
      <alignment horizontal="left" vertical="center" indent="2"/>
    </xf>
    <xf numFmtId="0" fontId="43" fillId="0" borderId="21" xfId="0" applyFont="1" applyBorder="1" applyAlignment="1">
      <alignment horizontal="left" vertical="center"/>
    </xf>
    <xf numFmtId="0" fontId="43" fillId="0" borderId="18" xfId="0" applyFont="1" applyBorder="1" applyAlignment="1">
      <alignment horizontal="left" vertical="center"/>
    </xf>
    <xf numFmtId="0" fontId="27" fillId="0" borderId="15" xfId="43" applyNumberFormat="1" applyFont="1" applyBorder="1" applyAlignment="1">
      <alignment horizontal="center"/>
    </xf>
    <xf numFmtId="0" fontId="27" fillId="0" borderId="15" xfId="0" applyFont="1" applyBorder="1" applyAlignment="1">
      <alignment horizontal="center"/>
    </xf>
    <xf numFmtId="0" fontId="1" fillId="0" borderId="24" xfId="43" applyNumberFormat="1" applyFont="1" applyBorder="1" applyAlignment="1">
      <alignment horizontal="center"/>
    </xf>
    <xf numFmtId="0" fontId="45" fillId="0" borderId="12" xfId="43" applyNumberFormat="1" applyFont="1" applyBorder="1" applyAlignment="1">
      <alignment horizontal="center" vertical="center"/>
    </xf>
    <xf numFmtId="0" fontId="45" fillId="0" borderId="30" xfId="43" applyNumberFormat="1" applyFont="1" applyBorder="1" applyAlignment="1">
      <alignment horizontal="center" vertical="center"/>
    </xf>
    <xf numFmtId="0" fontId="45" fillId="0" borderId="14" xfId="43" applyNumberFormat="1" applyFont="1" applyBorder="1" applyAlignment="1">
      <alignment horizontal="center" vertical="center"/>
    </xf>
    <xf numFmtId="0" fontId="45" fillId="0" borderId="31" xfId="43" applyNumberFormat="1" applyFont="1" applyBorder="1" applyAlignment="1">
      <alignment horizontal="center" vertical="center"/>
    </xf>
    <xf numFmtId="0" fontId="45" fillId="0" borderId="32" xfId="43" applyNumberFormat="1" applyFont="1" applyBorder="1" applyAlignment="1">
      <alignment horizontal="center" vertical="center"/>
    </xf>
    <xf numFmtId="0" fontId="45" fillId="0" borderId="33" xfId="43" applyNumberFormat="1" applyFont="1" applyBorder="1" applyAlignment="1">
      <alignment horizontal="center" vertical="center"/>
    </xf>
    <xf numFmtId="0" fontId="43" fillId="0" borderId="40" xfId="43" applyNumberFormat="1" applyFont="1" applyBorder="1" applyAlignment="1">
      <alignment horizontal="left" vertical="center" wrapText="1" indent="1"/>
    </xf>
    <xf numFmtId="0" fontId="43" fillId="0" borderId="13" xfId="43" applyNumberFormat="1" applyFont="1" applyBorder="1" applyAlignment="1">
      <alignment horizontal="left" vertical="center" wrapText="1" indent="1"/>
    </xf>
    <xf numFmtId="0" fontId="43" fillId="0" borderId="30" xfId="43" applyNumberFormat="1" applyFont="1" applyBorder="1" applyAlignment="1">
      <alignment horizontal="left" vertical="center" wrapText="1" indent="1"/>
    </xf>
    <xf numFmtId="0" fontId="43" fillId="0" borderId="51" xfId="43" applyNumberFormat="1" applyFont="1" applyBorder="1" applyAlignment="1">
      <alignment horizontal="left" vertical="center" wrapText="1" indent="1"/>
    </xf>
    <xf numFmtId="0" fontId="43" fillId="0" borderId="15" xfId="43" applyNumberFormat="1" applyFont="1" applyBorder="1" applyAlignment="1">
      <alignment horizontal="left" vertical="center" wrapText="1" indent="1"/>
    </xf>
    <xf numFmtId="0" fontId="43" fillId="0" borderId="33" xfId="43" applyNumberFormat="1" applyFont="1" applyBorder="1" applyAlignment="1">
      <alignment horizontal="left" vertical="center" wrapText="1" indent="1"/>
    </xf>
    <xf numFmtId="0" fontId="43" fillId="0" borderId="40" xfId="0" applyFont="1" applyBorder="1" applyAlignment="1">
      <alignment horizontal="left" vertical="center" indent="1"/>
    </xf>
    <xf numFmtId="0" fontId="43" fillId="0" borderId="13" xfId="0" applyFont="1" applyBorder="1" applyAlignment="1">
      <alignment horizontal="left" vertical="center" indent="1"/>
    </xf>
    <xf numFmtId="0" fontId="43" fillId="0" borderId="41" xfId="0" applyFont="1" applyBorder="1" applyAlignment="1">
      <alignment horizontal="left" vertical="center" indent="1"/>
    </xf>
    <xf numFmtId="0" fontId="43" fillId="0" borderId="51" xfId="0" applyFont="1" applyBorder="1" applyAlignment="1">
      <alignment horizontal="left" vertical="center" indent="1"/>
    </xf>
    <xf numFmtId="0" fontId="43" fillId="0" borderId="15" xfId="0" applyFont="1" applyBorder="1" applyAlignment="1">
      <alignment horizontal="left" vertical="center" indent="1"/>
    </xf>
    <xf numFmtId="0" fontId="43" fillId="0" borderId="16" xfId="0" applyFont="1" applyBorder="1" applyAlignment="1">
      <alignment horizontal="left" vertical="center" indent="1"/>
    </xf>
    <xf numFmtId="0" fontId="47" fillId="0" borderId="20" xfId="43" applyNumberFormat="1" applyFont="1" applyBorder="1" applyAlignment="1">
      <alignment horizontal="center"/>
    </xf>
    <xf numFmtId="0" fontId="47" fillId="0" borderId="21" xfId="43" applyNumberFormat="1" applyFont="1" applyBorder="1" applyAlignment="1">
      <alignment horizontal="center"/>
    </xf>
    <xf numFmtId="0" fontId="47" fillId="0" borderId="18" xfId="43" applyNumberFormat="1" applyFont="1" applyBorder="1" applyAlignment="1">
      <alignment horizontal="center"/>
    </xf>
    <xf numFmtId="0" fontId="47" fillId="0" borderId="20" xfId="0" applyFont="1" applyBorder="1" applyAlignment="1">
      <alignment horizontal="center"/>
    </xf>
    <xf numFmtId="0" fontId="47" fillId="0" borderId="21" xfId="0" applyFont="1" applyBorder="1" applyAlignment="1">
      <alignment horizontal="center"/>
    </xf>
    <xf numFmtId="0" fontId="47" fillId="0" borderId="38" xfId="0" applyFont="1" applyBorder="1" applyAlignment="1">
      <alignment horizontal="center"/>
    </xf>
    <xf numFmtId="0" fontId="45" fillId="0" borderId="36" xfId="43" applyNumberFormat="1" applyFont="1" applyBorder="1" applyAlignment="1">
      <alignment horizontal="center" vertical="center"/>
    </xf>
    <xf numFmtId="0" fontId="45" fillId="0" borderId="37" xfId="43" applyNumberFormat="1" applyFont="1" applyBorder="1" applyAlignment="1">
      <alignment horizontal="center" vertical="center"/>
    </xf>
    <xf numFmtId="168" fontId="48" fillId="0" borderId="39" xfId="43" applyNumberFormat="1" applyFont="1" applyBorder="1" applyAlignment="1">
      <alignment horizontal="center" vertical="top"/>
    </xf>
    <xf numFmtId="168" fontId="48" fillId="0" borderId="29" xfId="43" applyNumberFormat="1" applyFont="1" applyBorder="1" applyAlignment="1">
      <alignment horizontal="center" vertical="top"/>
    </xf>
    <xf numFmtId="168" fontId="48" fillId="0" borderId="37" xfId="43" applyNumberFormat="1" applyFont="1" applyBorder="1" applyAlignment="1">
      <alignment horizontal="center" vertical="top"/>
    </xf>
    <xf numFmtId="0" fontId="49" fillId="0" borderId="39" xfId="0" applyFont="1" applyBorder="1" applyAlignment="1">
      <alignment horizontal="center" vertical="top"/>
    </xf>
    <xf numFmtId="0" fontId="49" fillId="0" borderId="29" xfId="0" applyFont="1" applyBorder="1" applyAlignment="1">
      <alignment horizontal="center" vertical="top"/>
    </xf>
    <xf numFmtId="0" fontId="49" fillId="0" borderId="52" xfId="0" applyFont="1" applyBorder="1" applyAlignment="1">
      <alignment horizontal="center" vertical="top"/>
    </xf>
    <xf numFmtId="2" fontId="64" fillId="0" borderId="0" xfId="0" applyNumberFormat="1" applyFont="1" applyAlignment="1">
      <alignment horizontal="center" vertical="top"/>
    </xf>
    <xf numFmtId="0" fontId="64" fillId="0" borderId="0" xfId="0" applyFont="1" applyAlignment="1">
      <alignment vertical="top"/>
    </xf>
    <xf numFmtId="0" fontId="65" fillId="0" borderId="12" xfId="43" applyNumberFormat="1" applyFont="1" applyBorder="1" applyAlignment="1">
      <alignment horizontal="center" vertical="center"/>
    </xf>
    <xf numFmtId="0" fontId="65" fillId="0" borderId="13" xfId="43" applyNumberFormat="1" applyFont="1" applyBorder="1" applyAlignment="1">
      <alignment horizontal="center" vertical="center"/>
    </xf>
    <xf numFmtId="0" fontId="65" fillId="0" borderId="41" xfId="43" applyNumberFormat="1" applyFont="1" applyBorder="1" applyAlignment="1">
      <alignment horizontal="center" vertical="center"/>
    </xf>
    <xf numFmtId="0" fontId="65" fillId="0" borderId="49" xfId="43" applyNumberFormat="1" applyFont="1" applyBorder="1" applyAlignment="1">
      <alignment horizontal="center" vertical="center"/>
    </xf>
    <xf numFmtId="0" fontId="65" fillId="0" borderId="44" xfId="43" applyNumberFormat="1" applyFont="1" applyBorder="1" applyAlignment="1">
      <alignment horizontal="center" vertical="center"/>
    </xf>
    <xf numFmtId="0" fontId="65" fillId="0" borderId="45" xfId="43" applyNumberFormat="1" applyFont="1" applyBorder="1" applyAlignment="1">
      <alignment horizontal="center" vertical="center"/>
    </xf>
    <xf numFmtId="0" fontId="50" fillId="0" borderId="21" xfId="0" applyFont="1" applyBorder="1" applyAlignment="1">
      <alignment horizontal="left" vertical="center"/>
    </xf>
    <xf numFmtId="0" fontId="50" fillId="0" borderId="18" xfId="0" applyFont="1" applyBorder="1" applyAlignment="1">
      <alignment horizontal="left" vertical="center"/>
    </xf>
    <xf numFmtId="0" fontId="46" fillId="0" borderId="20" xfId="0" applyFont="1" applyBorder="1" applyAlignment="1">
      <alignment horizontal="left" vertical="center"/>
    </xf>
    <xf numFmtId="0" fontId="46" fillId="0" borderId="21" xfId="0" applyFont="1" applyBorder="1" applyAlignment="1">
      <alignment horizontal="left" vertical="center"/>
    </xf>
    <xf numFmtId="0" fontId="46" fillId="0" borderId="18" xfId="0" applyFont="1" applyBorder="1" applyAlignment="1">
      <alignment horizontal="left" vertical="center"/>
    </xf>
    <xf numFmtId="0" fontId="54" fillId="0" borderId="12" xfId="43" applyNumberFormat="1" applyFont="1" applyBorder="1" applyAlignment="1">
      <alignment horizontal="center" vertical="center"/>
    </xf>
    <xf numFmtId="0" fontId="54" fillId="0" borderId="13" xfId="43" applyNumberFormat="1" applyFont="1" applyBorder="1" applyAlignment="1">
      <alignment horizontal="center" vertical="center"/>
    </xf>
    <xf numFmtId="0" fontId="54" fillId="0" borderId="41" xfId="43" applyNumberFormat="1" applyFont="1" applyBorder="1" applyAlignment="1">
      <alignment horizontal="center" vertical="center"/>
    </xf>
    <xf numFmtId="0" fontId="54" fillId="0" borderId="14" xfId="43" applyNumberFormat="1" applyFont="1" applyBorder="1" applyAlignment="1">
      <alignment horizontal="center" vertical="center"/>
    </xf>
    <xf numFmtId="0" fontId="54" fillId="0" borderId="0" xfId="43" applyNumberFormat="1" applyFont="1" applyBorder="1" applyAlignment="1">
      <alignment horizontal="center" vertical="center"/>
    </xf>
    <xf numFmtId="0" fontId="54" fillId="0" borderId="28" xfId="43" applyNumberFormat="1" applyFont="1" applyBorder="1" applyAlignment="1">
      <alignment horizontal="center" vertical="center"/>
    </xf>
    <xf numFmtId="0" fontId="54" fillId="0" borderId="49" xfId="43" applyNumberFormat="1" applyFont="1" applyBorder="1" applyAlignment="1">
      <alignment horizontal="center" vertical="center"/>
    </xf>
    <xf numFmtId="0" fontId="54" fillId="0" borderId="44" xfId="43" applyNumberFormat="1" applyFont="1" applyBorder="1" applyAlignment="1">
      <alignment horizontal="center" vertical="center"/>
    </xf>
    <xf numFmtId="0" fontId="54" fillId="0" borderId="45" xfId="43" applyNumberFormat="1" applyFont="1" applyBorder="1" applyAlignment="1">
      <alignment horizontal="center" vertical="center"/>
    </xf>
    <xf numFmtId="164" fontId="40" fillId="0" borderId="34" xfId="43" applyNumberFormat="1" applyFont="1" applyBorder="1" applyAlignment="1">
      <alignment horizontal="center" vertical="center" wrapText="1"/>
    </xf>
    <xf numFmtId="164" fontId="46" fillId="0" borderId="25" xfId="0" applyNumberFormat="1" applyFont="1" applyBorder="1" applyAlignment="1">
      <alignment vertical="center" wrapText="1"/>
    </xf>
    <xf numFmtId="0" fontId="40" fillId="0" borderId="35" xfId="0" applyFont="1" applyBorder="1" applyAlignment="1">
      <alignment horizontal="right" vertical="center" wrapText="1"/>
    </xf>
    <xf numFmtId="0" fontId="46" fillId="0" borderId="11" xfId="0" applyFont="1" applyBorder="1" applyAlignment="1">
      <alignment horizontal="right" vertical="center" wrapText="1"/>
    </xf>
    <xf numFmtId="0" fontId="46" fillId="0" borderId="25" xfId="0" applyFont="1" applyBorder="1" applyAlignment="1">
      <alignment horizontal="right" vertical="center" wrapText="1"/>
    </xf>
    <xf numFmtId="0" fontId="45" fillId="0" borderId="46" xfId="0" applyFont="1" applyBorder="1" applyAlignment="1">
      <alignment horizontal="center" vertical="center"/>
    </xf>
    <xf numFmtId="0" fontId="45" fillId="0" borderId="24" xfId="0" applyFont="1" applyBorder="1" applyAlignment="1">
      <alignment horizontal="center" vertical="center"/>
    </xf>
    <xf numFmtId="0" fontId="43" fillId="0" borderId="24" xfId="0" applyFont="1" applyBorder="1" applyAlignment="1">
      <alignment vertical="center"/>
    </xf>
    <xf numFmtId="0" fontId="43" fillId="0" borderId="22" xfId="0" applyFont="1" applyBorder="1" applyAlignment="1">
      <alignment vertical="center"/>
    </xf>
    <xf numFmtId="0" fontId="38" fillId="26" borderId="21" xfId="0" applyFont="1" applyFill="1" applyBorder="1" applyAlignment="1">
      <alignment vertical="center"/>
    </xf>
    <xf numFmtId="0" fontId="38" fillId="26" borderId="18" xfId="0" applyFont="1" applyFill="1" applyBorder="1" applyAlignment="1">
      <alignment vertical="center"/>
    </xf>
    <xf numFmtId="167" fontId="38" fillId="26" borderId="19" xfId="43" applyNumberFormat="1" applyFont="1" applyFill="1" applyBorder="1" applyAlignment="1">
      <alignment horizontal="right" vertical="center"/>
    </xf>
    <xf numFmtId="167" fontId="38" fillId="26" borderId="18" xfId="0" applyNumberFormat="1" applyFont="1" applyFill="1" applyBorder="1" applyAlignment="1">
      <alignment horizontal="right" vertical="center"/>
    </xf>
    <xf numFmtId="167" fontId="38" fillId="26" borderId="19" xfId="43" applyNumberFormat="1" applyFont="1" applyFill="1" applyBorder="1" applyAlignment="1">
      <alignment vertical="center"/>
    </xf>
    <xf numFmtId="167" fontId="38" fillId="26" borderId="18" xfId="43" applyNumberFormat="1" applyFont="1" applyFill="1" applyBorder="1" applyAlignment="1">
      <alignment vertical="center"/>
    </xf>
    <xf numFmtId="167" fontId="38" fillId="26" borderId="19" xfId="0" applyNumberFormat="1" applyFont="1" applyFill="1" applyBorder="1" applyAlignment="1">
      <alignment horizontal="center" vertical="center"/>
    </xf>
    <xf numFmtId="167" fontId="38" fillId="26" borderId="18" xfId="0" applyNumberFormat="1" applyFont="1" applyFill="1" applyBorder="1" applyAlignment="1">
      <alignment horizontal="center" vertical="center"/>
    </xf>
    <xf numFmtId="0" fontId="32" fillId="26" borderId="20" xfId="0" applyFont="1" applyFill="1" applyBorder="1" applyAlignment="1">
      <alignment horizontal="left" vertical="center"/>
    </xf>
    <xf numFmtId="0" fontId="32" fillId="26" borderId="21" xfId="0" applyFont="1" applyFill="1" applyBorder="1" applyAlignment="1">
      <alignment horizontal="left" vertical="center"/>
    </xf>
    <xf numFmtId="0" fontId="32" fillId="26" borderId="18" xfId="0" applyFont="1" applyFill="1" applyBorder="1" applyAlignment="1">
      <alignment horizontal="left" vertical="center"/>
    </xf>
    <xf numFmtId="0" fontId="40" fillId="0" borderId="21" xfId="0" applyFont="1" applyBorder="1" applyAlignment="1">
      <alignment horizontal="left" vertical="center"/>
    </xf>
    <xf numFmtId="0" fontId="40" fillId="0" borderId="18" xfId="0" applyFont="1" applyBorder="1" applyAlignment="1">
      <alignment horizontal="left" vertical="center"/>
    </xf>
    <xf numFmtId="0" fontId="50" fillId="0" borderId="21" xfId="0" applyFont="1" applyBorder="1" applyAlignment="1">
      <alignment vertical="center"/>
    </xf>
    <xf numFmtId="0" fontId="50" fillId="0" borderId="18" xfId="0" applyFont="1" applyBorder="1" applyAlignment="1">
      <alignment vertical="center"/>
    </xf>
    <xf numFmtId="0" fontId="43" fillId="0" borderId="20" xfId="0" applyFont="1" applyBorder="1" applyAlignment="1">
      <alignment horizontal="left" vertical="center"/>
    </xf>
    <xf numFmtId="0" fontId="51" fillId="0" borderId="20" xfId="0" applyFont="1" applyBorder="1" applyAlignment="1">
      <alignment horizontal="left" vertical="center"/>
    </xf>
    <xf numFmtId="0" fontId="52" fillId="0" borderId="21" xfId="0" applyFont="1" applyBorder="1" applyAlignment="1">
      <alignment vertical="center"/>
    </xf>
    <xf numFmtId="0" fontId="52" fillId="0" borderId="18" xfId="0" applyFont="1" applyBorder="1" applyAlignment="1">
      <alignment vertical="center"/>
    </xf>
    <xf numFmtId="0" fontId="44" fillId="0" borderId="20" xfId="0" applyFont="1" applyBorder="1" applyAlignment="1">
      <alignment horizontal="center" vertical="center"/>
    </xf>
    <xf numFmtId="0" fontId="72" fillId="0" borderId="0" xfId="43" applyNumberFormat="1" applyFont="1" applyAlignment="1">
      <alignment horizontal="center" vertical="center" wrapText="1"/>
    </xf>
    <xf numFmtId="0" fontId="25" fillId="0" borderId="0" xfId="43" applyNumberFormat="1" applyFont="1" applyAlignment="1">
      <alignment horizontal="center" vertical="center" wrapText="1"/>
    </xf>
    <xf numFmtId="0" fontId="27" fillId="0" borderId="0" xfId="43" applyNumberFormat="1" applyFont="1" applyAlignment="1">
      <alignment horizontal="center" vertical="center" wrapText="1"/>
    </xf>
    <xf numFmtId="0" fontId="45" fillId="0" borderId="39" xfId="0" applyFont="1" applyBorder="1" applyAlignment="1">
      <alignment horizontal="center" vertical="center"/>
    </xf>
    <xf numFmtId="0" fontId="45" fillId="0" borderId="29" xfId="0" applyFont="1" applyBorder="1" applyAlignment="1">
      <alignment horizontal="center" vertical="center"/>
    </xf>
    <xf numFmtId="0" fontId="45" fillId="0" borderId="37" xfId="0" applyFont="1" applyBorder="1" applyAlignment="1">
      <alignment horizontal="center" vertical="center"/>
    </xf>
    <xf numFmtId="0" fontId="42" fillId="0" borderId="20" xfId="0" applyFont="1" applyBorder="1" applyAlignment="1">
      <alignment horizontal="left" vertical="center"/>
    </xf>
    <xf numFmtId="0" fontId="1" fillId="0" borderId="13" xfId="43" applyNumberFormat="1" applyFont="1" applyBorder="1" applyAlignment="1">
      <alignment horizontal="left" vertical="justify" wrapText="1" indent="1"/>
    </xf>
    <xf numFmtId="0" fontId="1" fillId="0" borderId="0" xfId="43" applyNumberFormat="1" applyFont="1" applyAlignment="1">
      <alignment horizontal="left" vertical="justify" wrapText="1" indent="1"/>
    </xf>
    <xf numFmtId="0" fontId="1" fillId="0" borderId="0" xfId="43" applyNumberFormat="1" applyFont="1" applyBorder="1" applyAlignment="1">
      <alignment horizontal="left" vertical="justify" wrapText="1" indent="1"/>
    </xf>
    <xf numFmtId="0" fontId="39" fillId="0" borderId="0" xfId="43" applyNumberFormat="1" applyFont="1" applyAlignment="1"/>
    <xf numFmtId="0" fontId="27" fillId="0" borderId="0" xfId="0" applyFont="1" applyAlignment="1"/>
    <xf numFmtId="43" fontId="66" fillId="28" borderId="65" xfId="28" applyFont="1" applyFill="1" applyBorder="1" applyAlignment="1">
      <alignment horizontal="center"/>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cellStyle name="Currency 2" xfId="30"/>
    <cellStyle name="Explanatory Text" xfId="31" builtinId="53" customBuiltin="1"/>
    <cellStyle name="Good" xfId="32" builtinId="26" customBuiltin="1"/>
    <cellStyle name="Grey" xfId="33"/>
    <cellStyle name="Heading 1" xfId="34" builtinId="16" customBuiltin="1"/>
    <cellStyle name="Heading 2" xfId="35" builtinId="17" customBuiltin="1"/>
    <cellStyle name="Heading 3" xfId="36" builtinId="18" customBuiltin="1"/>
    <cellStyle name="Heading 4" xfId="37" builtinId="19" customBuiltin="1"/>
    <cellStyle name="Input" xfId="38" builtinId="20" customBuiltin="1"/>
    <cellStyle name="Input [yellow]" xfId="39"/>
    <cellStyle name="Linked Cell" xfId="40" builtinId="24" customBuiltin="1"/>
    <cellStyle name="Neutral" xfId="41" builtinId="28" customBuiltin="1"/>
    <cellStyle name="Normal" xfId="0" builtinId="0"/>
    <cellStyle name="Normal - Style1" xfId="42"/>
    <cellStyle name="Normal_CDOF-EN-F-07-001 Technical Purchase Requisition Form_ENGG-00520-WAREHOUSE FLOORING REPAIR" xfId="43"/>
    <cellStyle name="Note" xfId="44" builtinId="10" customBuiltin="1"/>
    <cellStyle name="Output" xfId="45" builtinId="21" customBuiltin="1"/>
    <cellStyle name="Percent" xfId="52" builtinId="5"/>
    <cellStyle name="Percent [2]" xfId="46"/>
    <cellStyle name="Percent 2" xfId="47"/>
    <cellStyle name="Style 1" xfId="48"/>
    <cellStyle name="Title" xfId="49" builtinId="15" customBuiltin="1"/>
    <cellStyle name="Total" xfId="50" builtinId="25" customBuiltin="1"/>
    <cellStyle name="Warning Text" xfId="51" builtinId="11" customBuiltin="1"/>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15</xdr:row>
      <xdr:rowOff>3</xdr:rowOff>
    </xdr:from>
    <xdr:to>
      <xdr:col>17</xdr:col>
      <xdr:colOff>0</xdr:colOff>
      <xdr:row>15</xdr:row>
      <xdr:rowOff>3</xdr:rowOff>
    </xdr:to>
    <xdr:sp macro="" textlink="">
      <xdr:nvSpPr>
        <xdr:cNvPr id="2" name="Text Box 1"/>
        <xdr:cNvSpPr txBox="1">
          <a:spLocks noChangeArrowheads="1"/>
        </xdr:cNvSpPr>
      </xdr:nvSpPr>
      <xdr:spPr bwMode="auto">
        <a:xfrm>
          <a:off x="419100" y="2066928"/>
          <a:ext cx="69818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17</xdr:col>
      <xdr:colOff>38100</xdr:colOff>
      <xdr:row>0</xdr:row>
      <xdr:rowOff>28575</xdr:rowOff>
    </xdr:from>
    <xdr:to>
      <xdr:col>19</xdr:col>
      <xdr:colOff>1190625</xdr:colOff>
      <xdr:row>3</xdr:row>
      <xdr:rowOff>171450</xdr:rowOff>
    </xdr:to>
    <xdr:pic>
      <xdr:nvPicPr>
        <xdr:cNvPr id="3" name="Picture 1" descr="tbmc-logo002"/>
        <xdr:cNvPicPr>
          <a:picLocks noChangeAspect="1" noChangeArrowheads="1"/>
        </xdr:cNvPicPr>
      </xdr:nvPicPr>
      <xdr:blipFill>
        <a:blip xmlns:r="http://schemas.openxmlformats.org/officeDocument/2006/relationships" r:embed="rId1">
          <a:lum bright="-6000" contrast="60000"/>
          <a:extLst>
            <a:ext uri="{28A0092B-C50C-407E-A947-70E740481C1C}">
              <a14:useLocalDpi xmlns:a14="http://schemas.microsoft.com/office/drawing/2010/main" val="0"/>
            </a:ext>
          </a:extLst>
        </a:blip>
        <a:srcRect/>
        <a:stretch>
          <a:fillRect/>
        </a:stretch>
      </xdr:blipFill>
      <xdr:spPr bwMode="auto">
        <a:xfrm>
          <a:off x="7439025" y="28575"/>
          <a:ext cx="295275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76200</xdr:colOff>
      <xdr:row>15</xdr:row>
      <xdr:rowOff>3</xdr:rowOff>
    </xdr:from>
    <xdr:to>
      <xdr:col>17</xdr:col>
      <xdr:colOff>0</xdr:colOff>
      <xdr:row>15</xdr:row>
      <xdr:rowOff>3</xdr:rowOff>
    </xdr:to>
    <xdr:sp macro="" textlink="">
      <xdr:nvSpPr>
        <xdr:cNvPr id="4" name="Text Box 1"/>
        <xdr:cNvSpPr txBox="1">
          <a:spLocks noChangeArrowheads="1"/>
        </xdr:cNvSpPr>
      </xdr:nvSpPr>
      <xdr:spPr bwMode="auto">
        <a:xfrm>
          <a:off x="419100" y="2066928"/>
          <a:ext cx="69818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15</xdr:row>
      <xdr:rowOff>3</xdr:rowOff>
    </xdr:from>
    <xdr:to>
      <xdr:col>17</xdr:col>
      <xdr:colOff>0</xdr:colOff>
      <xdr:row>15</xdr:row>
      <xdr:rowOff>3</xdr:rowOff>
    </xdr:to>
    <xdr:sp macro="" textlink="">
      <xdr:nvSpPr>
        <xdr:cNvPr id="5" name="Text Box 1"/>
        <xdr:cNvSpPr txBox="1">
          <a:spLocks noChangeArrowheads="1"/>
        </xdr:cNvSpPr>
      </xdr:nvSpPr>
      <xdr:spPr bwMode="auto">
        <a:xfrm>
          <a:off x="419100" y="2066928"/>
          <a:ext cx="69818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15</xdr:row>
      <xdr:rowOff>3</xdr:rowOff>
    </xdr:from>
    <xdr:to>
      <xdr:col>17</xdr:col>
      <xdr:colOff>0</xdr:colOff>
      <xdr:row>15</xdr:row>
      <xdr:rowOff>3</xdr:rowOff>
    </xdr:to>
    <xdr:sp macro="" textlink="">
      <xdr:nvSpPr>
        <xdr:cNvPr id="6" name="Text Box 1"/>
        <xdr:cNvSpPr txBox="1">
          <a:spLocks noChangeArrowheads="1"/>
        </xdr:cNvSpPr>
      </xdr:nvSpPr>
      <xdr:spPr bwMode="auto">
        <a:xfrm>
          <a:off x="419100" y="2066928"/>
          <a:ext cx="69818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0</xdr:colOff>
      <xdr:row>0</xdr:row>
      <xdr:rowOff>38100</xdr:rowOff>
    </xdr:from>
    <xdr:to>
      <xdr:col>6</xdr:col>
      <xdr:colOff>323850</xdr:colOff>
      <xdr:row>3</xdr:row>
      <xdr:rowOff>161925</xdr:rowOff>
    </xdr:to>
    <xdr:pic>
      <xdr:nvPicPr>
        <xdr:cNvPr id="7" name="Picture 114" descr="CorpID_Horz_B&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75" y="38100"/>
          <a:ext cx="1714500" cy="695325"/>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15</xdr:row>
      <xdr:rowOff>3</xdr:rowOff>
    </xdr:from>
    <xdr:to>
      <xdr:col>17</xdr:col>
      <xdr:colOff>0</xdr:colOff>
      <xdr:row>15</xdr:row>
      <xdr:rowOff>3</xdr:rowOff>
    </xdr:to>
    <xdr:sp macro="" textlink="">
      <xdr:nvSpPr>
        <xdr:cNvPr id="2" name="Text Box 1"/>
        <xdr:cNvSpPr txBox="1">
          <a:spLocks noChangeArrowheads="1"/>
        </xdr:cNvSpPr>
      </xdr:nvSpPr>
      <xdr:spPr bwMode="auto">
        <a:xfrm>
          <a:off x="419100" y="3105153"/>
          <a:ext cx="71723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17</xdr:col>
      <xdr:colOff>38100</xdr:colOff>
      <xdr:row>0</xdr:row>
      <xdr:rowOff>28575</xdr:rowOff>
    </xdr:from>
    <xdr:to>
      <xdr:col>19</xdr:col>
      <xdr:colOff>1190625</xdr:colOff>
      <xdr:row>3</xdr:row>
      <xdr:rowOff>171450</xdr:rowOff>
    </xdr:to>
    <xdr:pic>
      <xdr:nvPicPr>
        <xdr:cNvPr id="3" name="Picture 1" descr="tbmc-logo002"/>
        <xdr:cNvPicPr>
          <a:picLocks noChangeAspect="1" noChangeArrowheads="1"/>
        </xdr:cNvPicPr>
      </xdr:nvPicPr>
      <xdr:blipFill>
        <a:blip xmlns:r="http://schemas.openxmlformats.org/officeDocument/2006/relationships" r:embed="rId1">
          <a:lum bright="-6000" contrast="60000"/>
          <a:extLst>
            <a:ext uri="{28A0092B-C50C-407E-A947-70E740481C1C}">
              <a14:useLocalDpi xmlns:a14="http://schemas.microsoft.com/office/drawing/2010/main" val="0"/>
            </a:ext>
          </a:extLst>
        </a:blip>
        <a:srcRect/>
        <a:stretch>
          <a:fillRect/>
        </a:stretch>
      </xdr:blipFill>
      <xdr:spPr bwMode="auto">
        <a:xfrm>
          <a:off x="7629525" y="28575"/>
          <a:ext cx="295275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76200</xdr:colOff>
      <xdr:row>15</xdr:row>
      <xdr:rowOff>3</xdr:rowOff>
    </xdr:from>
    <xdr:to>
      <xdr:col>17</xdr:col>
      <xdr:colOff>0</xdr:colOff>
      <xdr:row>15</xdr:row>
      <xdr:rowOff>3</xdr:rowOff>
    </xdr:to>
    <xdr:sp macro="" textlink="">
      <xdr:nvSpPr>
        <xdr:cNvPr id="4" name="Text Box 1"/>
        <xdr:cNvSpPr txBox="1">
          <a:spLocks noChangeArrowheads="1"/>
        </xdr:cNvSpPr>
      </xdr:nvSpPr>
      <xdr:spPr bwMode="auto">
        <a:xfrm>
          <a:off x="419100" y="3105153"/>
          <a:ext cx="71723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15</xdr:row>
      <xdr:rowOff>3</xdr:rowOff>
    </xdr:from>
    <xdr:to>
      <xdr:col>17</xdr:col>
      <xdr:colOff>0</xdr:colOff>
      <xdr:row>15</xdr:row>
      <xdr:rowOff>3</xdr:rowOff>
    </xdr:to>
    <xdr:sp macro="" textlink="">
      <xdr:nvSpPr>
        <xdr:cNvPr id="5" name="Text Box 1"/>
        <xdr:cNvSpPr txBox="1">
          <a:spLocks noChangeArrowheads="1"/>
        </xdr:cNvSpPr>
      </xdr:nvSpPr>
      <xdr:spPr bwMode="auto">
        <a:xfrm>
          <a:off x="419100" y="3105153"/>
          <a:ext cx="71723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15</xdr:row>
      <xdr:rowOff>3</xdr:rowOff>
    </xdr:from>
    <xdr:to>
      <xdr:col>17</xdr:col>
      <xdr:colOff>0</xdr:colOff>
      <xdr:row>15</xdr:row>
      <xdr:rowOff>3</xdr:rowOff>
    </xdr:to>
    <xdr:sp macro="" textlink="">
      <xdr:nvSpPr>
        <xdr:cNvPr id="6" name="Text Box 1"/>
        <xdr:cNvSpPr txBox="1">
          <a:spLocks noChangeArrowheads="1"/>
        </xdr:cNvSpPr>
      </xdr:nvSpPr>
      <xdr:spPr bwMode="auto">
        <a:xfrm>
          <a:off x="419100" y="3105153"/>
          <a:ext cx="71723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0</xdr:colOff>
      <xdr:row>0</xdr:row>
      <xdr:rowOff>38100</xdr:rowOff>
    </xdr:from>
    <xdr:to>
      <xdr:col>6</xdr:col>
      <xdr:colOff>323850</xdr:colOff>
      <xdr:row>3</xdr:row>
      <xdr:rowOff>161925</xdr:rowOff>
    </xdr:to>
    <xdr:pic>
      <xdr:nvPicPr>
        <xdr:cNvPr id="7" name="Picture 114" descr="CorpID_Horz_B&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75" y="38100"/>
          <a:ext cx="1781175" cy="695325"/>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gmtnws01\CMMS--E--SHARED%20FOLDER\Documents%20and%20Settings\LagascaEO\Local%20Settings\Temporary%20Internet%20Files\OLK1\CAPEX%20-%20DCF-ROR%20(BOTTLE%20RINSER%20@12%25)%2050%25%20attain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ror compressed form"/>
      <sheetName val="Sheet5"/>
      <sheetName val="financials"/>
      <sheetName val="OPTION2-FROM RICO"/>
      <sheetName val="Sheet7"/>
      <sheetName val="Sheet8"/>
      <sheetName val="Sheet9"/>
      <sheetName val="Sheet10"/>
      <sheetName val="Sheet11"/>
      <sheetName val="Sheet12"/>
      <sheetName val="Sheet13"/>
      <sheetName val="Sheet14"/>
      <sheetName val="Sheet15"/>
      <sheetName val="Sheet16"/>
    </sheetNames>
    <sheetDataSet>
      <sheetData sheetId="0"/>
      <sheetData sheetId="1">
        <row r="1">
          <cell r="B1" t="str">
            <v>No</v>
          </cell>
        </row>
        <row r="2">
          <cell r="A2">
            <v>37257</v>
          </cell>
          <cell r="B2">
            <v>1</v>
          </cell>
        </row>
        <row r="3">
          <cell r="A3">
            <v>37288</v>
          </cell>
          <cell r="B3">
            <v>2</v>
          </cell>
        </row>
        <row r="4">
          <cell r="A4">
            <v>37316</v>
          </cell>
          <cell r="B4">
            <v>3</v>
          </cell>
        </row>
        <row r="5">
          <cell r="A5">
            <v>37347</v>
          </cell>
          <cell r="B5">
            <v>4</v>
          </cell>
        </row>
        <row r="6">
          <cell r="A6">
            <v>37377</v>
          </cell>
          <cell r="B6">
            <v>5</v>
          </cell>
        </row>
        <row r="7">
          <cell r="A7">
            <v>37408</v>
          </cell>
          <cell r="B7">
            <v>6</v>
          </cell>
        </row>
        <row r="8">
          <cell r="A8">
            <v>37438</v>
          </cell>
          <cell r="B8">
            <v>7</v>
          </cell>
        </row>
        <row r="9">
          <cell r="A9">
            <v>37469</v>
          </cell>
          <cell r="B9">
            <v>8</v>
          </cell>
        </row>
        <row r="10">
          <cell r="A10">
            <v>37500</v>
          </cell>
          <cell r="B10">
            <v>9</v>
          </cell>
        </row>
        <row r="11">
          <cell r="A11">
            <v>37530</v>
          </cell>
          <cell r="B11">
            <v>10</v>
          </cell>
        </row>
        <row r="12">
          <cell r="A12">
            <v>37561</v>
          </cell>
          <cell r="B12">
            <v>11</v>
          </cell>
        </row>
        <row r="13">
          <cell r="A13">
            <v>37591</v>
          </cell>
          <cell r="B13">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AI182"/>
  <sheetViews>
    <sheetView topLeftCell="B1" zoomScale="55" zoomScaleNormal="55" workbookViewId="0">
      <pane xSplit="19" ySplit="17" topLeftCell="U147" activePane="bottomRight" state="frozen"/>
      <selection activeCell="B1" sqref="B1"/>
      <selection pane="topRight" activeCell="U1" sqref="U1"/>
      <selection pane="bottomLeft" activeCell="B18" sqref="B18"/>
      <selection pane="bottomRight" activeCell="T41" sqref="T41"/>
    </sheetView>
  </sheetViews>
  <sheetFormatPr defaultColWidth="3.5703125" defaultRowHeight="12.75"/>
  <cols>
    <col min="1" max="1" width="1.5703125" style="2" customWidth="1"/>
    <col min="2" max="4" width="3.5703125" style="2" customWidth="1"/>
    <col min="5" max="5" width="6.7109375" style="2" customWidth="1"/>
    <col min="6" max="6" width="4.42578125" style="2" customWidth="1"/>
    <col min="7" max="7" width="5" style="2" customWidth="1"/>
    <col min="8" max="11" width="3.5703125" style="2" customWidth="1"/>
    <col min="12" max="12" width="9.28515625" style="2" customWidth="1"/>
    <col min="13" max="13" width="4.7109375" style="2" customWidth="1"/>
    <col min="14" max="14" width="13.7109375" style="2" customWidth="1"/>
    <col min="15" max="15" width="19" style="2" customWidth="1"/>
    <col min="16" max="16" width="12.42578125" style="63" customWidth="1"/>
    <col min="17" max="17" width="12" style="2" customWidth="1"/>
    <col min="18" max="18" width="10.7109375" style="2" customWidth="1"/>
    <col min="19" max="19" width="16.28515625" style="2" customWidth="1"/>
    <col min="20" max="20" width="22.28515625" style="2" customWidth="1"/>
    <col min="21" max="21" width="11.5703125" style="80" customWidth="1"/>
    <col min="22" max="22" width="9" style="80" customWidth="1"/>
    <col min="23" max="23" width="10" style="80" customWidth="1"/>
    <col min="24" max="24" width="14.42578125" style="80" customWidth="1"/>
    <col min="25" max="25" width="22.85546875" style="2" customWidth="1"/>
    <col min="26" max="26" width="12.42578125" style="2" customWidth="1"/>
    <col min="27" max="27" width="8.5703125" style="2" customWidth="1"/>
    <col min="28" max="28" width="7.7109375" style="2" customWidth="1"/>
    <col min="29" max="29" width="16.5703125" style="2" customWidth="1"/>
    <col min="30" max="30" width="22.140625" style="2" customWidth="1"/>
    <col min="31" max="31" width="12.42578125" style="2" customWidth="1"/>
    <col min="32" max="32" width="10.85546875" style="2" customWidth="1"/>
    <col min="33" max="33" width="10.28515625" style="2" customWidth="1"/>
    <col min="34" max="34" width="18" style="2" customWidth="1"/>
    <col min="35" max="35" width="19.7109375" style="2" customWidth="1"/>
    <col min="36" max="16384" width="3.5703125" style="2"/>
  </cols>
  <sheetData>
    <row r="1" spans="2:35" ht="15" customHeight="1">
      <c r="B1" s="245" t="s">
        <v>28</v>
      </c>
      <c r="C1" s="246"/>
      <c r="D1" s="246"/>
      <c r="E1" s="246"/>
      <c r="F1" s="246"/>
      <c r="G1" s="247"/>
      <c r="H1" s="254" t="s">
        <v>27</v>
      </c>
      <c r="I1" s="255"/>
      <c r="J1" s="255"/>
      <c r="K1" s="255"/>
      <c r="L1" s="255"/>
      <c r="M1" s="255"/>
      <c r="N1" s="255"/>
      <c r="O1" s="255"/>
      <c r="P1" s="255"/>
      <c r="Q1" s="255"/>
      <c r="R1" s="258" t="s">
        <v>0</v>
      </c>
      <c r="S1" s="259"/>
      <c r="T1" s="260"/>
      <c r="U1" s="79"/>
    </row>
    <row r="2" spans="2:35" s="3" customFormat="1" ht="15" customHeight="1">
      <c r="B2" s="248"/>
      <c r="C2" s="249"/>
      <c r="D2" s="249"/>
      <c r="E2" s="249"/>
      <c r="F2" s="249"/>
      <c r="G2" s="250"/>
      <c r="H2" s="256"/>
      <c r="I2" s="257"/>
      <c r="J2" s="257"/>
      <c r="K2" s="257"/>
      <c r="L2" s="257"/>
      <c r="M2" s="257"/>
      <c r="N2" s="257"/>
      <c r="O2" s="257"/>
      <c r="P2" s="257"/>
      <c r="Q2" s="257"/>
      <c r="R2" s="261"/>
      <c r="S2" s="262"/>
      <c r="T2" s="263"/>
      <c r="U2" s="81"/>
      <c r="V2" s="82"/>
      <c r="W2" s="82"/>
      <c r="X2" s="82"/>
    </row>
    <row r="3" spans="2:35" s="3" customFormat="1" ht="15" customHeight="1">
      <c r="B3" s="248"/>
      <c r="C3" s="249"/>
      <c r="D3" s="249"/>
      <c r="E3" s="249"/>
      <c r="F3" s="249"/>
      <c r="G3" s="250"/>
      <c r="H3" s="267" t="s">
        <v>21</v>
      </c>
      <c r="I3" s="268"/>
      <c r="J3" s="268"/>
      <c r="K3" s="268"/>
      <c r="L3" s="268"/>
      <c r="M3" s="268"/>
      <c r="N3" s="268"/>
      <c r="O3" s="268"/>
      <c r="P3" s="268"/>
      <c r="Q3" s="268"/>
      <c r="R3" s="261"/>
      <c r="S3" s="262"/>
      <c r="T3" s="263"/>
      <c r="U3" s="81"/>
      <c r="V3" s="82"/>
      <c r="W3" s="82"/>
      <c r="X3" s="82"/>
    </row>
    <row r="4" spans="2:35" s="3" customFormat="1" ht="15" customHeight="1" thickBot="1">
      <c r="B4" s="251"/>
      <c r="C4" s="252"/>
      <c r="D4" s="252"/>
      <c r="E4" s="252"/>
      <c r="F4" s="252"/>
      <c r="G4" s="253"/>
      <c r="H4" s="269"/>
      <c r="I4" s="270"/>
      <c r="J4" s="270"/>
      <c r="K4" s="270"/>
      <c r="L4" s="270"/>
      <c r="M4" s="270"/>
      <c r="N4" s="270"/>
      <c r="O4" s="270"/>
      <c r="P4" s="270"/>
      <c r="Q4" s="270"/>
      <c r="R4" s="264"/>
      <c r="S4" s="265"/>
      <c r="T4" s="266"/>
      <c r="U4" s="81"/>
      <c r="V4" s="82"/>
      <c r="W4" s="82"/>
      <c r="X4" s="82"/>
    </row>
    <row r="5" spans="2:35" s="3" customFormat="1" ht="10.5" customHeight="1" thickBot="1">
      <c r="P5" s="55"/>
      <c r="R5" s="4"/>
      <c r="S5" s="4"/>
      <c r="T5" s="4"/>
      <c r="U5" s="82"/>
      <c r="V5" s="82"/>
      <c r="W5" s="82"/>
      <c r="X5" s="82"/>
    </row>
    <row r="6" spans="2:35" s="7" customFormat="1" ht="17.25" customHeight="1">
      <c r="B6" s="74" t="s">
        <v>1</v>
      </c>
      <c r="C6" s="5"/>
      <c r="D6" s="5"/>
      <c r="E6" s="5"/>
      <c r="F6" s="271" t="s">
        <v>154</v>
      </c>
      <c r="G6" s="271"/>
      <c r="H6" s="271"/>
      <c r="I6" s="271"/>
      <c r="J6" s="271"/>
      <c r="K6" s="271"/>
      <c r="L6" s="271"/>
      <c r="M6" s="271"/>
      <c r="N6" s="271"/>
      <c r="O6" s="271"/>
      <c r="P6" s="271"/>
      <c r="Q6" s="271"/>
      <c r="R6" s="6" t="s">
        <v>2</v>
      </c>
      <c r="S6" s="272">
        <f ca="1">NOW()</f>
        <v>45132.689074884256</v>
      </c>
      <c r="T6" s="273"/>
      <c r="U6" s="83"/>
      <c r="V6" s="83"/>
      <c r="W6" s="83"/>
      <c r="X6" s="83"/>
    </row>
    <row r="7" spans="2:35" s="7" customFormat="1" ht="17.25" customHeight="1">
      <c r="B7" s="8"/>
      <c r="C7" s="9"/>
      <c r="D7" s="9"/>
      <c r="E7" s="9"/>
      <c r="F7" s="225"/>
      <c r="G7" s="225"/>
      <c r="H7" s="225"/>
      <c r="I7" s="225"/>
      <c r="J7" s="225"/>
      <c r="K7" s="225"/>
      <c r="L7" s="225"/>
      <c r="M7" s="225"/>
      <c r="N7" s="225"/>
      <c r="O7" s="225"/>
      <c r="P7" s="225"/>
      <c r="Q7" s="225"/>
      <c r="R7" s="6"/>
      <c r="S7" s="226"/>
      <c r="T7" s="227"/>
      <c r="U7" s="83"/>
      <c r="V7" s="83"/>
      <c r="W7" s="83"/>
      <c r="X7" s="83"/>
    </row>
    <row r="8" spans="2:35" s="7" customFormat="1" ht="17.25" customHeight="1">
      <c r="B8" s="75" t="s">
        <v>139</v>
      </c>
      <c r="C8" s="9"/>
      <c r="D8" s="9"/>
      <c r="E8" s="9"/>
      <c r="F8" s="69"/>
      <c r="G8" s="69"/>
      <c r="H8" s="69"/>
      <c r="I8" s="69"/>
      <c r="J8" s="69"/>
      <c r="K8" s="69"/>
      <c r="L8" s="69"/>
      <c r="M8" s="69"/>
      <c r="N8" s="69"/>
      <c r="O8" s="69"/>
      <c r="P8" s="69"/>
      <c r="Q8" s="69"/>
      <c r="R8" s="6"/>
      <c r="S8" s="70"/>
      <c r="T8" s="71"/>
      <c r="U8" s="83"/>
      <c r="V8" s="83"/>
      <c r="W8" s="83"/>
      <c r="X8" s="83"/>
    </row>
    <row r="9" spans="2:35" s="7" customFormat="1" ht="17.25" customHeight="1">
      <c r="B9" s="8"/>
      <c r="C9" s="9"/>
      <c r="D9" s="9"/>
      <c r="E9" s="9"/>
      <c r="F9" s="69"/>
      <c r="G9" s="69"/>
      <c r="H9" s="69"/>
      <c r="I9" s="69"/>
      <c r="J9" s="69"/>
      <c r="K9" s="69"/>
      <c r="L9" s="69"/>
      <c r="M9" s="69"/>
      <c r="N9" s="69"/>
      <c r="O9" s="69"/>
      <c r="P9" s="69"/>
      <c r="Q9" s="69"/>
      <c r="R9" s="6"/>
      <c r="S9" s="70"/>
      <c r="T9" s="71"/>
      <c r="U9" s="83"/>
      <c r="V9" s="83"/>
      <c r="W9" s="83"/>
      <c r="X9" s="83"/>
    </row>
    <row r="10" spans="2:35" s="7" customFormat="1" ht="17.25" customHeight="1">
      <c r="B10" s="8" t="s">
        <v>3</v>
      </c>
      <c r="C10" s="9"/>
      <c r="D10" s="9"/>
      <c r="E10" s="9"/>
      <c r="F10" s="225" t="s">
        <v>19</v>
      </c>
      <c r="G10" s="228"/>
      <c r="H10" s="228"/>
      <c r="I10" s="228"/>
      <c r="J10" s="228"/>
      <c r="K10" s="228"/>
      <c r="L10" s="228"/>
      <c r="M10" s="228"/>
      <c r="N10" s="228"/>
      <c r="O10" s="228"/>
      <c r="P10" s="228"/>
      <c r="Q10" s="228"/>
      <c r="R10" s="6" t="s">
        <v>4</v>
      </c>
      <c r="S10" s="229"/>
      <c r="T10" s="230"/>
      <c r="U10" s="84"/>
      <c r="V10" s="83"/>
      <c r="W10" s="83"/>
      <c r="X10" s="83"/>
      <c r="AA10" s="379" t="s">
        <v>141</v>
      </c>
      <c r="AB10" s="380"/>
      <c r="AC10" s="380"/>
      <c r="AD10" s="380"/>
      <c r="AE10" s="380"/>
      <c r="AF10" s="380"/>
      <c r="AG10" s="380"/>
      <c r="AH10" s="380"/>
      <c r="AI10" s="380"/>
    </row>
    <row r="11" spans="2:35" s="1" customFormat="1" ht="15.75" customHeight="1" thickBot="1">
      <c r="B11" s="231"/>
      <c r="C11" s="232"/>
      <c r="D11" s="232"/>
      <c r="E11" s="232"/>
      <c r="F11" s="233"/>
      <c r="G11" s="233"/>
      <c r="H11" s="233"/>
      <c r="I11" s="233"/>
      <c r="J11" s="233"/>
      <c r="K11" s="233"/>
      <c r="L11" s="233"/>
      <c r="M11" s="233"/>
      <c r="N11" s="233"/>
      <c r="O11" s="233"/>
      <c r="P11" s="233"/>
      <c r="Q11" s="233"/>
      <c r="R11" s="234"/>
      <c r="S11" s="235"/>
      <c r="T11" s="236"/>
      <c r="U11" s="79"/>
      <c r="V11" s="79"/>
      <c r="W11" s="79"/>
      <c r="X11" s="79"/>
    </row>
    <row r="12" spans="2:35" s="1" customFormat="1" ht="15.75" customHeight="1">
      <c r="B12" s="392"/>
      <c r="C12" s="393"/>
      <c r="D12" s="393"/>
      <c r="E12" s="393"/>
      <c r="F12" s="393"/>
      <c r="G12" s="393"/>
      <c r="H12" s="393"/>
      <c r="I12" s="393"/>
      <c r="J12" s="393"/>
      <c r="K12" s="393"/>
      <c r="L12" s="393"/>
      <c r="M12" s="393"/>
      <c r="N12" s="393"/>
      <c r="O12" s="393"/>
      <c r="P12" s="392" t="s">
        <v>140</v>
      </c>
      <c r="Q12" s="393"/>
      <c r="R12" s="393"/>
      <c r="S12" s="393"/>
      <c r="T12" s="394"/>
      <c r="U12" s="211" t="s">
        <v>210</v>
      </c>
      <c r="V12" s="212"/>
      <c r="W12" s="212"/>
      <c r="X12" s="212"/>
      <c r="Y12" s="213"/>
      <c r="Z12" s="211" t="s">
        <v>211</v>
      </c>
      <c r="AA12" s="212"/>
      <c r="AB12" s="212"/>
      <c r="AC12" s="212"/>
      <c r="AD12" s="213"/>
      <c r="AE12" s="211" t="s">
        <v>165</v>
      </c>
      <c r="AF12" s="212"/>
      <c r="AG12" s="212"/>
      <c r="AH12" s="212"/>
      <c r="AI12" s="213"/>
    </row>
    <row r="13" spans="2:35" s="1" customFormat="1" ht="15.75" customHeight="1">
      <c r="B13" s="395"/>
      <c r="C13" s="396"/>
      <c r="D13" s="396"/>
      <c r="E13" s="396"/>
      <c r="F13" s="396"/>
      <c r="G13" s="396"/>
      <c r="H13" s="396"/>
      <c r="I13" s="396"/>
      <c r="J13" s="396"/>
      <c r="K13" s="396"/>
      <c r="L13" s="396"/>
      <c r="M13" s="396"/>
      <c r="N13" s="396"/>
      <c r="O13" s="396"/>
      <c r="P13" s="395"/>
      <c r="Q13" s="396"/>
      <c r="R13" s="396"/>
      <c r="S13" s="396"/>
      <c r="T13" s="397"/>
      <c r="U13" s="214"/>
      <c r="V13" s="215"/>
      <c r="W13" s="215"/>
      <c r="X13" s="215"/>
      <c r="Y13" s="216"/>
      <c r="Z13" s="214"/>
      <c r="AA13" s="215"/>
      <c r="AB13" s="215"/>
      <c r="AC13" s="215"/>
      <c r="AD13" s="216"/>
      <c r="AE13" s="214"/>
      <c r="AF13" s="215"/>
      <c r="AG13" s="215"/>
      <c r="AH13" s="215"/>
      <c r="AI13" s="216"/>
    </row>
    <row r="14" spans="2:35" s="1" customFormat="1" ht="15.75" customHeight="1" thickBot="1">
      <c r="B14" s="398"/>
      <c r="C14" s="399"/>
      <c r="D14" s="399"/>
      <c r="E14" s="399"/>
      <c r="F14" s="399"/>
      <c r="G14" s="399"/>
      <c r="H14" s="399"/>
      <c r="I14" s="399"/>
      <c r="J14" s="399"/>
      <c r="K14" s="399"/>
      <c r="L14" s="399"/>
      <c r="M14" s="399"/>
      <c r="N14" s="399"/>
      <c r="O14" s="399"/>
      <c r="P14" s="398"/>
      <c r="Q14" s="399"/>
      <c r="R14" s="399"/>
      <c r="S14" s="399"/>
      <c r="T14" s="400"/>
      <c r="U14" s="217"/>
      <c r="V14" s="218"/>
      <c r="W14" s="218"/>
      <c r="X14" s="218"/>
      <c r="Y14" s="219"/>
      <c r="Z14" s="217"/>
      <c r="AA14" s="218"/>
      <c r="AB14" s="218"/>
      <c r="AC14" s="218"/>
      <c r="AD14" s="219"/>
      <c r="AE14" s="217"/>
      <c r="AF14" s="218"/>
      <c r="AG14" s="218"/>
      <c r="AH14" s="218"/>
      <c r="AI14" s="219"/>
    </row>
    <row r="15" spans="2:35" s="18" customFormat="1" ht="24.95" customHeight="1">
      <c r="B15" s="279" t="s">
        <v>5</v>
      </c>
      <c r="C15" s="280"/>
      <c r="D15" s="281" t="s">
        <v>6</v>
      </c>
      <c r="E15" s="282"/>
      <c r="F15" s="282"/>
      <c r="G15" s="282"/>
      <c r="H15" s="282"/>
      <c r="I15" s="282"/>
      <c r="J15" s="282"/>
      <c r="K15" s="282"/>
      <c r="L15" s="282"/>
      <c r="M15" s="282"/>
      <c r="N15" s="282"/>
      <c r="O15" s="283"/>
      <c r="P15" s="76" t="s">
        <v>39</v>
      </c>
      <c r="Q15" s="77" t="s">
        <v>7</v>
      </c>
      <c r="R15" s="77" t="s">
        <v>8</v>
      </c>
      <c r="S15" s="77" t="s">
        <v>9</v>
      </c>
      <c r="T15" s="78" t="s">
        <v>10</v>
      </c>
      <c r="U15" s="85" t="s">
        <v>39</v>
      </c>
      <c r="V15" s="86" t="s">
        <v>7</v>
      </c>
      <c r="W15" s="86" t="s">
        <v>8</v>
      </c>
      <c r="X15" s="86" t="s">
        <v>9</v>
      </c>
      <c r="Y15" s="78" t="s">
        <v>10</v>
      </c>
      <c r="Z15" s="72" t="s">
        <v>39</v>
      </c>
      <c r="AA15" s="16" t="s">
        <v>7</v>
      </c>
      <c r="AB15" s="16" t="s">
        <v>8</v>
      </c>
      <c r="AC15" s="16" t="s">
        <v>9</v>
      </c>
      <c r="AD15" s="17" t="s">
        <v>10</v>
      </c>
      <c r="AE15" s="72" t="s">
        <v>39</v>
      </c>
      <c r="AF15" s="16" t="s">
        <v>7</v>
      </c>
      <c r="AG15" s="16" t="s">
        <v>8</v>
      </c>
      <c r="AH15" s="16" t="s">
        <v>9</v>
      </c>
      <c r="AI15" s="17" t="s">
        <v>10</v>
      </c>
    </row>
    <row r="16" spans="2:35" s="14" customFormat="1" ht="15" customHeight="1">
      <c r="B16" s="284"/>
      <c r="C16" s="285"/>
      <c r="D16" s="286"/>
      <c r="E16" s="287"/>
      <c r="F16" s="287"/>
      <c r="G16" s="287"/>
      <c r="H16" s="287"/>
      <c r="I16" s="287"/>
      <c r="J16" s="287"/>
      <c r="K16" s="287"/>
      <c r="L16" s="287"/>
      <c r="M16" s="287"/>
      <c r="N16" s="287"/>
      <c r="O16" s="288"/>
      <c r="P16" s="56"/>
      <c r="Q16" s="22"/>
      <c r="R16" s="21"/>
      <c r="S16" s="20"/>
      <c r="T16" s="19"/>
      <c r="U16" s="87"/>
      <c r="V16" s="88"/>
      <c r="W16" s="89"/>
      <c r="X16" s="90"/>
      <c r="Y16" s="19"/>
      <c r="Z16" s="56"/>
      <c r="AA16" s="22"/>
      <c r="AB16" s="21"/>
      <c r="AC16" s="20"/>
      <c r="AD16" s="19"/>
      <c r="AE16" s="56"/>
      <c r="AF16" s="22"/>
      <c r="AG16" s="21"/>
      <c r="AH16" s="20"/>
      <c r="AI16" s="19"/>
    </row>
    <row r="17" spans="2:35" s="10" customFormat="1" ht="31.5" customHeight="1">
      <c r="B17" s="289" t="s">
        <v>11</v>
      </c>
      <c r="C17" s="290"/>
      <c r="D17" s="291" t="s">
        <v>12</v>
      </c>
      <c r="E17" s="292"/>
      <c r="F17" s="292"/>
      <c r="G17" s="292"/>
      <c r="H17" s="292"/>
      <c r="I17" s="292"/>
      <c r="J17" s="292"/>
      <c r="K17" s="292"/>
      <c r="L17" s="292"/>
      <c r="M17" s="292"/>
      <c r="N17" s="292"/>
      <c r="O17" s="293"/>
      <c r="P17" s="66"/>
      <c r="Q17" s="23"/>
      <c r="R17" s="23"/>
      <c r="S17" s="24"/>
      <c r="T17" s="25"/>
      <c r="U17" s="91"/>
      <c r="V17" s="92"/>
      <c r="W17" s="92"/>
      <c r="X17" s="93"/>
      <c r="Y17" s="25"/>
      <c r="Z17" s="73"/>
      <c r="AA17" s="23"/>
      <c r="AB17" s="23"/>
      <c r="AC17" s="24"/>
      <c r="AD17" s="25"/>
      <c r="AE17" s="73"/>
      <c r="AF17" s="23"/>
      <c r="AG17" s="23"/>
      <c r="AH17" s="24"/>
      <c r="AI17" s="25"/>
    </row>
    <row r="18" spans="2:35" s="10" customFormat="1" ht="21.75" customHeight="1">
      <c r="B18" s="274">
        <v>1</v>
      </c>
      <c r="C18" s="275"/>
      <c r="D18" s="276" t="s">
        <v>102</v>
      </c>
      <c r="E18" s="277"/>
      <c r="F18" s="277"/>
      <c r="G18" s="277"/>
      <c r="H18" s="277"/>
      <c r="I18" s="277"/>
      <c r="J18" s="277"/>
      <c r="K18" s="277"/>
      <c r="L18" s="277"/>
      <c r="M18" s="277"/>
      <c r="N18" s="277"/>
      <c r="O18" s="278"/>
      <c r="P18" s="149"/>
      <c r="Q18" s="26" t="s">
        <v>31</v>
      </c>
      <c r="R18" s="27">
        <v>1</v>
      </c>
      <c r="S18" s="28">
        <v>25000</v>
      </c>
      <c r="T18" s="29">
        <f>S18*R18</f>
        <v>25000</v>
      </c>
      <c r="U18" s="151"/>
      <c r="V18" s="26" t="s">
        <v>31</v>
      </c>
      <c r="W18" s="26">
        <v>1</v>
      </c>
      <c r="X18" s="173">
        <v>246000</v>
      </c>
      <c r="Y18" s="29">
        <f>X18*W18</f>
        <v>246000</v>
      </c>
      <c r="Z18" s="154"/>
      <c r="AA18" s="26" t="s">
        <v>31</v>
      </c>
      <c r="AB18" s="27">
        <v>1</v>
      </c>
      <c r="AC18" s="28">
        <v>525000</v>
      </c>
      <c r="AD18" s="29">
        <f>AC18*AB18</f>
        <v>525000</v>
      </c>
      <c r="AE18" s="154"/>
      <c r="AF18" s="26" t="s">
        <v>31</v>
      </c>
      <c r="AG18" s="27">
        <v>1</v>
      </c>
      <c r="AH18" s="187">
        <v>339250</v>
      </c>
      <c r="AI18" s="29">
        <f>AH18*AG18</f>
        <v>339250</v>
      </c>
    </row>
    <row r="19" spans="2:35" s="10" customFormat="1" ht="15" customHeight="1">
      <c r="B19" s="274">
        <v>2</v>
      </c>
      <c r="C19" s="275"/>
      <c r="D19" s="276" t="s">
        <v>29</v>
      </c>
      <c r="E19" s="277"/>
      <c r="F19" s="277"/>
      <c r="G19" s="277"/>
      <c r="H19" s="277"/>
      <c r="I19" s="277"/>
      <c r="J19" s="277"/>
      <c r="K19" s="277"/>
      <c r="L19" s="277"/>
      <c r="M19" s="277"/>
      <c r="N19" s="277"/>
      <c r="O19" s="278"/>
      <c r="P19" s="149"/>
      <c r="Q19" s="26" t="s">
        <v>31</v>
      </c>
      <c r="R19" s="27">
        <v>1</v>
      </c>
      <c r="S19" s="28">
        <v>35000</v>
      </c>
      <c r="T19" s="29">
        <f>S19*R19</f>
        <v>35000</v>
      </c>
      <c r="U19" s="151"/>
      <c r="V19" s="26" t="s">
        <v>31</v>
      </c>
      <c r="W19" s="26">
        <v>1</v>
      </c>
      <c r="X19" s="173">
        <v>164000</v>
      </c>
      <c r="Y19" s="29">
        <f>X19*W19</f>
        <v>164000</v>
      </c>
      <c r="Z19" s="154"/>
      <c r="AA19" s="26" t="s">
        <v>31</v>
      </c>
      <c r="AB19" s="27">
        <v>1</v>
      </c>
      <c r="AC19" s="28">
        <v>525000</v>
      </c>
      <c r="AD19" s="29">
        <f>AC19*AB19</f>
        <v>525000</v>
      </c>
      <c r="AE19" s="154"/>
      <c r="AF19" s="26" t="s">
        <v>31</v>
      </c>
      <c r="AG19" s="27">
        <v>1</v>
      </c>
      <c r="AH19" s="188">
        <v>172500</v>
      </c>
      <c r="AI19" s="29">
        <f>AH19*AG19</f>
        <v>172500</v>
      </c>
    </row>
    <row r="20" spans="2:35" s="10" customFormat="1" ht="15" customHeight="1">
      <c r="B20" s="412">
        <v>3</v>
      </c>
      <c r="C20" s="413"/>
      <c r="D20" s="242" t="s">
        <v>30</v>
      </c>
      <c r="E20" s="410"/>
      <c r="F20" s="410"/>
      <c r="G20" s="410"/>
      <c r="H20" s="410"/>
      <c r="I20" s="410"/>
      <c r="J20" s="410"/>
      <c r="K20" s="410"/>
      <c r="L20" s="410"/>
      <c r="M20" s="410"/>
      <c r="N20" s="410"/>
      <c r="O20" s="411"/>
      <c r="P20" s="149"/>
      <c r="Q20" s="26"/>
      <c r="R20" s="30"/>
      <c r="S20" s="28"/>
      <c r="T20" s="29"/>
      <c r="U20" s="151"/>
      <c r="V20" s="26"/>
      <c r="W20" s="172"/>
      <c r="X20" s="148"/>
      <c r="Y20" s="29"/>
      <c r="Z20" s="154"/>
      <c r="AA20" s="26"/>
      <c r="AB20" s="30"/>
      <c r="AC20" s="28"/>
      <c r="AD20" s="29"/>
      <c r="AE20" s="154"/>
      <c r="AF20" s="26"/>
      <c r="AG20" s="30"/>
      <c r="AH20" s="187"/>
      <c r="AI20" s="29"/>
    </row>
    <row r="21" spans="2:35" s="10" customFormat="1" ht="15" customHeight="1">
      <c r="B21" s="412">
        <v>4</v>
      </c>
      <c r="C21" s="413"/>
      <c r="D21" s="242" t="s">
        <v>34</v>
      </c>
      <c r="E21" s="410"/>
      <c r="F21" s="410"/>
      <c r="G21" s="410"/>
      <c r="H21" s="410"/>
      <c r="I21" s="410"/>
      <c r="J21" s="410"/>
      <c r="K21" s="410"/>
      <c r="L21" s="410"/>
      <c r="M21" s="410"/>
      <c r="N21" s="410"/>
      <c r="O21" s="411"/>
      <c r="P21" s="149"/>
      <c r="Q21" s="26" t="s">
        <v>36</v>
      </c>
      <c r="R21" s="30">
        <v>710</v>
      </c>
      <c r="S21" s="28">
        <v>27</v>
      </c>
      <c r="T21" s="29">
        <f>S21*R21</f>
        <v>19170</v>
      </c>
      <c r="U21" s="151"/>
      <c r="V21" s="26" t="s">
        <v>36</v>
      </c>
      <c r="W21" s="172">
        <v>710</v>
      </c>
      <c r="X21" s="173">
        <v>50</v>
      </c>
      <c r="Y21" s="29">
        <f t="shared" ref="Y21:Y31" si="0">X21*W21</f>
        <v>35500</v>
      </c>
      <c r="Z21" s="154"/>
      <c r="AA21" s="26" t="s">
        <v>36</v>
      </c>
      <c r="AB21" s="30">
        <v>200</v>
      </c>
      <c r="AC21" s="28">
        <v>224.00000000000003</v>
      </c>
      <c r="AD21" s="29">
        <f t="shared" ref="AD21:AD31" si="1">AC21*AB21</f>
        <v>44800.000000000007</v>
      </c>
      <c r="AE21" s="154"/>
      <c r="AF21" s="26" t="s">
        <v>36</v>
      </c>
      <c r="AG21" s="30">
        <v>600</v>
      </c>
      <c r="AH21" s="187">
        <v>17.25</v>
      </c>
      <c r="AI21" s="29">
        <f t="shared" ref="AI21:AI31" si="2">AH21*AG21</f>
        <v>10350</v>
      </c>
    </row>
    <row r="22" spans="2:35" s="10" customFormat="1" ht="15" customHeight="1">
      <c r="B22" s="414">
        <v>5</v>
      </c>
      <c r="C22" s="415"/>
      <c r="D22" s="242" t="s">
        <v>155</v>
      </c>
      <c r="E22" s="243"/>
      <c r="F22" s="243"/>
      <c r="G22" s="243"/>
      <c r="H22" s="243"/>
      <c r="I22" s="243"/>
      <c r="J22" s="243"/>
      <c r="K22" s="243"/>
      <c r="L22" s="243"/>
      <c r="M22" s="243"/>
      <c r="N22" s="243"/>
      <c r="O22" s="244"/>
      <c r="P22" s="149"/>
      <c r="Q22" s="26" t="s">
        <v>35</v>
      </c>
      <c r="R22" s="30">
        <v>7</v>
      </c>
      <c r="S22" s="28">
        <v>550</v>
      </c>
      <c r="T22" s="29">
        <f>S22*R22</f>
        <v>3850</v>
      </c>
      <c r="U22" s="151"/>
      <c r="V22" s="26" t="s">
        <v>35</v>
      </c>
      <c r="W22" s="172">
        <v>7</v>
      </c>
      <c r="X22" s="173">
        <v>450</v>
      </c>
      <c r="Y22" s="29">
        <f t="shared" si="0"/>
        <v>3150</v>
      </c>
      <c r="Z22" s="154"/>
      <c r="AA22" s="26" t="s">
        <v>35</v>
      </c>
      <c r="AB22" s="30">
        <v>6</v>
      </c>
      <c r="AC22" s="28">
        <v>560</v>
      </c>
      <c r="AD22" s="29">
        <f t="shared" si="1"/>
        <v>3360</v>
      </c>
      <c r="AE22" s="154"/>
      <c r="AF22" s="26" t="s">
        <v>35</v>
      </c>
      <c r="AG22" s="30">
        <v>7</v>
      </c>
      <c r="AH22" s="187">
        <v>571.5</v>
      </c>
      <c r="AI22" s="29">
        <f t="shared" si="2"/>
        <v>4000.5</v>
      </c>
    </row>
    <row r="23" spans="2:35" s="10" customFormat="1" ht="15" customHeight="1">
      <c r="B23" s="240">
        <v>6</v>
      </c>
      <c r="C23" s="241"/>
      <c r="D23" s="242" t="s">
        <v>156</v>
      </c>
      <c r="E23" s="243"/>
      <c r="F23" s="243"/>
      <c r="G23" s="243"/>
      <c r="H23" s="243"/>
      <c r="I23" s="243"/>
      <c r="J23" s="243"/>
      <c r="K23" s="243"/>
      <c r="L23" s="243"/>
      <c r="M23" s="243"/>
      <c r="N23" s="243"/>
      <c r="O23" s="244"/>
      <c r="P23" s="149"/>
      <c r="Q23" s="26" t="s">
        <v>36</v>
      </c>
      <c r="R23" s="30">
        <v>7</v>
      </c>
      <c r="S23" s="28">
        <v>250</v>
      </c>
      <c r="T23" s="29">
        <f>S23*R23</f>
        <v>1750</v>
      </c>
      <c r="U23" s="151"/>
      <c r="V23" s="26" t="s">
        <v>36</v>
      </c>
      <c r="W23" s="172">
        <v>7</v>
      </c>
      <c r="X23" s="173">
        <v>750</v>
      </c>
      <c r="Y23" s="29">
        <f t="shared" si="0"/>
        <v>5250</v>
      </c>
      <c r="Z23" s="154"/>
      <c r="AA23" s="26" t="s">
        <v>35</v>
      </c>
      <c r="AB23" s="30">
        <v>6</v>
      </c>
      <c r="AC23" s="28">
        <v>504.00000000000006</v>
      </c>
      <c r="AD23" s="29">
        <f t="shared" si="1"/>
        <v>3024.0000000000005</v>
      </c>
      <c r="AE23" s="154"/>
      <c r="AF23" s="26" t="s">
        <v>36</v>
      </c>
      <c r="AG23" s="30">
        <v>7</v>
      </c>
      <c r="AH23" s="187">
        <v>402.5</v>
      </c>
      <c r="AI23" s="29">
        <f t="shared" si="2"/>
        <v>2817.5</v>
      </c>
    </row>
    <row r="24" spans="2:35" s="10" customFormat="1" ht="15" customHeight="1">
      <c r="B24" s="240">
        <v>7</v>
      </c>
      <c r="C24" s="241"/>
      <c r="D24" s="242" t="s">
        <v>157</v>
      </c>
      <c r="E24" s="243"/>
      <c r="F24" s="243"/>
      <c r="G24" s="243"/>
      <c r="H24" s="243"/>
      <c r="I24" s="243"/>
      <c r="J24" s="243"/>
      <c r="K24" s="243"/>
      <c r="L24" s="243"/>
      <c r="M24" s="243"/>
      <c r="N24" s="243"/>
      <c r="O24" s="244"/>
      <c r="P24" s="149"/>
      <c r="Q24" s="26" t="s">
        <v>35</v>
      </c>
      <c r="R24" s="30">
        <v>7</v>
      </c>
      <c r="S24" s="28">
        <v>350</v>
      </c>
      <c r="T24" s="29">
        <f t="shared" ref="T24:T39" si="3">S24*R24</f>
        <v>2450</v>
      </c>
      <c r="U24" s="151"/>
      <c r="V24" s="26" t="s">
        <v>35</v>
      </c>
      <c r="W24" s="172">
        <v>7</v>
      </c>
      <c r="X24" s="173">
        <v>500</v>
      </c>
      <c r="Y24" s="29">
        <f t="shared" si="0"/>
        <v>3500</v>
      </c>
      <c r="Z24" s="154"/>
      <c r="AA24" s="26" t="s">
        <v>35</v>
      </c>
      <c r="AB24" s="30">
        <v>6</v>
      </c>
      <c r="AC24" s="28">
        <v>504.00000000000006</v>
      </c>
      <c r="AD24" s="29">
        <f t="shared" si="1"/>
        <v>3024.0000000000005</v>
      </c>
      <c r="AE24" s="154"/>
      <c r="AF24" s="26" t="s">
        <v>35</v>
      </c>
      <c r="AG24" s="30">
        <v>7</v>
      </c>
      <c r="AH24" s="187">
        <v>862.5</v>
      </c>
      <c r="AI24" s="29">
        <f t="shared" si="2"/>
        <v>6037.5</v>
      </c>
    </row>
    <row r="25" spans="2:35" s="10" customFormat="1" ht="15" customHeight="1">
      <c r="B25" s="240">
        <v>8</v>
      </c>
      <c r="C25" s="241"/>
      <c r="D25" s="242" t="s">
        <v>158</v>
      </c>
      <c r="E25" s="243"/>
      <c r="F25" s="243"/>
      <c r="G25" s="243"/>
      <c r="H25" s="243"/>
      <c r="I25" s="243"/>
      <c r="J25" s="243"/>
      <c r="K25" s="243"/>
      <c r="L25" s="243"/>
      <c r="M25" s="243"/>
      <c r="N25" s="243"/>
      <c r="O25" s="244"/>
      <c r="P25" s="149"/>
      <c r="Q25" s="26" t="s">
        <v>35</v>
      </c>
      <c r="R25" s="30">
        <v>30</v>
      </c>
      <c r="S25" s="28">
        <v>250</v>
      </c>
      <c r="T25" s="29">
        <f t="shared" si="3"/>
        <v>7500</v>
      </c>
      <c r="U25" s="151"/>
      <c r="V25" s="26" t="s">
        <v>35</v>
      </c>
      <c r="W25" s="172">
        <v>30</v>
      </c>
      <c r="X25" s="173">
        <v>120</v>
      </c>
      <c r="Y25" s="29">
        <f t="shared" si="0"/>
        <v>3600</v>
      </c>
      <c r="Z25" s="154"/>
      <c r="AA25" s="26" t="s">
        <v>35</v>
      </c>
      <c r="AB25" s="30">
        <v>27</v>
      </c>
      <c r="AC25" s="28">
        <v>280</v>
      </c>
      <c r="AD25" s="29">
        <f t="shared" si="1"/>
        <v>7560</v>
      </c>
      <c r="AE25" s="154"/>
      <c r="AF25" s="26" t="s">
        <v>35</v>
      </c>
      <c r="AG25" s="30">
        <v>30</v>
      </c>
      <c r="AH25" s="187">
        <v>207</v>
      </c>
      <c r="AI25" s="29">
        <f t="shared" si="2"/>
        <v>6210</v>
      </c>
    </row>
    <row r="26" spans="2:35" s="10" customFormat="1" ht="15" customHeight="1">
      <c r="B26" s="240">
        <v>9</v>
      </c>
      <c r="C26" s="241"/>
      <c r="D26" s="242" t="s">
        <v>159</v>
      </c>
      <c r="E26" s="243"/>
      <c r="F26" s="243"/>
      <c r="G26" s="243"/>
      <c r="H26" s="243"/>
      <c r="I26" s="243"/>
      <c r="J26" s="243"/>
      <c r="K26" s="243"/>
      <c r="L26" s="243"/>
      <c r="M26" s="243"/>
      <c r="N26" s="243"/>
      <c r="O26" s="244"/>
      <c r="P26" s="149"/>
      <c r="Q26" s="26" t="s">
        <v>54</v>
      </c>
      <c r="R26" s="30">
        <v>650</v>
      </c>
      <c r="S26" s="28">
        <v>350</v>
      </c>
      <c r="T26" s="29">
        <f>S26*R26</f>
        <v>227500</v>
      </c>
      <c r="U26" s="151"/>
      <c r="V26" s="26" t="s">
        <v>54</v>
      </c>
      <c r="W26" s="172">
        <v>650</v>
      </c>
      <c r="X26" s="173">
        <v>65</v>
      </c>
      <c r="Y26" s="29">
        <f t="shared" si="0"/>
        <v>42250</v>
      </c>
      <c r="Z26" s="154"/>
      <c r="AA26" s="26" t="s">
        <v>54</v>
      </c>
      <c r="AB26" s="30">
        <v>3</v>
      </c>
      <c r="AC26" s="28">
        <v>168.00000000000003</v>
      </c>
      <c r="AD26" s="29">
        <f t="shared" si="1"/>
        <v>504.00000000000011</v>
      </c>
      <c r="AE26" s="154"/>
      <c r="AF26" s="26" t="s">
        <v>54</v>
      </c>
      <c r="AG26" s="30">
        <v>650</v>
      </c>
      <c r="AH26" s="187">
        <v>172.5</v>
      </c>
      <c r="AI26" s="29">
        <f t="shared" si="2"/>
        <v>112125</v>
      </c>
    </row>
    <row r="27" spans="2:35" s="10" customFormat="1" ht="15" customHeight="1">
      <c r="B27" s="240">
        <v>10</v>
      </c>
      <c r="C27" s="241"/>
      <c r="D27" s="242" t="s">
        <v>160</v>
      </c>
      <c r="E27" s="243"/>
      <c r="F27" s="243"/>
      <c r="G27" s="243"/>
      <c r="H27" s="243"/>
      <c r="I27" s="243"/>
      <c r="J27" s="243"/>
      <c r="K27" s="243"/>
      <c r="L27" s="243"/>
      <c r="M27" s="243"/>
      <c r="N27" s="243"/>
      <c r="O27" s="244"/>
      <c r="P27" s="149"/>
      <c r="Q27" s="26" t="s">
        <v>38</v>
      </c>
      <c r="R27" s="30">
        <v>2</v>
      </c>
      <c r="S27" s="28">
        <v>1384</v>
      </c>
      <c r="T27" s="29">
        <f t="shared" si="3"/>
        <v>2768</v>
      </c>
      <c r="U27" s="151"/>
      <c r="V27" s="26" t="s">
        <v>38</v>
      </c>
      <c r="W27" s="172">
        <v>2</v>
      </c>
      <c r="X27" s="173">
        <v>2000</v>
      </c>
      <c r="Y27" s="29">
        <f t="shared" si="0"/>
        <v>4000</v>
      </c>
      <c r="Z27" s="154"/>
      <c r="AA27" s="26" t="s">
        <v>38</v>
      </c>
      <c r="AB27" s="30">
        <v>2</v>
      </c>
      <c r="AC27" s="28">
        <v>896.00000000000011</v>
      </c>
      <c r="AD27" s="29">
        <f t="shared" si="1"/>
        <v>1792.0000000000002</v>
      </c>
      <c r="AE27" s="154"/>
      <c r="AF27" s="26" t="s">
        <v>38</v>
      </c>
      <c r="AG27" s="30">
        <v>2</v>
      </c>
      <c r="AH27" s="187">
        <v>1380</v>
      </c>
      <c r="AI27" s="29">
        <f t="shared" si="2"/>
        <v>2760</v>
      </c>
    </row>
    <row r="28" spans="2:35" s="10" customFormat="1" ht="15" customHeight="1">
      <c r="B28" s="240">
        <v>11</v>
      </c>
      <c r="C28" s="241"/>
      <c r="D28" s="242" t="s">
        <v>161</v>
      </c>
      <c r="E28" s="243"/>
      <c r="F28" s="243"/>
      <c r="G28" s="243"/>
      <c r="H28" s="243"/>
      <c r="I28" s="243"/>
      <c r="J28" s="243"/>
      <c r="K28" s="243"/>
      <c r="L28" s="243"/>
      <c r="M28" s="243"/>
      <c r="N28" s="243"/>
      <c r="O28" s="244"/>
      <c r="P28" s="149"/>
      <c r="Q28" s="26" t="s">
        <v>37</v>
      </c>
      <c r="R28" s="30">
        <v>10</v>
      </c>
      <c r="S28" s="28">
        <v>92</v>
      </c>
      <c r="T28" s="29">
        <f t="shared" si="3"/>
        <v>920</v>
      </c>
      <c r="U28" s="151"/>
      <c r="V28" s="26" t="s">
        <v>37</v>
      </c>
      <c r="W28" s="172">
        <v>10</v>
      </c>
      <c r="X28" s="173">
        <v>100</v>
      </c>
      <c r="Y28" s="29">
        <f t="shared" si="0"/>
        <v>1000</v>
      </c>
      <c r="Z28" s="154"/>
      <c r="AA28" s="26" t="s">
        <v>37</v>
      </c>
      <c r="AB28" s="30">
        <v>10</v>
      </c>
      <c r="AC28" s="28">
        <v>224.00000000000003</v>
      </c>
      <c r="AD28" s="29">
        <f t="shared" si="1"/>
        <v>2240.0000000000005</v>
      </c>
      <c r="AE28" s="154"/>
      <c r="AF28" s="26" t="s">
        <v>37</v>
      </c>
      <c r="AG28" s="30">
        <v>10</v>
      </c>
      <c r="AH28" s="187">
        <v>97.75</v>
      </c>
      <c r="AI28" s="29">
        <f t="shared" si="2"/>
        <v>977.5</v>
      </c>
    </row>
    <row r="29" spans="2:35" s="10" customFormat="1" ht="15" customHeight="1">
      <c r="B29" s="240">
        <v>12</v>
      </c>
      <c r="C29" s="241"/>
      <c r="D29" s="242" t="s">
        <v>162</v>
      </c>
      <c r="E29" s="243"/>
      <c r="F29" s="243"/>
      <c r="G29" s="243"/>
      <c r="H29" s="243"/>
      <c r="I29" s="243"/>
      <c r="J29" s="243"/>
      <c r="K29" s="243"/>
      <c r="L29" s="243"/>
      <c r="M29" s="243"/>
      <c r="N29" s="243"/>
      <c r="O29" s="244"/>
      <c r="P29" s="149"/>
      <c r="Q29" s="26" t="s">
        <v>31</v>
      </c>
      <c r="R29" s="30">
        <v>1</v>
      </c>
      <c r="S29" s="28">
        <v>5000</v>
      </c>
      <c r="T29" s="29">
        <f>S29*R29</f>
        <v>5000</v>
      </c>
      <c r="U29" s="151"/>
      <c r="V29" s="26" t="s">
        <v>31</v>
      </c>
      <c r="W29" s="172">
        <v>1</v>
      </c>
      <c r="X29" s="173">
        <v>10000</v>
      </c>
      <c r="Y29" s="29">
        <f t="shared" si="0"/>
        <v>10000</v>
      </c>
      <c r="Z29" s="154"/>
      <c r="AA29" s="26" t="s">
        <v>31</v>
      </c>
      <c r="AB29" s="30">
        <v>1</v>
      </c>
      <c r="AC29" s="28">
        <v>4480</v>
      </c>
      <c r="AD29" s="29">
        <f t="shared" si="1"/>
        <v>4480</v>
      </c>
      <c r="AE29" s="154"/>
      <c r="AF29" s="26" t="s">
        <v>31</v>
      </c>
      <c r="AG29" s="30">
        <v>1</v>
      </c>
      <c r="AH29" s="187">
        <v>10925</v>
      </c>
      <c r="AI29" s="29">
        <f t="shared" si="2"/>
        <v>10925</v>
      </c>
    </row>
    <row r="30" spans="2:35" s="10" customFormat="1" ht="15" customHeight="1">
      <c r="B30" s="240">
        <v>13</v>
      </c>
      <c r="C30" s="241"/>
      <c r="D30" s="242" t="s">
        <v>163</v>
      </c>
      <c r="E30" s="243"/>
      <c r="F30" s="243"/>
      <c r="G30" s="243"/>
      <c r="H30" s="243"/>
      <c r="I30" s="243"/>
      <c r="J30" s="243"/>
      <c r="K30" s="243"/>
      <c r="L30" s="243"/>
      <c r="M30" s="243"/>
      <c r="N30" s="243"/>
      <c r="O30" s="244"/>
      <c r="P30" s="149"/>
      <c r="Q30" s="26" t="s">
        <v>38</v>
      </c>
      <c r="R30" s="31">
        <v>6</v>
      </c>
      <c r="S30" s="28">
        <v>2000</v>
      </c>
      <c r="T30" s="29">
        <f t="shared" si="3"/>
        <v>12000</v>
      </c>
      <c r="U30" s="151"/>
      <c r="V30" s="26" t="s">
        <v>38</v>
      </c>
      <c r="W30" s="172">
        <v>6</v>
      </c>
      <c r="X30" s="173">
        <v>4500</v>
      </c>
      <c r="Y30" s="29">
        <f t="shared" si="0"/>
        <v>27000</v>
      </c>
      <c r="Z30" s="154"/>
      <c r="AA30" s="26" t="s">
        <v>35</v>
      </c>
      <c r="AB30" s="172">
        <v>6</v>
      </c>
      <c r="AC30" s="28">
        <v>1680.0000000000002</v>
      </c>
      <c r="AD30" s="29">
        <f t="shared" si="1"/>
        <v>10080.000000000002</v>
      </c>
      <c r="AE30" s="154"/>
      <c r="AF30" s="26" t="s">
        <v>38</v>
      </c>
      <c r="AG30" s="172">
        <v>6</v>
      </c>
      <c r="AH30" s="187">
        <v>1265</v>
      </c>
      <c r="AI30" s="29">
        <f t="shared" si="2"/>
        <v>7590</v>
      </c>
    </row>
    <row r="31" spans="2:35" s="10" customFormat="1" ht="15" customHeight="1">
      <c r="B31" s="240">
        <v>14</v>
      </c>
      <c r="C31" s="241"/>
      <c r="D31" s="242" t="s">
        <v>164</v>
      </c>
      <c r="E31" s="243"/>
      <c r="F31" s="243"/>
      <c r="G31" s="243"/>
      <c r="H31" s="243"/>
      <c r="I31" s="243"/>
      <c r="J31" s="243"/>
      <c r="K31" s="243"/>
      <c r="L31" s="243"/>
      <c r="M31" s="243"/>
      <c r="N31" s="243"/>
      <c r="O31" s="244"/>
      <c r="P31" s="149"/>
      <c r="Q31" s="26" t="s">
        <v>38</v>
      </c>
      <c r="R31" s="31">
        <v>6</v>
      </c>
      <c r="S31" s="28">
        <v>1200</v>
      </c>
      <c r="T31" s="29">
        <f t="shared" si="3"/>
        <v>7200</v>
      </c>
      <c r="U31" s="151"/>
      <c r="V31" s="26" t="s">
        <v>38</v>
      </c>
      <c r="W31" s="172">
        <v>6</v>
      </c>
      <c r="X31" s="173">
        <v>4500</v>
      </c>
      <c r="Y31" s="29">
        <f t="shared" si="0"/>
        <v>27000</v>
      </c>
      <c r="Z31" s="154"/>
      <c r="AA31" s="26" t="s">
        <v>35</v>
      </c>
      <c r="AB31" s="172">
        <v>6</v>
      </c>
      <c r="AC31" s="28">
        <v>1680.0000000000002</v>
      </c>
      <c r="AD31" s="29">
        <f t="shared" si="1"/>
        <v>10080.000000000002</v>
      </c>
      <c r="AE31" s="154"/>
      <c r="AF31" s="26" t="s">
        <v>38</v>
      </c>
      <c r="AG31" s="172">
        <v>6</v>
      </c>
      <c r="AH31" s="187">
        <v>1265</v>
      </c>
      <c r="AI31" s="29">
        <f t="shared" si="2"/>
        <v>7590</v>
      </c>
    </row>
    <row r="32" spans="2:35" s="10" customFormat="1" ht="15" customHeight="1">
      <c r="B32" s="416"/>
      <c r="C32" s="417"/>
      <c r="D32" s="418" t="s">
        <v>117</v>
      </c>
      <c r="E32" s="419"/>
      <c r="F32" s="419"/>
      <c r="G32" s="419"/>
      <c r="H32" s="419"/>
      <c r="I32" s="419"/>
      <c r="J32" s="419"/>
      <c r="K32" s="419"/>
      <c r="L32" s="419"/>
      <c r="M32" s="419"/>
      <c r="N32" s="419"/>
      <c r="O32" s="420"/>
      <c r="P32" s="149"/>
      <c r="Q32" s="26"/>
      <c r="R32" s="31"/>
      <c r="S32" s="28"/>
      <c r="T32" s="29"/>
      <c r="U32" s="151"/>
      <c r="V32" s="26"/>
      <c r="W32" s="172"/>
      <c r="X32" s="173"/>
      <c r="Y32" s="29"/>
      <c r="Z32" s="154"/>
      <c r="AA32" s="26"/>
      <c r="AB32" s="172"/>
      <c r="AC32" s="28"/>
      <c r="AD32" s="29"/>
      <c r="AE32" s="154"/>
      <c r="AF32" s="26"/>
      <c r="AG32" s="172"/>
      <c r="AH32" s="187"/>
      <c r="AI32" s="29"/>
    </row>
    <row r="33" spans="2:35" s="10" customFormat="1" ht="15" customHeight="1">
      <c r="B33" s="240">
        <v>15</v>
      </c>
      <c r="C33" s="241"/>
      <c r="D33" s="242" t="s">
        <v>56</v>
      </c>
      <c r="E33" s="243"/>
      <c r="F33" s="243"/>
      <c r="G33" s="243"/>
      <c r="H33" s="243"/>
      <c r="I33" s="243"/>
      <c r="J33" s="243"/>
      <c r="K33" s="243"/>
      <c r="L33" s="243"/>
      <c r="M33" s="243"/>
      <c r="N33" s="243"/>
      <c r="O33" s="244"/>
      <c r="P33" s="149"/>
      <c r="Q33" s="26" t="s">
        <v>57</v>
      </c>
      <c r="R33" s="31">
        <v>6</v>
      </c>
      <c r="S33" s="28">
        <v>7000</v>
      </c>
      <c r="T33" s="29">
        <f t="shared" si="3"/>
        <v>42000</v>
      </c>
      <c r="U33" s="151"/>
      <c r="V33" s="26" t="s">
        <v>57</v>
      </c>
      <c r="W33" s="172">
        <v>6</v>
      </c>
      <c r="X33" s="173">
        <v>8000</v>
      </c>
      <c r="Y33" s="29">
        <f t="shared" ref="Y33:Y40" si="4">X33*W33</f>
        <v>48000</v>
      </c>
      <c r="Z33" s="154"/>
      <c r="AA33" s="26" t="s">
        <v>57</v>
      </c>
      <c r="AB33" s="172">
        <v>6</v>
      </c>
      <c r="AC33" s="28">
        <v>15800</v>
      </c>
      <c r="AD33" s="29">
        <f t="shared" ref="AD33:AD40" si="5">AC33*AB33</f>
        <v>94800</v>
      </c>
      <c r="AE33" s="154"/>
      <c r="AF33" s="26" t="s">
        <v>57</v>
      </c>
      <c r="AG33" s="172">
        <v>6</v>
      </c>
      <c r="AH33" s="187">
        <v>5175</v>
      </c>
      <c r="AI33" s="29">
        <f>AH33*AG33</f>
        <v>31050</v>
      </c>
    </row>
    <row r="34" spans="2:35" s="10" customFormat="1" ht="15" customHeight="1">
      <c r="B34" s="240">
        <v>16</v>
      </c>
      <c r="C34" s="241"/>
      <c r="D34" s="242" t="s">
        <v>166</v>
      </c>
      <c r="E34" s="243"/>
      <c r="F34" s="243"/>
      <c r="G34" s="243"/>
      <c r="H34" s="243"/>
      <c r="I34" s="243"/>
      <c r="J34" s="243"/>
      <c r="K34" s="243"/>
      <c r="L34" s="243"/>
      <c r="M34" s="243"/>
      <c r="N34" s="243"/>
      <c r="O34" s="244"/>
      <c r="P34" s="149"/>
      <c r="Q34" s="26" t="s">
        <v>57</v>
      </c>
      <c r="R34" s="31">
        <v>8</v>
      </c>
      <c r="S34" s="28">
        <v>3500</v>
      </c>
      <c r="T34" s="29">
        <f t="shared" si="3"/>
        <v>28000</v>
      </c>
      <c r="U34" s="151"/>
      <c r="V34" s="26" t="s">
        <v>57</v>
      </c>
      <c r="W34" s="172">
        <v>8</v>
      </c>
      <c r="X34" s="173">
        <v>4500</v>
      </c>
      <c r="Y34" s="29">
        <f t="shared" si="4"/>
        <v>36000</v>
      </c>
      <c r="Z34" s="154"/>
      <c r="AA34" s="26" t="s">
        <v>57</v>
      </c>
      <c r="AB34" s="172">
        <v>8</v>
      </c>
      <c r="AC34" s="28">
        <v>26500</v>
      </c>
      <c r="AD34" s="29">
        <f t="shared" si="5"/>
        <v>212000</v>
      </c>
      <c r="AE34" s="154"/>
      <c r="AF34" s="26" t="s">
        <v>57</v>
      </c>
      <c r="AG34" s="172">
        <v>8</v>
      </c>
      <c r="AH34" s="187">
        <v>2875</v>
      </c>
      <c r="AI34" s="29">
        <f>AH34*AG34</f>
        <v>23000</v>
      </c>
    </row>
    <row r="35" spans="2:35" s="10" customFormat="1" ht="15" customHeight="1">
      <c r="B35" s="240">
        <v>17</v>
      </c>
      <c r="C35" s="241"/>
      <c r="D35" s="242" t="s">
        <v>60</v>
      </c>
      <c r="E35" s="243"/>
      <c r="F35" s="243"/>
      <c r="G35" s="243"/>
      <c r="H35" s="243"/>
      <c r="I35" s="243"/>
      <c r="J35" s="243"/>
      <c r="K35" s="243"/>
      <c r="L35" s="243"/>
      <c r="M35" s="243"/>
      <c r="N35" s="243"/>
      <c r="O35" s="244"/>
      <c r="P35" s="149"/>
      <c r="Q35" s="26" t="s">
        <v>57</v>
      </c>
      <c r="R35" s="31">
        <v>4</v>
      </c>
      <c r="S35" s="28">
        <v>2500</v>
      </c>
      <c r="T35" s="29">
        <f t="shared" si="3"/>
        <v>10000</v>
      </c>
      <c r="U35" s="151"/>
      <c r="V35" s="26" t="s">
        <v>57</v>
      </c>
      <c r="W35" s="172">
        <v>4</v>
      </c>
      <c r="X35" s="173">
        <v>4500</v>
      </c>
      <c r="Y35" s="29">
        <f t="shared" si="4"/>
        <v>18000</v>
      </c>
      <c r="Z35" s="154"/>
      <c r="AA35" s="26" t="s">
        <v>57</v>
      </c>
      <c r="AB35" s="172">
        <v>4</v>
      </c>
      <c r="AC35" s="28">
        <v>7200</v>
      </c>
      <c r="AD35" s="29">
        <f t="shared" si="5"/>
        <v>28800</v>
      </c>
      <c r="AE35" s="154"/>
      <c r="AF35" s="26" t="s">
        <v>57</v>
      </c>
      <c r="AG35" s="172">
        <v>4</v>
      </c>
      <c r="AH35" s="187">
        <v>1725</v>
      </c>
      <c r="AI35" s="29">
        <f>AH35*AG35</f>
        <v>6900</v>
      </c>
    </row>
    <row r="36" spans="2:35" s="10" customFormat="1" ht="15" customHeight="1">
      <c r="B36" s="240">
        <v>18</v>
      </c>
      <c r="C36" s="241"/>
      <c r="D36" s="242" t="s">
        <v>61</v>
      </c>
      <c r="E36" s="243"/>
      <c r="F36" s="243"/>
      <c r="G36" s="243"/>
      <c r="H36" s="243"/>
      <c r="I36" s="243"/>
      <c r="J36" s="243"/>
      <c r="K36" s="243"/>
      <c r="L36" s="243"/>
      <c r="M36" s="243"/>
      <c r="N36" s="243"/>
      <c r="O36" s="244"/>
      <c r="P36" s="149"/>
      <c r="Q36" s="26" t="s">
        <v>31</v>
      </c>
      <c r="R36" s="31">
        <v>2</v>
      </c>
      <c r="S36" s="28">
        <v>3000</v>
      </c>
      <c r="T36" s="29">
        <f t="shared" si="3"/>
        <v>6000</v>
      </c>
      <c r="U36" s="151"/>
      <c r="V36" s="26" t="s">
        <v>31</v>
      </c>
      <c r="W36" s="172">
        <v>2</v>
      </c>
      <c r="X36" s="173">
        <v>16850</v>
      </c>
      <c r="Y36" s="29">
        <f t="shared" si="4"/>
        <v>33700</v>
      </c>
      <c r="Z36" s="154"/>
      <c r="AA36" s="26" t="s">
        <v>31</v>
      </c>
      <c r="AB36" s="172">
        <v>2</v>
      </c>
      <c r="AC36" s="28">
        <v>5000</v>
      </c>
      <c r="AD36" s="29">
        <f t="shared" si="5"/>
        <v>10000</v>
      </c>
      <c r="AE36" s="154"/>
      <c r="AF36" s="26" t="s">
        <v>31</v>
      </c>
      <c r="AG36" s="172">
        <v>2</v>
      </c>
      <c r="AH36" s="187">
        <v>1725</v>
      </c>
      <c r="AI36" s="29">
        <f>AH36*AG36</f>
        <v>3450</v>
      </c>
    </row>
    <row r="37" spans="2:35" s="10" customFormat="1" ht="15" customHeight="1">
      <c r="B37" s="240">
        <v>19</v>
      </c>
      <c r="C37" s="241"/>
      <c r="D37" s="242" t="s">
        <v>64</v>
      </c>
      <c r="E37" s="243"/>
      <c r="F37" s="243"/>
      <c r="G37" s="243"/>
      <c r="H37" s="243"/>
      <c r="I37" s="243"/>
      <c r="J37" s="243"/>
      <c r="K37" s="243"/>
      <c r="L37" s="243"/>
      <c r="M37" s="243"/>
      <c r="N37" s="243"/>
      <c r="O37" s="244"/>
      <c r="P37" s="149"/>
      <c r="Q37" s="26" t="s">
        <v>31</v>
      </c>
      <c r="R37" s="31">
        <v>1</v>
      </c>
      <c r="S37" s="28">
        <v>10000</v>
      </c>
      <c r="T37" s="29">
        <f t="shared" si="3"/>
        <v>10000</v>
      </c>
      <c r="U37" s="151"/>
      <c r="V37" s="26" t="s">
        <v>31</v>
      </c>
      <c r="W37" s="172">
        <v>1</v>
      </c>
      <c r="X37" s="173">
        <v>15000</v>
      </c>
      <c r="Y37" s="29">
        <f t="shared" si="4"/>
        <v>15000</v>
      </c>
      <c r="Z37" s="154"/>
      <c r="AA37" s="26" t="s">
        <v>31</v>
      </c>
      <c r="AB37" s="172">
        <v>1</v>
      </c>
      <c r="AC37" s="28">
        <v>15000</v>
      </c>
      <c r="AD37" s="29">
        <f t="shared" si="5"/>
        <v>15000</v>
      </c>
      <c r="AE37" s="154"/>
      <c r="AF37" s="26" t="s">
        <v>31</v>
      </c>
      <c r="AG37" s="172">
        <v>1</v>
      </c>
      <c r="AH37" s="187"/>
      <c r="AI37" s="29">
        <v>13800</v>
      </c>
    </row>
    <row r="38" spans="2:35" s="10" customFormat="1" ht="15" customHeight="1">
      <c r="B38" s="240">
        <v>20</v>
      </c>
      <c r="C38" s="241"/>
      <c r="D38" s="242" t="s">
        <v>65</v>
      </c>
      <c r="E38" s="243"/>
      <c r="F38" s="243"/>
      <c r="G38" s="243"/>
      <c r="H38" s="243"/>
      <c r="I38" s="243"/>
      <c r="J38" s="243"/>
      <c r="K38" s="243"/>
      <c r="L38" s="243"/>
      <c r="M38" s="243"/>
      <c r="N38" s="243"/>
      <c r="O38" s="244"/>
      <c r="P38" s="149"/>
      <c r="Q38" s="26" t="s">
        <v>31</v>
      </c>
      <c r="R38" s="31">
        <v>2</v>
      </c>
      <c r="S38" s="28">
        <v>1000</v>
      </c>
      <c r="T38" s="29">
        <f>S38*R38</f>
        <v>2000</v>
      </c>
      <c r="U38" s="151"/>
      <c r="V38" s="26" t="s">
        <v>31</v>
      </c>
      <c r="W38" s="172">
        <v>2</v>
      </c>
      <c r="X38" s="173">
        <v>3000</v>
      </c>
      <c r="Y38" s="29">
        <f t="shared" si="4"/>
        <v>6000</v>
      </c>
      <c r="Z38" s="154"/>
      <c r="AA38" s="26" t="s">
        <v>31</v>
      </c>
      <c r="AB38" s="172">
        <v>2</v>
      </c>
      <c r="AC38" s="28">
        <v>5000</v>
      </c>
      <c r="AD38" s="29">
        <f t="shared" si="5"/>
        <v>10000</v>
      </c>
      <c r="AE38" s="154"/>
      <c r="AF38" s="26" t="s">
        <v>31</v>
      </c>
      <c r="AG38" s="172">
        <v>2</v>
      </c>
      <c r="AH38" s="187"/>
      <c r="AI38" s="29">
        <v>5060</v>
      </c>
    </row>
    <row r="39" spans="2:35" s="10" customFormat="1" ht="15" customHeight="1">
      <c r="B39" s="240">
        <v>21</v>
      </c>
      <c r="C39" s="241"/>
      <c r="D39" s="155"/>
      <c r="E39" s="156" t="s">
        <v>115</v>
      </c>
      <c r="F39" s="156"/>
      <c r="G39" s="156"/>
      <c r="H39" s="156"/>
      <c r="I39" s="156"/>
      <c r="J39" s="156"/>
      <c r="K39" s="156"/>
      <c r="L39" s="156"/>
      <c r="M39" s="156"/>
      <c r="N39" s="156"/>
      <c r="O39" s="157"/>
      <c r="P39" s="149"/>
      <c r="Q39" s="26" t="s">
        <v>31</v>
      </c>
      <c r="R39" s="31">
        <v>2</v>
      </c>
      <c r="S39" s="28">
        <v>5000</v>
      </c>
      <c r="T39" s="29">
        <f t="shared" si="3"/>
        <v>10000</v>
      </c>
      <c r="U39" s="151"/>
      <c r="V39" s="26" t="s">
        <v>31</v>
      </c>
      <c r="W39" s="172">
        <v>2</v>
      </c>
      <c r="X39" s="173">
        <v>6500</v>
      </c>
      <c r="Y39" s="29">
        <f t="shared" si="4"/>
        <v>13000</v>
      </c>
      <c r="Z39" s="154"/>
      <c r="AA39" s="26" t="s">
        <v>31</v>
      </c>
      <c r="AB39" s="172">
        <v>2</v>
      </c>
      <c r="AC39" s="28">
        <v>20160.000000000004</v>
      </c>
      <c r="AD39" s="29">
        <f t="shared" si="5"/>
        <v>40320.000000000007</v>
      </c>
      <c r="AE39" s="154"/>
      <c r="AF39" s="26" t="s">
        <v>31</v>
      </c>
      <c r="AG39" s="172">
        <v>2</v>
      </c>
      <c r="AH39" s="187"/>
      <c r="AI39" s="29">
        <v>6900</v>
      </c>
    </row>
    <row r="40" spans="2:35" s="10" customFormat="1" ht="15" customHeight="1">
      <c r="B40" s="240">
        <v>22</v>
      </c>
      <c r="C40" s="241"/>
      <c r="D40" s="242" t="s">
        <v>116</v>
      </c>
      <c r="E40" s="243"/>
      <c r="F40" s="243"/>
      <c r="G40" s="243"/>
      <c r="H40" s="243"/>
      <c r="I40" s="243"/>
      <c r="J40" s="243"/>
      <c r="K40" s="243"/>
      <c r="L40" s="243"/>
      <c r="M40" s="243"/>
      <c r="N40" s="243"/>
      <c r="O40" s="244"/>
      <c r="P40" s="149"/>
      <c r="Q40" s="26" t="s">
        <v>98</v>
      </c>
      <c r="R40" s="31">
        <v>2</v>
      </c>
      <c r="S40" s="28">
        <v>40000</v>
      </c>
      <c r="T40" s="29">
        <f>S40*R40</f>
        <v>80000</v>
      </c>
      <c r="U40" s="151"/>
      <c r="V40" s="26" t="s">
        <v>98</v>
      </c>
      <c r="W40" s="172">
        <v>2</v>
      </c>
      <c r="X40" s="173">
        <v>20000</v>
      </c>
      <c r="Y40" s="29">
        <f t="shared" si="4"/>
        <v>40000</v>
      </c>
      <c r="Z40" s="154"/>
      <c r="AA40" s="26" t="s">
        <v>98</v>
      </c>
      <c r="AB40" s="172">
        <v>2</v>
      </c>
      <c r="AC40" s="28">
        <v>240000</v>
      </c>
      <c r="AD40" s="29">
        <f t="shared" si="5"/>
        <v>480000</v>
      </c>
      <c r="AE40" s="154"/>
      <c r="AF40" s="26" t="s">
        <v>98</v>
      </c>
      <c r="AG40" s="172">
        <v>2</v>
      </c>
      <c r="AH40" s="187">
        <v>5750</v>
      </c>
      <c r="AI40" s="29">
        <f>AH40*AG40</f>
        <v>11500</v>
      </c>
    </row>
    <row r="41" spans="2:35" s="10" customFormat="1" ht="18.75" customHeight="1">
      <c r="B41" s="240">
        <v>23</v>
      </c>
      <c r="C41" s="241"/>
      <c r="D41" s="242" t="s">
        <v>214</v>
      </c>
      <c r="E41" s="243"/>
      <c r="F41" s="243"/>
      <c r="G41" s="243"/>
      <c r="H41" s="243"/>
      <c r="I41" s="243"/>
      <c r="J41" s="243"/>
      <c r="K41" s="243"/>
      <c r="L41" s="243"/>
      <c r="M41" s="243"/>
      <c r="N41" s="243"/>
      <c r="O41" s="244"/>
      <c r="P41" s="149"/>
      <c r="Q41" s="184"/>
      <c r="R41" s="185"/>
      <c r="S41" s="35"/>
      <c r="T41" s="29"/>
      <c r="U41" s="151"/>
      <c r="V41" s="184"/>
      <c r="W41" s="186"/>
      <c r="X41" s="173"/>
      <c r="Y41" s="29"/>
      <c r="Z41" s="154"/>
      <c r="AA41" s="184"/>
      <c r="AB41" s="186"/>
      <c r="AC41" s="180"/>
      <c r="AD41" s="29"/>
      <c r="AE41" s="154"/>
      <c r="AF41" s="184" t="s">
        <v>215</v>
      </c>
      <c r="AG41" s="172">
        <v>1</v>
      </c>
      <c r="AH41" s="187"/>
      <c r="AI41" s="29">
        <v>13800</v>
      </c>
    </row>
    <row r="42" spans="2:35" s="10" customFormat="1" ht="28.5" customHeight="1">
      <c r="B42" s="289"/>
      <c r="C42" s="336"/>
      <c r="D42" s="294" t="s">
        <v>175</v>
      </c>
      <c r="E42" s="295"/>
      <c r="F42" s="295"/>
      <c r="G42" s="295"/>
      <c r="H42" s="295"/>
      <c r="I42" s="295"/>
      <c r="J42" s="295"/>
      <c r="K42" s="295"/>
      <c r="L42" s="295"/>
      <c r="M42" s="295"/>
      <c r="N42" s="295"/>
      <c r="O42" s="296"/>
      <c r="P42" s="149"/>
      <c r="Q42" s="149"/>
      <c r="R42" s="149"/>
      <c r="S42" s="150"/>
      <c r="T42" s="25">
        <f>SUM(T18:T40)</f>
        <v>538108</v>
      </c>
      <c r="U42" s="151"/>
      <c r="V42" s="152"/>
      <c r="W42" s="152"/>
      <c r="X42" s="173"/>
      <c r="Y42" s="25">
        <f>SUM(Y18:Y40)</f>
        <v>781950</v>
      </c>
      <c r="Z42" s="154"/>
      <c r="AA42" s="149"/>
      <c r="AB42" s="149"/>
      <c r="AC42" s="147"/>
      <c r="AD42" s="25">
        <f>SUM(AD18:AD40)</f>
        <v>2031864</v>
      </c>
      <c r="AE42" s="154"/>
      <c r="AF42" s="149"/>
      <c r="AG42" s="149"/>
      <c r="AH42" s="187"/>
      <c r="AI42" s="183">
        <f>SUM(AI18:AI41)</f>
        <v>798593</v>
      </c>
    </row>
    <row r="43" spans="2:35" s="10" customFormat="1" ht="15" customHeight="1">
      <c r="B43" s="289"/>
      <c r="C43" s="336"/>
      <c r="D43" s="297"/>
      <c r="E43" s="298"/>
      <c r="F43" s="298"/>
      <c r="G43" s="298"/>
      <c r="H43" s="298"/>
      <c r="I43" s="298"/>
      <c r="J43" s="298"/>
      <c r="K43" s="298"/>
      <c r="L43" s="298"/>
      <c r="M43" s="298"/>
      <c r="N43" s="298"/>
      <c r="O43" s="299"/>
      <c r="P43" s="149"/>
      <c r="Q43" s="149"/>
      <c r="R43" s="149"/>
      <c r="S43" s="150"/>
      <c r="T43" s="25"/>
      <c r="U43" s="151"/>
      <c r="V43" s="152"/>
      <c r="W43" s="152"/>
      <c r="X43" s="148"/>
      <c r="Y43" s="25"/>
      <c r="Z43" s="154"/>
      <c r="AA43" s="149"/>
      <c r="AB43" s="149"/>
      <c r="AC43" s="147"/>
      <c r="AD43" s="25"/>
      <c r="AE43" s="154"/>
      <c r="AF43" s="149"/>
      <c r="AG43" s="149"/>
      <c r="AH43" s="180"/>
      <c r="AI43" s="29"/>
    </row>
    <row r="44" spans="2:35" s="10" customFormat="1" ht="15" customHeight="1">
      <c r="B44" s="289" t="s">
        <v>14</v>
      </c>
      <c r="C44" s="290"/>
      <c r="D44" s="300" t="s">
        <v>167</v>
      </c>
      <c r="E44" s="301"/>
      <c r="F44" s="301"/>
      <c r="G44" s="301"/>
      <c r="H44" s="301"/>
      <c r="I44" s="301"/>
      <c r="J44" s="301"/>
      <c r="K44" s="301"/>
      <c r="L44" s="301"/>
      <c r="M44" s="301"/>
      <c r="N44" s="301"/>
      <c r="O44" s="302"/>
      <c r="P44" s="149"/>
      <c r="Q44" s="149"/>
      <c r="R44" s="149"/>
      <c r="S44" s="150"/>
      <c r="T44" s="25"/>
      <c r="U44" s="151"/>
      <c r="V44" s="152"/>
      <c r="W44" s="152"/>
      <c r="X44" s="148"/>
      <c r="Y44" s="25"/>
      <c r="Z44" s="154"/>
      <c r="AA44" s="149"/>
      <c r="AB44" s="149"/>
      <c r="AC44" s="147"/>
      <c r="AD44" s="25"/>
      <c r="AE44" s="154"/>
      <c r="AF44" s="149"/>
      <c r="AG44" s="149"/>
      <c r="AH44" s="180"/>
      <c r="AI44" s="29"/>
    </row>
    <row r="45" spans="2:35" s="10" customFormat="1" ht="15" customHeight="1">
      <c r="B45" s="141"/>
      <c r="C45" s="142"/>
      <c r="D45" s="303" t="s">
        <v>168</v>
      </c>
      <c r="E45" s="304"/>
      <c r="F45" s="304"/>
      <c r="G45" s="304"/>
      <c r="H45" s="304"/>
      <c r="I45" s="304"/>
      <c r="J45" s="304"/>
      <c r="K45" s="304"/>
      <c r="L45" s="304"/>
      <c r="M45" s="304"/>
      <c r="N45" s="304"/>
      <c r="O45" s="305"/>
      <c r="P45" s="149"/>
      <c r="Q45" s="149"/>
      <c r="R45" s="149"/>
      <c r="S45" s="150"/>
      <c r="T45" s="25"/>
      <c r="U45" s="151"/>
      <c r="V45" s="152"/>
      <c r="W45" s="152"/>
      <c r="X45" s="148"/>
      <c r="Y45" s="25"/>
      <c r="Z45" s="154"/>
      <c r="AA45" s="149"/>
      <c r="AB45" s="149"/>
      <c r="AC45" s="147"/>
      <c r="AD45" s="25"/>
      <c r="AE45" s="154"/>
      <c r="AF45" s="149"/>
      <c r="AG45" s="149"/>
      <c r="AH45" s="147"/>
      <c r="AI45" s="29"/>
    </row>
    <row r="46" spans="2:35" s="10" customFormat="1" ht="15" customHeight="1">
      <c r="B46" s="223">
        <v>1</v>
      </c>
      <c r="C46" s="224"/>
      <c r="D46" s="237" t="s">
        <v>169</v>
      </c>
      <c r="E46" s="238"/>
      <c r="F46" s="238"/>
      <c r="G46" s="238"/>
      <c r="H46" s="238"/>
      <c r="I46" s="238"/>
      <c r="J46" s="238"/>
      <c r="K46" s="238"/>
      <c r="L46" s="238"/>
      <c r="M46" s="238"/>
      <c r="N46" s="238"/>
      <c r="O46" s="239"/>
      <c r="P46" s="57"/>
      <c r="Q46" s="48" t="s">
        <v>174</v>
      </c>
      <c r="R46" s="49">
        <v>10</v>
      </c>
      <c r="S46" s="50">
        <v>24500</v>
      </c>
      <c r="T46" s="29">
        <f>S46*R46</f>
        <v>245000</v>
      </c>
      <c r="U46" s="151"/>
      <c r="V46" s="48" t="s">
        <v>174</v>
      </c>
      <c r="W46" s="174">
        <v>10</v>
      </c>
      <c r="X46" s="173">
        <v>21924</v>
      </c>
      <c r="Y46" s="29">
        <f>X46*W46</f>
        <v>219240</v>
      </c>
      <c r="Z46" s="57"/>
      <c r="AA46" s="48" t="s">
        <v>174</v>
      </c>
      <c r="AB46" s="49">
        <v>10</v>
      </c>
      <c r="AC46" s="50">
        <v>63250.000000000007</v>
      </c>
      <c r="AD46" s="29">
        <f t="shared" ref="AD46:AD58" si="6">AC46*AB46</f>
        <v>632500.00000000012</v>
      </c>
      <c r="AE46" s="154"/>
      <c r="AF46" s="48" t="s">
        <v>174</v>
      </c>
      <c r="AG46" s="174">
        <v>10</v>
      </c>
      <c r="AH46" s="180">
        <v>24909</v>
      </c>
      <c r="AI46" s="29">
        <f>AH46*AG46</f>
        <v>249090</v>
      </c>
    </row>
    <row r="47" spans="2:35" s="10" customFormat="1" ht="15" customHeight="1">
      <c r="B47" s="223">
        <v>2</v>
      </c>
      <c r="C47" s="224"/>
      <c r="D47" s="237" t="s">
        <v>170</v>
      </c>
      <c r="E47" s="238"/>
      <c r="F47" s="238"/>
      <c r="G47" s="238"/>
      <c r="H47" s="238"/>
      <c r="I47" s="238"/>
      <c r="J47" s="238"/>
      <c r="K47" s="238"/>
      <c r="L47" s="238"/>
      <c r="M47" s="238"/>
      <c r="N47" s="238"/>
      <c r="O47" s="239"/>
      <c r="P47" s="58" t="s">
        <v>103</v>
      </c>
      <c r="Q47" s="48" t="s">
        <v>57</v>
      </c>
      <c r="R47" s="49">
        <v>4</v>
      </c>
      <c r="S47" s="51" t="s">
        <v>103</v>
      </c>
      <c r="T47" s="25"/>
      <c r="U47" s="151"/>
      <c r="V47" s="48" t="s">
        <v>57</v>
      </c>
      <c r="W47" s="174">
        <v>4</v>
      </c>
      <c r="X47" s="173"/>
      <c r="Y47" s="29"/>
      <c r="Z47" s="58" t="s">
        <v>103</v>
      </c>
      <c r="AA47" s="48" t="s">
        <v>57</v>
      </c>
      <c r="AB47" s="49">
        <v>4</v>
      </c>
      <c r="AC47" s="51">
        <v>4950</v>
      </c>
      <c r="AD47" s="29">
        <f t="shared" si="6"/>
        <v>19800</v>
      </c>
      <c r="AE47" s="58" t="s">
        <v>103</v>
      </c>
      <c r="AF47" s="48" t="s">
        <v>57</v>
      </c>
      <c r="AG47" s="174">
        <v>4</v>
      </c>
      <c r="AH47" s="180"/>
      <c r="AI47" s="29"/>
    </row>
    <row r="48" spans="2:35" s="10" customFormat="1" ht="15" customHeight="1">
      <c r="B48" s="223">
        <v>3</v>
      </c>
      <c r="C48" s="224"/>
      <c r="D48" s="237" t="s">
        <v>93</v>
      </c>
      <c r="E48" s="238"/>
      <c r="F48" s="238"/>
      <c r="G48" s="238"/>
      <c r="H48" s="238"/>
      <c r="I48" s="238"/>
      <c r="J48" s="238"/>
      <c r="K48" s="238"/>
      <c r="L48" s="238"/>
      <c r="M48" s="238"/>
      <c r="N48" s="238"/>
      <c r="O48" s="239"/>
      <c r="P48" s="58" t="s">
        <v>103</v>
      </c>
      <c r="Q48" s="48" t="s">
        <v>57</v>
      </c>
      <c r="R48" s="49">
        <v>4</v>
      </c>
      <c r="S48" s="51" t="s">
        <v>103</v>
      </c>
      <c r="T48" s="25"/>
      <c r="U48" s="151"/>
      <c r="V48" s="48" t="s">
        <v>57</v>
      </c>
      <c r="W48" s="174">
        <v>4</v>
      </c>
      <c r="X48" s="173"/>
      <c r="Y48" s="29"/>
      <c r="Z48" s="58" t="s">
        <v>103</v>
      </c>
      <c r="AA48" s="48" t="s">
        <v>57</v>
      </c>
      <c r="AB48" s="49">
        <v>4</v>
      </c>
      <c r="AC48" s="51">
        <v>3960</v>
      </c>
      <c r="AD48" s="29">
        <f t="shared" si="6"/>
        <v>15840</v>
      </c>
      <c r="AE48" s="58" t="s">
        <v>103</v>
      </c>
      <c r="AF48" s="48" t="s">
        <v>57</v>
      </c>
      <c r="AG48" s="174">
        <v>4</v>
      </c>
      <c r="AH48" s="180"/>
      <c r="AI48" s="25"/>
    </row>
    <row r="49" spans="2:35" s="10" customFormat="1" ht="15" customHeight="1">
      <c r="B49" s="223">
        <v>4</v>
      </c>
      <c r="C49" s="224"/>
      <c r="D49" s="306" t="s">
        <v>80</v>
      </c>
      <c r="E49" s="307"/>
      <c r="F49" s="307"/>
      <c r="G49" s="307"/>
      <c r="H49" s="307"/>
      <c r="I49" s="307"/>
      <c r="J49" s="307"/>
      <c r="K49" s="307"/>
      <c r="L49" s="307"/>
      <c r="M49" s="307"/>
      <c r="N49" s="307"/>
      <c r="O49" s="308"/>
      <c r="P49" s="58" t="s">
        <v>103</v>
      </c>
      <c r="Q49" s="48" t="s">
        <v>57</v>
      </c>
      <c r="R49" s="49">
        <v>1</v>
      </c>
      <c r="S49" s="51" t="s">
        <v>103</v>
      </c>
      <c r="T49" s="25"/>
      <c r="U49" s="151"/>
      <c r="V49" s="48" t="s">
        <v>57</v>
      </c>
      <c r="W49" s="174">
        <v>1</v>
      </c>
      <c r="X49" s="173"/>
      <c r="Y49" s="29"/>
      <c r="Z49" s="58" t="s">
        <v>103</v>
      </c>
      <c r="AA49" s="48" t="s">
        <v>57</v>
      </c>
      <c r="AB49" s="49">
        <v>1</v>
      </c>
      <c r="AC49" s="51">
        <v>3960</v>
      </c>
      <c r="AD49" s="29">
        <f t="shared" si="6"/>
        <v>3960</v>
      </c>
      <c r="AE49" s="58" t="s">
        <v>103</v>
      </c>
      <c r="AF49" s="48" t="s">
        <v>57</v>
      </c>
      <c r="AG49" s="174">
        <v>1</v>
      </c>
      <c r="AH49" s="180"/>
      <c r="AI49" s="25"/>
    </row>
    <row r="50" spans="2:35" s="10" customFormat="1" ht="15" customHeight="1">
      <c r="B50" s="223">
        <v>5</v>
      </c>
      <c r="C50" s="224"/>
      <c r="D50" s="306" t="s">
        <v>171</v>
      </c>
      <c r="E50" s="309"/>
      <c r="F50" s="309"/>
      <c r="G50" s="309"/>
      <c r="H50" s="309"/>
      <c r="I50" s="309"/>
      <c r="J50" s="309"/>
      <c r="K50" s="309"/>
      <c r="L50" s="309"/>
      <c r="M50" s="309"/>
      <c r="N50" s="309"/>
      <c r="O50" s="310"/>
      <c r="P50" s="58"/>
      <c r="Q50" s="48" t="s">
        <v>72</v>
      </c>
      <c r="R50" s="49">
        <v>13</v>
      </c>
      <c r="S50" s="51">
        <v>3644</v>
      </c>
      <c r="T50" s="29">
        <f t="shared" ref="T50:T58" si="7">S50*R50</f>
        <v>47372</v>
      </c>
      <c r="U50" s="151"/>
      <c r="V50" s="48" t="s">
        <v>72</v>
      </c>
      <c r="W50" s="174">
        <v>13</v>
      </c>
      <c r="X50" s="173">
        <v>16968</v>
      </c>
      <c r="Y50" s="29">
        <f t="shared" ref="Y50:Y58" si="8">X50*W50</f>
        <v>220584</v>
      </c>
      <c r="Z50" s="58"/>
      <c r="AA50" s="48" t="s">
        <v>72</v>
      </c>
      <c r="AB50" s="49">
        <v>13</v>
      </c>
      <c r="AC50" s="50">
        <v>15400.000000000002</v>
      </c>
      <c r="AD50" s="29">
        <f t="shared" si="6"/>
        <v>200200.00000000003</v>
      </c>
      <c r="AE50" s="154"/>
      <c r="AF50" s="48" t="s">
        <v>72</v>
      </c>
      <c r="AG50" s="174">
        <v>13</v>
      </c>
      <c r="AH50" s="180">
        <v>9062</v>
      </c>
      <c r="AI50" s="29">
        <f t="shared" ref="AI50:AI58" si="9">AH50*AG50</f>
        <v>117806</v>
      </c>
    </row>
    <row r="51" spans="2:35" s="10" customFormat="1" ht="15" customHeight="1">
      <c r="B51" s="223">
        <v>6</v>
      </c>
      <c r="C51" s="224"/>
      <c r="D51" s="237" t="s">
        <v>137</v>
      </c>
      <c r="E51" s="238"/>
      <c r="F51" s="238"/>
      <c r="G51" s="238"/>
      <c r="H51" s="238"/>
      <c r="I51" s="238"/>
      <c r="J51" s="238"/>
      <c r="K51" s="238"/>
      <c r="L51" s="238"/>
      <c r="M51" s="238"/>
      <c r="N51" s="238"/>
      <c r="O51" s="239"/>
      <c r="P51" s="58"/>
      <c r="Q51" s="48" t="s">
        <v>35</v>
      </c>
      <c r="R51" s="49">
        <v>8</v>
      </c>
      <c r="S51" s="51">
        <v>780</v>
      </c>
      <c r="T51" s="29">
        <f t="shared" si="7"/>
        <v>6240</v>
      </c>
      <c r="U51" s="151"/>
      <c r="V51" s="48" t="s">
        <v>35</v>
      </c>
      <c r="W51" s="174">
        <v>8</v>
      </c>
      <c r="X51" s="173">
        <v>2520</v>
      </c>
      <c r="Y51" s="29">
        <f t="shared" si="8"/>
        <v>20160</v>
      </c>
      <c r="Z51" s="58"/>
      <c r="AA51" s="48" t="s">
        <v>35</v>
      </c>
      <c r="AB51" s="49">
        <v>8</v>
      </c>
      <c r="AC51" s="50">
        <v>16656.2</v>
      </c>
      <c r="AD51" s="29">
        <f t="shared" si="6"/>
        <v>133249.60000000001</v>
      </c>
      <c r="AE51" s="154"/>
      <c r="AF51" s="48" t="s">
        <v>35</v>
      </c>
      <c r="AG51" s="174">
        <v>8</v>
      </c>
      <c r="AH51" s="180">
        <v>1610</v>
      </c>
      <c r="AI51" s="29">
        <f t="shared" si="9"/>
        <v>12880</v>
      </c>
    </row>
    <row r="52" spans="2:35" s="10" customFormat="1" ht="15" customHeight="1">
      <c r="B52" s="223">
        <v>7</v>
      </c>
      <c r="C52" s="224"/>
      <c r="D52" s="237" t="s">
        <v>122</v>
      </c>
      <c r="E52" s="238"/>
      <c r="F52" s="238"/>
      <c r="G52" s="238"/>
      <c r="H52" s="238"/>
      <c r="I52" s="238"/>
      <c r="J52" s="238"/>
      <c r="K52" s="238"/>
      <c r="L52" s="238"/>
      <c r="M52" s="238"/>
      <c r="N52" s="238"/>
      <c r="O52" s="239"/>
      <c r="P52" s="57"/>
      <c r="Q52" s="48" t="s">
        <v>35</v>
      </c>
      <c r="R52" s="49">
        <v>10</v>
      </c>
      <c r="S52" s="51">
        <v>485</v>
      </c>
      <c r="T52" s="29">
        <f t="shared" si="7"/>
        <v>4850</v>
      </c>
      <c r="U52" s="151"/>
      <c r="V52" s="48" t="s">
        <v>35</v>
      </c>
      <c r="W52" s="174">
        <v>10</v>
      </c>
      <c r="X52" s="173">
        <v>1596</v>
      </c>
      <c r="Y52" s="29">
        <f t="shared" si="8"/>
        <v>15960</v>
      </c>
      <c r="Z52" s="57"/>
      <c r="AA52" s="48" t="s">
        <v>35</v>
      </c>
      <c r="AB52" s="49">
        <v>10</v>
      </c>
      <c r="AC52" s="50">
        <v>1886.5000000000002</v>
      </c>
      <c r="AD52" s="29">
        <f t="shared" si="6"/>
        <v>18865.000000000004</v>
      </c>
      <c r="AE52" s="154"/>
      <c r="AF52" s="48" t="s">
        <v>35</v>
      </c>
      <c r="AG52" s="174">
        <v>10</v>
      </c>
      <c r="AH52" s="180">
        <v>598</v>
      </c>
      <c r="AI52" s="29">
        <f t="shared" si="9"/>
        <v>5980</v>
      </c>
    </row>
    <row r="53" spans="2:35" s="10" customFormat="1" ht="15" customHeight="1">
      <c r="B53" s="223">
        <v>8</v>
      </c>
      <c r="C53" s="224"/>
      <c r="D53" s="237" t="s">
        <v>123</v>
      </c>
      <c r="E53" s="238"/>
      <c r="F53" s="238"/>
      <c r="G53" s="238"/>
      <c r="H53" s="238"/>
      <c r="I53" s="238"/>
      <c r="J53" s="238"/>
      <c r="K53" s="238"/>
      <c r="L53" s="238"/>
      <c r="M53" s="238"/>
      <c r="N53" s="238"/>
      <c r="O53" s="239"/>
      <c r="P53" s="57"/>
      <c r="Q53" s="48" t="s">
        <v>35</v>
      </c>
      <c r="R53" s="49">
        <v>6</v>
      </c>
      <c r="S53" s="51">
        <v>485</v>
      </c>
      <c r="T53" s="29">
        <f t="shared" si="7"/>
        <v>2910</v>
      </c>
      <c r="U53" s="151"/>
      <c r="V53" s="48" t="s">
        <v>35</v>
      </c>
      <c r="W53" s="174">
        <v>6</v>
      </c>
      <c r="X53" s="173">
        <v>1596</v>
      </c>
      <c r="Y53" s="29">
        <f t="shared" si="8"/>
        <v>9576</v>
      </c>
      <c r="Z53" s="57"/>
      <c r="AA53" s="48" t="s">
        <v>35</v>
      </c>
      <c r="AB53" s="49">
        <v>6</v>
      </c>
      <c r="AC53" s="50">
        <v>1886.5000000000002</v>
      </c>
      <c r="AD53" s="29">
        <f t="shared" si="6"/>
        <v>11319.000000000002</v>
      </c>
      <c r="AE53" s="154"/>
      <c r="AF53" s="48" t="s">
        <v>35</v>
      </c>
      <c r="AG53" s="174">
        <v>6</v>
      </c>
      <c r="AH53" s="180">
        <v>598</v>
      </c>
      <c r="AI53" s="29">
        <f t="shared" si="9"/>
        <v>3588</v>
      </c>
    </row>
    <row r="54" spans="2:35" s="10" customFormat="1" ht="15" customHeight="1">
      <c r="B54" s="223">
        <v>9</v>
      </c>
      <c r="C54" s="224"/>
      <c r="D54" s="237" t="s">
        <v>172</v>
      </c>
      <c r="E54" s="238"/>
      <c r="F54" s="238"/>
      <c r="G54" s="238"/>
      <c r="H54" s="238"/>
      <c r="I54" s="238"/>
      <c r="J54" s="238"/>
      <c r="K54" s="238"/>
      <c r="L54" s="238"/>
      <c r="M54" s="238"/>
      <c r="N54" s="238"/>
      <c r="O54" s="239"/>
      <c r="P54" s="58"/>
      <c r="Q54" s="48" t="s">
        <v>35</v>
      </c>
      <c r="R54" s="49">
        <v>2</v>
      </c>
      <c r="S54" s="51">
        <v>805</v>
      </c>
      <c r="T54" s="29">
        <f t="shared" si="7"/>
        <v>1610</v>
      </c>
      <c r="U54" s="151"/>
      <c r="V54" s="48" t="s">
        <v>35</v>
      </c>
      <c r="W54" s="174">
        <v>2</v>
      </c>
      <c r="X54" s="173">
        <v>3528</v>
      </c>
      <c r="Y54" s="29">
        <f t="shared" si="8"/>
        <v>7056</v>
      </c>
      <c r="Z54" s="58"/>
      <c r="AA54" s="48" t="s">
        <v>35</v>
      </c>
      <c r="AB54" s="49">
        <v>2</v>
      </c>
      <c r="AC54" s="50">
        <v>1430.0000000000002</v>
      </c>
      <c r="AD54" s="29">
        <f t="shared" si="6"/>
        <v>2860.0000000000005</v>
      </c>
      <c r="AE54" s="154"/>
      <c r="AF54" s="48" t="s">
        <v>35</v>
      </c>
      <c r="AG54" s="174">
        <v>2</v>
      </c>
      <c r="AH54" s="180">
        <v>1092.5</v>
      </c>
      <c r="AI54" s="29">
        <f t="shared" si="9"/>
        <v>2185</v>
      </c>
    </row>
    <row r="55" spans="2:35" s="10" customFormat="1" ht="15" customHeight="1">
      <c r="B55" s="223">
        <v>10</v>
      </c>
      <c r="C55" s="224"/>
      <c r="D55" s="237" t="s">
        <v>105</v>
      </c>
      <c r="E55" s="238"/>
      <c r="F55" s="238"/>
      <c r="G55" s="238"/>
      <c r="H55" s="238"/>
      <c r="I55" s="238"/>
      <c r="J55" s="238"/>
      <c r="K55" s="238"/>
      <c r="L55" s="238"/>
      <c r="M55" s="238"/>
      <c r="N55" s="238"/>
      <c r="O55" s="239"/>
      <c r="P55" s="58"/>
      <c r="Q55" s="48" t="s">
        <v>35</v>
      </c>
      <c r="R55" s="49">
        <v>2</v>
      </c>
      <c r="S55" s="51">
        <v>706</v>
      </c>
      <c r="T55" s="29">
        <f t="shared" si="7"/>
        <v>1412</v>
      </c>
      <c r="U55" s="151"/>
      <c r="V55" s="48" t="s">
        <v>35</v>
      </c>
      <c r="W55" s="174">
        <v>2</v>
      </c>
      <c r="X55" s="173">
        <v>1911</v>
      </c>
      <c r="Y55" s="29">
        <f t="shared" si="8"/>
        <v>3822</v>
      </c>
      <c r="Z55" s="58"/>
      <c r="AA55" s="48" t="s">
        <v>35</v>
      </c>
      <c r="AB55" s="49">
        <v>2</v>
      </c>
      <c r="AC55" s="50">
        <v>4202</v>
      </c>
      <c r="AD55" s="29">
        <f t="shared" si="6"/>
        <v>8404</v>
      </c>
      <c r="AE55" s="154"/>
      <c r="AF55" s="48" t="s">
        <v>35</v>
      </c>
      <c r="AG55" s="174">
        <v>2</v>
      </c>
      <c r="AH55" s="180">
        <v>1006.25</v>
      </c>
      <c r="AI55" s="29">
        <f t="shared" si="9"/>
        <v>2012.5</v>
      </c>
    </row>
    <row r="56" spans="2:35" s="10" customFormat="1" ht="15" customHeight="1">
      <c r="B56" s="223">
        <v>11</v>
      </c>
      <c r="C56" s="224"/>
      <c r="D56" s="237" t="s">
        <v>107</v>
      </c>
      <c r="E56" s="238"/>
      <c r="F56" s="238"/>
      <c r="G56" s="238"/>
      <c r="H56" s="238"/>
      <c r="I56" s="238"/>
      <c r="J56" s="238"/>
      <c r="K56" s="238"/>
      <c r="L56" s="238"/>
      <c r="M56" s="238"/>
      <c r="N56" s="238"/>
      <c r="O56" s="239"/>
      <c r="P56" s="58"/>
      <c r="Q56" s="48" t="s">
        <v>35</v>
      </c>
      <c r="R56" s="49">
        <v>6</v>
      </c>
      <c r="S56" s="51">
        <v>1350</v>
      </c>
      <c r="T56" s="29">
        <f t="shared" si="7"/>
        <v>8100</v>
      </c>
      <c r="U56" s="151"/>
      <c r="V56" s="48" t="s">
        <v>35</v>
      </c>
      <c r="W56" s="174">
        <v>6</v>
      </c>
      <c r="X56" s="173">
        <v>3449.25</v>
      </c>
      <c r="Y56" s="29">
        <f t="shared" si="8"/>
        <v>20695.5</v>
      </c>
      <c r="Z56" s="58"/>
      <c r="AA56" s="48" t="s">
        <v>35</v>
      </c>
      <c r="AB56" s="49">
        <v>6</v>
      </c>
      <c r="AC56" s="50">
        <v>4697</v>
      </c>
      <c r="AD56" s="29">
        <f t="shared" si="6"/>
        <v>28182</v>
      </c>
      <c r="AE56" s="154"/>
      <c r="AF56" s="48" t="s">
        <v>35</v>
      </c>
      <c r="AG56" s="174">
        <v>6</v>
      </c>
      <c r="AH56" s="180">
        <v>2535.75</v>
      </c>
      <c r="AI56" s="29">
        <f t="shared" si="9"/>
        <v>15214.5</v>
      </c>
    </row>
    <row r="57" spans="2:35" s="10" customFormat="1" ht="15" customHeight="1">
      <c r="B57" s="223">
        <v>12</v>
      </c>
      <c r="C57" s="224"/>
      <c r="D57" s="237" t="s">
        <v>124</v>
      </c>
      <c r="E57" s="238"/>
      <c r="F57" s="238"/>
      <c r="G57" s="238"/>
      <c r="H57" s="238"/>
      <c r="I57" s="238"/>
      <c r="J57" s="238"/>
      <c r="K57" s="238"/>
      <c r="L57" s="238"/>
      <c r="M57" s="238"/>
      <c r="N57" s="238"/>
      <c r="O57" s="239"/>
      <c r="P57" s="57"/>
      <c r="Q57" s="48" t="s">
        <v>35</v>
      </c>
      <c r="R57" s="49">
        <v>3</v>
      </c>
      <c r="S57" s="51">
        <v>1200</v>
      </c>
      <c r="T57" s="29">
        <f t="shared" si="7"/>
        <v>3600</v>
      </c>
      <c r="U57" s="151"/>
      <c r="V57" s="48" t="s">
        <v>35</v>
      </c>
      <c r="W57" s="174">
        <v>3</v>
      </c>
      <c r="X57" s="173">
        <v>2194.5</v>
      </c>
      <c r="Y57" s="29">
        <f t="shared" si="8"/>
        <v>6583.5</v>
      </c>
      <c r="Z57" s="57"/>
      <c r="AA57" s="48" t="s">
        <v>35</v>
      </c>
      <c r="AB57" s="49">
        <v>3</v>
      </c>
      <c r="AC57" s="50">
        <v>1848.0000000000002</v>
      </c>
      <c r="AD57" s="29">
        <f t="shared" si="6"/>
        <v>5544.0000000000009</v>
      </c>
      <c r="AE57" s="154"/>
      <c r="AF57" s="48" t="s">
        <v>35</v>
      </c>
      <c r="AG57" s="174">
        <v>3</v>
      </c>
      <c r="AH57" s="180">
        <v>1253.5</v>
      </c>
      <c r="AI57" s="29">
        <f t="shared" si="9"/>
        <v>3760.5</v>
      </c>
    </row>
    <row r="58" spans="2:35" s="10" customFormat="1" ht="15" customHeight="1">
      <c r="B58" s="223">
        <v>13</v>
      </c>
      <c r="C58" s="224"/>
      <c r="D58" s="237" t="s">
        <v>173</v>
      </c>
      <c r="E58" s="238"/>
      <c r="F58" s="238"/>
      <c r="G58" s="238"/>
      <c r="H58" s="238"/>
      <c r="I58" s="238"/>
      <c r="J58" s="238"/>
      <c r="K58" s="238"/>
      <c r="L58" s="238"/>
      <c r="M58" s="238"/>
      <c r="N58" s="238"/>
      <c r="O58" s="239"/>
      <c r="P58" s="57"/>
      <c r="Q58" s="48" t="s">
        <v>35</v>
      </c>
      <c r="R58" s="49">
        <v>2</v>
      </c>
      <c r="S58" s="51">
        <v>1000</v>
      </c>
      <c r="T58" s="29">
        <f t="shared" si="7"/>
        <v>2000</v>
      </c>
      <c r="U58" s="151"/>
      <c r="V58" s="48" t="s">
        <v>35</v>
      </c>
      <c r="W58" s="175">
        <v>2</v>
      </c>
      <c r="X58" s="173">
        <v>7612.5</v>
      </c>
      <c r="Y58" s="29">
        <f t="shared" si="8"/>
        <v>15225</v>
      </c>
      <c r="Z58" s="57"/>
      <c r="AA58" s="48" t="s">
        <v>35</v>
      </c>
      <c r="AB58" s="49">
        <v>2</v>
      </c>
      <c r="AC58" s="50">
        <v>5720.0000000000009</v>
      </c>
      <c r="AD58" s="29">
        <f t="shared" si="6"/>
        <v>11440.000000000002</v>
      </c>
      <c r="AE58" s="154"/>
      <c r="AF58" s="48" t="s">
        <v>35</v>
      </c>
      <c r="AG58" s="175">
        <v>2</v>
      </c>
      <c r="AH58" s="180">
        <v>1437.5</v>
      </c>
      <c r="AI58" s="29">
        <f t="shared" si="9"/>
        <v>2875</v>
      </c>
    </row>
    <row r="59" spans="2:35" s="10" customFormat="1" ht="15" customHeight="1">
      <c r="B59" s="136"/>
      <c r="C59" s="137"/>
      <c r="D59" s="311" t="s">
        <v>176</v>
      </c>
      <c r="E59" s="312"/>
      <c r="F59" s="312"/>
      <c r="G59" s="312"/>
      <c r="H59" s="312"/>
      <c r="I59" s="312"/>
      <c r="J59" s="312"/>
      <c r="K59" s="312"/>
      <c r="L59" s="312"/>
      <c r="M59" s="312"/>
      <c r="N59" s="312"/>
      <c r="O59" s="313"/>
      <c r="P59" s="149"/>
      <c r="Q59" s="149"/>
      <c r="R59" s="149"/>
      <c r="S59" s="150"/>
      <c r="T59" s="25"/>
      <c r="U59" s="151"/>
      <c r="V59" s="152"/>
      <c r="W59" s="152"/>
      <c r="X59" s="148"/>
      <c r="Y59" s="29"/>
      <c r="Z59" s="154"/>
      <c r="AA59" s="149"/>
      <c r="AB59" s="149"/>
      <c r="AC59" s="147"/>
      <c r="AD59" s="29"/>
      <c r="AE59" s="154"/>
      <c r="AF59" s="149"/>
      <c r="AG59" s="149"/>
      <c r="AH59" s="180"/>
      <c r="AI59" s="29"/>
    </row>
    <row r="60" spans="2:35" s="10" customFormat="1" ht="15" customHeight="1">
      <c r="B60" s="223">
        <v>14</v>
      </c>
      <c r="C60" s="224"/>
      <c r="D60" s="237" t="s">
        <v>83</v>
      </c>
      <c r="E60" s="238"/>
      <c r="F60" s="238"/>
      <c r="G60" s="238"/>
      <c r="H60" s="238"/>
      <c r="I60" s="238"/>
      <c r="J60" s="238"/>
      <c r="K60" s="238"/>
      <c r="L60" s="238"/>
      <c r="M60" s="238"/>
      <c r="N60" s="238"/>
      <c r="O60" s="239"/>
      <c r="P60" s="57"/>
      <c r="Q60" s="48" t="s">
        <v>35</v>
      </c>
      <c r="R60" s="49">
        <v>14</v>
      </c>
      <c r="S60" s="51">
        <v>13650</v>
      </c>
      <c r="T60" s="29">
        <f>S60*R60</f>
        <v>191100</v>
      </c>
      <c r="U60" s="151"/>
      <c r="V60" s="48" t="s">
        <v>35</v>
      </c>
      <c r="W60" s="34">
        <v>14</v>
      </c>
      <c r="X60" s="173">
        <v>7875</v>
      </c>
      <c r="Y60" s="29">
        <f>X60*W60</f>
        <v>110250</v>
      </c>
      <c r="Z60" s="57"/>
      <c r="AA60" s="48" t="s">
        <v>35</v>
      </c>
      <c r="AB60" s="49">
        <v>14</v>
      </c>
      <c r="AC60" s="50">
        <v>21450</v>
      </c>
      <c r="AD60" s="29">
        <f>AC60*AB60</f>
        <v>300300</v>
      </c>
      <c r="AE60" s="154"/>
      <c r="AF60" s="184" t="s">
        <v>35</v>
      </c>
      <c r="AG60" s="184">
        <v>14</v>
      </c>
      <c r="AH60" s="180">
        <v>8682.5</v>
      </c>
      <c r="AI60" s="29">
        <f>AH60*AG60</f>
        <v>121555</v>
      </c>
    </row>
    <row r="61" spans="2:35" s="10" customFormat="1" ht="15" customHeight="1">
      <c r="B61" s="223">
        <v>15</v>
      </c>
      <c r="C61" s="224"/>
      <c r="D61" s="237" t="s">
        <v>177</v>
      </c>
      <c r="E61" s="238"/>
      <c r="F61" s="238"/>
      <c r="G61" s="238"/>
      <c r="H61" s="238"/>
      <c r="I61" s="238"/>
      <c r="J61" s="238"/>
      <c r="K61" s="238"/>
      <c r="L61" s="238"/>
      <c r="M61" s="238"/>
      <c r="N61" s="238"/>
      <c r="O61" s="239"/>
      <c r="P61" s="58" t="s">
        <v>103</v>
      </c>
      <c r="Q61" s="48" t="s">
        <v>35</v>
      </c>
      <c r="R61" s="49">
        <v>1</v>
      </c>
      <c r="S61" s="51"/>
      <c r="T61" s="29"/>
      <c r="U61" s="151"/>
      <c r="V61" s="48" t="s">
        <v>35</v>
      </c>
      <c r="W61" s="34">
        <v>1</v>
      </c>
      <c r="X61" s="173"/>
      <c r="Y61" s="25"/>
      <c r="Z61" s="58" t="s">
        <v>103</v>
      </c>
      <c r="AA61" s="48" t="s">
        <v>35</v>
      </c>
      <c r="AB61" s="49">
        <v>1</v>
      </c>
      <c r="AC61" s="51">
        <v>3960</v>
      </c>
      <c r="AD61" s="29">
        <f>AC61*AB61</f>
        <v>3960</v>
      </c>
      <c r="AE61" s="154"/>
      <c r="AF61" s="149"/>
      <c r="AG61" s="149"/>
      <c r="AH61" s="180"/>
      <c r="AI61" s="29"/>
    </row>
    <row r="62" spans="2:35" s="10" customFormat="1" ht="15" customHeight="1">
      <c r="B62" s="141"/>
      <c r="C62" s="142"/>
      <c r="D62" s="311" t="s">
        <v>81</v>
      </c>
      <c r="E62" s="312"/>
      <c r="F62" s="312"/>
      <c r="G62" s="312"/>
      <c r="H62" s="312"/>
      <c r="I62" s="312"/>
      <c r="J62" s="312"/>
      <c r="K62" s="312"/>
      <c r="L62" s="312"/>
      <c r="M62" s="312"/>
      <c r="N62" s="312"/>
      <c r="O62" s="313"/>
      <c r="P62" s="57"/>
      <c r="Q62" s="48"/>
      <c r="R62" s="49"/>
      <c r="S62" s="50"/>
      <c r="T62" s="29"/>
      <c r="U62" s="151"/>
      <c r="V62" s="152"/>
      <c r="W62" s="34"/>
      <c r="X62" s="148"/>
      <c r="Y62" s="25"/>
      <c r="Z62" s="154"/>
      <c r="AA62" s="149"/>
      <c r="AB62" s="149"/>
      <c r="AC62" s="147"/>
      <c r="AD62" s="29"/>
      <c r="AE62" s="154"/>
      <c r="AF62" s="149"/>
      <c r="AG62" s="149"/>
      <c r="AH62" s="180"/>
      <c r="AI62" s="29"/>
    </row>
    <row r="63" spans="2:35" s="10" customFormat="1" ht="15" customHeight="1">
      <c r="B63" s="314">
        <v>16</v>
      </c>
      <c r="C63" s="315"/>
      <c r="D63" s="237" t="s">
        <v>83</v>
      </c>
      <c r="E63" s="238"/>
      <c r="F63" s="238"/>
      <c r="G63" s="238"/>
      <c r="H63" s="238"/>
      <c r="I63" s="238"/>
      <c r="J63" s="238"/>
      <c r="K63" s="238"/>
      <c r="L63" s="238"/>
      <c r="M63" s="238"/>
      <c r="N63" s="238"/>
      <c r="O63" s="239"/>
      <c r="P63" s="57"/>
      <c r="Q63" s="48" t="s">
        <v>71</v>
      </c>
      <c r="R63" s="49">
        <v>14</v>
      </c>
      <c r="S63" s="50">
        <v>13650</v>
      </c>
      <c r="T63" s="29">
        <f>S63*R63</f>
        <v>191100</v>
      </c>
      <c r="U63" s="151"/>
      <c r="V63" s="48" t="s">
        <v>71</v>
      </c>
      <c r="W63" s="174">
        <v>14</v>
      </c>
      <c r="X63" s="173">
        <v>7875</v>
      </c>
      <c r="Y63" s="29">
        <f>X63*W63</f>
        <v>110250</v>
      </c>
      <c r="Z63" s="57"/>
      <c r="AA63" s="48" t="s">
        <v>71</v>
      </c>
      <c r="AB63" s="49">
        <v>14</v>
      </c>
      <c r="AC63" s="50">
        <v>21450</v>
      </c>
      <c r="AD63" s="29">
        <f t="shared" ref="AD63:AD69" si="10">AC63*AB63</f>
        <v>300300</v>
      </c>
      <c r="AE63" s="154"/>
      <c r="AF63" s="48" t="s">
        <v>71</v>
      </c>
      <c r="AG63" s="174">
        <v>14</v>
      </c>
      <c r="AH63" s="180">
        <v>8682.5</v>
      </c>
      <c r="AI63" s="29">
        <f>AH63*AG63</f>
        <v>121555</v>
      </c>
    </row>
    <row r="64" spans="2:35" s="10" customFormat="1" ht="15" customHeight="1">
      <c r="B64" s="314">
        <v>17</v>
      </c>
      <c r="C64" s="315"/>
      <c r="D64" s="306" t="s">
        <v>82</v>
      </c>
      <c r="E64" s="307"/>
      <c r="F64" s="307"/>
      <c r="G64" s="307"/>
      <c r="H64" s="307"/>
      <c r="I64" s="307"/>
      <c r="J64" s="307"/>
      <c r="K64" s="307"/>
      <c r="L64" s="307"/>
      <c r="M64" s="307"/>
      <c r="N64" s="307"/>
      <c r="O64" s="308"/>
      <c r="P64" s="58" t="s">
        <v>103</v>
      </c>
      <c r="Q64" s="48" t="s">
        <v>57</v>
      </c>
      <c r="R64" s="49">
        <v>1</v>
      </c>
      <c r="S64" s="51" t="s">
        <v>103</v>
      </c>
      <c r="T64" s="29"/>
      <c r="U64" s="151"/>
      <c r="V64" s="48" t="s">
        <v>57</v>
      </c>
      <c r="W64" s="174">
        <v>1</v>
      </c>
      <c r="X64" s="173"/>
      <c r="Y64" s="29"/>
      <c r="Z64" s="58" t="s">
        <v>103</v>
      </c>
      <c r="AA64" s="48" t="s">
        <v>57</v>
      </c>
      <c r="AB64" s="49">
        <v>1</v>
      </c>
      <c r="AC64" s="51">
        <v>4950</v>
      </c>
      <c r="AD64" s="29">
        <f t="shared" si="10"/>
        <v>4950</v>
      </c>
      <c r="AE64" s="58" t="s">
        <v>103</v>
      </c>
      <c r="AF64" s="48" t="s">
        <v>57</v>
      </c>
      <c r="AG64" s="174">
        <v>1</v>
      </c>
      <c r="AH64" s="180"/>
      <c r="AI64" s="29"/>
    </row>
    <row r="65" spans="2:35" s="10" customFormat="1" ht="15" customHeight="1">
      <c r="B65" s="314">
        <v>18</v>
      </c>
      <c r="C65" s="315"/>
      <c r="D65" s="306" t="s">
        <v>178</v>
      </c>
      <c r="E65" s="309"/>
      <c r="F65" s="309"/>
      <c r="G65" s="309"/>
      <c r="H65" s="309"/>
      <c r="I65" s="309"/>
      <c r="J65" s="309"/>
      <c r="K65" s="309"/>
      <c r="L65" s="309"/>
      <c r="M65" s="309"/>
      <c r="N65" s="309"/>
      <c r="O65" s="310"/>
      <c r="P65" s="58"/>
      <c r="Q65" s="48" t="s">
        <v>72</v>
      </c>
      <c r="R65" s="49">
        <v>12</v>
      </c>
      <c r="S65" s="50">
        <v>815</v>
      </c>
      <c r="T65" s="29">
        <f>S65*R65</f>
        <v>9780</v>
      </c>
      <c r="U65" s="151"/>
      <c r="V65" s="48" t="s">
        <v>72</v>
      </c>
      <c r="W65" s="174">
        <v>12</v>
      </c>
      <c r="X65" s="173">
        <v>9030</v>
      </c>
      <c r="Y65" s="29">
        <f>X65*W65</f>
        <v>108360</v>
      </c>
      <c r="Z65" s="58"/>
      <c r="AA65" s="48" t="s">
        <v>72</v>
      </c>
      <c r="AB65" s="49">
        <v>12</v>
      </c>
      <c r="AC65" s="50">
        <v>11000</v>
      </c>
      <c r="AD65" s="29">
        <f t="shared" si="10"/>
        <v>132000</v>
      </c>
      <c r="AE65" s="154"/>
      <c r="AF65" s="48" t="s">
        <v>72</v>
      </c>
      <c r="AG65" s="174">
        <v>12</v>
      </c>
      <c r="AH65" s="180">
        <v>5681</v>
      </c>
      <c r="AI65" s="29">
        <f>AH65*AG65</f>
        <v>68172</v>
      </c>
    </row>
    <row r="66" spans="2:35" s="10" customFormat="1" ht="15" customHeight="1">
      <c r="B66" s="314">
        <v>19</v>
      </c>
      <c r="C66" s="315"/>
      <c r="D66" s="237" t="s">
        <v>84</v>
      </c>
      <c r="E66" s="238"/>
      <c r="F66" s="238"/>
      <c r="G66" s="238"/>
      <c r="H66" s="238"/>
      <c r="I66" s="238"/>
      <c r="J66" s="238"/>
      <c r="K66" s="238"/>
      <c r="L66" s="238"/>
      <c r="M66" s="238"/>
      <c r="N66" s="238"/>
      <c r="O66" s="239"/>
      <c r="P66" s="57"/>
      <c r="Q66" s="48" t="s">
        <v>35</v>
      </c>
      <c r="R66" s="49">
        <v>8</v>
      </c>
      <c r="S66" s="50">
        <v>245</v>
      </c>
      <c r="T66" s="29">
        <f>S66*R66</f>
        <v>1960</v>
      </c>
      <c r="U66" s="151"/>
      <c r="V66" s="48" t="s">
        <v>35</v>
      </c>
      <c r="W66" s="174">
        <v>8</v>
      </c>
      <c r="X66" s="173">
        <v>1421.7</v>
      </c>
      <c r="Y66" s="29">
        <f>X66*W66</f>
        <v>11373.6</v>
      </c>
      <c r="Z66" s="57"/>
      <c r="AA66" s="48" t="s">
        <v>35</v>
      </c>
      <c r="AB66" s="49">
        <v>8</v>
      </c>
      <c r="AC66" s="50">
        <v>1707.2</v>
      </c>
      <c r="AD66" s="29">
        <f t="shared" si="10"/>
        <v>13657.6</v>
      </c>
      <c r="AE66" s="154"/>
      <c r="AF66" s="48" t="s">
        <v>35</v>
      </c>
      <c r="AG66" s="174">
        <v>8</v>
      </c>
      <c r="AH66" s="180">
        <v>414</v>
      </c>
      <c r="AI66" s="29">
        <f>AH66*AG66</f>
        <v>3312</v>
      </c>
    </row>
    <row r="67" spans="2:35" s="10" customFormat="1" ht="15" customHeight="1">
      <c r="B67" s="314">
        <v>20</v>
      </c>
      <c r="C67" s="315"/>
      <c r="D67" s="237" t="s">
        <v>104</v>
      </c>
      <c r="E67" s="238"/>
      <c r="F67" s="238"/>
      <c r="G67" s="238"/>
      <c r="H67" s="238"/>
      <c r="I67" s="238"/>
      <c r="J67" s="238"/>
      <c r="K67" s="238"/>
      <c r="L67" s="238"/>
      <c r="M67" s="238"/>
      <c r="N67" s="238"/>
      <c r="O67" s="239"/>
      <c r="P67" s="57"/>
      <c r="Q67" s="48" t="s">
        <v>35</v>
      </c>
      <c r="R67" s="49">
        <v>12</v>
      </c>
      <c r="S67" s="50">
        <v>245</v>
      </c>
      <c r="T67" s="29">
        <f>S67*R67</f>
        <v>2940</v>
      </c>
      <c r="U67" s="151"/>
      <c r="V67" s="48" t="s">
        <v>35</v>
      </c>
      <c r="W67" s="174">
        <v>12</v>
      </c>
      <c r="X67" s="173">
        <v>1421.7</v>
      </c>
      <c r="Y67" s="29">
        <f>X67*W67</f>
        <v>17060.400000000001</v>
      </c>
      <c r="Z67" s="57"/>
      <c r="AA67" s="48" t="s">
        <v>35</v>
      </c>
      <c r="AB67" s="49">
        <v>12</v>
      </c>
      <c r="AC67" s="50">
        <v>1707.2</v>
      </c>
      <c r="AD67" s="29">
        <f t="shared" si="10"/>
        <v>20486.400000000001</v>
      </c>
      <c r="AE67" s="154"/>
      <c r="AF67" s="48" t="s">
        <v>35</v>
      </c>
      <c r="AG67" s="174">
        <v>12</v>
      </c>
      <c r="AH67" s="180">
        <v>414</v>
      </c>
      <c r="AI67" s="29">
        <f>AH67*AG67</f>
        <v>4968</v>
      </c>
    </row>
    <row r="68" spans="2:35" s="10" customFormat="1" ht="15" customHeight="1">
      <c r="B68" s="314">
        <v>21</v>
      </c>
      <c r="C68" s="315"/>
      <c r="D68" s="237" t="s">
        <v>85</v>
      </c>
      <c r="E68" s="238"/>
      <c r="F68" s="238"/>
      <c r="G68" s="238"/>
      <c r="H68" s="238"/>
      <c r="I68" s="238"/>
      <c r="J68" s="238"/>
      <c r="K68" s="238"/>
      <c r="L68" s="238"/>
      <c r="M68" s="238"/>
      <c r="N68" s="238"/>
      <c r="O68" s="239"/>
      <c r="P68" s="57"/>
      <c r="Q68" s="48" t="s">
        <v>35</v>
      </c>
      <c r="R68" s="49">
        <v>2</v>
      </c>
      <c r="S68" s="50">
        <v>335</v>
      </c>
      <c r="T68" s="29">
        <f>S68*R68</f>
        <v>670</v>
      </c>
      <c r="U68" s="151"/>
      <c r="V68" s="48" t="s">
        <v>35</v>
      </c>
      <c r="W68" s="174">
        <v>2</v>
      </c>
      <c r="X68" s="173">
        <v>2982</v>
      </c>
      <c r="Y68" s="29">
        <f>X68*W68</f>
        <v>5964</v>
      </c>
      <c r="Z68" s="57"/>
      <c r="AA68" s="48" t="s">
        <v>35</v>
      </c>
      <c r="AB68" s="49">
        <v>2</v>
      </c>
      <c r="AC68" s="50">
        <v>1617.0000000000002</v>
      </c>
      <c r="AD68" s="29">
        <f t="shared" si="10"/>
        <v>3234.0000000000005</v>
      </c>
      <c r="AE68" s="154"/>
      <c r="AF68" s="48" t="s">
        <v>35</v>
      </c>
      <c r="AG68" s="174">
        <v>2</v>
      </c>
      <c r="AH68" s="180">
        <v>966</v>
      </c>
      <c r="AI68" s="29">
        <f>AH68*AG68</f>
        <v>1932</v>
      </c>
    </row>
    <row r="69" spans="2:35" s="10" customFormat="1" ht="15" customHeight="1">
      <c r="B69" s="314">
        <v>22</v>
      </c>
      <c r="C69" s="315"/>
      <c r="D69" s="237" t="s">
        <v>179</v>
      </c>
      <c r="E69" s="238"/>
      <c r="F69" s="238"/>
      <c r="G69" s="238"/>
      <c r="H69" s="238"/>
      <c r="I69" s="238"/>
      <c r="J69" s="238"/>
      <c r="K69" s="238"/>
      <c r="L69" s="238"/>
      <c r="M69" s="238"/>
      <c r="N69" s="238"/>
      <c r="O69" s="239"/>
      <c r="P69" s="57"/>
      <c r="Q69" s="48" t="s">
        <v>35</v>
      </c>
      <c r="R69" s="49">
        <v>1</v>
      </c>
      <c r="S69" s="51">
        <v>706</v>
      </c>
      <c r="T69" s="29">
        <f>S69*R69</f>
        <v>706</v>
      </c>
      <c r="U69" s="151"/>
      <c r="V69" s="48" t="s">
        <v>35</v>
      </c>
      <c r="W69" s="175">
        <v>1</v>
      </c>
      <c r="X69" s="173">
        <v>3465</v>
      </c>
      <c r="Y69" s="29">
        <f>X69*W69</f>
        <v>3465</v>
      </c>
      <c r="Z69" s="57"/>
      <c r="AA69" s="48" t="s">
        <v>35</v>
      </c>
      <c r="AB69" s="49">
        <v>1</v>
      </c>
      <c r="AC69" s="50">
        <v>1683.0000000000002</v>
      </c>
      <c r="AD69" s="29">
        <f t="shared" si="10"/>
        <v>1683.0000000000002</v>
      </c>
      <c r="AE69" s="154"/>
      <c r="AF69" s="48" t="s">
        <v>35</v>
      </c>
      <c r="AG69" s="175">
        <v>1</v>
      </c>
      <c r="AH69" s="180">
        <v>1092.5</v>
      </c>
      <c r="AI69" s="29">
        <f>AH69*AG69</f>
        <v>1092.5</v>
      </c>
    </row>
    <row r="70" spans="2:35" s="10" customFormat="1" ht="15" customHeight="1">
      <c r="B70" s="141"/>
      <c r="C70" s="142"/>
      <c r="D70" s="311" t="s">
        <v>86</v>
      </c>
      <c r="E70" s="312"/>
      <c r="F70" s="312"/>
      <c r="G70" s="312"/>
      <c r="H70" s="312"/>
      <c r="I70" s="312"/>
      <c r="J70" s="312"/>
      <c r="K70" s="312"/>
      <c r="L70" s="312"/>
      <c r="M70" s="312"/>
      <c r="N70" s="312"/>
      <c r="O70" s="313"/>
      <c r="P70" s="57"/>
      <c r="Q70" s="48"/>
      <c r="R70" s="49"/>
      <c r="S70" s="150"/>
      <c r="T70" s="25"/>
      <c r="U70" s="151"/>
      <c r="V70" s="152"/>
      <c r="W70" s="152"/>
      <c r="X70" s="148"/>
      <c r="Y70" s="29"/>
      <c r="Z70" s="154"/>
      <c r="AA70" s="149"/>
      <c r="AB70" s="149"/>
      <c r="AC70" s="147"/>
      <c r="AD70" s="29"/>
      <c r="AE70" s="154"/>
      <c r="AF70" s="149"/>
      <c r="AG70" s="149"/>
      <c r="AH70" s="180"/>
      <c r="AI70" s="29"/>
    </row>
    <row r="71" spans="2:35" s="10" customFormat="1" ht="15" customHeight="1">
      <c r="B71" s="314">
        <v>23</v>
      </c>
      <c r="C71" s="316"/>
      <c r="D71" s="237" t="s">
        <v>73</v>
      </c>
      <c r="E71" s="238"/>
      <c r="F71" s="238"/>
      <c r="G71" s="238"/>
      <c r="H71" s="238"/>
      <c r="I71" s="238"/>
      <c r="J71" s="238"/>
      <c r="K71" s="238"/>
      <c r="L71" s="238"/>
      <c r="M71" s="238"/>
      <c r="N71" s="238"/>
      <c r="O71" s="239"/>
      <c r="P71" s="57"/>
      <c r="Q71" s="48" t="s">
        <v>71</v>
      </c>
      <c r="R71" s="49">
        <v>2</v>
      </c>
      <c r="S71" s="50">
        <v>14888</v>
      </c>
      <c r="T71" s="29">
        <f>S71*R71</f>
        <v>29776</v>
      </c>
      <c r="U71" s="151"/>
      <c r="V71" s="48" t="s">
        <v>71</v>
      </c>
      <c r="W71" s="174">
        <v>2</v>
      </c>
      <c r="X71" s="173">
        <v>9975</v>
      </c>
      <c r="Y71" s="29">
        <f>X71*W71</f>
        <v>19950</v>
      </c>
      <c r="Z71" s="57"/>
      <c r="AA71" s="48" t="s">
        <v>71</v>
      </c>
      <c r="AB71" s="49">
        <v>2</v>
      </c>
      <c r="AC71" s="50">
        <v>10340</v>
      </c>
      <c r="AD71" s="29">
        <f t="shared" ref="AD71:AD77" si="11">AC71*AB71</f>
        <v>20680</v>
      </c>
      <c r="AE71" s="154"/>
      <c r="AF71" s="48" t="s">
        <v>71</v>
      </c>
      <c r="AG71" s="174">
        <v>2</v>
      </c>
      <c r="AH71" s="180">
        <v>12029</v>
      </c>
      <c r="AI71" s="29">
        <f>AH71*AG71</f>
        <v>24058</v>
      </c>
    </row>
    <row r="72" spans="2:35" s="10" customFormat="1" ht="15" customHeight="1">
      <c r="B72" s="314">
        <v>24</v>
      </c>
      <c r="C72" s="316"/>
      <c r="D72" s="237" t="s">
        <v>87</v>
      </c>
      <c r="E72" s="238"/>
      <c r="F72" s="238"/>
      <c r="G72" s="238"/>
      <c r="H72" s="238"/>
      <c r="I72" s="238"/>
      <c r="J72" s="238"/>
      <c r="K72" s="238"/>
      <c r="L72" s="238"/>
      <c r="M72" s="238"/>
      <c r="N72" s="238"/>
      <c r="O72" s="239"/>
      <c r="P72" s="58" t="s">
        <v>103</v>
      </c>
      <c r="Q72" s="48" t="s">
        <v>57</v>
      </c>
      <c r="R72" s="49">
        <v>2</v>
      </c>
      <c r="S72" s="51" t="s">
        <v>103</v>
      </c>
      <c r="T72" s="29"/>
      <c r="U72" s="153"/>
      <c r="V72" s="48" t="s">
        <v>57</v>
      </c>
      <c r="W72" s="174">
        <v>2</v>
      </c>
      <c r="X72" s="173"/>
      <c r="Y72" s="29"/>
      <c r="Z72" s="58" t="s">
        <v>103</v>
      </c>
      <c r="AA72" s="48" t="s">
        <v>57</v>
      </c>
      <c r="AB72" s="49">
        <v>2</v>
      </c>
      <c r="AC72" s="51">
        <v>4950</v>
      </c>
      <c r="AD72" s="29">
        <f t="shared" si="11"/>
        <v>9900</v>
      </c>
      <c r="AE72" s="58" t="s">
        <v>103</v>
      </c>
      <c r="AF72" s="48" t="s">
        <v>57</v>
      </c>
      <c r="AG72" s="174">
        <v>2</v>
      </c>
      <c r="AH72" s="180"/>
      <c r="AI72" s="29"/>
    </row>
    <row r="73" spans="2:35" s="10" customFormat="1" ht="15" customHeight="1">
      <c r="B73" s="223">
        <v>25</v>
      </c>
      <c r="C73" s="224"/>
      <c r="D73" s="237" t="s">
        <v>180</v>
      </c>
      <c r="E73" s="238"/>
      <c r="F73" s="238"/>
      <c r="G73" s="238"/>
      <c r="H73" s="238"/>
      <c r="I73" s="238"/>
      <c r="J73" s="238"/>
      <c r="K73" s="238"/>
      <c r="L73" s="238"/>
      <c r="M73" s="238"/>
      <c r="N73" s="238"/>
      <c r="O73" s="239"/>
      <c r="P73" s="58" t="s">
        <v>103</v>
      </c>
      <c r="Q73" s="48" t="s">
        <v>182</v>
      </c>
      <c r="R73" s="49">
        <v>1</v>
      </c>
      <c r="S73" s="51"/>
      <c r="T73" s="29"/>
      <c r="U73" s="151"/>
      <c r="V73" s="48" t="s">
        <v>182</v>
      </c>
      <c r="W73" s="174">
        <v>1</v>
      </c>
      <c r="X73" s="173"/>
      <c r="Y73" s="29"/>
      <c r="Z73" s="58" t="s">
        <v>103</v>
      </c>
      <c r="AA73" s="48" t="s">
        <v>182</v>
      </c>
      <c r="AB73" s="49">
        <v>1</v>
      </c>
      <c r="AC73" s="51">
        <v>3960</v>
      </c>
      <c r="AD73" s="29">
        <f t="shared" si="11"/>
        <v>3960</v>
      </c>
      <c r="AE73" s="58" t="s">
        <v>103</v>
      </c>
      <c r="AF73" s="48" t="s">
        <v>182</v>
      </c>
      <c r="AG73" s="174">
        <v>1</v>
      </c>
      <c r="AH73" s="180"/>
      <c r="AI73" s="29"/>
    </row>
    <row r="74" spans="2:35" s="10" customFormat="1" ht="15" customHeight="1">
      <c r="B74" s="314">
        <v>26</v>
      </c>
      <c r="C74" s="316"/>
      <c r="D74" s="306" t="s">
        <v>88</v>
      </c>
      <c r="E74" s="309"/>
      <c r="F74" s="309"/>
      <c r="G74" s="309"/>
      <c r="H74" s="309"/>
      <c r="I74" s="309"/>
      <c r="J74" s="309"/>
      <c r="K74" s="309"/>
      <c r="L74" s="309"/>
      <c r="M74" s="309"/>
      <c r="N74" s="309"/>
      <c r="O74" s="310"/>
      <c r="P74" s="58"/>
      <c r="Q74" s="48" t="s">
        <v>72</v>
      </c>
      <c r="R74" s="49">
        <v>6</v>
      </c>
      <c r="S74" s="50">
        <v>1100</v>
      </c>
      <c r="T74" s="29">
        <f>S74*R74</f>
        <v>6600</v>
      </c>
      <c r="U74" s="151"/>
      <c r="V74" s="48" t="s">
        <v>72</v>
      </c>
      <c r="W74" s="174">
        <v>6</v>
      </c>
      <c r="X74" s="173">
        <v>10500</v>
      </c>
      <c r="Y74" s="29">
        <f>X74*W74</f>
        <v>63000</v>
      </c>
      <c r="Z74" s="58"/>
      <c r="AA74" s="48" t="s">
        <v>72</v>
      </c>
      <c r="AB74" s="49">
        <v>6</v>
      </c>
      <c r="AC74" s="50">
        <v>8800</v>
      </c>
      <c r="AD74" s="29">
        <f t="shared" si="11"/>
        <v>52800</v>
      </c>
      <c r="AE74" s="58"/>
      <c r="AF74" s="48" t="s">
        <v>72</v>
      </c>
      <c r="AG74" s="174">
        <v>6</v>
      </c>
      <c r="AH74" s="180">
        <v>7406</v>
      </c>
      <c r="AI74" s="29">
        <f>AH74*AG74</f>
        <v>44436</v>
      </c>
    </row>
    <row r="75" spans="2:35" s="10" customFormat="1" ht="15" customHeight="1">
      <c r="B75" s="314">
        <v>27</v>
      </c>
      <c r="C75" s="316"/>
      <c r="D75" s="306" t="s">
        <v>89</v>
      </c>
      <c r="E75" s="307"/>
      <c r="F75" s="307"/>
      <c r="G75" s="307"/>
      <c r="H75" s="307"/>
      <c r="I75" s="307"/>
      <c r="J75" s="307"/>
      <c r="K75" s="307"/>
      <c r="L75" s="307"/>
      <c r="M75" s="307"/>
      <c r="N75" s="307"/>
      <c r="O75" s="308"/>
      <c r="P75" s="58" t="s">
        <v>103</v>
      </c>
      <c r="Q75" s="48" t="s">
        <v>72</v>
      </c>
      <c r="R75" s="49">
        <v>1</v>
      </c>
      <c r="S75" s="51" t="s">
        <v>103</v>
      </c>
      <c r="T75" s="29"/>
      <c r="U75" s="151"/>
      <c r="V75" s="48" t="s">
        <v>72</v>
      </c>
      <c r="W75" s="174">
        <v>1</v>
      </c>
      <c r="X75" s="173"/>
      <c r="Y75" s="29"/>
      <c r="Z75" s="58" t="s">
        <v>103</v>
      </c>
      <c r="AA75" s="48" t="s">
        <v>72</v>
      </c>
      <c r="AB75" s="49">
        <v>1</v>
      </c>
      <c r="AC75" s="51">
        <v>3960</v>
      </c>
      <c r="AD75" s="29">
        <f t="shared" si="11"/>
        <v>3960</v>
      </c>
      <c r="AE75" s="58" t="s">
        <v>103</v>
      </c>
      <c r="AF75" s="48" t="s">
        <v>72</v>
      </c>
      <c r="AG75" s="174">
        <v>1</v>
      </c>
      <c r="AH75" s="180"/>
      <c r="AI75" s="29"/>
    </row>
    <row r="76" spans="2:35" s="10" customFormat="1" ht="15" customHeight="1">
      <c r="B76" s="314">
        <v>28</v>
      </c>
      <c r="C76" s="316"/>
      <c r="D76" s="237" t="s">
        <v>126</v>
      </c>
      <c r="E76" s="238"/>
      <c r="F76" s="238"/>
      <c r="G76" s="238"/>
      <c r="H76" s="238"/>
      <c r="I76" s="238"/>
      <c r="J76" s="238"/>
      <c r="K76" s="238"/>
      <c r="L76" s="238"/>
      <c r="M76" s="238"/>
      <c r="N76" s="238"/>
      <c r="O76" s="239"/>
      <c r="P76" s="57"/>
      <c r="Q76" s="48" t="s">
        <v>35</v>
      </c>
      <c r="R76" s="49">
        <v>4</v>
      </c>
      <c r="S76" s="50">
        <v>485</v>
      </c>
      <c r="T76" s="29">
        <f>S76*R76</f>
        <v>1940</v>
      </c>
      <c r="U76" s="151"/>
      <c r="V76" s="48" t="s">
        <v>35</v>
      </c>
      <c r="W76" s="174">
        <v>4</v>
      </c>
      <c r="X76" s="173">
        <v>1596</v>
      </c>
      <c r="Y76" s="29">
        <f>X76*W76</f>
        <v>6384</v>
      </c>
      <c r="Z76" s="57"/>
      <c r="AA76" s="48" t="s">
        <v>35</v>
      </c>
      <c r="AB76" s="49">
        <v>4</v>
      </c>
      <c r="AC76" s="50">
        <v>572</v>
      </c>
      <c r="AD76" s="29">
        <f t="shared" si="11"/>
        <v>2288</v>
      </c>
      <c r="AE76" s="154"/>
      <c r="AF76" s="48" t="s">
        <v>35</v>
      </c>
      <c r="AG76" s="174">
        <v>4</v>
      </c>
      <c r="AH76" s="180">
        <v>598</v>
      </c>
      <c r="AI76" s="29">
        <f>AH76*AG76</f>
        <v>2392</v>
      </c>
    </row>
    <row r="77" spans="2:35" s="10" customFormat="1" ht="15" customHeight="1">
      <c r="B77" s="314">
        <v>29</v>
      </c>
      <c r="C77" s="316"/>
      <c r="D77" s="237" t="s">
        <v>127</v>
      </c>
      <c r="E77" s="238"/>
      <c r="F77" s="238"/>
      <c r="G77" s="238"/>
      <c r="H77" s="238"/>
      <c r="I77" s="238"/>
      <c r="J77" s="238"/>
      <c r="K77" s="238"/>
      <c r="L77" s="238"/>
      <c r="M77" s="238"/>
      <c r="N77" s="238"/>
      <c r="O77" s="239"/>
      <c r="P77" s="58"/>
      <c r="Q77" s="48" t="s">
        <v>31</v>
      </c>
      <c r="R77" s="49">
        <v>1</v>
      </c>
      <c r="S77" s="50">
        <v>485</v>
      </c>
      <c r="T77" s="29">
        <f>S77*R77</f>
        <v>485</v>
      </c>
      <c r="U77" s="151"/>
      <c r="V77" s="48" t="s">
        <v>31</v>
      </c>
      <c r="W77" s="175">
        <v>1</v>
      </c>
      <c r="X77" s="173">
        <v>1596</v>
      </c>
      <c r="Y77" s="29">
        <f>X77*W77</f>
        <v>1596</v>
      </c>
      <c r="Z77" s="58"/>
      <c r="AA77" s="48" t="s">
        <v>31</v>
      </c>
      <c r="AB77" s="49">
        <v>1</v>
      </c>
      <c r="AC77" s="50">
        <v>572</v>
      </c>
      <c r="AD77" s="29">
        <f t="shared" si="11"/>
        <v>572</v>
      </c>
      <c r="AE77" s="154"/>
      <c r="AF77" s="48" t="s">
        <v>31</v>
      </c>
      <c r="AG77" s="175">
        <v>1</v>
      </c>
      <c r="AH77" s="180">
        <v>598</v>
      </c>
      <c r="AI77" s="29">
        <f>AH77*AG77</f>
        <v>598</v>
      </c>
    </row>
    <row r="78" spans="2:35" s="10" customFormat="1" ht="15" customHeight="1">
      <c r="B78" s="141"/>
      <c r="C78" s="142"/>
      <c r="D78" s="317" t="s">
        <v>106</v>
      </c>
      <c r="E78" s="318"/>
      <c r="F78" s="318"/>
      <c r="G78" s="318"/>
      <c r="H78" s="318"/>
      <c r="I78" s="318"/>
      <c r="J78" s="318"/>
      <c r="K78" s="318"/>
      <c r="L78" s="318"/>
      <c r="M78" s="318"/>
      <c r="N78" s="318"/>
      <c r="O78" s="319"/>
      <c r="P78" s="58"/>
      <c r="Q78" s="48"/>
      <c r="R78" s="49"/>
      <c r="S78" s="50"/>
      <c r="T78" s="29"/>
      <c r="U78" s="151"/>
      <c r="V78" s="152"/>
      <c r="W78" s="152"/>
      <c r="X78" s="148"/>
      <c r="Y78" s="29"/>
      <c r="Z78" s="154"/>
      <c r="AA78" s="149"/>
      <c r="AB78" s="149"/>
      <c r="AC78" s="147"/>
      <c r="AD78" s="29"/>
      <c r="AE78" s="154"/>
      <c r="AF78" s="149"/>
      <c r="AG78" s="149"/>
      <c r="AH78" s="180"/>
      <c r="AI78" s="29"/>
    </row>
    <row r="79" spans="2:35" s="10" customFormat="1" ht="15" customHeight="1">
      <c r="B79" s="314">
        <v>30</v>
      </c>
      <c r="C79" s="315"/>
      <c r="D79" s="237" t="s">
        <v>90</v>
      </c>
      <c r="E79" s="238"/>
      <c r="F79" s="238"/>
      <c r="G79" s="238"/>
      <c r="H79" s="238"/>
      <c r="I79" s="238"/>
      <c r="J79" s="238"/>
      <c r="K79" s="238"/>
      <c r="L79" s="238"/>
      <c r="M79" s="238"/>
      <c r="N79" s="238"/>
      <c r="O79" s="239"/>
      <c r="P79" s="57"/>
      <c r="Q79" s="48" t="s">
        <v>71</v>
      </c>
      <c r="R79" s="49">
        <v>14</v>
      </c>
      <c r="S79" s="50">
        <v>13650</v>
      </c>
      <c r="T79" s="29">
        <f>S79*R79</f>
        <v>191100</v>
      </c>
      <c r="U79" s="151"/>
      <c r="V79" s="48" t="s">
        <v>71</v>
      </c>
      <c r="W79" s="174">
        <v>14</v>
      </c>
      <c r="X79" s="173">
        <v>7875</v>
      </c>
      <c r="Y79" s="29">
        <f>X79*W79</f>
        <v>110250</v>
      </c>
      <c r="Z79" s="57"/>
      <c r="AA79" s="48" t="s">
        <v>71</v>
      </c>
      <c r="AB79" s="49">
        <v>14</v>
      </c>
      <c r="AC79" s="50">
        <v>7700.0000000000009</v>
      </c>
      <c r="AD79" s="29">
        <f t="shared" ref="AD79:AD90" si="12">AC79*AB79</f>
        <v>107800.00000000001</v>
      </c>
      <c r="AE79" s="57"/>
      <c r="AF79" s="48" t="s">
        <v>71</v>
      </c>
      <c r="AG79" s="174">
        <v>14</v>
      </c>
      <c r="AH79" s="180">
        <v>8682.5</v>
      </c>
      <c r="AI79" s="29">
        <f>AH79*AG79</f>
        <v>121555</v>
      </c>
    </row>
    <row r="80" spans="2:35" s="10" customFormat="1" ht="15" customHeight="1">
      <c r="B80" s="314">
        <v>31</v>
      </c>
      <c r="C80" s="315"/>
      <c r="D80" s="237" t="s">
        <v>91</v>
      </c>
      <c r="E80" s="238"/>
      <c r="F80" s="238"/>
      <c r="G80" s="238"/>
      <c r="H80" s="238"/>
      <c r="I80" s="238"/>
      <c r="J80" s="238"/>
      <c r="K80" s="238"/>
      <c r="L80" s="238"/>
      <c r="M80" s="238"/>
      <c r="N80" s="238"/>
      <c r="O80" s="239"/>
      <c r="P80" s="58" t="s">
        <v>103</v>
      </c>
      <c r="Q80" s="48" t="s">
        <v>57</v>
      </c>
      <c r="R80" s="49">
        <v>2</v>
      </c>
      <c r="S80" s="51" t="s">
        <v>103</v>
      </c>
      <c r="T80" s="29"/>
      <c r="U80" s="151"/>
      <c r="V80" s="48" t="s">
        <v>57</v>
      </c>
      <c r="W80" s="174">
        <v>2</v>
      </c>
      <c r="X80" s="173"/>
      <c r="Y80" s="29"/>
      <c r="Z80" s="58" t="s">
        <v>103</v>
      </c>
      <c r="AA80" s="48" t="s">
        <v>57</v>
      </c>
      <c r="AB80" s="49">
        <v>2</v>
      </c>
      <c r="AC80" s="51">
        <v>3960</v>
      </c>
      <c r="AD80" s="29">
        <f t="shared" si="12"/>
        <v>7920</v>
      </c>
      <c r="AE80" s="58" t="s">
        <v>103</v>
      </c>
      <c r="AF80" s="48" t="s">
        <v>57</v>
      </c>
      <c r="AG80" s="174">
        <v>2</v>
      </c>
      <c r="AH80" s="147"/>
      <c r="AI80" s="29"/>
    </row>
    <row r="81" spans="2:35" s="10" customFormat="1" ht="15" customHeight="1">
      <c r="B81" s="314">
        <v>32</v>
      </c>
      <c r="C81" s="315"/>
      <c r="D81" s="306" t="s">
        <v>92</v>
      </c>
      <c r="E81" s="307"/>
      <c r="F81" s="307"/>
      <c r="G81" s="307"/>
      <c r="H81" s="307"/>
      <c r="I81" s="307"/>
      <c r="J81" s="307"/>
      <c r="K81" s="307"/>
      <c r="L81" s="307"/>
      <c r="M81" s="307"/>
      <c r="N81" s="307"/>
      <c r="O81" s="308"/>
      <c r="P81" s="58" t="s">
        <v>103</v>
      </c>
      <c r="Q81" s="48" t="s">
        <v>57</v>
      </c>
      <c r="R81" s="49">
        <v>1</v>
      </c>
      <c r="S81" s="51" t="s">
        <v>103</v>
      </c>
      <c r="T81" s="29"/>
      <c r="U81" s="151"/>
      <c r="V81" s="48" t="s">
        <v>57</v>
      </c>
      <c r="W81" s="174">
        <v>1</v>
      </c>
      <c r="X81" s="173"/>
      <c r="Y81" s="29"/>
      <c r="Z81" s="58" t="s">
        <v>103</v>
      </c>
      <c r="AA81" s="48" t="s">
        <v>57</v>
      </c>
      <c r="AB81" s="49">
        <v>1</v>
      </c>
      <c r="AC81" s="51">
        <v>3960</v>
      </c>
      <c r="AD81" s="29">
        <f t="shared" si="12"/>
        <v>3960</v>
      </c>
      <c r="AE81" s="58" t="s">
        <v>103</v>
      </c>
      <c r="AF81" s="48" t="s">
        <v>57</v>
      </c>
      <c r="AG81" s="174">
        <v>1</v>
      </c>
      <c r="AH81" s="147"/>
      <c r="AI81" s="29"/>
    </row>
    <row r="82" spans="2:35" s="10" customFormat="1" ht="15" customHeight="1">
      <c r="B82" s="223">
        <v>33</v>
      </c>
      <c r="C82" s="224"/>
      <c r="D82" s="306" t="s">
        <v>181</v>
      </c>
      <c r="E82" s="307"/>
      <c r="F82" s="307"/>
      <c r="G82" s="307"/>
      <c r="H82" s="307"/>
      <c r="I82" s="307"/>
      <c r="J82" s="307"/>
      <c r="K82" s="307"/>
      <c r="L82" s="307"/>
      <c r="M82" s="307"/>
      <c r="N82" s="307"/>
      <c r="O82" s="308"/>
      <c r="P82" s="58" t="s">
        <v>103</v>
      </c>
      <c r="Q82" s="48" t="s">
        <v>57</v>
      </c>
      <c r="R82" s="49">
        <v>1</v>
      </c>
      <c r="S82" s="51" t="s">
        <v>103</v>
      </c>
      <c r="T82" s="29"/>
      <c r="U82" s="151"/>
      <c r="V82" s="48" t="s">
        <v>57</v>
      </c>
      <c r="W82" s="174">
        <v>1</v>
      </c>
      <c r="X82" s="173"/>
      <c r="Y82" s="29"/>
      <c r="Z82" s="58" t="s">
        <v>103</v>
      </c>
      <c r="AA82" s="48" t="s">
        <v>57</v>
      </c>
      <c r="AB82" s="49">
        <v>1</v>
      </c>
      <c r="AC82" s="51">
        <v>3960</v>
      </c>
      <c r="AD82" s="29">
        <f t="shared" si="12"/>
        <v>3960</v>
      </c>
      <c r="AE82" s="58" t="s">
        <v>103</v>
      </c>
      <c r="AF82" s="48" t="s">
        <v>57</v>
      </c>
      <c r="AG82" s="174">
        <v>1</v>
      </c>
      <c r="AH82" s="147"/>
      <c r="AI82" s="29"/>
    </row>
    <row r="83" spans="2:35" s="10" customFormat="1" ht="15" customHeight="1">
      <c r="B83" s="314">
        <v>34</v>
      </c>
      <c r="C83" s="315"/>
      <c r="D83" s="306" t="s">
        <v>94</v>
      </c>
      <c r="E83" s="309"/>
      <c r="F83" s="309"/>
      <c r="G83" s="309"/>
      <c r="H83" s="309"/>
      <c r="I83" s="309"/>
      <c r="J83" s="309"/>
      <c r="K83" s="309"/>
      <c r="L83" s="309"/>
      <c r="M83" s="309"/>
      <c r="N83" s="309"/>
      <c r="O83" s="310"/>
      <c r="P83" s="58"/>
      <c r="Q83" s="48" t="s">
        <v>72</v>
      </c>
      <c r="R83" s="49">
        <v>6</v>
      </c>
      <c r="S83" s="50">
        <v>815</v>
      </c>
      <c r="T83" s="29">
        <f t="shared" ref="T83:T90" si="13">S83*R83</f>
        <v>4890</v>
      </c>
      <c r="U83" s="151"/>
      <c r="V83" s="48" t="s">
        <v>72</v>
      </c>
      <c r="W83" s="174">
        <v>6</v>
      </c>
      <c r="X83" s="173">
        <v>9030</v>
      </c>
      <c r="Y83" s="29">
        <f t="shared" ref="Y83:Y90" si="14">X83*W83</f>
        <v>54180</v>
      </c>
      <c r="Z83" s="58"/>
      <c r="AA83" s="48" t="s">
        <v>72</v>
      </c>
      <c r="AB83" s="49">
        <v>6</v>
      </c>
      <c r="AC83" s="50">
        <v>11000</v>
      </c>
      <c r="AD83" s="29">
        <f t="shared" si="12"/>
        <v>66000</v>
      </c>
      <c r="AE83" s="58"/>
      <c r="AF83" s="48" t="s">
        <v>72</v>
      </c>
      <c r="AG83" s="174">
        <v>6</v>
      </c>
      <c r="AH83" s="180">
        <v>6256</v>
      </c>
      <c r="AI83" s="29">
        <f t="shared" ref="AI83:AI90" si="15">AH83*AG83</f>
        <v>37536</v>
      </c>
    </row>
    <row r="84" spans="2:35" s="10" customFormat="1" ht="15" customHeight="1">
      <c r="B84" s="314">
        <v>35</v>
      </c>
      <c r="C84" s="315"/>
      <c r="D84" s="237" t="s">
        <v>107</v>
      </c>
      <c r="E84" s="238"/>
      <c r="F84" s="238"/>
      <c r="G84" s="238"/>
      <c r="H84" s="238"/>
      <c r="I84" s="238"/>
      <c r="J84" s="238"/>
      <c r="K84" s="238"/>
      <c r="L84" s="238"/>
      <c r="M84" s="238"/>
      <c r="N84" s="238"/>
      <c r="O84" s="239"/>
      <c r="P84" s="58"/>
      <c r="Q84" s="48" t="s">
        <v>35</v>
      </c>
      <c r="R84" s="49">
        <v>1</v>
      </c>
      <c r="S84" s="51">
        <v>1450</v>
      </c>
      <c r="T84" s="29">
        <f t="shared" si="13"/>
        <v>1450</v>
      </c>
      <c r="U84" s="151"/>
      <c r="V84" s="48" t="s">
        <v>35</v>
      </c>
      <c r="W84" s="174">
        <v>1</v>
      </c>
      <c r="X84" s="173">
        <v>3449.25</v>
      </c>
      <c r="Y84" s="29">
        <f t="shared" si="14"/>
        <v>3449.25</v>
      </c>
      <c r="Z84" s="58"/>
      <c r="AA84" s="48" t="s">
        <v>35</v>
      </c>
      <c r="AB84" s="49">
        <v>1</v>
      </c>
      <c r="AC84" s="50">
        <v>4697</v>
      </c>
      <c r="AD84" s="29">
        <f t="shared" si="12"/>
        <v>4697</v>
      </c>
      <c r="AE84" s="58"/>
      <c r="AF84" s="48" t="s">
        <v>35</v>
      </c>
      <c r="AG84" s="174">
        <v>1</v>
      </c>
      <c r="AH84" s="180">
        <v>2535.75</v>
      </c>
      <c r="AI84" s="29">
        <f t="shared" si="15"/>
        <v>2535.75</v>
      </c>
    </row>
    <row r="85" spans="2:35" s="10" customFormat="1" ht="15" customHeight="1">
      <c r="B85" s="314">
        <v>36</v>
      </c>
      <c r="C85" s="315"/>
      <c r="D85" s="237" t="s">
        <v>128</v>
      </c>
      <c r="E85" s="238"/>
      <c r="F85" s="238"/>
      <c r="G85" s="238"/>
      <c r="H85" s="238"/>
      <c r="I85" s="238"/>
      <c r="J85" s="238"/>
      <c r="K85" s="238"/>
      <c r="L85" s="238"/>
      <c r="M85" s="238"/>
      <c r="N85" s="238"/>
      <c r="O85" s="239"/>
      <c r="P85" s="58"/>
      <c r="Q85" s="48" t="s">
        <v>35</v>
      </c>
      <c r="R85" s="49">
        <v>1</v>
      </c>
      <c r="S85" s="50">
        <v>1050</v>
      </c>
      <c r="T85" s="29">
        <f t="shared" si="13"/>
        <v>1050</v>
      </c>
      <c r="U85" s="151"/>
      <c r="V85" s="48" t="s">
        <v>35</v>
      </c>
      <c r="W85" s="174">
        <v>1</v>
      </c>
      <c r="X85" s="173">
        <v>3465</v>
      </c>
      <c r="Y85" s="29">
        <f t="shared" si="14"/>
        <v>3465</v>
      </c>
      <c r="Z85" s="58"/>
      <c r="AA85" s="48" t="s">
        <v>35</v>
      </c>
      <c r="AB85" s="49">
        <v>1</v>
      </c>
      <c r="AC85" s="50">
        <v>2513.5</v>
      </c>
      <c r="AD85" s="29">
        <f t="shared" si="12"/>
        <v>2513.5</v>
      </c>
      <c r="AE85" s="58"/>
      <c r="AF85" s="48" t="s">
        <v>35</v>
      </c>
      <c r="AG85" s="174">
        <v>1</v>
      </c>
      <c r="AH85" s="180">
        <v>1092.5</v>
      </c>
      <c r="AI85" s="29">
        <f t="shared" si="15"/>
        <v>1092.5</v>
      </c>
    </row>
    <row r="86" spans="2:35" s="10" customFormat="1" ht="15" customHeight="1">
      <c r="B86" s="314">
        <v>37</v>
      </c>
      <c r="C86" s="315"/>
      <c r="D86" s="237" t="s">
        <v>129</v>
      </c>
      <c r="E86" s="238"/>
      <c r="F86" s="238"/>
      <c r="G86" s="238"/>
      <c r="H86" s="238"/>
      <c r="I86" s="238"/>
      <c r="J86" s="238"/>
      <c r="K86" s="238"/>
      <c r="L86" s="238"/>
      <c r="M86" s="238"/>
      <c r="N86" s="238"/>
      <c r="O86" s="239"/>
      <c r="P86" s="58"/>
      <c r="Q86" s="48" t="s">
        <v>35</v>
      </c>
      <c r="R86" s="49">
        <v>10</v>
      </c>
      <c r="S86" s="50">
        <v>245</v>
      </c>
      <c r="T86" s="29">
        <f t="shared" si="13"/>
        <v>2450</v>
      </c>
      <c r="U86" s="151"/>
      <c r="V86" s="48" t="s">
        <v>35</v>
      </c>
      <c r="W86" s="174">
        <v>10</v>
      </c>
      <c r="X86" s="173">
        <v>1423.8</v>
      </c>
      <c r="Y86" s="29">
        <f t="shared" si="14"/>
        <v>14238</v>
      </c>
      <c r="Z86" s="58"/>
      <c r="AA86" s="48" t="s">
        <v>35</v>
      </c>
      <c r="AB86" s="49">
        <v>10</v>
      </c>
      <c r="AC86" s="50">
        <v>389.40000000000003</v>
      </c>
      <c r="AD86" s="29">
        <f t="shared" si="12"/>
        <v>3894.0000000000005</v>
      </c>
      <c r="AE86" s="58"/>
      <c r="AF86" s="48" t="s">
        <v>35</v>
      </c>
      <c r="AG86" s="174">
        <v>10</v>
      </c>
      <c r="AH86" s="180">
        <v>414</v>
      </c>
      <c r="AI86" s="29">
        <f t="shared" si="15"/>
        <v>4140</v>
      </c>
    </row>
    <row r="87" spans="2:35" s="10" customFormat="1" ht="15" customHeight="1">
      <c r="B87" s="314">
        <v>38</v>
      </c>
      <c r="C87" s="315"/>
      <c r="D87" s="237" t="s">
        <v>130</v>
      </c>
      <c r="E87" s="238"/>
      <c r="F87" s="238"/>
      <c r="G87" s="238"/>
      <c r="H87" s="238"/>
      <c r="I87" s="238"/>
      <c r="J87" s="238"/>
      <c r="K87" s="238"/>
      <c r="L87" s="238"/>
      <c r="M87" s="238"/>
      <c r="N87" s="238"/>
      <c r="O87" s="239"/>
      <c r="P87" s="58"/>
      <c r="Q87" s="48" t="s">
        <v>35</v>
      </c>
      <c r="R87" s="49">
        <v>6</v>
      </c>
      <c r="S87" s="50">
        <v>245</v>
      </c>
      <c r="T87" s="29">
        <f t="shared" si="13"/>
        <v>1470</v>
      </c>
      <c r="U87" s="151"/>
      <c r="V87" s="48" t="s">
        <v>35</v>
      </c>
      <c r="W87" s="174">
        <v>6</v>
      </c>
      <c r="X87" s="173">
        <v>1423.8</v>
      </c>
      <c r="Y87" s="29">
        <f t="shared" si="14"/>
        <v>8542.7999999999993</v>
      </c>
      <c r="Z87" s="58"/>
      <c r="AA87" s="48" t="s">
        <v>35</v>
      </c>
      <c r="AB87" s="49">
        <v>6</v>
      </c>
      <c r="AC87" s="50">
        <v>389.40000000000003</v>
      </c>
      <c r="AD87" s="29">
        <f t="shared" si="12"/>
        <v>2336.4</v>
      </c>
      <c r="AE87" s="58"/>
      <c r="AF87" s="48" t="s">
        <v>35</v>
      </c>
      <c r="AG87" s="174">
        <v>6</v>
      </c>
      <c r="AH87" s="180">
        <v>414</v>
      </c>
      <c r="AI87" s="29">
        <f t="shared" si="15"/>
        <v>2484</v>
      </c>
    </row>
    <row r="88" spans="2:35" s="10" customFormat="1" ht="15" customHeight="1">
      <c r="B88" s="314">
        <v>39</v>
      </c>
      <c r="C88" s="315"/>
      <c r="D88" s="237" t="s">
        <v>125</v>
      </c>
      <c r="E88" s="238"/>
      <c r="F88" s="238"/>
      <c r="G88" s="238"/>
      <c r="H88" s="238"/>
      <c r="I88" s="238"/>
      <c r="J88" s="238"/>
      <c r="K88" s="238"/>
      <c r="L88" s="238"/>
      <c r="M88" s="238"/>
      <c r="N88" s="238"/>
      <c r="O88" s="239"/>
      <c r="P88" s="58"/>
      <c r="Q88" s="48" t="s">
        <v>35</v>
      </c>
      <c r="R88" s="49">
        <v>1</v>
      </c>
      <c r="S88" s="50">
        <v>650</v>
      </c>
      <c r="T88" s="29">
        <f t="shared" si="13"/>
        <v>650</v>
      </c>
      <c r="U88" s="151"/>
      <c r="V88" s="48" t="s">
        <v>35</v>
      </c>
      <c r="W88" s="174">
        <v>1</v>
      </c>
      <c r="X88" s="173">
        <v>2982</v>
      </c>
      <c r="Y88" s="29">
        <f t="shared" si="14"/>
        <v>2982</v>
      </c>
      <c r="Z88" s="58"/>
      <c r="AA88" s="48" t="s">
        <v>35</v>
      </c>
      <c r="AB88" s="49">
        <v>1</v>
      </c>
      <c r="AC88" s="50">
        <v>924.00000000000011</v>
      </c>
      <c r="AD88" s="29">
        <f t="shared" si="12"/>
        <v>924.00000000000011</v>
      </c>
      <c r="AE88" s="58"/>
      <c r="AF88" s="48" t="s">
        <v>35</v>
      </c>
      <c r="AG88" s="174">
        <v>1</v>
      </c>
      <c r="AH88" s="180">
        <v>966</v>
      </c>
      <c r="AI88" s="29">
        <f t="shared" si="15"/>
        <v>966</v>
      </c>
    </row>
    <row r="89" spans="2:35" s="10" customFormat="1" ht="15" customHeight="1">
      <c r="B89" s="314">
        <v>40</v>
      </c>
      <c r="C89" s="315"/>
      <c r="D89" s="306" t="s">
        <v>135</v>
      </c>
      <c r="E89" s="307"/>
      <c r="F89" s="307"/>
      <c r="G89" s="307"/>
      <c r="H89" s="307"/>
      <c r="I89" s="307"/>
      <c r="J89" s="307"/>
      <c r="K89" s="307"/>
      <c r="L89" s="307"/>
      <c r="M89" s="307"/>
      <c r="N89" s="307"/>
      <c r="O89" s="308"/>
      <c r="P89" s="58"/>
      <c r="Q89" s="48" t="s">
        <v>35</v>
      </c>
      <c r="R89" s="49">
        <v>40</v>
      </c>
      <c r="S89" s="51">
        <v>750</v>
      </c>
      <c r="T89" s="29">
        <f t="shared" si="13"/>
        <v>30000</v>
      </c>
      <c r="U89" s="151"/>
      <c r="V89" s="48" t="s">
        <v>35</v>
      </c>
      <c r="W89" s="174">
        <v>40</v>
      </c>
      <c r="X89" s="173">
        <v>408.45</v>
      </c>
      <c r="Y89" s="29">
        <f t="shared" si="14"/>
        <v>16338</v>
      </c>
      <c r="Z89" s="58"/>
      <c r="AA89" s="48" t="s">
        <v>35</v>
      </c>
      <c r="AB89" s="49">
        <v>40</v>
      </c>
      <c r="AC89" s="50">
        <v>2400</v>
      </c>
      <c r="AD89" s="29">
        <f t="shared" si="12"/>
        <v>96000</v>
      </c>
      <c r="AE89" s="58"/>
      <c r="AF89" s="48" t="s">
        <v>35</v>
      </c>
      <c r="AG89" s="174">
        <v>40</v>
      </c>
      <c r="AH89" s="180">
        <v>460</v>
      </c>
      <c r="AI89" s="29">
        <f t="shared" si="15"/>
        <v>18400</v>
      </c>
    </row>
    <row r="90" spans="2:35" s="10" customFormat="1" ht="15" customHeight="1">
      <c r="B90" s="314">
        <v>41</v>
      </c>
      <c r="C90" s="315"/>
      <c r="D90" s="306" t="s">
        <v>133</v>
      </c>
      <c r="E90" s="307"/>
      <c r="F90" s="307"/>
      <c r="G90" s="307"/>
      <c r="H90" s="307"/>
      <c r="I90" s="307"/>
      <c r="J90" s="307"/>
      <c r="K90" s="307"/>
      <c r="L90" s="307"/>
      <c r="M90" s="307"/>
      <c r="N90" s="307"/>
      <c r="O90" s="308"/>
      <c r="P90" s="58"/>
      <c r="Q90" s="48" t="s">
        <v>134</v>
      </c>
      <c r="R90" s="49">
        <v>10</v>
      </c>
      <c r="S90" s="51">
        <v>4500</v>
      </c>
      <c r="T90" s="29">
        <f t="shared" si="13"/>
        <v>45000</v>
      </c>
      <c r="U90" s="151"/>
      <c r="V90" s="48" t="s">
        <v>134</v>
      </c>
      <c r="W90" s="175">
        <v>10</v>
      </c>
      <c r="X90" s="173">
        <v>2483.25</v>
      </c>
      <c r="Y90" s="29">
        <f t="shared" si="14"/>
        <v>24832.5</v>
      </c>
      <c r="Z90" s="58"/>
      <c r="AA90" s="48" t="s">
        <v>134</v>
      </c>
      <c r="AB90" s="49">
        <v>10</v>
      </c>
      <c r="AC90" s="50">
        <v>3840</v>
      </c>
      <c r="AD90" s="29">
        <f t="shared" si="12"/>
        <v>38400</v>
      </c>
      <c r="AE90" s="58"/>
      <c r="AF90" s="48" t="s">
        <v>134</v>
      </c>
      <c r="AG90" s="175">
        <v>10</v>
      </c>
      <c r="AH90" s="180">
        <v>3220</v>
      </c>
      <c r="AI90" s="29">
        <f t="shared" si="15"/>
        <v>32200</v>
      </c>
    </row>
    <row r="91" spans="2:35" s="10" customFormat="1" ht="15" customHeight="1">
      <c r="B91" s="141"/>
      <c r="C91" s="142"/>
      <c r="D91" s="158" t="s">
        <v>95</v>
      </c>
      <c r="E91" s="159"/>
      <c r="F91" s="159"/>
      <c r="G91" s="159"/>
      <c r="H91" s="159"/>
      <c r="I91" s="159"/>
      <c r="J91" s="159"/>
      <c r="K91" s="159"/>
      <c r="L91" s="159"/>
      <c r="M91" s="159"/>
      <c r="N91" s="159"/>
      <c r="O91" s="160"/>
      <c r="P91" s="149"/>
      <c r="Q91" s="149"/>
      <c r="R91" s="149"/>
      <c r="S91" s="150"/>
      <c r="T91" s="25"/>
      <c r="U91" s="151"/>
      <c r="V91" s="152"/>
      <c r="W91" s="152"/>
      <c r="X91" s="173"/>
      <c r="Y91" s="29"/>
      <c r="Z91" s="154"/>
      <c r="AA91" s="149"/>
      <c r="AB91" s="149"/>
      <c r="AC91" s="147"/>
      <c r="AD91" s="29"/>
      <c r="AE91" s="154"/>
      <c r="AF91" s="149"/>
      <c r="AG91" s="149"/>
      <c r="AH91" s="180"/>
      <c r="AI91" s="29"/>
    </row>
    <row r="92" spans="2:35" s="10" customFormat="1" ht="15" customHeight="1">
      <c r="B92" s="314">
        <v>42</v>
      </c>
      <c r="C92" s="315"/>
      <c r="D92" s="237" t="s">
        <v>70</v>
      </c>
      <c r="E92" s="238"/>
      <c r="F92" s="238"/>
      <c r="G92" s="238"/>
      <c r="H92" s="238"/>
      <c r="I92" s="238"/>
      <c r="J92" s="238"/>
      <c r="K92" s="238"/>
      <c r="L92" s="238"/>
      <c r="M92" s="238"/>
      <c r="N92" s="238"/>
      <c r="O92" s="239"/>
      <c r="P92" s="57"/>
      <c r="Q92" s="48" t="s">
        <v>71</v>
      </c>
      <c r="R92" s="49">
        <v>5</v>
      </c>
      <c r="S92" s="51">
        <v>1980</v>
      </c>
      <c r="T92" s="29">
        <f>S92*R92</f>
        <v>9900</v>
      </c>
      <c r="U92" s="151"/>
      <c r="V92" s="48" t="s">
        <v>71</v>
      </c>
      <c r="W92" s="174">
        <v>5</v>
      </c>
      <c r="X92" s="173">
        <v>7875</v>
      </c>
      <c r="Y92" s="29">
        <f>X92*W92</f>
        <v>39375</v>
      </c>
      <c r="Z92" s="57"/>
      <c r="AA92" s="48" t="s">
        <v>71</v>
      </c>
      <c r="AB92" s="49">
        <v>5</v>
      </c>
      <c r="AC92" s="50">
        <v>3234.0000000000005</v>
      </c>
      <c r="AD92" s="29">
        <f t="shared" ref="AD92:AD97" si="16">AC92*AB92</f>
        <v>16170.000000000002</v>
      </c>
      <c r="AE92" s="57"/>
      <c r="AF92" s="48" t="s">
        <v>71</v>
      </c>
      <c r="AG92" s="174">
        <v>5</v>
      </c>
      <c r="AH92" s="180">
        <v>3266</v>
      </c>
      <c r="AI92" s="29">
        <f>AH92*AG92</f>
        <v>16330</v>
      </c>
    </row>
    <row r="93" spans="2:35" s="10" customFormat="1" ht="15" customHeight="1">
      <c r="B93" s="314">
        <v>43</v>
      </c>
      <c r="C93" s="315"/>
      <c r="D93" s="306" t="s">
        <v>96</v>
      </c>
      <c r="E93" s="307"/>
      <c r="F93" s="307"/>
      <c r="G93" s="307"/>
      <c r="H93" s="307"/>
      <c r="I93" s="307"/>
      <c r="J93" s="307"/>
      <c r="K93" s="307"/>
      <c r="L93" s="307"/>
      <c r="M93" s="307"/>
      <c r="N93" s="307"/>
      <c r="O93" s="308"/>
      <c r="P93" s="58" t="s">
        <v>103</v>
      </c>
      <c r="Q93" s="48" t="s">
        <v>35</v>
      </c>
      <c r="R93" s="49">
        <v>2</v>
      </c>
      <c r="S93" s="51" t="s">
        <v>103</v>
      </c>
      <c r="T93" s="29"/>
      <c r="U93" s="151"/>
      <c r="V93" s="48" t="s">
        <v>35</v>
      </c>
      <c r="W93" s="174">
        <v>2</v>
      </c>
      <c r="X93" s="173"/>
      <c r="Y93" s="29"/>
      <c r="Z93" s="58" t="s">
        <v>103</v>
      </c>
      <c r="AA93" s="48" t="s">
        <v>35</v>
      </c>
      <c r="AB93" s="49">
        <v>2</v>
      </c>
      <c r="AC93" s="51">
        <v>2640</v>
      </c>
      <c r="AD93" s="29">
        <f t="shared" si="16"/>
        <v>5280</v>
      </c>
      <c r="AE93" s="58" t="s">
        <v>103</v>
      </c>
      <c r="AF93" s="48" t="s">
        <v>35</v>
      </c>
      <c r="AG93" s="174">
        <v>2</v>
      </c>
      <c r="AH93" s="180"/>
      <c r="AI93" s="29"/>
    </row>
    <row r="94" spans="2:35" s="10" customFormat="1" ht="15" customHeight="1">
      <c r="B94" s="314">
        <v>44</v>
      </c>
      <c r="C94" s="315"/>
      <c r="D94" s="237" t="s">
        <v>108</v>
      </c>
      <c r="E94" s="238"/>
      <c r="F94" s="238"/>
      <c r="G94" s="238"/>
      <c r="H94" s="238"/>
      <c r="I94" s="238"/>
      <c r="J94" s="238"/>
      <c r="K94" s="238"/>
      <c r="L94" s="238"/>
      <c r="M94" s="238"/>
      <c r="N94" s="238"/>
      <c r="O94" s="239"/>
      <c r="P94" s="58"/>
      <c r="Q94" s="48" t="s">
        <v>35</v>
      </c>
      <c r="R94" s="49">
        <v>8</v>
      </c>
      <c r="S94" s="51">
        <v>75</v>
      </c>
      <c r="T94" s="29">
        <f>S94*R94</f>
        <v>600</v>
      </c>
      <c r="U94" s="151"/>
      <c r="V94" s="48" t="s">
        <v>35</v>
      </c>
      <c r="W94" s="174">
        <v>8</v>
      </c>
      <c r="X94" s="173">
        <v>1421.7</v>
      </c>
      <c r="Y94" s="29">
        <f>X94*W94</f>
        <v>11373.6</v>
      </c>
      <c r="Z94" s="58"/>
      <c r="AA94" s="48" t="s">
        <v>35</v>
      </c>
      <c r="AB94" s="49">
        <v>10</v>
      </c>
      <c r="AC94" s="50">
        <v>440.00000000000006</v>
      </c>
      <c r="AD94" s="29">
        <f t="shared" si="16"/>
        <v>4400.0000000000009</v>
      </c>
      <c r="AE94" s="58"/>
      <c r="AF94" s="48" t="s">
        <v>35</v>
      </c>
      <c r="AG94" s="174">
        <v>8</v>
      </c>
      <c r="AH94" s="180">
        <v>161</v>
      </c>
      <c r="AI94" s="29">
        <f>AH94*AG94</f>
        <v>1288</v>
      </c>
    </row>
    <row r="95" spans="2:35" s="10" customFormat="1" ht="15" customHeight="1">
      <c r="B95" s="314">
        <v>45</v>
      </c>
      <c r="C95" s="315"/>
      <c r="D95" s="237" t="s">
        <v>183</v>
      </c>
      <c r="E95" s="238"/>
      <c r="F95" s="238"/>
      <c r="G95" s="238"/>
      <c r="H95" s="238"/>
      <c r="I95" s="238"/>
      <c r="J95" s="238"/>
      <c r="K95" s="238"/>
      <c r="L95" s="238"/>
      <c r="M95" s="238"/>
      <c r="N95" s="238"/>
      <c r="O95" s="239"/>
      <c r="P95" s="58" t="s">
        <v>103</v>
      </c>
      <c r="Q95" s="48" t="s">
        <v>57</v>
      </c>
      <c r="R95" s="49">
        <v>1</v>
      </c>
      <c r="S95" s="51" t="s">
        <v>103</v>
      </c>
      <c r="T95" s="29"/>
      <c r="U95" s="151"/>
      <c r="V95" s="48" t="s">
        <v>57</v>
      </c>
      <c r="W95" s="174">
        <v>1</v>
      </c>
      <c r="X95" s="173"/>
      <c r="Y95" s="29"/>
      <c r="Z95" s="58" t="s">
        <v>103</v>
      </c>
      <c r="AA95" s="48" t="s">
        <v>57</v>
      </c>
      <c r="AB95" s="49">
        <v>1</v>
      </c>
      <c r="AC95" s="51">
        <v>2640</v>
      </c>
      <c r="AD95" s="29">
        <f t="shared" si="16"/>
        <v>2640</v>
      </c>
      <c r="AE95" s="58" t="s">
        <v>103</v>
      </c>
      <c r="AF95" s="48" t="s">
        <v>57</v>
      </c>
      <c r="AG95" s="174">
        <v>1</v>
      </c>
      <c r="AH95" s="180"/>
      <c r="AI95" s="29"/>
    </row>
    <row r="96" spans="2:35" s="10" customFormat="1" ht="15" customHeight="1">
      <c r="B96" s="314">
        <v>46</v>
      </c>
      <c r="C96" s="315"/>
      <c r="D96" s="237" t="s">
        <v>109</v>
      </c>
      <c r="E96" s="238"/>
      <c r="F96" s="238"/>
      <c r="G96" s="238"/>
      <c r="H96" s="238"/>
      <c r="I96" s="238"/>
      <c r="J96" s="238"/>
      <c r="K96" s="238"/>
      <c r="L96" s="238"/>
      <c r="M96" s="238"/>
      <c r="N96" s="238"/>
      <c r="O96" s="239"/>
      <c r="P96" s="161"/>
      <c r="Q96" s="162" t="s">
        <v>35</v>
      </c>
      <c r="R96" s="163">
        <v>1</v>
      </c>
      <c r="S96" s="167">
        <v>350</v>
      </c>
      <c r="T96" s="29">
        <f>S96*R96</f>
        <v>350</v>
      </c>
      <c r="U96" s="151"/>
      <c r="V96" s="162" t="s">
        <v>35</v>
      </c>
      <c r="W96" s="175">
        <v>1</v>
      </c>
      <c r="X96" s="173">
        <v>1352.4</v>
      </c>
      <c r="Y96" s="29">
        <f>X96*W96</f>
        <v>1352.4</v>
      </c>
      <c r="Z96" s="57"/>
      <c r="AA96" s="48" t="s">
        <v>35</v>
      </c>
      <c r="AB96" s="49">
        <v>1</v>
      </c>
      <c r="AC96" s="50">
        <v>1012.0000000000001</v>
      </c>
      <c r="AD96" s="29">
        <f t="shared" si="16"/>
        <v>1012.0000000000001</v>
      </c>
      <c r="AE96" s="161"/>
      <c r="AF96" s="162" t="s">
        <v>35</v>
      </c>
      <c r="AG96" s="175">
        <v>1</v>
      </c>
      <c r="AH96" s="180">
        <v>632.5</v>
      </c>
      <c r="AI96" s="29">
        <f>AH96*AG96</f>
        <v>632.5</v>
      </c>
    </row>
    <row r="97" spans="2:35" s="10" customFormat="1" ht="15" customHeight="1">
      <c r="B97" s="314">
        <v>47</v>
      </c>
      <c r="C97" s="315"/>
      <c r="D97" s="237" t="s">
        <v>113</v>
      </c>
      <c r="E97" s="238"/>
      <c r="F97" s="238"/>
      <c r="G97" s="238"/>
      <c r="H97" s="238"/>
      <c r="I97" s="238"/>
      <c r="J97" s="238"/>
      <c r="K97" s="238"/>
      <c r="L97" s="238"/>
      <c r="M97" s="238"/>
      <c r="N97" s="238"/>
      <c r="O97" s="239"/>
      <c r="P97" s="164"/>
      <c r="Q97" s="165" t="s">
        <v>31</v>
      </c>
      <c r="R97" s="166">
        <v>1</v>
      </c>
      <c r="S97" s="168">
        <v>2500</v>
      </c>
      <c r="T97" s="29">
        <f>S97*R97</f>
        <v>2500</v>
      </c>
      <c r="U97" s="151"/>
      <c r="V97" s="165" t="s">
        <v>31</v>
      </c>
      <c r="W97" s="176">
        <v>1</v>
      </c>
      <c r="X97" s="173">
        <v>45000</v>
      </c>
      <c r="Y97" s="29">
        <f>X97*W97</f>
        <v>45000</v>
      </c>
      <c r="Z97" s="57"/>
      <c r="AA97" s="48" t="s">
        <v>31</v>
      </c>
      <c r="AB97" s="49">
        <v>1</v>
      </c>
      <c r="AC97" s="50">
        <v>49500.000000000007</v>
      </c>
      <c r="AD97" s="29">
        <f t="shared" si="16"/>
        <v>49500.000000000007</v>
      </c>
      <c r="AE97" s="164"/>
      <c r="AF97" s="165" t="s">
        <v>31</v>
      </c>
      <c r="AG97" s="176">
        <v>1</v>
      </c>
      <c r="AH97" s="180">
        <v>86250</v>
      </c>
      <c r="AI97" s="29">
        <f>AH97*AG97</f>
        <v>86250</v>
      </c>
    </row>
    <row r="98" spans="2:35" s="10" customFormat="1" ht="15" customHeight="1">
      <c r="B98" s="138"/>
      <c r="C98" s="139"/>
      <c r="D98" s="320" t="s">
        <v>97</v>
      </c>
      <c r="E98" s="321"/>
      <c r="F98" s="321"/>
      <c r="G98" s="321"/>
      <c r="H98" s="321"/>
      <c r="I98" s="321"/>
      <c r="J98" s="321"/>
      <c r="K98" s="321"/>
      <c r="L98" s="321"/>
      <c r="M98" s="321"/>
      <c r="N98" s="321"/>
      <c r="O98" s="322"/>
      <c r="P98" s="57"/>
      <c r="Q98" s="48"/>
      <c r="R98" s="49"/>
      <c r="S98" s="50"/>
      <c r="T98" s="29"/>
      <c r="U98" s="151"/>
      <c r="V98" s="152"/>
      <c r="W98" s="152"/>
      <c r="X98" s="173"/>
      <c r="Y98" s="29"/>
      <c r="Z98" s="154"/>
      <c r="AA98" s="149"/>
      <c r="AB98" s="149"/>
      <c r="AC98" s="147"/>
      <c r="AD98" s="29"/>
      <c r="AE98" s="154"/>
      <c r="AF98" s="149"/>
      <c r="AG98" s="149"/>
      <c r="AH98" s="180"/>
      <c r="AI98" s="29"/>
    </row>
    <row r="99" spans="2:35" s="10" customFormat="1" ht="15" customHeight="1">
      <c r="B99" s="314">
        <v>48</v>
      </c>
      <c r="C99" s="316"/>
      <c r="D99" s="306" t="s">
        <v>184</v>
      </c>
      <c r="E99" s="307"/>
      <c r="F99" s="307"/>
      <c r="G99" s="307"/>
      <c r="H99" s="307"/>
      <c r="I99" s="307"/>
      <c r="J99" s="307"/>
      <c r="K99" s="307"/>
      <c r="L99" s="307"/>
      <c r="M99" s="307"/>
      <c r="N99" s="307"/>
      <c r="O99" s="308"/>
      <c r="P99" s="58"/>
      <c r="Q99" s="48" t="s">
        <v>71</v>
      </c>
      <c r="R99" s="49">
        <v>2</v>
      </c>
      <c r="S99" s="50">
        <v>5500</v>
      </c>
      <c r="T99" s="29">
        <f t="shared" ref="T99:T108" si="17">S99*R99</f>
        <v>11000</v>
      </c>
      <c r="U99" s="151"/>
      <c r="V99" s="48" t="s">
        <v>71</v>
      </c>
      <c r="W99" s="174">
        <v>2</v>
      </c>
      <c r="X99" s="173">
        <v>6510</v>
      </c>
      <c r="Y99" s="29">
        <f t="shared" ref="Y99:Y108" si="18">X99*W99</f>
        <v>13020</v>
      </c>
      <c r="Z99" s="154"/>
      <c r="AA99" s="48" t="s">
        <v>71</v>
      </c>
      <c r="AB99" s="49">
        <v>2</v>
      </c>
      <c r="AC99" s="50">
        <v>5940.0000000000009</v>
      </c>
      <c r="AD99" s="29">
        <f t="shared" ref="AD99:AD108" si="19">AC99*AB99</f>
        <v>11880.000000000002</v>
      </c>
      <c r="AE99" s="154"/>
      <c r="AF99" s="48" t="s">
        <v>71</v>
      </c>
      <c r="AG99" s="174">
        <v>2</v>
      </c>
      <c r="AH99" s="180">
        <v>6900</v>
      </c>
      <c r="AI99" s="29">
        <f t="shared" ref="AI99:AI108" si="20">AH99*AG99</f>
        <v>13800</v>
      </c>
    </row>
    <row r="100" spans="2:35" s="10" customFormat="1" ht="15" customHeight="1">
      <c r="B100" s="314">
        <v>49</v>
      </c>
      <c r="C100" s="316"/>
      <c r="D100" s="306" t="s">
        <v>110</v>
      </c>
      <c r="E100" s="307"/>
      <c r="F100" s="307"/>
      <c r="G100" s="307"/>
      <c r="H100" s="307"/>
      <c r="I100" s="307"/>
      <c r="J100" s="307"/>
      <c r="K100" s="307"/>
      <c r="L100" s="307"/>
      <c r="M100" s="307"/>
      <c r="N100" s="307"/>
      <c r="O100" s="308"/>
      <c r="P100" s="58"/>
      <c r="Q100" s="48" t="s">
        <v>71</v>
      </c>
      <c r="R100" s="49">
        <v>3</v>
      </c>
      <c r="S100" s="50">
        <v>34000</v>
      </c>
      <c r="T100" s="29">
        <f t="shared" si="17"/>
        <v>102000</v>
      </c>
      <c r="U100" s="151"/>
      <c r="V100" s="48" t="s">
        <v>71</v>
      </c>
      <c r="W100" s="174">
        <v>3</v>
      </c>
      <c r="X100" s="173">
        <v>28350</v>
      </c>
      <c r="Y100" s="29">
        <f t="shared" si="18"/>
        <v>85050</v>
      </c>
      <c r="Z100" s="154"/>
      <c r="AA100" s="48" t="s">
        <v>71</v>
      </c>
      <c r="AB100" s="49">
        <v>3</v>
      </c>
      <c r="AC100" s="50">
        <v>42075</v>
      </c>
      <c r="AD100" s="29">
        <f t="shared" si="19"/>
        <v>126225</v>
      </c>
      <c r="AE100" s="154"/>
      <c r="AF100" s="48" t="s">
        <v>71</v>
      </c>
      <c r="AG100" s="174">
        <v>3</v>
      </c>
      <c r="AH100" s="180">
        <v>59800</v>
      </c>
      <c r="AI100" s="29">
        <f t="shared" si="20"/>
        <v>179400</v>
      </c>
    </row>
    <row r="101" spans="2:35" s="10" customFormat="1" ht="15" customHeight="1">
      <c r="B101" s="314">
        <v>50</v>
      </c>
      <c r="C101" s="316"/>
      <c r="D101" s="306" t="s">
        <v>100</v>
      </c>
      <c r="E101" s="307"/>
      <c r="F101" s="307"/>
      <c r="G101" s="307"/>
      <c r="H101" s="307"/>
      <c r="I101" s="307"/>
      <c r="J101" s="307"/>
      <c r="K101" s="307"/>
      <c r="L101" s="307"/>
      <c r="M101" s="307"/>
      <c r="N101" s="307"/>
      <c r="O101" s="308"/>
      <c r="P101" s="58"/>
      <c r="Q101" s="48" t="s">
        <v>98</v>
      </c>
      <c r="R101" s="49">
        <v>20</v>
      </c>
      <c r="S101" s="50">
        <v>85</v>
      </c>
      <c r="T101" s="29">
        <f t="shared" si="17"/>
        <v>1700</v>
      </c>
      <c r="U101" s="151"/>
      <c r="V101" s="48" t="s">
        <v>98</v>
      </c>
      <c r="W101" s="174">
        <v>20</v>
      </c>
      <c r="X101" s="173">
        <v>331.8</v>
      </c>
      <c r="Y101" s="29">
        <f t="shared" si="18"/>
        <v>6636</v>
      </c>
      <c r="Z101" s="154"/>
      <c r="AA101" s="48" t="s">
        <v>98</v>
      </c>
      <c r="AB101" s="49">
        <v>20</v>
      </c>
      <c r="AC101" s="50">
        <v>433.40000000000003</v>
      </c>
      <c r="AD101" s="29">
        <f t="shared" si="19"/>
        <v>8668</v>
      </c>
      <c r="AE101" s="154"/>
      <c r="AF101" s="48" t="s">
        <v>98</v>
      </c>
      <c r="AG101" s="174">
        <v>20</v>
      </c>
      <c r="AH101" s="180">
        <v>230</v>
      </c>
      <c r="AI101" s="29">
        <f t="shared" si="20"/>
        <v>4600</v>
      </c>
    </row>
    <row r="102" spans="2:35" s="10" customFormat="1" ht="15" customHeight="1">
      <c r="B102" s="314">
        <v>51</v>
      </c>
      <c r="C102" s="316"/>
      <c r="D102" s="306" t="s">
        <v>101</v>
      </c>
      <c r="E102" s="307"/>
      <c r="F102" s="307"/>
      <c r="G102" s="307"/>
      <c r="H102" s="307"/>
      <c r="I102" s="307"/>
      <c r="J102" s="307"/>
      <c r="K102" s="307"/>
      <c r="L102" s="307"/>
      <c r="M102" s="307"/>
      <c r="N102" s="307"/>
      <c r="O102" s="308"/>
      <c r="P102" s="58"/>
      <c r="Q102" s="48" t="s">
        <v>98</v>
      </c>
      <c r="R102" s="49">
        <v>40</v>
      </c>
      <c r="S102" s="50">
        <v>65</v>
      </c>
      <c r="T102" s="29">
        <f t="shared" si="17"/>
        <v>2600</v>
      </c>
      <c r="U102" s="151"/>
      <c r="V102" s="48" t="s">
        <v>98</v>
      </c>
      <c r="W102" s="174">
        <v>40</v>
      </c>
      <c r="X102" s="173">
        <v>161.69999999999999</v>
      </c>
      <c r="Y102" s="29">
        <f t="shared" si="18"/>
        <v>6468</v>
      </c>
      <c r="Z102" s="154"/>
      <c r="AA102" s="48" t="s">
        <v>98</v>
      </c>
      <c r="AB102" s="49">
        <v>40</v>
      </c>
      <c r="AC102" s="50">
        <v>183.70000000000002</v>
      </c>
      <c r="AD102" s="29">
        <f t="shared" si="19"/>
        <v>7348.0000000000009</v>
      </c>
      <c r="AE102" s="154"/>
      <c r="AF102" s="48" t="s">
        <v>98</v>
      </c>
      <c r="AG102" s="174">
        <v>40</v>
      </c>
      <c r="AH102" s="180">
        <v>189.75</v>
      </c>
      <c r="AI102" s="29">
        <f t="shared" si="20"/>
        <v>7590</v>
      </c>
    </row>
    <row r="103" spans="2:35" s="10" customFormat="1" ht="15" customHeight="1">
      <c r="B103" s="314">
        <v>52</v>
      </c>
      <c r="C103" s="316"/>
      <c r="D103" s="306" t="s">
        <v>111</v>
      </c>
      <c r="E103" s="307"/>
      <c r="F103" s="307"/>
      <c r="G103" s="307"/>
      <c r="H103" s="307"/>
      <c r="I103" s="307"/>
      <c r="J103" s="307"/>
      <c r="K103" s="307"/>
      <c r="L103" s="307"/>
      <c r="M103" s="307"/>
      <c r="N103" s="307"/>
      <c r="O103" s="308"/>
      <c r="P103" s="58"/>
      <c r="Q103" s="48" t="s">
        <v>98</v>
      </c>
      <c r="R103" s="49">
        <v>36</v>
      </c>
      <c r="S103" s="50">
        <v>42</v>
      </c>
      <c r="T103" s="29">
        <f t="shared" si="17"/>
        <v>1512</v>
      </c>
      <c r="U103" s="151"/>
      <c r="V103" s="48" t="s">
        <v>98</v>
      </c>
      <c r="W103" s="174">
        <v>36</v>
      </c>
      <c r="X103" s="173">
        <v>124.95</v>
      </c>
      <c r="Y103" s="29">
        <f t="shared" si="18"/>
        <v>4498.2</v>
      </c>
      <c r="Z103" s="154"/>
      <c r="AA103" s="48" t="s">
        <v>98</v>
      </c>
      <c r="AB103" s="49">
        <v>36</v>
      </c>
      <c r="AC103" s="50">
        <v>59.400000000000006</v>
      </c>
      <c r="AD103" s="29">
        <f t="shared" si="19"/>
        <v>2138.4</v>
      </c>
      <c r="AE103" s="154"/>
      <c r="AF103" s="48" t="s">
        <v>98</v>
      </c>
      <c r="AG103" s="174">
        <v>36</v>
      </c>
      <c r="AH103" s="180">
        <v>138</v>
      </c>
      <c r="AI103" s="29">
        <f t="shared" si="20"/>
        <v>4968</v>
      </c>
    </row>
    <row r="104" spans="2:35" s="10" customFormat="1" ht="15" customHeight="1">
      <c r="B104" s="223">
        <v>53</v>
      </c>
      <c r="C104" s="224"/>
      <c r="D104" s="306" t="s">
        <v>185</v>
      </c>
      <c r="E104" s="307"/>
      <c r="F104" s="307"/>
      <c r="G104" s="307"/>
      <c r="H104" s="307"/>
      <c r="I104" s="307"/>
      <c r="J104" s="307"/>
      <c r="K104" s="307"/>
      <c r="L104" s="307"/>
      <c r="M104" s="307"/>
      <c r="N104" s="307"/>
      <c r="O104" s="308"/>
      <c r="P104" s="58"/>
      <c r="Q104" s="48" t="s">
        <v>71</v>
      </c>
      <c r="R104" s="49">
        <v>10</v>
      </c>
      <c r="S104" s="50">
        <v>6703.4</v>
      </c>
      <c r="T104" s="29">
        <f t="shared" si="17"/>
        <v>67034</v>
      </c>
      <c r="U104" s="151"/>
      <c r="V104" s="48" t="s">
        <v>71</v>
      </c>
      <c r="W104" s="174">
        <v>10</v>
      </c>
      <c r="X104" s="173">
        <v>12600</v>
      </c>
      <c r="Y104" s="29">
        <f t="shared" si="18"/>
        <v>126000</v>
      </c>
      <c r="Z104" s="154"/>
      <c r="AA104" s="48" t="s">
        <v>71</v>
      </c>
      <c r="AB104" s="49">
        <v>10</v>
      </c>
      <c r="AC104" s="50">
        <v>13227.500000000002</v>
      </c>
      <c r="AD104" s="29">
        <f t="shared" si="19"/>
        <v>132275.00000000003</v>
      </c>
      <c r="AE104" s="154"/>
      <c r="AF104" s="48" t="s">
        <v>71</v>
      </c>
      <c r="AG104" s="174">
        <v>10</v>
      </c>
      <c r="AH104" s="180">
        <v>8970</v>
      </c>
      <c r="AI104" s="29">
        <f t="shared" si="20"/>
        <v>89700</v>
      </c>
    </row>
    <row r="105" spans="2:35" s="10" customFormat="1" ht="15" customHeight="1">
      <c r="B105" s="223">
        <v>54</v>
      </c>
      <c r="C105" s="224"/>
      <c r="D105" s="306" t="s">
        <v>186</v>
      </c>
      <c r="E105" s="307"/>
      <c r="F105" s="307"/>
      <c r="G105" s="307"/>
      <c r="H105" s="307"/>
      <c r="I105" s="307"/>
      <c r="J105" s="307"/>
      <c r="K105" s="307"/>
      <c r="L105" s="307"/>
      <c r="M105" s="307"/>
      <c r="N105" s="307"/>
      <c r="O105" s="308"/>
      <c r="P105" s="58"/>
      <c r="Q105" s="48" t="s">
        <v>71</v>
      </c>
      <c r="R105" s="49">
        <v>10</v>
      </c>
      <c r="S105" s="50">
        <v>2500</v>
      </c>
      <c r="T105" s="29">
        <f t="shared" si="17"/>
        <v>25000</v>
      </c>
      <c r="U105" s="151"/>
      <c r="V105" s="48" t="s">
        <v>71</v>
      </c>
      <c r="W105" s="174">
        <v>10</v>
      </c>
      <c r="X105" s="173">
        <v>2100</v>
      </c>
      <c r="Y105" s="29">
        <f t="shared" si="18"/>
        <v>21000</v>
      </c>
      <c r="Z105" s="154"/>
      <c r="AA105" s="48" t="s">
        <v>71</v>
      </c>
      <c r="AB105" s="49">
        <v>10</v>
      </c>
      <c r="AC105" s="50">
        <v>2750</v>
      </c>
      <c r="AD105" s="29">
        <f t="shared" si="19"/>
        <v>27500</v>
      </c>
      <c r="AE105" s="154"/>
      <c r="AF105" s="48" t="s">
        <v>71</v>
      </c>
      <c r="AG105" s="174">
        <v>10</v>
      </c>
      <c r="AH105" s="180">
        <v>2760</v>
      </c>
      <c r="AI105" s="29">
        <f t="shared" si="20"/>
        <v>27600</v>
      </c>
    </row>
    <row r="106" spans="2:35" s="10" customFormat="1" ht="15" customHeight="1">
      <c r="B106" s="223">
        <v>55</v>
      </c>
      <c r="C106" s="224"/>
      <c r="D106" s="306" t="s">
        <v>187</v>
      </c>
      <c r="E106" s="307"/>
      <c r="F106" s="307"/>
      <c r="G106" s="307"/>
      <c r="H106" s="307"/>
      <c r="I106" s="307"/>
      <c r="J106" s="307"/>
      <c r="K106" s="307"/>
      <c r="L106" s="307"/>
      <c r="M106" s="307"/>
      <c r="N106" s="307"/>
      <c r="O106" s="308"/>
      <c r="P106" s="58"/>
      <c r="Q106" s="48" t="s">
        <v>35</v>
      </c>
      <c r="R106" s="49">
        <v>100</v>
      </c>
      <c r="S106" s="50">
        <v>30</v>
      </c>
      <c r="T106" s="29">
        <f t="shared" si="17"/>
        <v>3000</v>
      </c>
      <c r="U106" s="151"/>
      <c r="V106" s="48" t="s">
        <v>35</v>
      </c>
      <c r="W106" s="174">
        <v>100</v>
      </c>
      <c r="X106" s="173">
        <v>16.8</v>
      </c>
      <c r="Y106" s="29">
        <f t="shared" si="18"/>
        <v>1680</v>
      </c>
      <c r="Z106" s="154"/>
      <c r="AA106" s="48" t="s">
        <v>35</v>
      </c>
      <c r="AB106" s="49">
        <v>100</v>
      </c>
      <c r="AC106" s="50">
        <v>220.00000000000003</v>
      </c>
      <c r="AD106" s="29">
        <f t="shared" si="19"/>
        <v>22000.000000000004</v>
      </c>
      <c r="AE106" s="154"/>
      <c r="AF106" s="48" t="s">
        <v>35</v>
      </c>
      <c r="AG106" s="174">
        <v>100</v>
      </c>
      <c r="AH106" s="180">
        <v>51.75</v>
      </c>
      <c r="AI106" s="29">
        <f t="shared" si="20"/>
        <v>5175</v>
      </c>
    </row>
    <row r="107" spans="2:35" s="10" customFormat="1" ht="15" customHeight="1">
      <c r="B107" s="223">
        <v>56</v>
      </c>
      <c r="C107" s="224"/>
      <c r="D107" s="306" t="s">
        <v>188</v>
      </c>
      <c r="E107" s="307"/>
      <c r="F107" s="307"/>
      <c r="G107" s="307"/>
      <c r="H107" s="307"/>
      <c r="I107" s="307"/>
      <c r="J107" s="307"/>
      <c r="K107" s="307"/>
      <c r="L107" s="307"/>
      <c r="M107" s="307"/>
      <c r="N107" s="307"/>
      <c r="O107" s="308"/>
      <c r="P107" s="58"/>
      <c r="Q107" s="48" t="s">
        <v>71</v>
      </c>
      <c r="R107" s="49">
        <v>4</v>
      </c>
      <c r="S107" s="50">
        <v>1500</v>
      </c>
      <c r="T107" s="29">
        <f t="shared" si="17"/>
        <v>6000</v>
      </c>
      <c r="U107" s="151"/>
      <c r="V107" s="48" t="s">
        <v>71</v>
      </c>
      <c r="W107" s="174">
        <v>4</v>
      </c>
      <c r="X107" s="173">
        <v>2992.5</v>
      </c>
      <c r="Y107" s="29">
        <f t="shared" si="18"/>
        <v>11970</v>
      </c>
      <c r="Z107" s="154"/>
      <c r="AA107" s="48" t="s">
        <v>71</v>
      </c>
      <c r="AB107" s="49">
        <v>4</v>
      </c>
      <c r="AC107" s="50">
        <v>2866.6000000000004</v>
      </c>
      <c r="AD107" s="29">
        <f t="shared" si="19"/>
        <v>11466.400000000001</v>
      </c>
      <c r="AE107" s="154"/>
      <c r="AF107" s="48" t="s">
        <v>71</v>
      </c>
      <c r="AG107" s="174">
        <v>4</v>
      </c>
      <c r="AH107" s="180">
        <v>4025</v>
      </c>
      <c r="AI107" s="29">
        <f t="shared" si="20"/>
        <v>16100</v>
      </c>
    </row>
    <row r="108" spans="2:35" s="10" customFormat="1" ht="15" customHeight="1">
      <c r="B108" s="314">
        <v>57</v>
      </c>
      <c r="C108" s="316"/>
      <c r="D108" s="306" t="s">
        <v>189</v>
      </c>
      <c r="E108" s="307"/>
      <c r="F108" s="307"/>
      <c r="G108" s="307"/>
      <c r="H108" s="307"/>
      <c r="I108" s="307"/>
      <c r="J108" s="307"/>
      <c r="K108" s="307"/>
      <c r="L108" s="307"/>
      <c r="M108" s="307"/>
      <c r="N108" s="307"/>
      <c r="O108" s="308"/>
      <c r="P108" s="58"/>
      <c r="Q108" s="48" t="s">
        <v>71</v>
      </c>
      <c r="R108" s="49">
        <v>4</v>
      </c>
      <c r="S108" s="50">
        <v>1161.5999999999999</v>
      </c>
      <c r="T108" s="29">
        <f t="shared" si="17"/>
        <v>4646.3999999999996</v>
      </c>
      <c r="U108" s="151"/>
      <c r="V108" s="48" t="s">
        <v>71</v>
      </c>
      <c r="W108" s="175">
        <v>4</v>
      </c>
      <c r="X108" s="173">
        <v>4500</v>
      </c>
      <c r="Y108" s="29">
        <f t="shared" si="18"/>
        <v>18000</v>
      </c>
      <c r="Z108" s="154"/>
      <c r="AA108" s="48" t="s">
        <v>71</v>
      </c>
      <c r="AB108" s="49">
        <v>4</v>
      </c>
      <c r="AC108" s="50">
        <v>9350</v>
      </c>
      <c r="AD108" s="29">
        <f t="shared" si="19"/>
        <v>37400</v>
      </c>
      <c r="AE108" s="154"/>
      <c r="AF108" s="48" t="s">
        <v>71</v>
      </c>
      <c r="AG108" s="175">
        <v>4</v>
      </c>
      <c r="AH108" s="180">
        <v>2760</v>
      </c>
      <c r="AI108" s="29">
        <f t="shared" si="20"/>
        <v>11040</v>
      </c>
    </row>
    <row r="109" spans="2:35" s="10" customFormat="1" ht="15" customHeight="1">
      <c r="B109" s="223"/>
      <c r="C109" s="224"/>
      <c r="D109" s="320" t="s">
        <v>99</v>
      </c>
      <c r="E109" s="321"/>
      <c r="F109" s="321"/>
      <c r="G109" s="321"/>
      <c r="H109" s="321"/>
      <c r="I109" s="321"/>
      <c r="J109" s="321"/>
      <c r="K109" s="321"/>
      <c r="L109" s="321"/>
      <c r="M109" s="321"/>
      <c r="N109" s="321"/>
      <c r="O109" s="322"/>
      <c r="P109" s="149"/>
      <c r="Q109" s="149"/>
      <c r="R109" s="149"/>
      <c r="S109" s="150"/>
      <c r="T109" s="25"/>
      <c r="U109" s="151"/>
      <c r="V109" s="152"/>
      <c r="W109" s="149"/>
      <c r="X109" s="173"/>
      <c r="Y109" s="29"/>
      <c r="Z109" s="154"/>
      <c r="AA109" s="149"/>
      <c r="AB109" s="149"/>
      <c r="AC109" s="147"/>
      <c r="AD109" s="29"/>
      <c r="AE109" s="154"/>
      <c r="AF109" s="149"/>
      <c r="AG109" s="149"/>
      <c r="AH109" s="180"/>
      <c r="AI109" s="29"/>
    </row>
    <row r="110" spans="2:35" s="10" customFormat="1" ht="15" customHeight="1">
      <c r="B110" s="314">
        <v>58</v>
      </c>
      <c r="C110" s="316"/>
      <c r="D110" s="306" t="s">
        <v>112</v>
      </c>
      <c r="E110" s="307"/>
      <c r="F110" s="307"/>
      <c r="G110" s="307"/>
      <c r="H110" s="307"/>
      <c r="I110" s="307"/>
      <c r="J110" s="307"/>
      <c r="K110" s="307"/>
      <c r="L110" s="307"/>
      <c r="M110" s="307"/>
      <c r="N110" s="307"/>
      <c r="O110" s="308"/>
      <c r="P110" s="149"/>
      <c r="Q110" s="48" t="s">
        <v>31</v>
      </c>
      <c r="R110" s="49">
        <v>2</v>
      </c>
      <c r="S110" s="50">
        <v>45000</v>
      </c>
      <c r="T110" s="29">
        <f>S110*R110</f>
        <v>90000</v>
      </c>
      <c r="U110" s="151"/>
      <c r="V110" s="48" t="s">
        <v>31</v>
      </c>
      <c r="W110" s="175">
        <v>2</v>
      </c>
      <c r="X110" s="173">
        <v>18000</v>
      </c>
      <c r="Y110" s="29">
        <f>X110*W110</f>
        <v>36000</v>
      </c>
      <c r="Z110" s="154"/>
      <c r="AA110" s="48" t="s">
        <v>31</v>
      </c>
      <c r="AB110" s="49">
        <v>2</v>
      </c>
      <c r="AC110" s="50">
        <v>83185.3</v>
      </c>
      <c r="AD110" s="29">
        <f>AC110*AB110</f>
        <v>166370.6</v>
      </c>
      <c r="AE110" s="154"/>
      <c r="AF110" s="48" t="s">
        <v>31</v>
      </c>
      <c r="AG110" s="49">
        <v>2</v>
      </c>
      <c r="AH110" s="180">
        <v>86250</v>
      </c>
      <c r="AI110" s="29">
        <f>AH110*AG110</f>
        <v>172500</v>
      </c>
    </row>
    <row r="111" spans="2:35" s="10" customFormat="1" ht="24.75" customHeight="1">
      <c r="B111" s="141"/>
      <c r="C111" s="143"/>
      <c r="D111" s="294" t="s">
        <v>175</v>
      </c>
      <c r="E111" s="295"/>
      <c r="F111" s="295"/>
      <c r="G111" s="295"/>
      <c r="H111" s="295"/>
      <c r="I111" s="295"/>
      <c r="J111" s="295"/>
      <c r="K111" s="295"/>
      <c r="L111" s="295"/>
      <c r="M111" s="295"/>
      <c r="N111" s="295"/>
      <c r="O111" s="296"/>
      <c r="P111" s="149"/>
      <c r="Q111" s="149"/>
      <c r="R111" s="149"/>
      <c r="S111" s="150"/>
      <c r="T111" s="25">
        <f>SUM(T46:T110)</f>
        <v>1366053.4</v>
      </c>
      <c r="U111" s="151"/>
      <c r="V111" s="152"/>
      <c r="W111" s="152"/>
      <c r="X111" s="173"/>
      <c r="Y111" s="25">
        <f>SUM(Y46:Y110)</f>
        <v>1662255.75</v>
      </c>
      <c r="Z111" s="154"/>
      <c r="AA111" s="149"/>
      <c r="AB111" s="149"/>
      <c r="AC111" s="147"/>
      <c r="AD111" s="183">
        <f>SUM(AD46:AD110)</f>
        <v>2937572.9</v>
      </c>
      <c r="AE111" s="154"/>
      <c r="AF111" s="149"/>
      <c r="AG111" s="149"/>
      <c r="AH111" s="180"/>
      <c r="AI111" s="183">
        <f>SUM(AI46:AI110)</f>
        <v>1667344.75</v>
      </c>
    </row>
    <row r="112" spans="2:35" s="10" customFormat="1" ht="24.75" customHeight="1">
      <c r="B112" s="289" t="s">
        <v>119</v>
      </c>
      <c r="C112" s="336"/>
      <c r="D112" s="291" t="s">
        <v>32</v>
      </c>
      <c r="E112" s="421"/>
      <c r="F112" s="421"/>
      <c r="G112" s="421"/>
      <c r="H112" s="421"/>
      <c r="I112" s="421"/>
      <c r="J112" s="421"/>
      <c r="K112" s="421"/>
      <c r="L112" s="421"/>
      <c r="M112" s="421"/>
      <c r="N112" s="421"/>
      <c r="O112" s="422"/>
      <c r="P112" s="149"/>
      <c r="Q112" s="149"/>
      <c r="R112" s="149"/>
      <c r="S112" s="150"/>
      <c r="T112" s="25"/>
      <c r="U112" s="151"/>
      <c r="V112" s="152"/>
      <c r="W112" s="152"/>
      <c r="X112" s="173"/>
      <c r="Y112" s="25"/>
      <c r="Z112" s="154"/>
      <c r="AA112" s="149"/>
      <c r="AB112" s="149"/>
      <c r="AC112" s="147"/>
      <c r="AD112" s="29"/>
      <c r="AE112" s="154"/>
      <c r="AF112" s="149"/>
      <c r="AG112" s="149"/>
      <c r="AH112" s="180"/>
      <c r="AI112" s="29"/>
    </row>
    <row r="113" spans="2:35" s="10" customFormat="1" ht="18" customHeight="1">
      <c r="B113" s="223">
        <v>1</v>
      </c>
      <c r="C113" s="224"/>
      <c r="D113" s="220" t="s">
        <v>66</v>
      </c>
      <c r="E113" s="221"/>
      <c r="F113" s="221"/>
      <c r="G113" s="221"/>
      <c r="H113" s="221"/>
      <c r="I113" s="221"/>
      <c r="J113" s="221"/>
      <c r="K113" s="221"/>
      <c r="L113" s="221"/>
      <c r="M113" s="221"/>
      <c r="N113" s="221"/>
      <c r="O113" s="222"/>
      <c r="P113" s="149"/>
      <c r="Q113" s="34" t="s">
        <v>35</v>
      </c>
      <c r="R113" s="37">
        <v>65</v>
      </c>
      <c r="S113" s="35">
        <v>100</v>
      </c>
      <c r="T113" s="29">
        <f t="shared" ref="T113:T126" si="21">S113*R113</f>
        <v>6500</v>
      </c>
      <c r="U113" s="151"/>
      <c r="V113" s="34" t="s">
        <v>35</v>
      </c>
      <c r="W113" s="177">
        <v>65</v>
      </c>
      <c r="X113" s="173">
        <v>172.2</v>
      </c>
      <c r="Y113" s="29">
        <f t="shared" ref="Y113:Y118" si="22">X113*W113</f>
        <v>11193</v>
      </c>
      <c r="Z113" s="154"/>
      <c r="AA113" s="34" t="s">
        <v>35</v>
      </c>
      <c r="AB113" s="181">
        <v>200</v>
      </c>
      <c r="AC113" s="35">
        <v>71.5</v>
      </c>
      <c r="AD113" s="29">
        <f t="shared" ref="AD113:AD126" si="23">AC113*AB113</f>
        <v>14300</v>
      </c>
      <c r="AE113" s="154"/>
      <c r="AF113" s="34" t="s">
        <v>35</v>
      </c>
      <c r="AG113" s="177">
        <v>65</v>
      </c>
      <c r="AH113" s="180">
        <v>51.75</v>
      </c>
      <c r="AI113" s="29">
        <f t="shared" ref="AI113:AI118" si="24">AH113*AG113</f>
        <v>3363.75</v>
      </c>
    </row>
    <row r="114" spans="2:35" s="10" customFormat="1" ht="21" customHeight="1">
      <c r="B114" s="223">
        <v>2</v>
      </c>
      <c r="C114" s="224"/>
      <c r="D114" s="220" t="s">
        <v>67</v>
      </c>
      <c r="E114" s="221"/>
      <c r="F114" s="221"/>
      <c r="G114" s="221"/>
      <c r="H114" s="221"/>
      <c r="I114" s="221"/>
      <c r="J114" s="221"/>
      <c r="K114" s="221"/>
      <c r="L114" s="221"/>
      <c r="M114" s="221"/>
      <c r="N114" s="221"/>
      <c r="O114" s="222"/>
      <c r="P114" s="149"/>
      <c r="Q114" s="34" t="s">
        <v>35</v>
      </c>
      <c r="R114" s="37">
        <v>65</v>
      </c>
      <c r="S114" s="35">
        <v>150</v>
      </c>
      <c r="T114" s="29">
        <f t="shared" si="21"/>
        <v>9750</v>
      </c>
      <c r="U114" s="151"/>
      <c r="V114" s="34" t="s">
        <v>35</v>
      </c>
      <c r="W114" s="177">
        <v>65</v>
      </c>
      <c r="X114" s="173">
        <v>116.55</v>
      </c>
      <c r="Y114" s="29">
        <f t="shared" si="22"/>
        <v>7575.75</v>
      </c>
      <c r="Z114" s="154"/>
      <c r="AA114" s="34" t="s">
        <v>35</v>
      </c>
      <c r="AB114" s="181">
        <v>70</v>
      </c>
      <c r="AC114" s="35">
        <v>137.5</v>
      </c>
      <c r="AD114" s="29">
        <f t="shared" si="23"/>
        <v>9625</v>
      </c>
      <c r="AE114" s="154"/>
      <c r="AF114" s="34" t="s">
        <v>35</v>
      </c>
      <c r="AG114" s="177">
        <v>65</v>
      </c>
      <c r="AH114" s="180">
        <v>149.5</v>
      </c>
      <c r="AI114" s="29">
        <f t="shared" si="24"/>
        <v>9717.5</v>
      </c>
    </row>
    <row r="115" spans="2:35" s="10" customFormat="1" ht="21.75" customHeight="1">
      <c r="B115" s="223">
        <v>3</v>
      </c>
      <c r="C115" s="224"/>
      <c r="D115" s="220" t="s">
        <v>68</v>
      </c>
      <c r="E115" s="221"/>
      <c r="F115" s="221"/>
      <c r="G115" s="221"/>
      <c r="H115" s="221"/>
      <c r="I115" s="221"/>
      <c r="J115" s="221"/>
      <c r="K115" s="221"/>
      <c r="L115" s="221"/>
      <c r="M115" s="221"/>
      <c r="N115" s="221"/>
      <c r="O115" s="222"/>
      <c r="P115" s="149"/>
      <c r="Q115" s="34" t="s">
        <v>35</v>
      </c>
      <c r="R115" s="37">
        <v>65</v>
      </c>
      <c r="S115" s="35">
        <v>125</v>
      </c>
      <c r="T115" s="29">
        <f t="shared" si="21"/>
        <v>8125</v>
      </c>
      <c r="U115" s="151"/>
      <c r="V115" s="34" t="s">
        <v>35</v>
      </c>
      <c r="W115" s="177">
        <v>65</v>
      </c>
      <c r="X115" s="173">
        <v>122.85</v>
      </c>
      <c r="Y115" s="29">
        <f t="shared" si="22"/>
        <v>7985.25</v>
      </c>
      <c r="Z115" s="154"/>
      <c r="AA115" s="34" t="s">
        <v>35</v>
      </c>
      <c r="AB115" s="181">
        <v>60</v>
      </c>
      <c r="AC115" s="35">
        <v>38.5</v>
      </c>
      <c r="AD115" s="29">
        <f t="shared" si="23"/>
        <v>2310</v>
      </c>
      <c r="AE115" s="154"/>
      <c r="AF115" s="34" t="s">
        <v>35</v>
      </c>
      <c r="AG115" s="177">
        <v>65</v>
      </c>
      <c r="AH115" s="180">
        <v>51.75</v>
      </c>
      <c r="AI115" s="29">
        <f t="shared" si="24"/>
        <v>3363.75</v>
      </c>
    </row>
    <row r="116" spans="2:35" s="10" customFormat="1" ht="21" customHeight="1">
      <c r="B116" s="223">
        <v>4</v>
      </c>
      <c r="C116" s="224"/>
      <c r="D116" s="220" t="s">
        <v>69</v>
      </c>
      <c r="E116" s="221"/>
      <c r="F116" s="221"/>
      <c r="G116" s="221"/>
      <c r="H116" s="221"/>
      <c r="I116" s="221"/>
      <c r="J116" s="221"/>
      <c r="K116" s="221"/>
      <c r="L116" s="221"/>
      <c r="M116" s="221"/>
      <c r="N116" s="221"/>
      <c r="O116" s="222"/>
      <c r="P116" s="149"/>
      <c r="Q116" s="34" t="s">
        <v>35</v>
      </c>
      <c r="R116" s="37">
        <v>65</v>
      </c>
      <c r="S116" s="35">
        <v>175</v>
      </c>
      <c r="T116" s="29">
        <f t="shared" si="21"/>
        <v>11375</v>
      </c>
      <c r="U116" s="151"/>
      <c r="V116" s="34" t="s">
        <v>35</v>
      </c>
      <c r="W116" s="177">
        <v>65</v>
      </c>
      <c r="X116" s="173">
        <v>219.45</v>
      </c>
      <c r="Y116" s="29">
        <f t="shared" si="22"/>
        <v>14264.25</v>
      </c>
      <c r="Z116" s="154"/>
      <c r="AA116" s="34" t="s">
        <v>35</v>
      </c>
      <c r="AB116" s="181">
        <v>20</v>
      </c>
      <c r="AC116" s="35">
        <v>165</v>
      </c>
      <c r="AD116" s="29">
        <f t="shared" si="23"/>
        <v>3300</v>
      </c>
      <c r="AE116" s="154"/>
      <c r="AF116" s="34" t="s">
        <v>35</v>
      </c>
      <c r="AG116" s="177">
        <v>65</v>
      </c>
      <c r="AH116" s="180">
        <v>149.5</v>
      </c>
      <c r="AI116" s="29">
        <f t="shared" si="24"/>
        <v>9717.5</v>
      </c>
    </row>
    <row r="117" spans="2:35" s="10" customFormat="1" ht="18" customHeight="1">
      <c r="B117" s="223">
        <v>6</v>
      </c>
      <c r="C117" s="224"/>
      <c r="D117" s="220" t="s">
        <v>46</v>
      </c>
      <c r="E117" s="221"/>
      <c r="F117" s="221"/>
      <c r="G117" s="221"/>
      <c r="H117" s="221"/>
      <c r="I117" s="221"/>
      <c r="J117" s="221"/>
      <c r="K117" s="221"/>
      <c r="L117" s="221"/>
      <c r="M117" s="221"/>
      <c r="N117" s="221"/>
      <c r="O117" s="222"/>
      <c r="P117" s="149"/>
      <c r="Q117" s="34" t="s">
        <v>35</v>
      </c>
      <c r="R117" s="37">
        <v>18</v>
      </c>
      <c r="S117" s="35">
        <v>100</v>
      </c>
      <c r="T117" s="29">
        <f t="shared" si="21"/>
        <v>1800</v>
      </c>
      <c r="U117" s="151"/>
      <c r="V117" s="34" t="s">
        <v>35</v>
      </c>
      <c r="W117" s="177">
        <v>18</v>
      </c>
      <c r="X117" s="173">
        <v>117.6</v>
      </c>
      <c r="Y117" s="29">
        <f t="shared" si="22"/>
        <v>2116.7999999999997</v>
      </c>
      <c r="Z117" s="154"/>
      <c r="AA117" s="34" t="s">
        <v>35</v>
      </c>
      <c r="AB117" s="181">
        <v>10</v>
      </c>
      <c r="AC117" s="35">
        <v>220.00000000000003</v>
      </c>
      <c r="AD117" s="29">
        <f t="shared" si="23"/>
        <v>2200.0000000000005</v>
      </c>
      <c r="AE117" s="154"/>
      <c r="AF117" s="34" t="s">
        <v>35</v>
      </c>
      <c r="AG117" s="177">
        <v>18</v>
      </c>
      <c r="AH117" s="180">
        <v>115</v>
      </c>
      <c r="AI117" s="29">
        <f t="shared" si="24"/>
        <v>2070</v>
      </c>
    </row>
    <row r="118" spans="2:35" s="10" customFormat="1" ht="21" customHeight="1">
      <c r="B118" s="223">
        <v>7</v>
      </c>
      <c r="C118" s="329"/>
      <c r="D118" s="220" t="s">
        <v>59</v>
      </c>
      <c r="E118" s="323"/>
      <c r="F118" s="323"/>
      <c r="G118" s="323"/>
      <c r="H118" s="323"/>
      <c r="I118" s="323"/>
      <c r="J118" s="323"/>
      <c r="K118" s="323"/>
      <c r="L118" s="323"/>
      <c r="M118" s="323"/>
      <c r="N118" s="323"/>
      <c r="O118" s="324"/>
      <c r="P118" s="149"/>
      <c r="Q118" s="38" t="s">
        <v>37</v>
      </c>
      <c r="R118" s="39">
        <v>18</v>
      </c>
      <c r="S118" s="28">
        <v>950</v>
      </c>
      <c r="T118" s="29">
        <f t="shared" si="21"/>
        <v>17100</v>
      </c>
      <c r="U118" s="151"/>
      <c r="V118" s="38" t="s">
        <v>37</v>
      </c>
      <c r="W118" s="178">
        <v>18</v>
      </c>
      <c r="X118" s="173">
        <v>882</v>
      </c>
      <c r="Y118" s="29">
        <f t="shared" si="22"/>
        <v>15876</v>
      </c>
      <c r="Z118" s="154"/>
      <c r="AA118" s="38" t="s">
        <v>37</v>
      </c>
      <c r="AB118" s="182">
        <v>70</v>
      </c>
      <c r="AC118" s="35">
        <v>990.00000000000011</v>
      </c>
      <c r="AD118" s="29">
        <f t="shared" si="23"/>
        <v>69300.000000000015</v>
      </c>
      <c r="AE118" s="154"/>
      <c r="AF118" s="38" t="s">
        <v>37</v>
      </c>
      <c r="AG118" s="178">
        <v>18</v>
      </c>
      <c r="AH118" s="180">
        <v>2472.5</v>
      </c>
      <c r="AI118" s="29">
        <f t="shared" si="24"/>
        <v>44505</v>
      </c>
    </row>
    <row r="119" spans="2:35" s="10" customFormat="1" ht="21" customHeight="1">
      <c r="B119" s="223">
        <v>8</v>
      </c>
      <c r="C119" s="224"/>
      <c r="D119" s="220" t="s">
        <v>213</v>
      </c>
      <c r="E119" s="221"/>
      <c r="F119" s="221"/>
      <c r="G119" s="221"/>
      <c r="H119" s="221"/>
      <c r="I119" s="221"/>
      <c r="J119" s="221"/>
      <c r="K119" s="221"/>
      <c r="L119" s="221"/>
      <c r="M119" s="221"/>
      <c r="N119" s="221"/>
      <c r="O119" s="222"/>
      <c r="P119" s="149"/>
      <c r="Q119" s="38"/>
      <c r="R119" s="39"/>
      <c r="S119" s="28"/>
      <c r="T119" s="29"/>
      <c r="U119" s="151"/>
      <c r="V119" s="38"/>
      <c r="W119" s="178"/>
      <c r="X119" s="173"/>
      <c r="Y119" s="29"/>
      <c r="Z119" s="154"/>
      <c r="AA119" s="38" t="s">
        <v>212</v>
      </c>
      <c r="AB119" s="182">
        <v>3</v>
      </c>
      <c r="AC119" s="35">
        <v>1320</v>
      </c>
      <c r="AD119" s="29">
        <f t="shared" si="23"/>
        <v>3960</v>
      </c>
      <c r="AE119" s="154"/>
      <c r="AF119" s="149"/>
      <c r="AG119" s="149"/>
      <c r="AH119" s="180"/>
      <c r="AI119" s="29"/>
    </row>
    <row r="120" spans="2:35" s="10" customFormat="1" ht="21.75" customHeight="1">
      <c r="B120" s="325">
        <v>9</v>
      </c>
      <c r="C120" s="326"/>
      <c r="D120" s="220" t="s">
        <v>47</v>
      </c>
      <c r="E120" s="323"/>
      <c r="F120" s="323"/>
      <c r="G120" s="323"/>
      <c r="H120" s="323"/>
      <c r="I120" s="323"/>
      <c r="J120" s="323"/>
      <c r="K120" s="323"/>
      <c r="L120" s="323"/>
      <c r="M120" s="323"/>
      <c r="N120" s="323"/>
      <c r="O120" s="324"/>
      <c r="P120" s="149"/>
      <c r="Q120" s="38" t="s">
        <v>51</v>
      </c>
      <c r="R120" s="39">
        <v>20</v>
      </c>
      <c r="S120" s="28">
        <v>4135</v>
      </c>
      <c r="T120" s="29">
        <f t="shared" si="21"/>
        <v>82700</v>
      </c>
      <c r="U120" s="151"/>
      <c r="V120" s="38" t="s">
        <v>51</v>
      </c>
      <c r="W120" s="178">
        <v>20</v>
      </c>
      <c r="X120" s="173">
        <v>2940</v>
      </c>
      <c r="Y120" s="29">
        <f t="shared" ref="Y120:Y126" si="25">X120*W120</f>
        <v>58800</v>
      </c>
      <c r="Z120" s="154"/>
      <c r="AA120" s="38" t="s">
        <v>51</v>
      </c>
      <c r="AB120" s="182">
        <v>70</v>
      </c>
      <c r="AC120" s="35">
        <v>4950</v>
      </c>
      <c r="AD120" s="29">
        <f t="shared" si="23"/>
        <v>346500</v>
      </c>
      <c r="AE120" s="154"/>
      <c r="AF120" s="38" t="s">
        <v>51</v>
      </c>
      <c r="AG120" s="39">
        <v>20</v>
      </c>
      <c r="AH120" s="180">
        <v>4255</v>
      </c>
      <c r="AI120" s="29">
        <f t="shared" ref="AI120:AI126" si="26">AH120*AG120</f>
        <v>85100</v>
      </c>
    </row>
    <row r="121" spans="2:35" s="10" customFormat="1" ht="19.5" customHeight="1">
      <c r="B121" s="325">
        <v>10</v>
      </c>
      <c r="C121" s="327"/>
      <c r="D121" s="220" t="s">
        <v>48</v>
      </c>
      <c r="E121" s="323"/>
      <c r="F121" s="323"/>
      <c r="G121" s="323"/>
      <c r="H121" s="323"/>
      <c r="I121" s="323"/>
      <c r="J121" s="323"/>
      <c r="K121" s="323"/>
      <c r="L121" s="323"/>
      <c r="M121" s="323"/>
      <c r="N121" s="323"/>
      <c r="O121" s="324"/>
      <c r="P121" s="149"/>
      <c r="Q121" s="34" t="s">
        <v>37</v>
      </c>
      <c r="R121" s="36">
        <v>2</v>
      </c>
      <c r="S121" s="35">
        <v>1650</v>
      </c>
      <c r="T121" s="29">
        <f t="shared" si="21"/>
        <v>3300</v>
      </c>
      <c r="U121" s="151"/>
      <c r="V121" s="34" t="s">
        <v>37</v>
      </c>
      <c r="W121" s="36">
        <v>2</v>
      </c>
      <c r="X121" s="173">
        <v>2257.5</v>
      </c>
      <c r="Y121" s="29">
        <f t="shared" si="25"/>
        <v>4515</v>
      </c>
      <c r="Z121" s="154"/>
      <c r="AA121" s="34" t="s">
        <v>37</v>
      </c>
      <c r="AB121" s="36">
        <v>2</v>
      </c>
      <c r="AC121" s="35">
        <v>440.00000000000006</v>
      </c>
      <c r="AD121" s="29">
        <f t="shared" si="23"/>
        <v>880.00000000000011</v>
      </c>
      <c r="AE121" s="154"/>
      <c r="AF121" s="34" t="s">
        <v>37</v>
      </c>
      <c r="AG121" s="36">
        <v>2</v>
      </c>
      <c r="AH121" s="180">
        <v>747.5</v>
      </c>
      <c r="AI121" s="29">
        <f t="shared" si="26"/>
        <v>1495</v>
      </c>
    </row>
    <row r="122" spans="2:35" s="10" customFormat="1" ht="23.25" customHeight="1">
      <c r="B122" s="325">
        <v>11</v>
      </c>
      <c r="C122" s="327"/>
      <c r="D122" s="220" t="s">
        <v>114</v>
      </c>
      <c r="E122" s="323"/>
      <c r="F122" s="323"/>
      <c r="G122" s="323"/>
      <c r="H122" s="323"/>
      <c r="I122" s="323"/>
      <c r="J122" s="323"/>
      <c r="K122" s="323"/>
      <c r="L122" s="323"/>
      <c r="M122" s="323"/>
      <c r="N122" s="323"/>
      <c r="O122" s="324"/>
      <c r="P122" s="149"/>
      <c r="Q122" s="34" t="s">
        <v>35</v>
      </c>
      <c r="R122" s="36">
        <v>20</v>
      </c>
      <c r="S122" s="35">
        <v>336</v>
      </c>
      <c r="T122" s="29">
        <f t="shared" si="21"/>
        <v>6720</v>
      </c>
      <c r="U122" s="151"/>
      <c r="V122" s="34" t="s">
        <v>35</v>
      </c>
      <c r="W122" s="36">
        <v>20</v>
      </c>
      <c r="X122" s="173">
        <v>892.5</v>
      </c>
      <c r="Y122" s="29">
        <f t="shared" si="25"/>
        <v>17850</v>
      </c>
      <c r="Z122" s="154"/>
      <c r="AA122" s="34" t="s">
        <v>35</v>
      </c>
      <c r="AB122" s="36">
        <v>20</v>
      </c>
      <c r="AC122" s="35">
        <v>55.000000000000007</v>
      </c>
      <c r="AD122" s="29">
        <f t="shared" si="23"/>
        <v>1100.0000000000002</v>
      </c>
      <c r="AE122" s="154"/>
      <c r="AF122" s="34" t="s">
        <v>35</v>
      </c>
      <c r="AG122" s="36">
        <v>20</v>
      </c>
      <c r="AH122" s="180">
        <v>2875</v>
      </c>
      <c r="AI122" s="29">
        <f t="shared" si="26"/>
        <v>57500</v>
      </c>
    </row>
    <row r="123" spans="2:35" s="10" customFormat="1" ht="21.75" customHeight="1">
      <c r="B123" s="325">
        <v>12</v>
      </c>
      <c r="C123" s="326"/>
      <c r="D123" s="220" t="s">
        <v>49</v>
      </c>
      <c r="E123" s="323"/>
      <c r="F123" s="323"/>
      <c r="G123" s="323"/>
      <c r="H123" s="323"/>
      <c r="I123" s="323"/>
      <c r="J123" s="323"/>
      <c r="K123" s="323"/>
      <c r="L123" s="323"/>
      <c r="M123" s="323"/>
      <c r="N123" s="323"/>
      <c r="O123" s="324"/>
      <c r="P123" s="149"/>
      <c r="Q123" s="34" t="s">
        <v>51</v>
      </c>
      <c r="R123" s="36">
        <v>15</v>
      </c>
      <c r="S123" s="35">
        <v>375</v>
      </c>
      <c r="T123" s="29">
        <f t="shared" si="21"/>
        <v>5625</v>
      </c>
      <c r="U123" s="151"/>
      <c r="V123" s="34" t="s">
        <v>51</v>
      </c>
      <c r="W123" s="36">
        <v>15</v>
      </c>
      <c r="X123" s="173">
        <v>682.5</v>
      </c>
      <c r="Y123" s="29">
        <f t="shared" si="25"/>
        <v>10237.5</v>
      </c>
      <c r="Z123" s="154"/>
      <c r="AA123" s="34" t="s">
        <v>51</v>
      </c>
      <c r="AB123" s="36">
        <v>2</v>
      </c>
      <c r="AC123" s="35">
        <v>990.00000000000011</v>
      </c>
      <c r="AD123" s="29">
        <f t="shared" si="23"/>
        <v>1980.0000000000002</v>
      </c>
      <c r="AE123" s="154"/>
      <c r="AF123" s="34" t="s">
        <v>51</v>
      </c>
      <c r="AG123" s="36">
        <v>15</v>
      </c>
      <c r="AH123" s="180">
        <v>517.5</v>
      </c>
      <c r="AI123" s="29">
        <f t="shared" si="26"/>
        <v>7762.5</v>
      </c>
    </row>
    <row r="124" spans="2:35" s="10" customFormat="1" ht="21" customHeight="1">
      <c r="B124" s="325">
        <v>13</v>
      </c>
      <c r="C124" s="327"/>
      <c r="D124" s="220" t="s">
        <v>50</v>
      </c>
      <c r="E124" s="323"/>
      <c r="F124" s="323"/>
      <c r="G124" s="323"/>
      <c r="H124" s="323"/>
      <c r="I124" s="323"/>
      <c r="J124" s="323"/>
      <c r="K124" s="323"/>
      <c r="L124" s="323"/>
      <c r="M124" s="323"/>
      <c r="N124" s="323"/>
      <c r="O124" s="324"/>
      <c r="P124" s="149"/>
      <c r="Q124" s="34" t="s">
        <v>51</v>
      </c>
      <c r="R124" s="36">
        <v>10</v>
      </c>
      <c r="S124" s="35">
        <v>1050</v>
      </c>
      <c r="T124" s="29">
        <f t="shared" si="21"/>
        <v>10500</v>
      </c>
      <c r="U124" s="151"/>
      <c r="V124" s="34" t="s">
        <v>51</v>
      </c>
      <c r="W124" s="36">
        <v>10</v>
      </c>
      <c r="X124" s="173">
        <v>1890</v>
      </c>
      <c r="Y124" s="29">
        <f t="shared" si="25"/>
        <v>18900</v>
      </c>
      <c r="Z124" s="154"/>
      <c r="AA124" s="34" t="s">
        <v>51</v>
      </c>
      <c r="AB124" s="36">
        <v>1</v>
      </c>
      <c r="AC124" s="35">
        <v>1320</v>
      </c>
      <c r="AD124" s="29">
        <f t="shared" si="23"/>
        <v>1320</v>
      </c>
      <c r="AE124" s="154"/>
      <c r="AF124" s="34" t="s">
        <v>51</v>
      </c>
      <c r="AG124" s="36">
        <v>10</v>
      </c>
      <c r="AH124" s="180">
        <v>1437.5</v>
      </c>
      <c r="AI124" s="29">
        <f t="shared" si="26"/>
        <v>14375</v>
      </c>
    </row>
    <row r="125" spans="2:35" s="10" customFormat="1" ht="17.25" customHeight="1">
      <c r="B125" s="325">
        <v>14</v>
      </c>
      <c r="C125" s="326"/>
      <c r="D125" s="220" t="s">
        <v>131</v>
      </c>
      <c r="E125" s="323"/>
      <c r="F125" s="323"/>
      <c r="G125" s="323"/>
      <c r="H125" s="323"/>
      <c r="I125" s="323"/>
      <c r="J125" s="323"/>
      <c r="K125" s="323"/>
      <c r="L125" s="323"/>
      <c r="M125" s="323"/>
      <c r="N125" s="323"/>
      <c r="O125" s="324"/>
      <c r="P125" s="149"/>
      <c r="Q125" s="34" t="s">
        <v>132</v>
      </c>
      <c r="R125" s="36">
        <v>2</v>
      </c>
      <c r="S125" s="35">
        <v>1050</v>
      </c>
      <c r="T125" s="29">
        <f t="shared" si="21"/>
        <v>2100</v>
      </c>
      <c r="U125" s="151"/>
      <c r="V125" s="34" t="s">
        <v>132</v>
      </c>
      <c r="W125" s="36">
        <v>2</v>
      </c>
      <c r="X125" s="173">
        <v>1800</v>
      </c>
      <c r="Y125" s="29">
        <f t="shared" si="25"/>
        <v>3600</v>
      </c>
      <c r="Z125" s="154"/>
      <c r="AA125" s="34" t="s">
        <v>132</v>
      </c>
      <c r="AB125" s="36">
        <v>1</v>
      </c>
      <c r="AC125" s="35">
        <v>1650.0000000000002</v>
      </c>
      <c r="AD125" s="29">
        <f t="shared" si="23"/>
        <v>1650.0000000000002</v>
      </c>
      <c r="AE125" s="154"/>
      <c r="AF125" s="34" t="s">
        <v>132</v>
      </c>
      <c r="AG125" s="36">
        <v>2</v>
      </c>
      <c r="AH125" s="180">
        <v>1380</v>
      </c>
      <c r="AI125" s="29">
        <f t="shared" si="26"/>
        <v>2760</v>
      </c>
    </row>
    <row r="126" spans="2:35" s="10" customFormat="1" ht="23.25" customHeight="1">
      <c r="B126" s="325">
        <v>15</v>
      </c>
      <c r="C126" s="327"/>
      <c r="D126" s="328" t="s">
        <v>136</v>
      </c>
      <c r="E126" s="323"/>
      <c r="F126" s="323"/>
      <c r="G126" s="323"/>
      <c r="H126" s="323"/>
      <c r="I126" s="323"/>
      <c r="J126" s="323"/>
      <c r="K126" s="323"/>
      <c r="L126" s="323"/>
      <c r="M126" s="323"/>
      <c r="N126" s="323"/>
      <c r="O126" s="324"/>
      <c r="P126" s="149"/>
      <c r="Q126" s="34" t="s">
        <v>31</v>
      </c>
      <c r="R126" s="36">
        <v>1</v>
      </c>
      <c r="S126" s="35">
        <v>10000</v>
      </c>
      <c r="T126" s="29">
        <f t="shared" si="21"/>
        <v>10000</v>
      </c>
      <c r="U126" s="151"/>
      <c r="V126" s="34" t="s">
        <v>31</v>
      </c>
      <c r="W126" s="36">
        <v>1</v>
      </c>
      <c r="X126" s="173">
        <v>5000</v>
      </c>
      <c r="Y126" s="29">
        <f t="shared" si="25"/>
        <v>5000</v>
      </c>
      <c r="Z126" s="154"/>
      <c r="AA126" s="34" t="s">
        <v>31</v>
      </c>
      <c r="AB126" s="36">
        <v>1</v>
      </c>
      <c r="AC126" s="35">
        <v>72581.460000000006</v>
      </c>
      <c r="AD126" s="29">
        <f t="shared" si="23"/>
        <v>72581.460000000006</v>
      </c>
      <c r="AE126" s="154"/>
      <c r="AF126" s="34" t="s">
        <v>31</v>
      </c>
      <c r="AG126" s="36">
        <v>1</v>
      </c>
      <c r="AH126" s="180">
        <v>46000</v>
      </c>
      <c r="AI126" s="29">
        <f t="shared" si="26"/>
        <v>46000</v>
      </c>
    </row>
    <row r="127" spans="2:35" s="10" customFormat="1" ht="24" customHeight="1">
      <c r="B127" s="141"/>
      <c r="C127" s="143"/>
      <c r="D127" s="294" t="s">
        <v>175</v>
      </c>
      <c r="E127" s="295"/>
      <c r="F127" s="295"/>
      <c r="G127" s="295"/>
      <c r="H127" s="295"/>
      <c r="I127" s="295"/>
      <c r="J127" s="295"/>
      <c r="K127" s="295"/>
      <c r="L127" s="295"/>
      <c r="M127" s="295"/>
      <c r="N127" s="295"/>
      <c r="O127" s="296"/>
      <c r="P127" s="149"/>
      <c r="Q127" s="149"/>
      <c r="R127" s="149"/>
      <c r="S127" s="150"/>
      <c r="T127" s="25">
        <f>SUM(T113:T126)</f>
        <v>175595</v>
      </c>
      <c r="U127" s="151"/>
      <c r="V127" s="152"/>
      <c r="W127" s="152"/>
      <c r="X127" s="148"/>
      <c r="Y127" s="25">
        <f>SUM(Y113:Y126)</f>
        <v>177913.55</v>
      </c>
      <c r="Z127" s="154"/>
      <c r="AA127" s="34"/>
      <c r="AB127" s="36"/>
      <c r="AC127" s="35"/>
      <c r="AD127" s="183">
        <f>SUM(AD113:AD126)</f>
        <v>531006.46</v>
      </c>
      <c r="AE127" s="154"/>
      <c r="AF127" s="149"/>
      <c r="AG127" s="149"/>
      <c r="AH127" s="180"/>
      <c r="AI127" s="183">
        <f>SUM(AI113:AI126)</f>
        <v>287730</v>
      </c>
    </row>
    <row r="128" spans="2:35" s="10" customFormat="1" ht="15" customHeight="1">
      <c r="B128" s="141"/>
      <c r="C128" s="143"/>
      <c r="D128" s="144"/>
      <c r="E128" s="145"/>
      <c r="F128" s="145"/>
      <c r="G128" s="145"/>
      <c r="H128" s="145"/>
      <c r="I128" s="145"/>
      <c r="J128" s="145"/>
      <c r="K128" s="145"/>
      <c r="L128" s="145"/>
      <c r="M128" s="145"/>
      <c r="N128" s="145"/>
      <c r="O128" s="146"/>
      <c r="P128" s="149"/>
      <c r="Q128" s="149"/>
      <c r="R128" s="149"/>
      <c r="S128" s="150"/>
      <c r="T128" s="25"/>
      <c r="U128" s="151"/>
      <c r="V128" s="152"/>
      <c r="W128" s="152"/>
      <c r="X128" s="148"/>
      <c r="Y128" s="25"/>
      <c r="Z128" s="154"/>
      <c r="AA128" s="149"/>
      <c r="AB128" s="149"/>
      <c r="AC128" s="147"/>
      <c r="AD128" s="29"/>
      <c r="AE128" s="154"/>
      <c r="AF128" s="149"/>
      <c r="AG128" s="149"/>
      <c r="AH128" s="180"/>
      <c r="AI128" s="29"/>
    </row>
    <row r="129" spans="2:35" s="10" customFormat="1" ht="15" customHeight="1">
      <c r="B129" s="289" t="s">
        <v>120</v>
      </c>
      <c r="C129" s="290"/>
      <c r="D129" s="291" t="s">
        <v>33</v>
      </c>
      <c r="E129" s="334"/>
      <c r="F129" s="334"/>
      <c r="G129" s="334"/>
      <c r="H129" s="334"/>
      <c r="I129" s="334"/>
      <c r="J129" s="334"/>
      <c r="K129" s="334"/>
      <c r="L129" s="334"/>
      <c r="M129" s="334"/>
      <c r="N129" s="334"/>
      <c r="O129" s="335"/>
      <c r="P129" s="36"/>
      <c r="Q129" s="34"/>
      <c r="R129" s="32"/>
      <c r="S129" s="33"/>
      <c r="T129" s="25"/>
      <c r="U129" s="151"/>
      <c r="V129" s="152"/>
      <c r="W129" s="152"/>
      <c r="X129" s="148"/>
      <c r="Y129" s="25"/>
      <c r="Z129" s="154"/>
      <c r="AA129" s="149"/>
      <c r="AB129" s="149"/>
      <c r="AC129" s="147"/>
      <c r="AD129" s="29"/>
      <c r="AE129" s="154"/>
      <c r="AF129" s="149"/>
      <c r="AG129" s="149"/>
      <c r="AH129" s="180"/>
      <c r="AI129" s="25"/>
    </row>
    <row r="130" spans="2:35" s="10" customFormat="1" ht="27" customHeight="1">
      <c r="B130" s="289"/>
      <c r="C130" s="336"/>
      <c r="D130" s="297"/>
      <c r="E130" s="298"/>
      <c r="F130" s="298"/>
      <c r="G130" s="298"/>
      <c r="H130" s="298"/>
      <c r="I130" s="298"/>
      <c r="J130" s="298"/>
      <c r="K130" s="298"/>
      <c r="L130" s="298"/>
      <c r="M130" s="298"/>
      <c r="N130" s="298"/>
      <c r="O130" s="299"/>
      <c r="P130" s="52" t="s">
        <v>76</v>
      </c>
      <c r="Q130" s="34" t="s">
        <v>75</v>
      </c>
      <c r="R130" s="53" t="s">
        <v>74</v>
      </c>
      <c r="S130" s="64" t="s">
        <v>78</v>
      </c>
      <c r="T130" s="54" t="s">
        <v>79</v>
      </c>
      <c r="U130" s="52" t="s">
        <v>76</v>
      </c>
      <c r="V130" s="34" t="s">
        <v>75</v>
      </c>
      <c r="W130" s="53" t="s">
        <v>74</v>
      </c>
      <c r="X130" s="64" t="s">
        <v>78</v>
      </c>
      <c r="Y130" s="54" t="s">
        <v>79</v>
      </c>
      <c r="Z130" s="52" t="s">
        <v>76</v>
      </c>
      <c r="AA130" s="34" t="s">
        <v>75</v>
      </c>
      <c r="AB130" s="53" t="s">
        <v>74</v>
      </c>
      <c r="AC130" s="64" t="s">
        <v>78</v>
      </c>
      <c r="AD130" s="54" t="s">
        <v>79</v>
      </c>
      <c r="AE130" s="52" t="s">
        <v>76</v>
      </c>
      <c r="AF130" s="34" t="s">
        <v>75</v>
      </c>
      <c r="AG130" s="53" t="s">
        <v>74</v>
      </c>
      <c r="AH130" s="64" t="s">
        <v>78</v>
      </c>
      <c r="AI130" s="54" t="s">
        <v>79</v>
      </c>
    </row>
    <row r="131" spans="2:35" s="10" customFormat="1" ht="15" customHeight="1">
      <c r="B131" s="325"/>
      <c r="C131" s="326"/>
      <c r="D131" s="330" t="s">
        <v>190</v>
      </c>
      <c r="E131" s="331"/>
      <c r="F131" s="331"/>
      <c r="G131" s="331"/>
      <c r="H131" s="331"/>
      <c r="I131" s="331"/>
      <c r="J131" s="331"/>
      <c r="K131" s="331"/>
      <c r="L131" s="331"/>
      <c r="M131" s="331"/>
      <c r="N131" s="331"/>
      <c r="O131" s="332"/>
      <c r="P131" s="36"/>
      <c r="Q131" s="34"/>
      <c r="R131" s="37"/>
      <c r="S131" s="35"/>
      <c r="T131" s="25"/>
      <c r="U131" s="151"/>
      <c r="V131" s="152"/>
      <c r="W131" s="152"/>
      <c r="X131" s="148"/>
      <c r="Y131" s="25"/>
      <c r="Z131" s="154"/>
      <c r="AA131" s="149"/>
      <c r="AB131" s="149"/>
      <c r="AC131" s="147"/>
      <c r="AD131" s="29"/>
      <c r="AE131" s="154"/>
      <c r="AF131" s="149"/>
      <c r="AG131" s="149"/>
      <c r="AH131" s="147"/>
      <c r="AI131" s="25"/>
    </row>
    <row r="132" spans="2:35" s="10" customFormat="1" ht="15" customHeight="1">
      <c r="B132" s="337">
        <v>1</v>
      </c>
      <c r="C132" s="338"/>
      <c r="D132" s="333" t="s">
        <v>191</v>
      </c>
      <c r="E132" s="334"/>
      <c r="F132" s="334"/>
      <c r="G132" s="334"/>
      <c r="H132" s="334"/>
      <c r="I132" s="334"/>
      <c r="J132" s="334"/>
      <c r="K132" s="334"/>
      <c r="L132" s="334"/>
      <c r="M132" s="334"/>
      <c r="N132" s="334"/>
      <c r="O132" s="335"/>
      <c r="P132" s="36">
        <v>1</v>
      </c>
      <c r="Q132" s="34" t="s">
        <v>52</v>
      </c>
      <c r="R132" s="37">
        <v>15</v>
      </c>
      <c r="S132" s="35">
        <v>850</v>
      </c>
      <c r="T132" s="29">
        <f>S132*R132*P132</f>
        <v>12750</v>
      </c>
      <c r="U132" s="36">
        <v>1</v>
      </c>
      <c r="V132" s="34" t="s">
        <v>52</v>
      </c>
      <c r="W132" s="177">
        <v>15</v>
      </c>
      <c r="X132" s="173">
        <v>1562.7</v>
      </c>
      <c r="Y132" s="29">
        <f>X132*W132*U132</f>
        <v>23440.5</v>
      </c>
      <c r="Z132" s="36">
        <v>1</v>
      </c>
      <c r="AA132" s="34" t="s">
        <v>52</v>
      </c>
      <c r="AB132" s="181">
        <v>30</v>
      </c>
      <c r="AC132" s="35">
        <v>2220</v>
      </c>
      <c r="AD132" s="29">
        <f>AC132*AB132*Z132</f>
        <v>66600</v>
      </c>
      <c r="AE132" s="36">
        <v>1</v>
      </c>
      <c r="AF132" s="34" t="s">
        <v>52</v>
      </c>
      <c r="AG132" s="177">
        <v>15</v>
      </c>
      <c r="AH132" s="180">
        <v>1509.38</v>
      </c>
      <c r="AI132" s="209">
        <f>AH132*AG132*AE132</f>
        <v>22640.7</v>
      </c>
    </row>
    <row r="133" spans="2:35" s="10" customFormat="1" ht="15" customHeight="1">
      <c r="B133" s="337">
        <v>2</v>
      </c>
      <c r="C133" s="338"/>
      <c r="D133" s="339" t="s">
        <v>192</v>
      </c>
      <c r="E133" s="340"/>
      <c r="F133" s="340"/>
      <c r="G133" s="340"/>
      <c r="H133" s="340"/>
      <c r="I133" s="340"/>
      <c r="J133" s="340"/>
      <c r="K133" s="340"/>
      <c r="L133" s="340"/>
      <c r="M133" s="340"/>
      <c r="N133" s="340"/>
      <c r="O133" s="341"/>
      <c r="P133" s="36">
        <v>3</v>
      </c>
      <c r="Q133" s="34" t="s">
        <v>52</v>
      </c>
      <c r="R133" s="37">
        <v>15</v>
      </c>
      <c r="S133" s="35">
        <v>650</v>
      </c>
      <c r="T133" s="29">
        <f>S133*R133*P133</f>
        <v>29250</v>
      </c>
      <c r="U133" s="36">
        <v>3</v>
      </c>
      <c r="V133" s="34" t="s">
        <v>52</v>
      </c>
      <c r="W133" s="177">
        <v>15</v>
      </c>
      <c r="X133" s="173">
        <v>1455.78</v>
      </c>
      <c r="Y133" s="29">
        <f>X133*W133*U133</f>
        <v>65510.100000000006</v>
      </c>
      <c r="Z133" s="36">
        <v>1</v>
      </c>
      <c r="AA133" s="34" t="s">
        <v>52</v>
      </c>
      <c r="AB133" s="181">
        <v>5</v>
      </c>
      <c r="AC133" s="35">
        <v>1980</v>
      </c>
      <c r="AD133" s="29">
        <f>AC133*AB133*Z133</f>
        <v>9900</v>
      </c>
      <c r="AE133" s="36">
        <v>3</v>
      </c>
      <c r="AF133" s="34" t="s">
        <v>52</v>
      </c>
      <c r="AG133" s="177">
        <v>15</v>
      </c>
      <c r="AH133" s="180">
        <v>1509.38</v>
      </c>
      <c r="AI133" s="29">
        <f>AH133*AG133*AE133</f>
        <v>67922.100000000006</v>
      </c>
    </row>
    <row r="134" spans="2:35" s="10" customFormat="1" ht="15" customHeight="1">
      <c r="B134" s="337">
        <v>3</v>
      </c>
      <c r="C134" s="335"/>
      <c r="D134" s="333" t="s">
        <v>118</v>
      </c>
      <c r="E134" s="334"/>
      <c r="F134" s="334"/>
      <c r="G134" s="334"/>
      <c r="H134" s="334"/>
      <c r="I134" s="334"/>
      <c r="J134" s="334"/>
      <c r="K134" s="334"/>
      <c r="L134" s="334"/>
      <c r="M134" s="334"/>
      <c r="N134" s="334"/>
      <c r="O134" s="335"/>
      <c r="P134" s="36">
        <v>2</v>
      </c>
      <c r="Q134" s="34" t="s">
        <v>52</v>
      </c>
      <c r="R134" s="37">
        <v>15</v>
      </c>
      <c r="S134" s="35">
        <v>800</v>
      </c>
      <c r="T134" s="29">
        <f>S134*R134*P134</f>
        <v>24000</v>
      </c>
      <c r="U134" s="36">
        <v>2</v>
      </c>
      <c r="V134" s="34" t="s">
        <v>52</v>
      </c>
      <c r="W134" s="177">
        <v>15</v>
      </c>
      <c r="X134" s="173">
        <v>1443.72</v>
      </c>
      <c r="Y134" s="29">
        <f>X134*W134*U134</f>
        <v>43311.6</v>
      </c>
      <c r="Z134" s="36">
        <v>2</v>
      </c>
      <c r="AA134" s="34" t="s">
        <v>52</v>
      </c>
      <c r="AB134" s="181">
        <v>30</v>
      </c>
      <c r="AC134" s="35">
        <v>1980</v>
      </c>
      <c r="AD134" s="29">
        <f>AC134*AB134*Z134</f>
        <v>118800</v>
      </c>
      <c r="AE134" s="36">
        <v>2</v>
      </c>
      <c r="AF134" s="34" t="s">
        <v>52</v>
      </c>
      <c r="AG134" s="177">
        <v>15</v>
      </c>
      <c r="AH134" s="180">
        <v>1433.91</v>
      </c>
      <c r="AI134" s="29">
        <f>AH134*AG134*AE134</f>
        <v>43017.3</v>
      </c>
    </row>
    <row r="135" spans="2:35" s="10" customFormat="1" ht="18.75" customHeight="1">
      <c r="B135" s="337">
        <v>4</v>
      </c>
      <c r="C135" s="338"/>
      <c r="D135" s="328" t="s">
        <v>193</v>
      </c>
      <c r="E135" s="342"/>
      <c r="F135" s="342"/>
      <c r="G135" s="342"/>
      <c r="H135" s="342"/>
      <c r="I135" s="342"/>
      <c r="J135" s="342"/>
      <c r="K135" s="342"/>
      <c r="L135" s="342"/>
      <c r="M135" s="342"/>
      <c r="N135" s="342"/>
      <c r="O135" s="343"/>
      <c r="P135" s="36">
        <v>4</v>
      </c>
      <c r="Q135" s="34" t="s">
        <v>52</v>
      </c>
      <c r="R135" s="37">
        <v>15</v>
      </c>
      <c r="S135" s="35">
        <v>650</v>
      </c>
      <c r="T135" s="29">
        <f>S135*R135*P135</f>
        <v>39000</v>
      </c>
      <c r="U135" s="36">
        <v>4</v>
      </c>
      <c r="V135" s="34" t="s">
        <v>52</v>
      </c>
      <c r="W135" s="178">
        <v>15</v>
      </c>
      <c r="X135" s="173">
        <v>1247.3699999999999</v>
      </c>
      <c r="Y135" s="29">
        <f>X135*W135*U135</f>
        <v>74842.2</v>
      </c>
      <c r="Z135" s="154"/>
      <c r="AA135" s="149"/>
      <c r="AB135" s="149"/>
      <c r="AC135" s="147"/>
      <c r="AD135" s="29"/>
      <c r="AE135" s="36">
        <v>4</v>
      </c>
      <c r="AF135" s="34" t="s">
        <v>52</v>
      </c>
      <c r="AG135" s="178">
        <v>15</v>
      </c>
      <c r="AH135" s="180">
        <v>1282.97</v>
      </c>
      <c r="AI135" s="29">
        <f>AH135*AG135*AE135</f>
        <v>76978.2</v>
      </c>
    </row>
    <row r="136" spans="2:35" s="10" customFormat="1" ht="21.75" customHeight="1">
      <c r="B136" s="140"/>
      <c r="C136" s="169"/>
      <c r="D136" s="294" t="s">
        <v>175</v>
      </c>
      <c r="E136" s="295"/>
      <c r="F136" s="295"/>
      <c r="G136" s="295"/>
      <c r="H136" s="295"/>
      <c r="I136" s="295"/>
      <c r="J136" s="295"/>
      <c r="K136" s="295"/>
      <c r="L136" s="295"/>
      <c r="M136" s="295"/>
      <c r="N136" s="295"/>
      <c r="O136" s="296"/>
      <c r="P136" s="36">
        <f>SUM(P132:P135)</f>
        <v>10</v>
      </c>
      <c r="Q136" s="34"/>
      <c r="R136" s="37"/>
      <c r="S136" s="35"/>
      <c r="T136" s="25">
        <f>SUM(T132:T135)</f>
        <v>105000</v>
      </c>
      <c r="U136" s="179">
        <f>SUM(U132:U135)</f>
        <v>10</v>
      </c>
      <c r="V136" s="152"/>
      <c r="W136" s="152"/>
      <c r="X136" s="173"/>
      <c r="Y136" s="25">
        <f>SUM(Y132:Y135)</f>
        <v>207104.40000000002</v>
      </c>
      <c r="Z136" s="154"/>
      <c r="AA136" s="149"/>
      <c r="AB136" s="149"/>
      <c r="AC136" s="147"/>
      <c r="AD136" s="183">
        <f>SUM(AD132:AD135)</f>
        <v>195300</v>
      </c>
      <c r="AE136" s="154"/>
      <c r="AF136" s="149"/>
      <c r="AG136" s="149"/>
      <c r="AH136" s="180"/>
      <c r="AI136" s="183">
        <f>SUM(AI132:AI135)</f>
        <v>210558.3</v>
      </c>
    </row>
    <row r="137" spans="2:35" s="10" customFormat="1" ht="15" customHeight="1">
      <c r="B137" s="325"/>
      <c r="C137" s="326"/>
      <c r="D137" s="330" t="s">
        <v>194</v>
      </c>
      <c r="E137" s="331"/>
      <c r="F137" s="331"/>
      <c r="G137" s="331"/>
      <c r="H137" s="331"/>
      <c r="I137" s="331"/>
      <c r="J137" s="331"/>
      <c r="K137" s="331"/>
      <c r="L137" s="331"/>
      <c r="M137" s="331"/>
      <c r="N137" s="331"/>
      <c r="O137" s="332"/>
      <c r="P137" s="36"/>
      <c r="Q137" s="34"/>
      <c r="R137" s="37"/>
      <c r="S137" s="35"/>
      <c r="T137" s="25"/>
      <c r="U137" s="151"/>
      <c r="V137" s="152"/>
      <c r="W137" s="152"/>
      <c r="X137" s="173"/>
      <c r="Y137" s="25"/>
      <c r="Z137" s="154"/>
      <c r="AA137" s="149"/>
      <c r="AB137" s="149"/>
      <c r="AC137" s="147"/>
      <c r="AD137" s="29"/>
      <c r="AE137" s="154"/>
      <c r="AF137" s="149"/>
      <c r="AG137" s="149"/>
      <c r="AH137" s="180"/>
      <c r="AI137" s="29"/>
    </row>
    <row r="138" spans="2:35" s="10" customFormat="1" ht="15" customHeight="1">
      <c r="B138" s="325">
        <v>1</v>
      </c>
      <c r="C138" s="326"/>
      <c r="D138" s="333" t="s">
        <v>195</v>
      </c>
      <c r="E138" s="334"/>
      <c r="F138" s="334"/>
      <c r="G138" s="334"/>
      <c r="H138" s="334"/>
      <c r="I138" s="334"/>
      <c r="J138" s="334"/>
      <c r="K138" s="334"/>
      <c r="L138" s="334"/>
      <c r="M138" s="334"/>
      <c r="N138" s="334"/>
      <c r="O138" s="335"/>
      <c r="P138" s="65">
        <v>1</v>
      </c>
      <c r="Q138" s="34" t="s">
        <v>52</v>
      </c>
      <c r="R138" s="37">
        <v>25</v>
      </c>
      <c r="S138" s="35">
        <v>1000</v>
      </c>
      <c r="T138" s="29">
        <f t="shared" ref="T138:T148" si="27">S138*R138*P138</f>
        <v>25000</v>
      </c>
      <c r="U138" s="65">
        <v>1</v>
      </c>
      <c r="V138" s="34" t="s">
        <v>52</v>
      </c>
      <c r="W138" s="177">
        <v>25</v>
      </c>
      <c r="X138" s="173">
        <v>2586.2600000000002</v>
      </c>
      <c r="Y138" s="29">
        <f t="shared" ref="Y138:Y148" si="28">X138*W138*U138</f>
        <v>64656.500000000007</v>
      </c>
      <c r="Z138" s="154"/>
      <c r="AA138" s="149"/>
      <c r="AB138" s="149"/>
      <c r="AC138" s="147"/>
      <c r="AD138" s="29"/>
      <c r="AE138" s="65">
        <v>1</v>
      </c>
      <c r="AF138" s="34" t="s">
        <v>52</v>
      </c>
      <c r="AG138" s="177">
        <v>25</v>
      </c>
      <c r="AH138" s="180">
        <v>2803.13</v>
      </c>
      <c r="AI138" s="29">
        <f t="shared" ref="AI138:AI148" si="29">AH138*AG138*AE138</f>
        <v>70078.25</v>
      </c>
    </row>
    <row r="139" spans="2:35" s="10" customFormat="1" ht="15" customHeight="1">
      <c r="B139" s="325">
        <v>2</v>
      </c>
      <c r="C139" s="326"/>
      <c r="D139" s="333" t="s">
        <v>196</v>
      </c>
      <c r="E139" s="334"/>
      <c r="F139" s="334"/>
      <c r="G139" s="334"/>
      <c r="H139" s="334"/>
      <c r="I139" s="334"/>
      <c r="J139" s="334"/>
      <c r="K139" s="334"/>
      <c r="L139" s="334"/>
      <c r="M139" s="334"/>
      <c r="N139" s="334"/>
      <c r="O139" s="335"/>
      <c r="P139" s="65">
        <v>1</v>
      </c>
      <c r="Q139" s="34" t="s">
        <v>52</v>
      </c>
      <c r="R139" s="37">
        <v>25</v>
      </c>
      <c r="S139" s="35">
        <v>750</v>
      </c>
      <c r="T139" s="29">
        <f t="shared" si="27"/>
        <v>18750</v>
      </c>
      <c r="U139" s="65">
        <v>1</v>
      </c>
      <c r="V139" s="34" t="s">
        <v>52</v>
      </c>
      <c r="W139" s="177">
        <v>25</v>
      </c>
      <c r="X139" s="173">
        <v>2856.26</v>
      </c>
      <c r="Y139" s="29">
        <f t="shared" si="28"/>
        <v>71406.5</v>
      </c>
      <c r="Z139" s="154"/>
      <c r="AA139" s="149"/>
      <c r="AB139" s="149"/>
      <c r="AC139" s="147"/>
      <c r="AD139" s="29"/>
      <c r="AE139" s="65">
        <v>1</v>
      </c>
      <c r="AF139" s="34" t="s">
        <v>52</v>
      </c>
      <c r="AG139" s="177">
        <v>25</v>
      </c>
      <c r="AH139" s="180">
        <v>2242.5</v>
      </c>
      <c r="AI139" s="29">
        <f t="shared" si="29"/>
        <v>56062.5</v>
      </c>
    </row>
    <row r="140" spans="2:35" s="10" customFormat="1" ht="15" customHeight="1">
      <c r="B140" s="325">
        <v>3</v>
      </c>
      <c r="C140" s="326"/>
      <c r="D140" s="333" t="s">
        <v>197</v>
      </c>
      <c r="E140" s="334"/>
      <c r="F140" s="334"/>
      <c r="G140" s="334"/>
      <c r="H140" s="334"/>
      <c r="I140" s="334"/>
      <c r="J140" s="334"/>
      <c r="K140" s="334"/>
      <c r="L140" s="334"/>
      <c r="M140" s="334"/>
      <c r="N140" s="334"/>
      <c r="O140" s="335"/>
      <c r="P140" s="65">
        <v>1</v>
      </c>
      <c r="Q140" s="34" t="s">
        <v>52</v>
      </c>
      <c r="R140" s="37">
        <v>25</v>
      </c>
      <c r="S140" s="35">
        <v>750</v>
      </c>
      <c r="T140" s="29">
        <f t="shared" si="27"/>
        <v>18750</v>
      </c>
      <c r="U140" s="65">
        <v>1</v>
      </c>
      <c r="V140" s="34" t="s">
        <v>52</v>
      </c>
      <c r="W140" s="177">
        <v>25</v>
      </c>
      <c r="X140" s="173">
        <v>2023.47</v>
      </c>
      <c r="Y140" s="29">
        <f t="shared" si="28"/>
        <v>50586.75</v>
      </c>
      <c r="Z140" s="154"/>
      <c r="AA140" s="149"/>
      <c r="AB140" s="149"/>
      <c r="AC140" s="147"/>
      <c r="AD140" s="29"/>
      <c r="AE140" s="65">
        <v>1</v>
      </c>
      <c r="AF140" s="34" t="s">
        <v>52</v>
      </c>
      <c r="AG140" s="177">
        <v>25</v>
      </c>
      <c r="AH140" s="180">
        <v>2055.63</v>
      </c>
      <c r="AI140" s="29">
        <f t="shared" si="29"/>
        <v>51390.75</v>
      </c>
    </row>
    <row r="141" spans="2:35" s="10" customFormat="1" ht="15" customHeight="1">
      <c r="B141" s="325">
        <v>4</v>
      </c>
      <c r="C141" s="326"/>
      <c r="D141" s="333" t="s">
        <v>198</v>
      </c>
      <c r="E141" s="334"/>
      <c r="F141" s="334"/>
      <c r="G141" s="334"/>
      <c r="H141" s="334"/>
      <c r="I141" s="334"/>
      <c r="J141" s="334"/>
      <c r="K141" s="334"/>
      <c r="L141" s="334"/>
      <c r="M141" s="334"/>
      <c r="N141" s="334"/>
      <c r="O141" s="335"/>
      <c r="P141" s="26">
        <v>1</v>
      </c>
      <c r="Q141" s="34" t="s">
        <v>52</v>
      </c>
      <c r="R141" s="37">
        <v>25</v>
      </c>
      <c r="S141" s="28">
        <v>850</v>
      </c>
      <c r="T141" s="29">
        <f t="shared" si="27"/>
        <v>21250</v>
      </c>
      <c r="U141" s="26">
        <v>1</v>
      </c>
      <c r="V141" s="34" t="s">
        <v>52</v>
      </c>
      <c r="W141" s="177">
        <v>25</v>
      </c>
      <c r="X141" s="173">
        <v>2419.0700000000002</v>
      </c>
      <c r="Y141" s="29">
        <f t="shared" si="28"/>
        <v>60476.750000000007</v>
      </c>
      <c r="Z141" s="154"/>
      <c r="AA141" s="149"/>
      <c r="AB141" s="149"/>
      <c r="AC141" s="147"/>
      <c r="AD141" s="29"/>
      <c r="AE141" s="26">
        <v>1</v>
      </c>
      <c r="AF141" s="34" t="s">
        <v>52</v>
      </c>
      <c r="AG141" s="177">
        <v>25</v>
      </c>
      <c r="AH141" s="180">
        <v>1868.75</v>
      </c>
      <c r="AI141" s="29">
        <f t="shared" si="29"/>
        <v>46718.75</v>
      </c>
    </row>
    <row r="142" spans="2:35" s="10" customFormat="1" ht="15" customHeight="1">
      <c r="B142" s="325">
        <v>5</v>
      </c>
      <c r="C142" s="326"/>
      <c r="D142" s="333" t="s">
        <v>77</v>
      </c>
      <c r="E142" s="423"/>
      <c r="F142" s="423"/>
      <c r="G142" s="423"/>
      <c r="H142" s="423"/>
      <c r="I142" s="423"/>
      <c r="J142" s="423"/>
      <c r="K142" s="423"/>
      <c r="L142" s="423"/>
      <c r="M142" s="423"/>
      <c r="N142" s="423"/>
      <c r="O142" s="424"/>
      <c r="P142" s="36">
        <v>4</v>
      </c>
      <c r="Q142" s="34" t="s">
        <v>52</v>
      </c>
      <c r="R142" s="37">
        <v>25</v>
      </c>
      <c r="S142" s="35">
        <v>650</v>
      </c>
      <c r="T142" s="29">
        <f t="shared" si="27"/>
        <v>65000</v>
      </c>
      <c r="U142" s="36">
        <v>4</v>
      </c>
      <c r="V142" s="34" t="s">
        <v>52</v>
      </c>
      <c r="W142" s="177">
        <v>25</v>
      </c>
      <c r="X142" s="173">
        <v>2237.63</v>
      </c>
      <c r="Y142" s="29">
        <f t="shared" si="28"/>
        <v>223763</v>
      </c>
      <c r="Z142" s="154"/>
      <c r="AA142" s="149"/>
      <c r="AB142" s="149"/>
      <c r="AC142" s="147"/>
      <c r="AD142" s="29"/>
      <c r="AE142" s="36">
        <v>4</v>
      </c>
      <c r="AF142" s="34" t="s">
        <v>52</v>
      </c>
      <c r="AG142" s="177">
        <v>25</v>
      </c>
      <c r="AH142" s="180">
        <v>1868.75</v>
      </c>
      <c r="AI142" s="29">
        <f t="shared" si="29"/>
        <v>186875</v>
      </c>
    </row>
    <row r="143" spans="2:35" s="10" customFormat="1" ht="15" customHeight="1">
      <c r="B143" s="325">
        <v>6</v>
      </c>
      <c r="C143" s="326"/>
      <c r="D143" s="328" t="s">
        <v>199</v>
      </c>
      <c r="E143" s="387"/>
      <c r="F143" s="387"/>
      <c r="G143" s="387"/>
      <c r="H143" s="387"/>
      <c r="I143" s="387"/>
      <c r="J143" s="387"/>
      <c r="K143" s="387"/>
      <c r="L143" s="387"/>
      <c r="M143" s="387"/>
      <c r="N143" s="387"/>
      <c r="O143" s="388"/>
      <c r="P143" s="36">
        <v>3</v>
      </c>
      <c r="Q143" s="34" t="s">
        <v>52</v>
      </c>
      <c r="R143" s="37">
        <v>25</v>
      </c>
      <c r="S143" s="35">
        <v>800</v>
      </c>
      <c r="T143" s="29">
        <f t="shared" si="27"/>
        <v>60000</v>
      </c>
      <c r="U143" s="36">
        <v>3</v>
      </c>
      <c r="V143" s="34" t="s">
        <v>52</v>
      </c>
      <c r="W143" s="177">
        <v>25</v>
      </c>
      <c r="X143" s="173">
        <v>2215.66</v>
      </c>
      <c r="Y143" s="29">
        <f t="shared" si="28"/>
        <v>166174.5</v>
      </c>
      <c r="Z143" s="36">
        <v>2</v>
      </c>
      <c r="AA143" s="34" t="s">
        <v>52</v>
      </c>
      <c r="AB143" s="181">
        <v>30</v>
      </c>
      <c r="AC143" s="35">
        <v>2100</v>
      </c>
      <c r="AD143" s="29">
        <f t="shared" ref="AD143:AD148" si="30">AC143*AB143*Z143</f>
        <v>126000</v>
      </c>
      <c r="AE143" s="36">
        <v>3</v>
      </c>
      <c r="AF143" s="34" t="s">
        <v>52</v>
      </c>
      <c r="AG143" s="177">
        <v>25</v>
      </c>
      <c r="AH143" s="180">
        <v>1775.31</v>
      </c>
      <c r="AI143" s="29">
        <f t="shared" si="29"/>
        <v>133148.25</v>
      </c>
    </row>
    <row r="144" spans="2:35" s="10" customFormat="1" ht="15" customHeight="1">
      <c r="B144" s="325">
        <v>7</v>
      </c>
      <c r="C144" s="326"/>
      <c r="D144" s="328" t="s">
        <v>200</v>
      </c>
      <c r="E144" s="342"/>
      <c r="F144" s="342"/>
      <c r="G144" s="342"/>
      <c r="H144" s="342"/>
      <c r="I144" s="342"/>
      <c r="J144" s="342"/>
      <c r="K144" s="342"/>
      <c r="L144" s="342"/>
      <c r="M144" s="342"/>
      <c r="N144" s="342"/>
      <c r="O144" s="343"/>
      <c r="P144" s="36">
        <v>4</v>
      </c>
      <c r="Q144" s="34" t="s">
        <v>52</v>
      </c>
      <c r="R144" s="37">
        <v>25</v>
      </c>
      <c r="S144" s="35">
        <v>650</v>
      </c>
      <c r="T144" s="29">
        <f t="shared" si="27"/>
        <v>65000</v>
      </c>
      <c r="U144" s="36">
        <v>4</v>
      </c>
      <c r="V144" s="34" t="s">
        <v>52</v>
      </c>
      <c r="W144" s="177">
        <v>25</v>
      </c>
      <c r="X144" s="173">
        <v>1247.3699999999999</v>
      </c>
      <c r="Y144" s="29">
        <f t="shared" si="28"/>
        <v>124736.99999999999</v>
      </c>
      <c r="Z144" s="36">
        <v>4</v>
      </c>
      <c r="AA144" s="34" t="s">
        <v>52</v>
      </c>
      <c r="AB144" s="181">
        <v>30</v>
      </c>
      <c r="AC144" s="35">
        <v>1980</v>
      </c>
      <c r="AD144" s="29">
        <f t="shared" si="30"/>
        <v>237600</v>
      </c>
      <c r="AE144" s="36">
        <v>4</v>
      </c>
      <c r="AF144" s="34" t="s">
        <v>52</v>
      </c>
      <c r="AG144" s="177">
        <v>25</v>
      </c>
      <c r="AH144" s="180">
        <v>1588.44</v>
      </c>
      <c r="AI144" s="29">
        <f t="shared" si="29"/>
        <v>158844</v>
      </c>
    </row>
    <row r="145" spans="2:35" s="10" customFormat="1" ht="15" customHeight="1">
      <c r="B145" s="325">
        <v>8</v>
      </c>
      <c r="C145" s="326"/>
      <c r="D145" s="328" t="s">
        <v>201</v>
      </c>
      <c r="E145" s="342"/>
      <c r="F145" s="342"/>
      <c r="G145" s="342"/>
      <c r="H145" s="342"/>
      <c r="I145" s="342"/>
      <c r="J145" s="342"/>
      <c r="K145" s="342"/>
      <c r="L145" s="342"/>
      <c r="M145" s="342"/>
      <c r="N145" s="342"/>
      <c r="O145" s="343"/>
      <c r="P145" s="36">
        <v>1</v>
      </c>
      <c r="Q145" s="34" t="s">
        <v>52</v>
      </c>
      <c r="R145" s="37">
        <v>25</v>
      </c>
      <c r="S145" s="35">
        <v>650</v>
      </c>
      <c r="T145" s="29">
        <f t="shared" si="27"/>
        <v>16250</v>
      </c>
      <c r="U145" s="36">
        <v>1</v>
      </c>
      <c r="V145" s="34" t="s">
        <v>52</v>
      </c>
      <c r="W145" s="177">
        <v>25</v>
      </c>
      <c r="X145" s="173">
        <v>1247.3699999999999</v>
      </c>
      <c r="Y145" s="29">
        <f t="shared" si="28"/>
        <v>31184.249999999996</v>
      </c>
      <c r="Z145" s="36">
        <v>6</v>
      </c>
      <c r="AA145" s="34" t="s">
        <v>52</v>
      </c>
      <c r="AB145" s="181">
        <v>30</v>
      </c>
      <c r="AC145" s="35">
        <v>1980</v>
      </c>
      <c r="AD145" s="29">
        <f t="shared" si="30"/>
        <v>356400</v>
      </c>
      <c r="AE145" s="36">
        <v>1</v>
      </c>
      <c r="AF145" s="34" t="s">
        <v>52</v>
      </c>
      <c r="AG145" s="177">
        <v>25</v>
      </c>
      <c r="AH145" s="180">
        <v>1588.44</v>
      </c>
      <c r="AI145" s="29">
        <f t="shared" si="29"/>
        <v>39711</v>
      </c>
    </row>
    <row r="146" spans="2:35" s="10" customFormat="1" ht="15" customHeight="1">
      <c r="B146" s="325">
        <v>9</v>
      </c>
      <c r="C146" s="326"/>
      <c r="D146" s="328" t="s">
        <v>202</v>
      </c>
      <c r="E146" s="387"/>
      <c r="F146" s="387"/>
      <c r="G146" s="387"/>
      <c r="H146" s="387"/>
      <c r="I146" s="387"/>
      <c r="J146" s="387"/>
      <c r="K146" s="387"/>
      <c r="L146" s="387"/>
      <c r="M146" s="387"/>
      <c r="N146" s="387"/>
      <c r="O146" s="388"/>
      <c r="P146" s="36">
        <v>2</v>
      </c>
      <c r="Q146" s="34" t="s">
        <v>52</v>
      </c>
      <c r="R146" s="37">
        <v>25</v>
      </c>
      <c r="S146" s="35">
        <v>800</v>
      </c>
      <c r="T146" s="29">
        <f t="shared" si="27"/>
        <v>40000</v>
      </c>
      <c r="U146" s="36">
        <v>2</v>
      </c>
      <c r="V146" s="34" t="s">
        <v>52</v>
      </c>
      <c r="W146" s="177">
        <v>25</v>
      </c>
      <c r="X146" s="173">
        <v>1984.22</v>
      </c>
      <c r="Y146" s="29">
        <f t="shared" si="28"/>
        <v>99211</v>
      </c>
      <c r="Z146" s="36">
        <v>8</v>
      </c>
      <c r="AA146" s="34" t="s">
        <v>52</v>
      </c>
      <c r="AB146" s="181">
        <v>30</v>
      </c>
      <c r="AC146" s="35">
        <v>1920</v>
      </c>
      <c r="AD146" s="29">
        <f t="shared" si="30"/>
        <v>460800</v>
      </c>
      <c r="AE146" s="36">
        <v>2</v>
      </c>
      <c r="AF146" s="34" t="s">
        <v>52</v>
      </c>
      <c r="AG146" s="177">
        <v>25</v>
      </c>
      <c r="AH146" s="180">
        <v>1588.44</v>
      </c>
      <c r="AI146" s="29">
        <f t="shared" si="29"/>
        <v>79422</v>
      </c>
    </row>
    <row r="147" spans="2:35" s="10" customFormat="1" ht="15" customHeight="1">
      <c r="B147" s="325">
        <v>10</v>
      </c>
      <c r="C147" s="326"/>
      <c r="D147" s="328" t="s">
        <v>203</v>
      </c>
      <c r="E147" s="387"/>
      <c r="F147" s="387"/>
      <c r="G147" s="387"/>
      <c r="H147" s="387"/>
      <c r="I147" s="387"/>
      <c r="J147" s="387"/>
      <c r="K147" s="387"/>
      <c r="L147" s="387"/>
      <c r="M147" s="387"/>
      <c r="N147" s="387"/>
      <c r="O147" s="388"/>
      <c r="P147" s="36">
        <v>1</v>
      </c>
      <c r="Q147" s="34" t="s">
        <v>52</v>
      </c>
      <c r="R147" s="37">
        <v>25</v>
      </c>
      <c r="S147" s="35">
        <v>650</v>
      </c>
      <c r="T147" s="29">
        <f t="shared" si="27"/>
        <v>16250</v>
      </c>
      <c r="U147" s="36">
        <v>1</v>
      </c>
      <c r="V147" s="34" t="s">
        <v>52</v>
      </c>
      <c r="W147" s="177">
        <v>25</v>
      </c>
      <c r="X147" s="173">
        <v>1984.22</v>
      </c>
      <c r="Y147" s="29">
        <f t="shared" si="28"/>
        <v>49605.5</v>
      </c>
      <c r="Z147" s="65">
        <v>2</v>
      </c>
      <c r="AA147" s="34" t="s">
        <v>52</v>
      </c>
      <c r="AB147" s="181">
        <v>30</v>
      </c>
      <c r="AC147" s="35">
        <v>1920</v>
      </c>
      <c r="AD147" s="29">
        <f t="shared" si="30"/>
        <v>115200</v>
      </c>
      <c r="AE147" s="36">
        <v>1</v>
      </c>
      <c r="AF147" s="34" t="s">
        <v>52</v>
      </c>
      <c r="AG147" s="177">
        <v>25</v>
      </c>
      <c r="AH147" s="180">
        <v>1588.44</v>
      </c>
      <c r="AI147" s="29">
        <f t="shared" si="29"/>
        <v>39711</v>
      </c>
    </row>
    <row r="148" spans="2:35" s="10" customFormat="1" ht="15" customHeight="1">
      <c r="B148" s="325">
        <v>11</v>
      </c>
      <c r="C148" s="326"/>
      <c r="D148" s="328" t="s">
        <v>204</v>
      </c>
      <c r="E148" s="387"/>
      <c r="F148" s="387"/>
      <c r="G148" s="387"/>
      <c r="H148" s="387"/>
      <c r="I148" s="387"/>
      <c r="J148" s="387"/>
      <c r="K148" s="387"/>
      <c r="L148" s="387"/>
      <c r="M148" s="387"/>
      <c r="N148" s="387"/>
      <c r="O148" s="388"/>
      <c r="P148" s="36">
        <v>1</v>
      </c>
      <c r="Q148" s="34" t="s">
        <v>52</v>
      </c>
      <c r="R148" s="37">
        <v>25</v>
      </c>
      <c r="S148" s="35">
        <v>800</v>
      </c>
      <c r="T148" s="29">
        <f t="shared" si="27"/>
        <v>20000</v>
      </c>
      <c r="U148" s="36">
        <v>1</v>
      </c>
      <c r="V148" s="34" t="s">
        <v>52</v>
      </c>
      <c r="W148" s="178">
        <v>25</v>
      </c>
      <c r="X148" s="173">
        <v>1797.52</v>
      </c>
      <c r="Y148" s="29">
        <f t="shared" si="28"/>
        <v>44938</v>
      </c>
      <c r="Z148" s="26">
        <v>2</v>
      </c>
      <c r="AA148" s="26" t="s">
        <v>52</v>
      </c>
      <c r="AB148" s="181">
        <v>30</v>
      </c>
      <c r="AC148" s="35">
        <v>1920</v>
      </c>
      <c r="AD148" s="29">
        <f t="shared" si="30"/>
        <v>115200</v>
      </c>
      <c r="AE148" s="36">
        <v>1</v>
      </c>
      <c r="AF148" s="34" t="s">
        <v>52</v>
      </c>
      <c r="AG148" s="178">
        <v>25</v>
      </c>
      <c r="AH148" s="180">
        <v>1681.88</v>
      </c>
      <c r="AI148" s="29">
        <f t="shared" si="29"/>
        <v>42047</v>
      </c>
    </row>
    <row r="149" spans="2:35" s="10" customFormat="1" ht="15" customHeight="1">
      <c r="B149" s="325"/>
      <c r="C149" s="326"/>
      <c r="D149" s="294" t="s">
        <v>13</v>
      </c>
      <c r="E149" s="295"/>
      <c r="F149" s="295"/>
      <c r="G149" s="295"/>
      <c r="H149" s="295"/>
      <c r="I149" s="295"/>
      <c r="J149" s="295"/>
      <c r="K149" s="295"/>
      <c r="L149" s="295"/>
      <c r="M149" s="295"/>
      <c r="N149" s="295"/>
      <c r="O149" s="296"/>
      <c r="P149" s="36">
        <f>SUM(P138:P148)</f>
        <v>20</v>
      </c>
      <c r="Q149" s="34"/>
      <c r="R149" s="37">
        <v>25</v>
      </c>
      <c r="S149" s="35"/>
      <c r="T149" s="25">
        <f>SUM(T138:T148)</f>
        <v>366250</v>
      </c>
      <c r="U149" s="151">
        <f>SUM(U138:U148)</f>
        <v>20</v>
      </c>
      <c r="V149" s="152"/>
      <c r="W149" s="152"/>
      <c r="X149" s="173"/>
      <c r="Y149" s="25">
        <f>SUM(Y138:Y148)</f>
        <v>986739.75</v>
      </c>
      <c r="Z149" s="154"/>
      <c r="AA149" s="149"/>
      <c r="AB149" s="149"/>
      <c r="AC149" s="147"/>
      <c r="AD149" s="183">
        <f>SUM(AD143:AD148)</f>
        <v>1411200</v>
      </c>
      <c r="AE149" s="154"/>
      <c r="AF149" s="149"/>
      <c r="AG149" s="149"/>
      <c r="AH149" s="180"/>
      <c r="AI149" s="183">
        <f>SUM(AI138:AI148)</f>
        <v>904008.5</v>
      </c>
    </row>
    <row r="150" spans="2:35" s="10" customFormat="1" ht="15" customHeight="1">
      <c r="B150" s="325"/>
      <c r="C150" s="326"/>
      <c r="D150" s="389" t="s">
        <v>205</v>
      </c>
      <c r="E150" s="390"/>
      <c r="F150" s="390"/>
      <c r="G150" s="390"/>
      <c r="H150" s="390"/>
      <c r="I150" s="390"/>
      <c r="J150" s="390"/>
      <c r="K150" s="390"/>
      <c r="L150" s="390"/>
      <c r="M150" s="390"/>
      <c r="N150" s="390"/>
      <c r="O150" s="391"/>
      <c r="P150" s="170"/>
      <c r="Q150" s="34"/>
      <c r="R150" s="171"/>
      <c r="S150" s="33"/>
      <c r="T150" s="25"/>
      <c r="U150" s="151"/>
      <c r="V150" s="152"/>
      <c r="W150" s="152"/>
      <c r="X150" s="173"/>
      <c r="Y150" s="25"/>
      <c r="Z150" s="154"/>
      <c r="AA150" s="149"/>
      <c r="AB150" s="149"/>
      <c r="AC150" s="147"/>
      <c r="AD150" s="29"/>
      <c r="AE150" s="154"/>
      <c r="AF150" s="149"/>
      <c r="AG150" s="149"/>
      <c r="AH150" s="180"/>
      <c r="AI150" s="29"/>
    </row>
    <row r="151" spans="2:35" s="10" customFormat="1" ht="15" customHeight="1">
      <c r="B151" s="325">
        <v>1</v>
      </c>
      <c r="C151" s="326"/>
      <c r="D151" s="425" t="s">
        <v>206</v>
      </c>
      <c r="E151" s="342"/>
      <c r="F151" s="342"/>
      <c r="G151" s="342"/>
      <c r="H151" s="342"/>
      <c r="I151" s="342"/>
      <c r="J151" s="342"/>
      <c r="K151" s="342"/>
      <c r="L151" s="342"/>
      <c r="M151" s="342"/>
      <c r="N151" s="342"/>
      <c r="O151" s="343"/>
      <c r="P151" s="36">
        <v>2</v>
      </c>
      <c r="Q151" s="34" t="s">
        <v>52</v>
      </c>
      <c r="R151" s="37">
        <v>4</v>
      </c>
      <c r="S151" s="35">
        <v>650</v>
      </c>
      <c r="T151" s="29">
        <f>S151*R151*P151</f>
        <v>5200</v>
      </c>
      <c r="U151" s="36">
        <v>2</v>
      </c>
      <c r="V151" s="34" t="s">
        <v>52</v>
      </c>
      <c r="W151" s="177">
        <v>4</v>
      </c>
      <c r="X151" s="180">
        <v>2237.63</v>
      </c>
      <c r="Y151" s="29">
        <f>X151*W151*U151</f>
        <v>17901.04</v>
      </c>
      <c r="Z151" s="154"/>
      <c r="AA151" s="149"/>
      <c r="AB151" s="149"/>
      <c r="AC151" s="147"/>
      <c r="AD151" s="29"/>
      <c r="AE151" s="36">
        <v>2</v>
      </c>
      <c r="AF151" s="34" t="s">
        <v>52</v>
      </c>
      <c r="AG151" s="177">
        <v>4</v>
      </c>
      <c r="AH151" s="180">
        <v>1868.75</v>
      </c>
      <c r="AI151" s="29">
        <f>AH151*AG151*AE151</f>
        <v>14950</v>
      </c>
    </row>
    <row r="152" spans="2:35" s="10" customFormat="1" ht="15" customHeight="1">
      <c r="B152" s="325">
        <v>2</v>
      </c>
      <c r="C152" s="326"/>
      <c r="D152" s="425" t="s">
        <v>207</v>
      </c>
      <c r="E152" s="342"/>
      <c r="F152" s="342"/>
      <c r="G152" s="342"/>
      <c r="H152" s="342"/>
      <c r="I152" s="342"/>
      <c r="J152" s="342"/>
      <c r="K152" s="342"/>
      <c r="L152" s="342"/>
      <c r="M152" s="342"/>
      <c r="N152" s="342"/>
      <c r="O152" s="343"/>
      <c r="P152" s="36">
        <v>2</v>
      </c>
      <c r="Q152" s="34" t="s">
        <v>52</v>
      </c>
      <c r="R152" s="37">
        <v>4</v>
      </c>
      <c r="S152" s="35">
        <v>800</v>
      </c>
      <c r="T152" s="29">
        <f>S152*R152*P152</f>
        <v>6400</v>
      </c>
      <c r="U152" s="36">
        <v>2</v>
      </c>
      <c r="V152" s="34" t="s">
        <v>52</v>
      </c>
      <c r="W152" s="177">
        <v>4</v>
      </c>
      <c r="X152" s="180">
        <v>2215.66</v>
      </c>
      <c r="Y152" s="29">
        <f>X152*W152*U152</f>
        <v>17725.28</v>
      </c>
      <c r="Z152" s="154"/>
      <c r="AA152" s="149"/>
      <c r="AB152" s="149"/>
      <c r="AC152" s="147"/>
      <c r="AD152" s="29"/>
      <c r="AE152" s="36">
        <v>2</v>
      </c>
      <c r="AF152" s="34" t="s">
        <v>52</v>
      </c>
      <c r="AG152" s="177">
        <v>4</v>
      </c>
      <c r="AH152" s="180">
        <v>1775.31</v>
      </c>
      <c r="AI152" s="29">
        <f>AH152*AG152*AE152</f>
        <v>14202.48</v>
      </c>
    </row>
    <row r="153" spans="2:35" s="10" customFormat="1" ht="15" customHeight="1">
      <c r="B153" s="325">
        <v>3</v>
      </c>
      <c r="C153" s="326"/>
      <c r="D153" s="425" t="s">
        <v>197</v>
      </c>
      <c r="E153" s="342"/>
      <c r="F153" s="342"/>
      <c r="G153" s="342"/>
      <c r="H153" s="342"/>
      <c r="I153" s="342"/>
      <c r="J153" s="342"/>
      <c r="K153" s="342"/>
      <c r="L153" s="342"/>
      <c r="M153" s="342"/>
      <c r="N153" s="342"/>
      <c r="O153" s="343"/>
      <c r="P153" s="36">
        <v>1</v>
      </c>
      <c r="Q153" s="34" t="s">
        <v>52</v>
      </c>
      <c r="R153" s="37">
        <v>4</v>
      </c>
      <c r="S153" s="35">
        <v>750</v>
      </c>
      <c r="T153" s="29">
        <f>S153*R153*P153</f>
        <v>3000</v>
      </c>
      <c r="U153" s="36">
        <v>1</v>
      </c>
      <c r="V153" s="34" t="s">
        <v>52</v>
      </c>
      <c r="W153" s="178">
        <v>4</v>
      </c>
      <c r="X153" s="180">
        <v>2023.47</v>
      </c>
      <c r="Y153" s="29">
        <f>X153*W153*U153</f>
        <v>8093.88</v>
      </c>
      <c r="Z153" s="154"/>
      <c r="AA153" s="149"/>
      <c r="AB153" s="149"/>
      <c r="AC153" s="147"/>
      <c r="AD153" s="29"/>
      <c r="AE153" s="36">
        <v>1</v>
      </c>
      <c r="AF153" s="34" t="s">
        <v>52</v>
      </c>
      <c r="AG153" s="178">
        <v>4</v>
      </c>
      <c r="AH153" s="180">
        <v>2055.63</v>
      </c>
      <c r="AI153" s="29">
        <f>AH153*AG153*AE153</f>
        <v>8222.52</v>
      </c>
    </row>
    <row r="154" spans="2:35" s="10" customFormat="1" ht="21.75" customHeight="1">
      <c r="B154" s="140"/>
      <c r="C154" s="169"/>
      <c r="D154" s="294" t="s">
        <v>13</v>
      </c>
      <c r="E154" s="295"/>
      <c r="F154" s="295"/>
      <c r="G154" s="295"/>
      <c r="H154" s="295"/>
      <c r="I154" s="295"/>
      <c r="J154" s="295"/>
      <c r="K154" s="295"/>
      <c r="L154" s="295"/>
      <c r="M154" s="295"/>
      <c r="N154" s="295"/>
      <c r="O154" s="296"/>
      <c r="P154" s="36">
        <f>SUM(P151:P153)</f>
        <v>5</v>
      </c>
      <c r="Q154" s="34"/>
      <c r="R154" s="37">
        <f>SUM(R151:R153)</f>
        <v>12</v>
      </c>
      <c r="S154" s="35"/>
      <c r="T154" s="25">
        <f>SUM(T151:T153)</f>
        <v>14600</v>
      </c>
      <c r="U154" s="151"/>
      <c r="V154" s="152"/>
      <c r="W154" s="152"/>
      <c r="X154" s="148"/>
      <c r="Y154" s="25">
        <f>SUM(Y151:Y153)</f>
        <v>43720.2</v>
      </c>
      <c r="Z154" s="154"/>
      <c r="AA154" s="149"/>
      <c r="AB154" s="149"/>
      <c r="AC154" s="147"/>
      <c r="AD154" s="29"/>
      <c r="AE154" s="190">
        <f>SUM(AE151:AE153)</f>
        <v>5</v>
      </c>
      <c r="AF154" s="189"/>
      <c r="AG154" s="189">
        <v>12</v>
      </c>
      <c r="AH154" s="180"/>
      <c r="AI154" s="183">
        <f>SUM(AI151:AI153)</f>
        <v>37375</v>
      </c>
    </row>
    <row r="155" spans="2:35" s="10" customFormat="1" ht="15" customHeight="1">
      <c r="B155" s="289" t="s">
        <v>121</v>
      </c>
      <c r="C155" s="290"/>
      <c r="D155" s="291" t="s">
        <v>55</v>
      </c>
      <c r="E155" s="334"/>
      <c r="F155" s="334"/>
      <c r="G155" s="334"/>
      <c r="H155" s="334"/>
      <c r="I155" s="334"/>
      <c r="J155" s="334"/>
      <c r="K155" s="334"/>
      <c r="L155" s="334"/>
      <c r="M155" s="334"/>
      <c r="N155" s="334"/>
      <c r="O155" s="335"/>
      <c r="P155" s="36"/>
      <c r="Q155" s="34"/>
      <c r="R155" s="37"/>
      <c r="S155" s="35"/>
      <c r="T155" s="25"/>
      <c r="U155" s="151"/>
      <c r="V155" s="152"/>
      <c r="W155" s="152"/>
      <c r="X155" s="148"/>
      <c r="Y155" s="25"/>
      <c r="Z155" s="154"/>
      <c r="AA155" s="149"/>
      <c r="AB155" s="149"/>
      <c r="AC155" s="147"/>
      <c r="AD155" s="29"/>
      <c r="AE155" s="154"/>
      <c r="AF155" s="149"/>
      <c r="AG155" s="149"/>
      <c r="AH155" s="180"/>
      <c r="AI155" s="29"/>
    </row>
    <row r="156" spans="2:35" s="10" customFormat="1" ht="20.25" customHeight="1">
      <c r="B156" s="337"/>
      <c r="C156" s="335"/>
      <c r="D156" s="220" t="s">
        <v>58</v>
      </c>
      <c r="E156" s="342"/>
      <c r="F156" s="342"/>
      <c r="G156" s="342"/>
      <c r="H156" s="342"/>
      <c r="I156" s="342"/>
      <c r="J156" s="342"/>
      <c r="K156" s="342"/>
      <c r="L156" s="342"/>
      <c r="M156" s="342"/>
      <c r="N156" s="342"/>
      <c r="O156" s="343"/>
      <c r="P156" s="36"/>
      <c r="Q156" s="34"/>
      <c r="R156" s="37"/>
      <c r="S156" s="35"/>
      <c r="T156" s="25">
        <f>(T162+T161+T160)*0.03</f>
        <v>76968.191999999995</v>
      </c>
      <c r="U156" s="151"/>
      <c r="V156" s="152"/>
      <c r="W156" s="152"/>
      <c r="X156" s="148"/>
      <c r="Y156" s="25">
        <f>(Y162+Y161+Y160)*0.03</f>
        <v>115790.5095</v>
      </c>
      <c r="Z156" s="154"/>
      <c r="AA156" s="149"/>
      <c r="AB156" s="149"/>
      <c r="AC156" s="147"/>
      <c r="AD156" s="183">
        <f>(AD162+AD161+AD160)*0.006</f>
        <v>42641.660159999999</v>
      </c>
      <c r="AE156" s="154"/>
      <c r="AF156" s="149"/>
      <c r="AG156" s="149"/>
      <c r="AH156" s="180"/>
      <c r="AI156" s="183">
        <f>(AI162+AI161+AI160)*0.003</f>
        <v>11716.828649999999</v>
      </c>
    </row>
    <row r="157" spans="2:35" s="10" customFormat="1" ht="24.75" customHeight="1">
      <c r="B157" s="325"/>
      <c r="C157" s="326"/>
      <c r="D157" s="220" t="s">
        <v>63</v>
      </c>
      <c r="E157" s="221"/>
      <c r="F157" s="221"/>
      <c r="G157" s="221"/>
      <c r="H157" s="221"/>
      <c r="I157" s="221"/>
      <c r="J157" s="221"/>
      <c r="K157" s="221"/>
      <c r="L157" s="221"/>
      <c r="M157" s="221"/>
      <c r="N157" s="221"/>
      <c r="O157" s="222"/>
      <c r="P157" s="36"/>
      <c r="Q157" s="34"/>
      <c r="R157" s="37"/>
      <c r="S157" s="35"/>
      <c r="T157" s="25">
        <f>(T162+T161+T160)*0.05</f>
        <v>128280.32000000001</v>
      </c>
      <c r="U157" s="151"/>
      <c r="V157" s="152"/>
      <c r="W157" s="152"/>
      <c r="X157" s="148"/>
      <c r="Y157" s="25">
        <f>(Y162+Y161+Y160)*0.03848</f>
        <v>148520.62685200002</v>
      </c>
      <c r="Z157" s="154"/>
      <c r="AA157" s="149"/>
      <c r="AB157" s="149"/>
      <c r="AC157" s="147"/>
      <c r="AD157" s="25">
        <f>(AD162+AD161+AD160)*0.05</f>
        <v>355347.16800000001</v>
      </c>
      <c r="AE157" s="154"/>
      <c r="AF157" s="149"/>
      <c r="AG157" s="149"/>
      <c r="AH157" s="147"/>
      <c r="AI157" s="183">
        <f>(AI162+AI161+AI160)*0.05</f>
        <v>195280.47750000001</v>
      </c>
    </row>
    <row r="158" spans="2:35" s="10" customFormat="1" ht="15" customHeight="1">
      <c r="B158" s="337"/>
      <c r="C158" s="335"/>
      <c r="D158" s="436" t="s">
        <v>208</v>
      </c>
      <c r="E158" s="342"/>
      <c r="F158" s="342"/>
      <c r="G158" s="342"/>
      <c r="H158" s="342"/>
      <c r="I158" s="342"/>
      <c r="J158" s="342"/>
      <c r="K158" s="342"/>
      <c r="L158" s="342"/>
      <c r="M158" s="342"/>
      <c r="N158" s="342"/>
      <c r="O158" s="343"/>
      <c r="P158" s="36"/>
      <c r="Q158" s="34"/>
      <c r="R158" s="37"/>
      <c r="S158" s="35"/>
      <c r="T158" s="25"/>
      <c r="U158" s="151"/>
      <c r="V158" s="152"/>
      <c r="W158" s="152"/>
      <c r="X158" s="148"/>
      <c r="Y158" s="25"/>
      <c r="Z158" s="154"/>
      <c r="AA158" s="149"/>
      <c r="AB158" s="149"/>
      <c r="AC158" s="147"/>
      <c r="AD158" s="25"/>
      <c r="AE158" s="154"/>
      <c r="AF158" s="149"/>
      <c r="AG158" s="149"/>
      <c r="AH158" s="147"/>
      <c r="AI158" s="25"/>
    </row>
    <row r="159" spans="2:35" s="10" customFormat="1" ht="26.25" customHeight="1">
      <c r="B159" s="337"/>
      <c r="C159" s="335"/>
      <c r="D159" s="426" t="s">
        <v>40</v>
      </c>
      <c r="E159" s="427"/>
      <c r="F159" s="427"/>
      <c r="G159" s="427"/>
      <c r="H159" s="427"/>
      <c r="I159" s="427"/>
      <c r="J159" s="427"/>
      <c r="K159" s="427"/>
      <c r="L159" s="427"/>
      <c r="M159" s="427"/>
      <c r="N159" s="427"/>
      <c r="O159" s="428"/>
      <c r="P159" s="36"/>
      <c r="Q159" s="34"/>
      <c r="R159" s="37"/>
      <c r="S159" s="35"/>
      <c r="T159" s="25"/>
      <c r="U159" s="151"/>
      <c r="V159" s="152"/>
      <c r="W159" s="152"/>
      <c r="X159" s="148"/>
      <c r="Y159" s="25"/>
      <c r="Z159" s="154"/>
      <c r="AA159" s="149"/>
      <c r="AB159" s="149"/>
      <c r="AC159" s="147"/>
      <c r="AD159" s="25"/>
      <c r="AE159" s="154"/>
      <c r="AF159" s="149"/>
      <c r="AG159" s="149"/>
      <c r="AH159" s="147"/>
      <c r="AI159" s="25"/>
    </row>
    <row r="160" spans="2:35" s="10" customFormat="1" ht="23.25" customHeight="1">
      <c r="B160" s="325"/>
      <c r="C160" s="326"/>
      <c r="D160" s="426" t="s">
        <v>62</v>
      </c>
      <c r="E160" s="427"/>
      <c r="F160" s="427"/>
      <c r="G160" s="427"/>
      <c r="H160" s="427"/>
      <c r="I160" s="427"/>
      <c r="J160" s="427"/>
      <c r="K160" s="427"/>
      <c r="L160" s="427"/>
      <c r="M160" s="427"/>
      <c r="N160" s="427"/>
      <c r="O160" s="428"/>
      <c r="P160" s="36"/>
      <c r="Q160" s="34"/>
      <c r="R160" s="37"/>
      <c r="S160" s="35"/>
      <c r="T160" s="25">
        <f>T42</f>
        <v>538108</v>
      </c>
      <c r="U160" s="151"/>
      <c r="V160" s="152"/>
      <c r="W160" s="152"/>
      <c r="X160" s="148"/>
      <c r="Y160" s="25">
        <f>Y42</f>
        <v>781950</v>
      </c>
      <c r="Z160" s="154"/>
      <c r="AA160" s="149"/>
      <c r="AB160" s="149"/>
      <c r="AC160" s="147"/>
      <c r="AD160" s="25">
        <f>AD42</f>
        <v>2031864</v>
      </c>
      <c r="AE160" s="154"/>
      <c r="AF160" s="149"/>
      <c r="AG160" s="149"/>
      <c r="AH160" s="147"/>
      <c r="AI160" s="25">
        <f>AI42</f>
        <v>798593</v>
      </c>
    </row>
    <row r="161" spans="2:35" s="10" customFormat="1" ht="23.25" customHeight="1">
      <c r="B161" s="337"/>
      <c r="C161" s="334"/>
      <c r="D161" s="426" t="s">
        <v>138</v>
      </c>
      <c r="E161" s="427"/>
      <c r="F161" s="427"/>
      <c r="G161" s="427"/>
      <c r="H161" s="427"/>
      <c r="I161" s="427"/>
      <c r="J161" s="427"/>
      <c r="K161" s="427"/>
      <c r="L161" s="427"/>
      <c r="M161" s="427"/>
      <c r="N161" s="427"/>
      <c r="O161" s="428"/>
      <c r="P161" s="36"/>
      <c r="Q161" s="34"/>
      <c r="R161" s="37"/>
      <c r="S161" s="35"/>
      <c r="T161" s="25">
        <f>T127+T111</f>
        <v>1541648.4</v>
      </c>
      <c r="U161" s="151"/>
      <c r="V161" s="152"/>
      <c r="W161" s="152"/>
      <c r="X161" s="148"/>
      <c r="Y161" s="25">
        <f>Y127+Y111</f>
        <v>1840169.3</v>
      </c>
      <c r="Z161" s="154"/>
      <c r="AA161" s="149"/>
      <c r="AB161" s="149"/>
      <c r="AC161" s="147"/>
      <c r="AD161" s="25">
        <f>AD127+AD111</f>
        <v>3468579.36</v>
      </c>
      <c r="AE161" s="154"/>
      <c r="AF161" s="149"/>
      <c r="AG161" s="149"/>
      <c r="AH161" s="147"/>
      <c r="AI161" s="25">
        <f>AI127+AI111</f>
        <v>1955074.75</v>
      </c>
    </row>
    <row r="162" spans="2:35" s="10" customFormat="1" ht="20.25" customHeight="1">
      <c r="B162" s="337"/>
      <c r="C162" s="334"/>
      <c r="D162" s="426" t="s">
        <v>41</v>
      </c>
      <c r="E162" s="427"/>
      <c r="F162" s="427"/>
      <c r="G162" s="427"/>
      <c r="H162" s="427"/>
      <c r="I162" s="427"/>
      <c r="J162" s="427"/>
      <c r="K162" s="427"/>
      <c r="L162" s="427"/>
      <c r="M162" s="427"/>
      <c r="N162" s="427"/>
      <c r="O162" s="428"/>
      <c r="P162" s="36"/>
      <c r="Q162" s="34"/>
      <c r="R162" s="37"/>
      <c r="S162" s="35"/>
      <c r="T162" s="25">
        <f>T154+T149+T136</f>
        <v>485850</v>
      </c>
      <c r="U162" s="151"/>
      <c r="V162" s="152"/>
      <c r="W162" s="152"/>
      <c r="X162" s="148"/>
      <c r="Y162" s="25">
        <f>Y154+Y149+Y136</f>
        <v>1237564.3500000001</v>
      </c>
      <c r="Z162" s="154"/>
      <c r="AA162" s="149"/>
      <c r="AB162" s="149"/>
      <c r="AC162" s="147"/>
      <c r="AD162" s="25">
        <f>AD149+AD136</f>
        <v>1606500</v>
      </c>
      <c r="AE162" s="154"/>
      <c r="AF162" s="149"/>
      <c r="AG162" s="149"/>
      <c r="AH162" s="147"/>
      <c r="AI162" s="25">
        <f>AI154+AI149+AI136</f>
        <v>1151941.8</v>
      </c>
    </row>
    <row r="163" spans="2:35" s="10" customFormat="1" ht="24.75" customHeight="1">
      <c r="B163" s="337"/>
      <c r="C163" s="334"/>
      <c r="D163" s="426" t="s">
        <v>42</v>
      </c>
      <c r="E163" s="427"/>
      <c r="F163" s="427"/>
      <c r="G163" s="427"/>
      <c r="H163" s="427"/>
      <c r="I163" s="427"/>
      <c r="J163" s="427"/>
      <c r="K163" s="427"/>
      <c r="L163" s="427"/>
      <c r="M163" s="427"/>
      <c r="N163" s="427"/>
      <c r="O163" s="428"/>
      <c r="P163" s="36"/>
      <c r="Q163" s="34"/>
      <c r="R163" s="37"/>
      <c r="S163" s="35"/>
      <c r="T163" s="25">
        <f>(T162+T161+T160)*0.15</f>
        <v>384840.95999999996</v>
      </c>
      <c r="U163" s="151"/>
      <c r="V163" s="152"/>
      <c r="W163" s="152"/>
      <c r="X163" s="148"/>
      <c r="Y163" s="25">
        <f>(Y162+Y161+Y160)*0.1602</f>
        <v>618321.32073000015</v>
      </c>
      <c r="Z163" s="154"/>
      <c r="AA163" s="149"/>
      <c r="AB163" s="149"/>
      <c r="AC163" s="147"/>
      <c r="AD163" s="25">
        <f>(AD162+AD161+AD160)*0.06</f>
        <v>426416.60159999994</v>
      </c>
      <c r="AE163" s="154"/>
      <c r="AF163" s="149"/>
      <c r="AG163" s="149"/>
      <c r="AH163" s="147"/>
      <c r="AI163" s="25">
        <f>(AI162+AI161+AI160)*0.12</f>
        <v>468673.14599999995</v>
      </c>
    </row>
    <row r="164" spans="2:35" s="10" customFormat="1" ht="20.25" customHeight="1">
      <c r="B164" s="337"/>
      <c r="C164" s="334"/>
      <c r="D164" s="429" t="s">
        <v>43</v>
      </c>
      <c r="E164" s="334"/>
      <c r="F164" s="334"/>
      <c r="G164" s="334"/>
      <c r="H164" s="334"/>
      <c r="I164" s="334"/>
      <c r="J164" s="334"/>
      <c r="K164" s="334"/>
      <c r="L164" s="334"/>
      <c r="M164" s="334"/>
      <c r="N164" s="334"/>
      <c r="O164" s="335"/>
      <c r="P164" s="36"/>
      <c r="Q164" s="34"/>
      <c r="R164" s="37"/>
      <c r="S164" s="35"/>
      <c r="T164" s="25">
        <f>SUM(T156:T163)</f>
        <v>3155695.872</v>
      </c>
      <c r="U164" s="151"/>
      <c r="V164" s="152"/>
      <c r="W164" s="152"/>
      <c r="X164" s="148"/>
      <c r="Y164" s="25">
        <f>SUM(Y156:Y163)</f>
        <v>4742316.107082</v>
      </c>
      <c r="Z164" s="154"/>
      <c r="AA164" s="149"/>
      <c r="AB164" s="149"/>
      <c r="AC164" s="147"/>
      <c r="AD164" s="25">
        <f>SUM(AD156:AD163)</f>
        <v>7931348.7897600001</v>
      </c>
      <c r="AE164" s="154"/>
      <c r="AF164" s="149"/>
      <c r="AG164" s="149"/>
      <c r="AH164" s="147"/>
      <c r="AI164" s="25">
        <f>SUM(AI156:AI163)</f>
        <v>4581280.0021500001</v>
      </c>
    </row>
    <row r="165" spans="2:35" s="10" customFormat="1" ht="21.75" customHeight="1">
      <c r="B165" s="337"/>
      <c r="C165" s="334"/>
      <c r="D165" s="429" t="s">
        <v>44</v>
      </c>
      <c r="E165" s="334"/>
      <c r="F165" s="334"/>
      <c r="G165" s="334"/>
      <c r="H165" s="334"/>
      <c r="I165" s="334"/>
      <c r="J165" s="334"/>
      <c r="K165" s="334"/>
      <c r="L165" s="334"/>
      <c r="M165" s="334"/>
      <c r="N165" s="334"/>
      <c r="O165" s="335"/>
      <c r="P165" s="36"/>
      <c r="Q165" s="34"/>
      <c r="R165" s="37"/>
      <c r="S165" s="35"/>
      <c r="T165" s="25">
        <f>T164*1.12</f>
        <v>3534379.3766400004</v>
      </c>
      <c r="U165" s="151"/>
      <c r="V165" s="152"/>
      <c r="W165" s="152"/>
      <c r="X165" s="148"/>
      <c r="Y165" s="25"/>
      <c r="Z165" s="154"/>
      <c r="AA165" s="149"/>
      <c r="AB165" s="149"/>
      <c r="AC165" s="147"/>
      <c r="AD165" s="25"/>
      <c r="AE165" s="154"/>
      <c r="AF165" s="149"/>
      <c r="AG165" s="149"/>
      <c r="AH165" s="147"/>
      <c r="AI165" s="25">
        <f>AI164*1.12</f>
        <v>5131033.6024080003</v>
      </c>
    </row>
    <row r="166" spans="2:35" s="10" customFormat="1" ht="24.75" customHeight="1" thickBot="1">
      <c r="B166" s="337"/>
      <c r="C166" s="334"/>
      <c r="D166" s="406" t="s">
        <v>45</v>
      </c>
      <c r="E166" s="407"/>
      <c r="F166" s="407"/>
      <c r="G166" s="408"/>
      <c r="H166" s="408"/>
      <c r="I166" s="408"/>
      <c r="J166" s="408"/>
      <c r="K166" s="408"/>
      <c r="L166" s="408"/>
      <c r="M166" s="408"/>
      <c r="N166" s="408"/>
      <c r="O166" s="409"/>
      <c r="P166" s="433" t="s">
        <v>209</v>
      </c>
      <c r="Q166" s="434"/>
      <c r="R166" s="434"/>
      <c r="S166" s="435"/>
      <c r="T166" s="25"/>
      <c r="U166" s="151"/>
      <c r="V166" s="152"/>
      <c r="W166" s="152"/>
      <c r="X166" s="148"/>
      <c r="Y166" s="25"/>
      <c r="Z166" s="154"/>
      <c r="AA166" s="149"/>
      <c r="AB166" s="149"/>
      <c r="AC166" s="147"/>
      <c r="AD166" s="25"/>
      <c r="AE166" s="154"/>
      <c r="AF166" s="149"/>
      <c r="AG166" s="149"/>
      <c r="AH166" s="147"/>
      <c r="AI166" s="25"/>
    </row>
    <row r="167" spans="2:35" s="15" customFormat="1" ht="24.95" customHeight="1" thickBot="1">
      <c r="B167" s="401"/>
      <c r="C167" s="402"/>
      <c r="D167" s="403" t="s">
        <v>15</v>
      </c>
      <c r="E167" s="404"/>
      <c r="F167" s="404"/>
      <c r="G167" s="404"/>
      <c r="H167" s="404"/>
      <c r="I167" s="404"/>
      <c r="J167" s="404"/>
      <c r="K167" s="404"/>
      <c r="L167" s="404"/>
      <c r="M167" s="404"/>
      <c r="N167" s="404"/>
      <c r="O167" s="405"/>
      <c r="P167" s="59"/>
      <c r="Q167" s="40"/>
      <c r="R167" s="41"/>
      <c r="S167" s="42" t="s">
        <v>16</v>
      </c>
      <c r="T167" s="47">
        <f>T164</f>
        <v>3155695.872</v>
      </c>
      <c r="U167" s="94"/>
      <c r="V167" s="95"/>
      <c r="W167" s="96"/>
      <c r="X167" s="97"/>
      <c r="Y167" s="47">
        <f>Y164</f>
        <v>4742316.107082</v>
      </c>
      <c r="Z167" s="59"/>
      <c r="AA167" s="40"/>
      <c r="AB167" s="41"/>
      <c r="AC167" s="42"/>
      <c r="AD167" s="47">
        <f>AD164</f>
        <v>7931348.7897600001</v>
      </c>
      <c r="AE167" s="59"/>
      <c r="AF167" s="40"/>
      <c r="AG167" s="41"/>
      <c r="AH167" s="42"/>
      <c r="AI167" s="47">
        <f>AI164</f>
        <v>4581280.0021500001</v>
      </c>
    </row>
    <row r="168" spans="2:35" ht="8.25" customHeight="1" thickBot="1">
      <c r="B168" s="43"/>
      <c r="C168" s="44"/>
      <c r="D168" s="45"/>
      <c r="E168" s="45"/>
      <c r="F168" s="45"/>
      <c r="G168" s="45"/>
      <c r="H168" s="45"/>
      <c r="I168" s="45"/>
      <c r="J168" s="45"/>
      <c r="K168" s="45"/>
      <c r="L168" s="45"/>
      <c r="M168" s="45"/>
      <c r="N168" s="45"/>
      <c r="O168" s="45"/>
      <c r="P168" s="60"/>
      <c r="Q168" s="45"/>
      <c r="R168" s="45"/>
      <c r="S168" s="45"/>
      <c r="T168" s="46"/>
      <c r="U168" s="381">
        <v>1</v>
      </c>
      <c r="V168" s="382"/>
      <c r="W168" s="382"/>
      <c r="X168" s="382"/>
      <c r="Y168" s="383"/>
      <c r="Z168" s="381">
        <v>2</v>
      </c>
      <c r="AA168" s="382"/>
      <c r="AB168" s="382"/>
      <c r="AC168" s="382"/>
      <c r="AD168" s="383"/>
      <c r="AE168" s="381">
        <v>3</v>
      </c>
      <c r="AF168" s="382"/>
      <c r="AG168" s="382"/>
      <c r="AH168" s="382"/>
      <c r="AI168" s="383"/>
    </row>
    <row r="169" spans="2:35" s="11" customFormat="1" ht="11.25" customHeight="1" thickBot="1">
      <c r="B169" s="347" t="s">
        <v>17</v>
      </c>
      <c r="C169" s="348"/>
      <c r="D169" s="353" t="s">
        <v>24</v>
      </c>
      <c r="E169" s="354"/>
      <c r="F169" s="354"/>
      <c r="G169" s="354"/>
      <c r="H169" s="354"/>
      <c r="I169" s="354"/>
      <c r="J169" s="354"/>
      <c r="K169" s="354"/>
      <c r="L169" s="354"/>
      <c r="M169" s="354"/>
      <c r="N169" s="354"/>
      <c r="O169" s="355"/>
      <c r="P169" s="61"/>
      <c r="Q169" s="359" t="s">
        <v>20</v>
      </c>
      <c r="R169" s="360"/>
      <c r="S169" s="360"/>
      <c r="T169" s="361"/>
      <c r="U169" s="384"/>
      <c r="V169" s="385"/>
      <c r="W169" s="385"/>
      <c r="X169" s="385"/>
      <c r="Y169" s="386"/>
      <c r="Z169" s="384"/>
      <c r="AA169" s="385"/>
      <c r="AB169" s="385"/>
      <c r="AC169" s="385"/>
      <c r="AD169" s="386"/>
      <c r="AE169" s="384"/>
      <c r="AF169" s="385"/>
      <c r="AG169" s="385"/>
      <c r="AH169" s="385"/>
      <c r="AI169" s="386"/>
    </row>
    <row r="170" spans="2:35" s="12" customFormat="1" ht="12" customHeight="1">
      <c r="B170" s="349"/>
      <c r="C170" s="350"/>
      <c r="D170" s="356"/>
      <c r="E170" s="357"/>
      <c r="F170" s="357"/>
      <c r="G170" s="357"/>
      <c r="H170" s="357"/>
      <c r="I170" s="357"/>
      <c r="J170" s="357"/>
      <c r="K170" s="357"/>
      <c r="L170" s="357"/>
      <c r="M170" s="357"/>
      <c r="N170" s="357"/>
      <c r="O170" s="358"/>
      <c r="P170" s="62"/>
      <c r="Q170" s="362"/>
      <c r="R170" s="363"/>
      <c r="S170" s="363"/>
      <c r="T170" s="364"/>
      <c r="U170" s="98"/>
      <c r="V170" s="98"/>
      <c r="W170" s="98"/>
      <c r="X170" s="98"/>
    </row>
    <row r="171" spans="2:35" s="13" customFormat="1" ht="23.25" customHeight="1">
      <c r="B171" s="351"/>
      <c r="C171" s="352"/>
      <c r="D171" s="365"/>
      <c r="E171" s="366"/>
      <c r="F171" s="366"/>
      <c r="G171" s="366"/>
      <c r="H171" s="366"/>
      <c r="I171" s="366"/>
      <c r="J171" s="366"/>
      <c r="K171" s="366"/>
      <c r="L171" s="366"/>
      <c r="M171" s="366"/>
      <c r="N171" s="366"/>
      <c r="O171" s="367"/>
      <c r="P171" s="67"/>
      <c r="Q171" s="368"/>
      <c r="R171" s="369"/>
      <c r="S171" s="369"/>
      <c r="T171" s="370"/>
      <c r="U171" s="430" t="s">
        <v>218</v>
      </c>
      <c r="V171" s="430"/>
      <c r="W171" s="430"/>
      <c r="X171" s="430"/>
      <c r="Y171" s="430"/>
      <c r="Z171" s="431" t="s">
        <v>219</v>
      </c>
      <c r="AA171" s="432"/>
      <c r="AB171" s="432"/>
      <c r="AC171" s="432"/>
      <c r="AD171" s="432"/>
      <c r="AE171" s="431" t="s">
        <v>220</v>
      </c>
      <c r="AF171" s="431"/>
      <c r="AG171" s="431"/>
      <c r="AH171" s="431"/>
      <c r="AI171" s="431"/>
    </row>
    <row r="172" spans="2:35" s="13" customFormat="1" ht="16.5" customHeight="1" thickBot="1">
      <c r="B172" s="371" t="s">
        <v>18</v>
      </c>
      <c r="C172" s="372"/>
      <c r="D172" s="373"/>
      <c r="E172" s="374"/>
      <c r="F172" s="374"/>
      <c r="G172" s="374"/>
      <c r="H172" s="374"/>
      <c r="I172" s="374"/>
      <c r="J172" s="374"/>
      <c r="K172" s="374"/>
      <c r="L172" s="374"/>
      <c r="M172" s="374"/>
      <c r="N172" s="374"/>
      <c r="O172" s="375"/>
      <c r="P172" s="68"/>
      <c r="Q172" s="376"/>
      <c r="R172" s="377"/>
      <c r="S172" s="377"/>
      <c r="T172" s="378"/>
      <c r="U172" s="430"/>
      <c r="V172" s="430"/>
      <c r="W172" s="430"/>
      <c r="X172" s="430"/>
      <c r="Y172" s="430"/>
      <c r="Z172" s="432"/>
      <c r="AA172" s="432"/>
      <c r="AB172" s="432"/>
      <c r="AC172" s="432"/>
      <c r="AD172" s="432"/>
      <c r="AE172" s="431"/>
      <c r="AF172" s="431"/>
      <c r="AG172" s="431"/>
      <c r="AH172" s="431"/>
      <c r="AI172" s="431"/>
    </row>
    <row r="173" spans="2:35" s="12" customFormat="1" ht="15" customHeight="1">
      <c r="B173" s="437" t="s">
        <v>22</v>
      </c>
      <c r="C173" s="437"/>
      <c r="D173" s="437"/>
      <c r="E173" s="437"/>
      <c r="F173" s="437"/>
      <c r="G173" s="437"/>
      <c r="H173" s="437"/>
      <c r="I173" s="437"/>
      <c r="J173" s="437"/>
      <c r="K173" s="437"/>
      <c r="L173" s="437"/>
      <c r="M173" s="437"/>
      <c r="N173" s="437"/>
      <c r="O173" s="437"/>
      <c r="P173" s="437"/>
      <c r="Q173" s="437"/>
      <c r="R173" s="437"/>
      <c r="S173" s="437"/>
      <c r="T173" s="437"/>
      <c r="U173" s="430"/>
      <c r="V173" s="430"/>
      <c r="W173" s="430"/>
      <c r="X173" s="430"/>
      <c r="Y173" s="430"/>
      <c r="Z173" s="432"/>
      <c r="AA173" s="432"/>
      <c r="AB173" s="432"/>
      <c r="AC173" s="432"/>
      <c r="AD173" s="432"/>
      <c r="AE173" s="431"/>
      <c r="AF173" s="431"/>
      <c r="AG173" s="431"/>
      <c r="AH173" s="431"/>
      <c r="AI173" s="431"/>
    </row>
    <row r="174" spans="2:35" ht="15" customHeight="1">
      <c r="B174" s="438"/>
      <c r="C174" s="438"/>
      <c r="D174" s="438"/>
      <c r="E174" s="438"/>
      <c r="F174" s="438"/>
      <c r="G174" s="438"/>
      <c r="H174" s="438"/>
      <c r="I174" s="438"/>
      <c r="J174" s="438"/>
      <c r="K174" s="438"/>
      <c r="L174" s="438"/>
      <c r="M174" s="438"/>
      <c r="N174" s="438"/>
      <c r="O174" s="438"/>
      <c r="P174" s="438"/>
      <c r="Q174" s="438"/>
      <c r="R174" s="438"/>
      <c r="S174" s="438"/>
      <c r="T174" s="438"/>
      <c r="U174" s="430"/>
      <c r="V174" s="430"/>
      <c r="W174" s="430"/>
      <c r="X174" s="430"/>
      <c r="Y174" s="430"/>
      <c r="Z174" s="432"/>
      <c r="AA174" s="432"/>
      <c r="AB174" s="432"/>
      <c r="AC174" s="432"/>
      <c r="AD174" s="432"/>
      <c r="AE174" s="431"/>
      <c r="AF174" s="431"/>
      <c r="AG174" s="431"/>
      <c r="AH174" s="431"/>
      <c r="AI174" s="431"/>
    </row>
    <row r="175" spans="2:35" ht="15" customHeight="1">
      <c r="B175" s="439" t="s">
        <v>23</v>
      </c>
      <c r="C175" s="439"/>
      <c r="D175" s="439"/>
      <c r="E175" s="439"/>
      <c r="F175" s="439"/>
      <c r="G175" s="439"/>
      <c r="H175" s="439"/>
      <c r="I175" s="439"/>
      <c r="J175" s="439"/>
      <c r="K175" s="439"/>
      <c r="L175" s="439"/>
      <c r="M175" s="439"/>
      <c r="N175" s="439"/>
      <c r="O175" s="439"/>
      <c r="P175" s="439"/>
      <c r="Q175" s="439"/>
      <c r="R175" s="439"/>
      <c r="S175" s="439"/>
      <c r="T175" s="439"/>
      <c r="U175" s="430"/>
      <c r="V175" s="430"/>
      <c r="W175" s="430"/>
      <c r="X175" s="430"/>
      <c r="Y175" s="430"/>
      <c r="Z175" s="432"/>
      <c r="AA175" s="432"/>
      <c r="AB175" s="432"/>
      <c r="AC175" s="432"/>
      <c r="AD175" s="432"/>
      <c r="AE175" s="431"/>
      <c r="AF175" s="431"/>
      <c r="AG175" s="431"/>
      <c r="AH175" s="431"/>
      <c r="AI175" s="431"/>
    </row>
    <row r="176" spans="2:35" ht="15" customHeight="1">
      <c r="B176" s="439"/>
      <c r="C176" s="439"/>
      <c r="D176" s="439"/>
      <c r="E176" s="439"/>
      <c r="F176" s="439"/>
      <c r="G176" s="439"/>
      <c r="H176" s="439"/>
      <c r="I176" s="439"/>
      <c r="J176" s="439"/>
      <c r="K176" s="439"/>
      <c r="L176" s="439"/>
      <c r="M176" s="439"/>
      <c r="N176" s="439"/>
      <c r="O176" s="439"/>
      <c r="P176" s="439"/>
      <c r="Q176" s="439"/>
      <c r="R176" s="439"/>
      <c r="S176" s="439"/>
      <c r="T176" s="439"/>
      <c r="U176" s="430"/>
      <c r="V176" s="430"/>
      <c r="W176" s="430"/>
      <c r="X176" s="430"/>
      <c r="Y176" s="430"/>
      <c r="Z176" s="432"/>
      <c r="AA176" s="432"/>
      <c r="AB176" s="432"/>
      <c r="AC176" s="432"/>
      <c r="AD176" s="432"/>
      <c r="AE176" s="431"/>
      <c r="AF176" s="431"/>
      <c r="AG176" s="431"/>
      <c r="AH176" s="431"/>
      <c r="AI176" s="431"/>
    </row>
    <row r="177" spans="3:35" ht="15" customHeight="1">
      <c r="U177" s="430"/>
      <c r="V177" s="430"/>
      <c r="W177" s="430"/>
      <c r="X177" s="430"/>
      <c r="Y177" s="430"/>
      <c r="Z177" s="432"/>
      <c r="AA177" s="432"/>
      <c r="AB177" s="432"/>
      <c r="AC177" s="432"/>
      <c r="AD177" s="432"/>
      <c r="AE177" s="431"/>
      <c r="AF177" s="431"/>
      <c r="AG177" s="431"/>
      <c r="AH177" s="431"/>
      <c r="AI177" s="431"/>
    </row>
    <row r="178" spans="3:35" ht="15" customHeight="1">
      <c r="C178" s="2" t="s">
        <v>53</v>
      </c>
      <c r="H178" s="440" t="s">
        <v>209</v>
      </c>
      <c r="I178" s="441"/>
      <c r="J178" s="441"/>
      <c r="K178" s="441"/>
      <c r="L178" s="441"/>
      <c r="U178" s="430"/>
      <c r="V178" s="430"/>
      <c r="W178" s="430"/>
      <c r="X178" s="430"/>
      <c r="Y178" s="430"/>
      <c r="Z178" s="432"/>
      <c r="AA178" s="432"/>
      <c r="AB178" s="432"/>
      <c r="AC178" s="432"/>
      <c r="AD178" s="432"/>
      <c r="AE178" s="431"/>
      <c r="AF178" s="431"/>
      <c r="AG178" s="431"/>
      <c r="AH178" s="431"/>
      <c r="AI178" s="431"/>
    </row>
    <row r="179" spans="3:35" ht="15" customHeight="1">
      <c r="U179" s="430"/>
      <c r="V179" s="430"/>
      <c r="W179" s="430"/>
      <c r="X179" s="430"/>
      <c r="Y179" s="430"/>
      <c r="Z179" s="432"/>
      <c r="AA179" s="432"/>
      <c r="AB179" s="432"/>
      <c r="AC179" s="432"/>
      <c r="AD179" s="432"/>
      <c r="AE179" s="431"/>
      <c r="AF179" s="431"/>
      <c r="AG179" s="431"/>
      <c r="AH179" s="431"/>
      <c r="AI179" s="431"/>
    </row>
    <row r="180" spans="3:35" ht="15" customHeight="1">
      <c r="C180" s="2" t="s">
        <v>24</v>
      </c>
      <c r="F180" s="344"/>
      <c r="G180" s="344"/>
      <c r="H180" s="344"/>
      <c r="I180" s="344"/>
      <c r="J180" s="344"/>
      <c r="K180" s="344"/>
      <c r="L180" s="344"/>
      <c r="M180" s="344"/>
      <c r="O180" s="344"/>
      <c r="P180" s="345"/>
      <c r="Q180" s="345"/>
      <c r="R180" s="345"/>
      <c r="S180" s="345"/>
    </row>
    <row r="181" spans="3:35" ht="15" customHeight="1">
      <c r="F181" s="346" t="s">
        <v>25</v>
      </c>
      <c r="G181" s="346"/>
      <c r="H181" s="346"/>
      <c r="I181" s="346"/>
      <c r="J181" s="346"/>
      <c r="K181" s="346"/>
      <c r="L181" s="346"/>
      <c r="M181" s="346"/>
      <c r="O181" s="346" t="s">
        <v>26</v>
      </c>
      <c r="P181" s="346"/>
      <c r="Q181" s="346"/>
      <c r="R181" s="346"/>
      <c r="S181" s="346"/>
    </row>
    <row r="182" spans="3:35" ht="15" customHeight="1"/>
  </sheetData>
  <mergeCells count="332">
    <mergeCell ref="U171:Y179"/>
    <mergeCell ref="Z171:AD179"/>
    <mergeCell ref="AE171:AI179"/>
    <mergeCell ref="D165:O165"/>
    <mergeCell ref="B166:C166"/>
    <mergeCell ref="P166:S166"/>
    <mergeCell ref="D156:O156"/>
    <mergeCell ref="D157:O157"/>
    <mergeCell ref="B158:C158"/>
    <mergeCell ref="D158:O158"/>
    <mergeCell ref="D159:O159"/>
    <mergeCell ref="D160:O160"/>
    <mergeCell ref="D161:O161"/>
    <mergeCell ref="B162:C162"/>
    <mergeCell ref="D162:O162"/>
    <mergeCell ref="B173:T174"/>
    <mergeCell ref="B175:T176"/>
    <mergeCell ref="H178:L178"/>
    <mergeCell ref="B147:C147"/>
    <mergeCell ref="D147:O147"/>
    <mergeCell ref="D151:O151"/>
    <mergeCell ref="D152:O152"/>
    <mergeCell ref="D153:O153"/>
    <mergeCell ref="D154:O154"/>
    <mergeCell ref="D155:O155"/>
    <mergeCell ref="D163:O163"/>
    <mergeCell ref="D164:O164"/>
    <mergeCell ref="B151:C151"/>
    <mergeCell ref="B152:C152"/>
    <mergeCell ref="B153:C153"/>
    <mergeCell ref="B148:C148"/>
    <mergeCell ref="B149:C149"/>
    <mergeCell ref="B150:C150"/>
    <mergeCell ref="B143:C143"/>
    <mergeCell ref="B144:C144"/>
    <mergeCell ref="D144:O144"/>
    <mergeCell ref="B145:C145"/>
    <mergeCell ref="D145:O145"/>
    <mergeCell ref="D141:O141"/>
    <mergeCell ref="D143:O143"/>
    <mergeCell ref="B146:C146"/>
    <mergeCell ref="D146:O146"/>
    <mergeCell ref="D142:O142"/>
    <mergeCell ref="B112:C112"/>
    <mergeCell ref="D112:O112"/>
    <mergeCell ref="B113:C113"/>
    <mergeCell ref="D113:O113"/>
    <mergeCell ref="B114:C114"/>
    <mergeCell ref="D114:O114"/>
    <mergeCell ref="B117:C117"/>
    <mergeCell ref="D117:O117"/>
    <mergeCell ref="B120:C120"/>
    <mergeCell ref="D120:O120"/>
    <mergeCell ref="B101:C101"/>
    <mergeCell ref="D107:O107"/>
    <mergeCell ref="D108:O108"/>
    <mergeCell ref="D86:O86"/>
    <mergeCell ref="B102:C102"/>
    <mergeCell ref="D102:O102"/>
    <mergeCell ref="B103:C103"/>
    <mergeCell ref="D103:O103"/>
    <mergeCell ref="B104:C104"/>
    <mergeCell ref="D104:O104"/>
    <mergeCell ref="D98:O98"/>
    <mergeCell ref="B99:C99"/>
    <mergeCell ref="D99:O99"/>
    <mergeCell ref="B100:C100"/>
    <mergeCell ref="D100:O100"/>
    <mergeCell ref="D101:O101"/>
    <mergeCell ref="B92:C92"/>
    <mergeCell ref="D92:O92"/>
    <mergeCell ref="B94:C94"/>
    <mergeCell ref="D94:O94"/>
    <mergeCell ref="D96:O96"/>
    <mergeCell ref="B97:C97"/>
    <mergeCell ref="D97:O97"/>
    <mergeCell ref="D95:O95"/>
    <mergeCell ref="B50:C50"/>
    <mergeCell ref="B51:C51"/>
    <mergeCell ref="B52:C52"/>
    <mergeCell ref="D31:O31"/>
    <mergeCell ref="D32:O32"/>
    <mergeCell ref="D33:O33"/>
    <mergeCell ref="B86:C86"/>
    <mergeCell ref="B89:C89"/>
    <mergeCell ref="B90:C90"/>
    <mergeCell ref="B41:C41"/>
    <mergeCell ref="D41:O41"/>
    <mergeCell ref="B39:C39"/>
    <mergeCell ref="B40:C40"/>
    <mergeCell ref="B42:C42"/>
    <mergeCell ref="B43:C43"/>
    <mergeCell ref="B44:C44"/>
    <mergeCell ref="B46:C46"/>
    <mergeCell ref="B47:C47"/>
    <mergeCell ref="B48:C48"/>
    <mergeCell ref="B49:C49"/>
    <mergeCell ref="B87:C87"/>
    <mergeCell ref="D87:O87"/>
    <mergeCell ref="B88:C88"/>
    <mergeCell ref="D88:O88"/>
    <mergeCell ref="D19:O19"/>
    <mergeCell ref="D20:O20"/>
    <mergeCell ref="D21:O21"/>
    <mergeCell ref="D22:O22"/>
    <mergeCell ref="B19:C19"/>
    <mergeCell ref="B20:C20"/>
    <mergeCell ref="B22:C22"/>
    <mergeCell ref="B21:C21"/>
    <mergeCell ref="D38:O38"/>
    <mergeCell ref="B28:C28"/>
    <mergeCell ref="B31:C31"/>
    <mergeCell ref="D35:O35"/>
    <mergeCell ref="D30:O30"/>
    <mergeCell ref="B29:C29"/>
    <mergeCell ref="B30:C30"/>
    <mergeCell ref="B32:C32"/>
    <mergeCell ref="B33:C33"/>
    <mergeCell ref="B34:C34"/>
    <mergeCell ref="B35:C35"/>
    <mergeCell ref="B36:C36"/>
    <mergeCell ref="B37:C37"/>
    <mergeCell ref="B27:C27"/>
    <mergeCell ref="D34:O34"/>
    <mergeCell ref="D27:O27"/>
    <mergeCell ref="AA10:AI10"/>
    <mergeCell ref="U168:Y169"/>
    <mergeCell ref="Z168:AD169"/>
    <mergeCell ref="AE168:AI169"/>
    <mergeCell ref="B163:C163"/>
    <mergeCell ref="B164:C164"/>
    <mergeCell ref="B165:C165"/>
    <mergeCell ref="B159:C159"/>
    <mergeCell ref="B160:C160"/>
    <mergeCell ref="B161:C161"/>
    <mergeCell ref="B155:C155"/>
    <mergeCell ref="B156:C156"/>
    <mergeCell ref="B157:C157"/>
    <mergeCell ref="D148:O148"/>
    <mergeCell ref="D149:O149"/>
    <mergeCell ref="D150:O150"/>
    <mergeCell ref="P12:T14"/>
    <mergeCell ref="D79:O79"/>
    <mergeCell ref="B12:O14"/>
    <mergeCell ref="B167:C167"/>
    <mergeCell ref="D167:O167"/>
    <mergeCell ref="D166:O166"/>
    <mergeCell ref="D136:O136"/>
    <mergeCell ref="B137:C137"/>
    <mergeCell ref="F180:M180"/>
    <mergeCell ref="O180:S180"/>
    <mergeCell ref="F181:M181"/>
    <mergeCell ref="O181:S181"/>
    <mergeCell ref="B169:C171"/>
    <mergeCell ref="D169:O170"/>
    <mergeCell ref="Q169:T170"/>
    <mergeCell ref="D171:O171"/>
    <mergeCell ref="Q171:T171"/>
    <mergeCell ref="B172:C172"/>
    <mergeCell ref="D172:O172"/>
    <mergeCell ref="Q172:T172"/>
    <mergeCell ref="D137:O137"/>
    <mergeCell ref="B138:C138"/>
    <mergeCell ref="D138:O138"/>
    <mergeCell ref="D127:O127"/>
    <mergeCell ref="D129:O129"/>
    <mergeCell ref="B130:C130"/>
    <mergeCell ref="B142:C142"/>
    <mergeCell ref="D140:O140"/>
    <mergeCell ref="D139:O139"/>
    <mergeCell ref="B129:C129"/>
    <mergeCell ref="D130:O130"/>
    <mergeCell ref="B131:C131"/>
    <mergeCell ref="D131:O131"/>
    <mergeCell ref="B132:C132"/>
    <mergeCell ref="D132:O132"/>
    <mergeCell ref="B133:C133"/>
    <mergeCell ref="D133:O133"/>
    <mergeCell ref="B134:C134"/>
    <mergeCell ref="D134:O134"/>
    <mergeCell ref="B135:C135"/>
    <mergeCell ref="D135:O135"/>
    <mergeCell ref="B139:C139"/>
    <mergeCell ref="B140:C140"/>
    <mergeCell ref="B141:C141"/>
    <mergeCell ref="D122:O122"/>
    <mergeCell ref="B123:C123"/>
    <mergeCell ref="D123:O123"/>
    <mergeCell ref="B124:C124"/>
    <mergeCell ref="D124:O124"/>
    <mergeCell ref="B126:C126"/>
    <mergeCell ref="D126:O126"/>
    <mergeCell ref="B115:C115"/>
    <mergeCell ref="D115:O115"/>
    <mergeCell ref="B116:C116"/>
    <mergeCell ref="D116:O116"/>
    <mergeCell ref="B118:C118"/>
    <mergeCell ref="D118:O118"/>
    <mergeCell ref="D125:O125"/>
    <mergeCell ref="B121:C121"/>
    <mergeCell ref="D121:O121"/>
    <mergeCell ref="B122:C122"/>
    <mergeCell ref="B125:C125"/>
    <mergeCell ref="B110:C110"/>
    <mergeCell ref="D110:O110"/>
    <mergeCell ref="B105:C105"/>
    <mergeCell ref="D105:O105"/>
    <mergeCell ref="B106:C106"/>
    <mergeCell ref="D106:O106"/>
    <mergeCell ref="B107:C107"/>
    <mergeCell ref="B108:C108"/>
    <mergeCell ref="D111:O111"/>
    <mergeCell ref="D109:O109"/>
    <mergeCell ref="B109:C109"/>
    <mergeCell ref="D93:O93"/>
    <mergeCell ref="D90:O90"/>
    <mergeCell ref="D89:O89"/>
    <mergeCell ref="B93:C93"/>
    <mergeCell ref="B95:C95"/>
    <mergeCell ref="B96:C96"/>
    <mergeCell ref="B82:C82"/>
    <mergeCell ref="D82:O82"/>
    <mergeCell ref="B83:C83"/>
    <mergeCell ref="D83:O83"/>
    <mergeCell ref="D84:O84"/>
    <mergeCell ref="B85:C85"/>
    <mergeCell ref="D85:O85"/>
    <mergeCell ref="D78:O78"/>
    <mergeCell ref="B80:C80"/>
    <mergeCell ref="D80:O80"/>
    <mergeCell ref="B81:C81"/>
    <mergeCell ref="D81:O81"/>
    <mergeCell ref="B79:C79"/>
    <mergeCell ref="B84:C84"/>
    <mergeCell ref="B74:C74"/>
    <mergeCell ref="D74:O74"/>
    <mergeCell ref="D75:O75"/>
    <mergeCell ref="B76:C76"/>
    <mergeCell ref="D76:O76"/>
    <mergeCell ref="B77:C77"/>
    <mergeCell ref="B71:C71"/>
    <mergeCell ref="D71:O71"/>
    <mergeCell ref="B72:C72"/>
    <mergeCell ref="D72:O72"/>
    <mergeCell ref="B73:C73"/>
    <mergeCell ref="D73:O73"/>
    <mergeCell ref="B75:C75"/>
    <mergeCell ref="D77:O77"/>
    <mergeCell ref="B68:C68"/>
    <mergeCell ref="D68:O68"/>
    <mergeCell ref="B69:C69"/>
    <mergeCell ref="D69:O69"/>
    <mergeCell ref="D70:O70"/>
    <mergeCell ref="B63:C63"/>
    <mergeCell ref="D63:O63"/>
    <mergeCell ref="B64:C64"/>
    <mergeCell ref="D64:O64"/>
    <mergeCell ref="B66:C66"/>
    <mergeCell ref="D66:O66"/>
    <mergeCell ref="D67:O67"/>
    <mergeCell ref="B65:C65"/>
    <mergeCell ref="B67:C67"/>
    <mergeCell ref="D65:O65"/>
    <mergeCell ref="B60:C60"/>
    <mergeCell ref="D60:O60"/>
    <mergeCell ref="B61:C61"/>
    <mergeCell ref="D61:O61"/>
    <mergeCell ref="D62:O62"/>
    <mergeCell ref="B56:C56"/>
    <mergeCell ref="D56:O56"/>
    <mergeCell ref="D57:O57"/>
    <mergeCell ref="B58:C58"/>
    <mergeCell ref="D58:O58"/>
    <mergeCell ref="D59:O59"/>
    <mergeCell ref="B57:C57"/>
    <mergeCell ref="D40:O40"/>
    <mergeCell ref="D42:O42"/>
    <mergeCell ref="D43:O43"/>
    <mergeCell ref="D44:O44"/>
    <mergeCell ref="D45:O45"/>
    <mergeCell ref="D46:O46"/>
    <mergeCell ref="D49:O49"/>
    <mergeCell ref="D50:O50"/>
    <mergeCell ref="D51:O51"/>
    <mergeCell ref="D52:O52"/>
    <mergeCell ref="B1:G4"/>
    <mergeCell ref="H1:Q2"/>
    <mergeCell ref="R1:T4"/>
    <mergeCell ref="H3:Q4"/>
    <mergeCell ref="F6:Q6"/>
    <mergeCell ref="S6:T6"/>
    <mergeCell ref="B24:C24"/>
    <mergeCell ref="D29:O29"/>
    <mergeCell ref="B18:C18"/>
    <mergeCell ref="D18:O18"/>
    <mergeCell ref="B23:C23"/>
    <mergeCell ref="D23:O23"/>
    <mergeCell ref="D24:O24"/>
    <mergeCell ref="B15:C15"/>
    <mergeCell ref="D15:O15"/>
    <mergeCell ref="B16:C16"/>
    <mergeCell ref="D16:O16"/>
    <mergeCell ref="B17:C17"/>
    <mergeCell ref="D17:O17"/>
    <mergeCell ref="B25:C25"/>
    <mergeCell ref="D25:O25"/>
    <mergeCell ref="D26:O26"/>
    <mergeCell ref="D28:O28"/>
    <mergeCell ref="U12:Y14"/>
    <mergeCell ref="Z12:AD14"/>
    <mergeCell ref="AE12:AI14"/>
    <mergeCell ref="D119:O119"/>
    <mergeCell ref="B119:C119"/>
    <mergeCell ref="F7:Q7"/>
    <mergeCell ref="S7:T7"/>
    <mergeCell ref="F10:Q10"/>
    <mergeCell ref="S10:T10"/>
    <mergeCell ref="B11:E11"/>
    <mergeCell ref="F11:Q11"/>
    <mergeCell ref="R11:T11"/>
    <mergeCell ref="B53:C53"/>
    <mergeCell ref="D53:O53"/>
    <mergeCell ref="B54:C54"/>
    <mergeCell ref="D54:O54"/>
    <mergeCell ref="B55:C55"/>
    <mergeCell ref="D55:O55"/>
    <mergeCell ref="B38:C38"/>
    <mergeCell ref="D47:O47"/>
    <mergeCell ref="D48:O48"/>
    <mergeCell ref="D36:O36"/>
    <mergeCell ref="D37:O37"/>
    <mergeCell ref="B26:C26"/>
  </mergeCells>
  <printOptions horizontalCentered="1" verticalCentered="1"/>
  <pageMargins left="0.25" right="0.25" top="0.25" bottom="0.25" header="0.5" footer="0.5"/>
  <pageSetup paperSize="9" scale="59"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AI182"/>
  <sheetViews>
    <sheetView tabSelected="1" topLeftCell="B1" zoomScale="70" zoomScaleNormal="70" workbookViewId="0">
      <pane xSplit="19" ySplit="17" topLeftCell="U92" activePane="bottomRight" state="frozen"/>
      <selection activeCell="B1" sqref="B1"/>
      <selection pane="topRight" activeCell="U1" sqref="U1"/>
      <selection pane="bottomLeft" activeCell="B18" sqref="B18"/>
      <selection pane="bottomRight" activeCell="AI163" sqref="AI163"/>
    </sheetView>
  </sheetViews>
  <sheetFormatPr defaultColWidth="3.5703125" defaultRowHeight="12.75"/>
  <cols>
    <col min="1" max="1" width="1.5703125" style="2" customWidth="1"/>
    <col min="2" max="4" width="3.5703125" style="2" customWidth="1"/>
    <col min="5" max="5" width="6.7109375" style="2" customWidth="1"/>
    <col min="6" max="6" width="4.42578125" style="2" customWidth="1"/>
    <col min="7" max="7" width="5" style="2" customWidth="1"/>
    <col min="8" max="11" width="3.5703125" style="2" customWidth="1"/>
    <col min="12" max="12" width="9.28515625" style="2" customWidth="1"/>
    <col min="13" max="13" width="4.7109375" style="2" customWidth="1"/>
    <col min="14" max="14" width="13.7109375" style="2" customWidth="1"/>
    <col min="15" max="15" width="19" style="2" customWidth="1"/>
    <col min="16" max="16" width="12.42578125" style="63" customWidth="1"/>
    <col min="17" max="17" width="12" style="2" customWidth="1"/>
    <col min="18" max="18" width="10.7109375" style="2" customWidth="1"/>
    <col min="19" max="19" width="16.28515625" style="2" customWidth="1"/>
    <col min="20" max="20" width="22.28515625" style="2" customWidth="1"/>
    <col min="21" max="21" width="11.5703125" style="80" customWidth="1"/>
    <col min="22" max="22" width="9" style="80" customWidth="1"/>
    <col min="23" max="23" width="10" style="80" customWidth="1"/>
    <col min="24" max="24" width="14.42578125" style="80" customWidth="1"/>
    <col min="25" max="25" width="22.85546875" style="2" customWidth="1"/>
    <col min="26" max="26" width="12.42578125" style="2" customWidth="1"/>
    <col min="27" max="27" width="8.5703125" style="2" customWidth="1"/>
    <col min="28" max="28" width="7.7109375" style="2" customWidth="1"/>
    <col min="29" max="29" width="16.5703125" style="2" customWidth="1"/>
    <col min="30" max="30" width="22.140625" style="2" customWidth="1"/>
    <col min="31" max="31" width="12.42578125" style="2" customWidth="1"/>
    <col min="32" max="32" width="10.85546875" style="2" customWidth="1"/>
    <col min="33" max="33" width="10.28515625" style="2" customWidth="1"/>
    <col min="34" max="34" width="18" style="2" customWidth="1"/>
    <col min="35" max="35" width="19.7109375" style="2" customWidth="1"/>
    <col min="36" max="16384" width="3.5703125" style="2"/>
  </cols>
  <sheetData>
    <row r="1" spans="2:35" ht="15" customHeight="1">
      <c r="B1" s="245" t="s">
        <v>28</v>
      </c>
      <c r="C1" s="246"/>
      <c r="D1" s="246"/>
      <c r="E1" s="246"/>
      <c r="F1" s="246"/>
      <c r="G1" s="247"/>
      <c r="H1" s="254" t="s">
        <v>27</v>
      </c>
      <c r="I1" s="255"/>
      <c r="J1" s="255"/>
      <c r="K1" s="255"/>
      <c r="L1" s="255"/>
      <c r="M1" s="255"/>
      <c r="N1" s="255"/>
      <c r="O1" s="255"/>
      <c r="P1" s="255"/>
      <c r="Q1" s="255"/>
      <c r="R1" s="258" t="s">
        <v>0</v>
      </c>
      <c r="S1" s="259"/>
      <c r="T1" s="260"/>
      <c r="U1" s="79"/>
    </row>
    <row r="2" spans="2:35" s="3" customFormat="1" ht="15" customHeight="1">
      <c r="B2" s="248"/>
      <c r="C2" s="249"/>
      <c r="D2" s="249"/>
      <c r="E2" s="249"/>
      <c r="F2" s="249"/>
      <c r="G2" s="250"/>
      <c r="H2" s="256"/>
      <c r="I2" s="257"/>
      <c r="J2" s="257"/>
      <c r="K2" s="257"/>
      <c r="L2" s="257"/>
      <c r="M2" s="257"/>
      <c r="N2" s="257"/>
      <c r="O2" s="257"/>
      <c r="P2" s="257"/>
      <c r="Q2" s="257"/>
      <c r="R2" s="261"/>
      <c r="S2" s="262"/>
      <c r="T2" s="263"/>
      <c r="U2" s="81"/>
      <c r="V2" s="82"/>
      <c r="W2" s="82"/>
      <c r="X2" s="82"/>
    </row>
    <row r="3" spans="2:35" s="3" customFormat="1" ht="15" customHeight="1">
      <c r="B3" s="248"/>
      <c r="C3" s="249"/>
      <c r="D3" s="249"/>
      <c r="E3" s="249"/>
      <c r="F3" s="249"/>
      <c r="G3" s="250"/>
      <c r="H3" s="267" t="s">
        <v>21</v>
      </c>
      <c r="I3" s="268"/>
      <c r="J3" s="268"/>
      <c r="K3" s="268"/>
      <c r="L3" s="268"/>
      <c r="M3" s="268"/>
      <c r="N3" s="268"/>
      <c r="O3" s="268"/>
      <c r="P3" s="268"/>
      <c r="Q3" s="268"/>
      <c r="R3" s="261"/>
      <c r="S3" s="262"/>
      <c r="T3" s="263"/>
      <c r="U3" s="81"/>
      <c r="V3" s="82"/>
      <c r="W3" s="82"/>
      <c r="X3" s="82"/>
    </row>
    <row r="4" spans="2:35" s="3" customFormat="1" ht="15" customHeight="1" thickBot="1">
      <c r="B4" s="251"/>
      <c r="C4" s="252"/>
      <c r="D4" s="252"/>
      <c r="E4" s="252"/>
      <c r="F4" s="252"/>
      <c r="G4" s="253"/>
      <c r="H4" s="269"/>
      <c r="I4" s="270"/>
      <c r="J4" s="270"/>
      <c r="K4" s="270"/>
      <c r="L4" s="270"/>
      <c r="M4" s="270"/>
      <c r="N4" s="270"/>
      <c r="O4" s="270"/>
      <c r="P4" s="270"/>
      <c r="Q4" s="270"/>
      <c r="R4" s="264"/>
      <c r="S4" s="265"/>
      <c r="T4" s="266"/>
      <c r="U4" s="81"/>
      <c r="V4" s="82"/>
      <c r="W4" s="82"/>
      <c r="X4" s="82"/>
    </row>
    <row r="5" spans="2:35" s="3" customFormat="1" ht="10.5" customHeight="1" thickBot="1">
      <c r="P5" s="55"/>
      <c r="R5" s="4"/>
      <c r="S5" s="4"/>
      <c r="T5" s="4"/>
      <c r="U5" s="82"/>
      <c r="V5" s="82"/>
      <c r="W5" s="82"/>
      <c r="X5" s="82"/>
    </row>
    <row r="6" spans="2:35" s="7" customFormat="1" ht="17.25" customHeight="1">
      <c r="B6" s="74" t="s">
        <v>1</v>
      </c>
      <c r="C6" s="5"/>
      <c r="D6" s="5"/>
      <c r="E6" s="5"/>
      <c r="F6" s="271" t="s">
        <v>154</v>
      </c>
      <c r="G6" s="271"/>
      <c r="H6" s="271"/>
      <c r="I6" s="271"/>
      <c r="J6" s="271"/>
      <c r="K6" s="271"/>
      <c r="L6" s="271"/>
      <c r="M6" s="271"/>
      <c r="N6" s="271"/>
      <c r="O6" s="271"/>
      <c r="P6" s="271"/>
      <c r="Q6" s="271"/>
      <c r="R6" s="6" t="s">
        <v>2</v>
      </c>
      <c r="S6" s="272">
        <f ca="1">NOW()</f>
        <v>45132.689074884256</v>
      </c>
      <c r="T6" s="273"/>
      <c r="U6" s="83"/>
      <c r="V6" s="83"/>
      <c r="W6" s="83"/>
      <c r="X6" s="83"/>
    </row>
    <row r="7" spans="2:35" s="7" customFormat="1" ht="17.25" customHeight="1">
      <c r="B7" s="8"/>
      <c r="C7" s="9"/>
      <c r="D7" s="9"/>
      <c r="E7" s="9"/>
      <c r="F7" s="225"/>
      <c r="G7" s="225"/>
      <c r="H7" s="225"/>
      <c r="I7" s="225"/>
      <c r="J7" s="225"/>
      <c r="K7" s="225"/>
      <c r="L7" s="225"/>
      <c r="M7" s="225"/>
      <c r="N7" s="225"/>
      <c r="O7" s="225"/>
      <c r="P7" s="225"/>
      <c r="Q7" s="225"/>
      <c r="R7" s="6"/>
      <c r="S7" s="226"/>
      <c r="T7" s="227"/>
      <c r="U7" s="83"/>
      <c r="V7" s="83"/>
      <c r="W7" s="83"/>
      <c r="X7" s="83"/>
    </row>
    <row r="8" spans="2:35" s="7" customFormat="1" ht="17.25" customHeight="1">
      <c r="B8" s="75" t="s">
        <v>139</v>
      </c>
      <c r="C8" s="9"/>
      <c r="D8" s="9"/>
      <c r="E8" s="9"/>
      <c r="F8" s="193"/>
      <c r="G8" s="193"/>
      <c r="H8" s="193"/>
      <c r="I8" s="193"/>
      <c r="J8" s="193"/>
      <c r="K8" s="193"/>
      <c r="L8" s="193"/>
      <c r="M8" s="193"/>
      <c r="N8" s="193"/>
      <c r="O8" s="193"/>
      <c r="P8" s="193"/>
      <c r="Q8" s="193"/>
      <c r="R8" s="6"/>
      <c r="S8" s="194"/>
      <c r="T8" s="195"/>
      <c r="U8" s="83"/>
      <c r="V8" s="83"/>
      <c r="W8" s="83"/>
      <c r="X8" s="83"/>
    </row>
    <row r="9" spans="2:35" s="7" customFormat="1" ht="17.25" customHeight="1">
      <c r="B9" s="8"/>
      <c r="C9" s="9"/>
      <c r="D9" s="9"/>
      <c r="E9" s="9"/>
      <c r="F9" s="193"/>
      <c r="G9" s="193"/>
      <c r="H9" s="193"/>
      <c r="I9" s="193"/>
      <c r="J9" s="193"/>
      <c r="K9" s="193"/>
      <c r="L9" s="193"/>
      <c r="M9" s="193"/>
      <c r="N9" s="193"/>
      <c r="O9" s="193"/>
      <c r="P9" s="193"/>
      <c r="Q9" s="193"/>
      <c r="R9" s="6"/>
      <c r="S9" s="194"/>
      <c r="T9" s="195"/>
      <c r="U9" s="83"/>
      <c r="V9" s="83"/>
      <c r="W9" s="83"/>
      <c r="X9" s="83"/>
    </row>
    <row r="10" spans="2:35" s="7" customFormat="1" ht="17.25" customHeight="1">
      <c r="B10" s="8" t="s">
        <v>3</v>
      </c>
      <c r="C10" s="9"/>
      <c r="D10" s="9"/>
      <c r="E10" s="9"/>
      <c r="F10" s="225" t="s">
        <v>19</v>
      </c>
      <c r="G10" s="228"/>
      <c r="H10" s="228"/>
      <c r="I10" s="228"/>
      <c r="J10" s="228"/>
      <c r="K10" s="228"/>
      <c r="L10" s="228"/>
      <c r="M10" s="228"/>
      <c r="N10" s="228"/>
      <c r="O10" s="228"/>
      <c r="P10" s="228"/>
      <c r="Q10" s="228"/>
      <c r="R10" s="6" t="s">
        <v>4</v>
      </c>
      <c r="S10" s="229"/>
      <c r="T10" s="230"/>
      <c r="U10" s="84"/>
      <c r="V10" s="83"/>
      <c r="W10" s="83"/>
      <c r="X10" s="83"/>
      <c r="AA10" s="379" t="s">
        <v>141</v>
      </c>
      <c r="AB10" s="380"/>
      <c r="AC10" s="380"/>
      <c r="AD10" s="380"/>
      <c r="AE10" s="380"/>
      <c r="AF10" s="380"/>
      <c r="AG10" s="380"/>
      <c r="AH10" s="380"/>
      <c r="AI10" s="380"/>
    </row>
    <row r="11" spans="2:35" s="1" customFormat="1" ht="15.75" customHeight="1" thickBot="1">
      <c r="B11" s="231"/>
      <c r="C11" s="232"/>
      <c r="D11" s="232"/>
      <c r="E11" s="232"/>
      <c r="F11" s="233"/>
      <c r="G11" s="233"/>
      <c r="H11" s="233"/>
      <c r="I11" s="233"/>
      <c r="J11" s="233"/>
      <c r="K11" s="233"/>
      <c r="L11" s="233"/>
      <c r="M11" s="233"/>
      <c r="N11" s="233"/>
      <c r="O11" s="233"/>
      <c r="P11" s="233"/>
      <c r="Q11" s="233"/>
      <c r="R11" s="234"/>
      <c r="S11" s="235"/>
      <c r="T11" s="236"/>
      <c r="U11" s="79"/>
      <c r="V11" s="79"/>
      <c r="W11" s="79"/>
      <c r="X11" s="79"/>
    </row>
    <row r="12" spans="2:35" s="1" customFormat="1" ht="15.75" customHeight="1">
      <c r="B12" s="392"/>
      <c r="C12" s="393"/>
      <c r="D12" s="393"/>
      <c r="E12" s="393"/>
      <c r="F12" s="393"/>
      <c r="G12" s="393"/>
      <c r="H12" s="393"/>
      <c r="I12" s="393"/>
      <c r="J12" s="393"/>
      <c r="K12" s="393"/>
      <c r="L12" s="393"/>
      <c r="M12" s="393"/>
      <c r="N12" s="393"/>
      <c r="O12" s="393"/>
      <c r="P12" s="392" t="s">
        <v>140</v>
      </c>
      <c r="Q12" s="393"/>
      <c r="R12" s="393"/>
      <c r="S12" s="393"/>
      <c r="T12" s="394"/>
      <c r="U12" s="211" t="s">
        <v>210</v>
      </c>
      <c r="V12" s="212"/>
      <c r="W12" s="212"/>
      <c r="X12" s="212"/>
      <c r="Y12" s="213"/>
      <c r="Z12" s="211" t="s">
        <v>211</v>
      </c>
      <c r="AA12" s="212"/>
      <c r="AB12" s="212"/>
      <c r="AC12" s="212"/>
      <c r="AD12" s="213"/>
      <c r="AE12" s="211" t="s">
        <v>165</v>
      </c>
      <c r="AF12" s="212"/>
      <c r="AG12" s="212"/>
      <c r="AH12" s="212"/>
      <c r="AI12" s="213"/>
    </row>
    <row r="13" spans="2:35" s="1" customFormat="1" ht="15.75" customHeight="1">
      <c r="B13" s="395"/>
      <c r="C13" s="396"/>
      <c r="D13" s="396"/>
      <c r="E13" s="396"/>
      <c r="F13" s="396"/>
      <c r="G13" s="396"/>
      <c r="H13" s="396"/>
      <c r="I13" s="396"/>
      <c r="J13" s="396"/>
      <c r="K13" s="396"/>
      <c r="L13" s="396"/>
      <c r="M13" s="396"/>
      <c r="N13" s="396"/>
      <c r="O13" s="396"/>
      <c r="P13" s="395"/>
      <c r="Q13" s="396"/>
      <c r="R13" s="396"/>
      <c r="S13" s="396"/>
      <c r="T13" s="397"/>
      <c r="U13" s="214"/>
      <c r="V13" s="215"/>
      <c r="W13" s="215"/>
      <c r="X13" s="215"/>
      <c r="Y13" s="216"/>
      <c r="Z13" s="214"/>
      <c r="AA13" s="215"/>
      <c r="AB13" s="215"/>
      <c r="AC13" s="215"/>
      <c r="AD13" s="216"/>
      <c r="AE13" s="214"/>
      <c r="AF13" s="215"/>
      <c r="AG13" s="215"/>
      <c r="AH13" s="215"/>
      <c r="AI13" s="216"/>
    </row>
    <row r="14" spans="2:35" s="1" customFormat="1" ht="15.75" customHeight="1" thickBot="1">
      <c r="B14" s="398"/>
      <c r="C14" s="399"/>
      <c r="D14" s="399"/>
      <c r="E14" s="399"/>
      <c r="F14" s="399"/>
      <c r="G14" s="399"/>
      <c r="H14" s="399"/>
      <c r="I14" s="399"/>
      <c r="J14" s="399"/>
      <c r="K14" s="399"/>
      <c r="L14" s="399"/>
      <c r="M14" s="399"/>
      <c r="N14" s="399"/>
      <c r="O14" s="399"/>
      <c r="P14" s="398"/>
      <c r="Q14" s="399"/>
      <c r="R14" s="399"/>
      <c r="S14" s="399"/>
      <c r="T14" s="400"/>
      <c r="U14" s="217"/>
      <c r="V14" s="218"/>
      <c r="W14" s="218"/>
      <c r="X14" s="218"/>
      <c r="Y14" s="219"/>
      <c r="Z14" s="217"/>
      <c r="AA14" s="218"/>
      <c r="AB14" s="218"/>
      <c r="AC14" s="218"/>
      <c r="AD14" s="219"/>
      <c r="AE14" s="217"/>
      <c r="AF14" s="218"/>
      <c r="AG14" s="218"/>
      <c r="AH14" s="218"/>
      <c r="AI14" s="219"/>
    </row>
    <row r="15" spans="2:35" s="18" customFormat="1" ht="24.95" customHeight="1">
      <c r="B15" s="279" t="s">
        <v>5</v>
      </c>
      <c r="C15" s="280"/>
      <c r="D15" s="281" t="s">
        <v>6</v>
      </c>
      <c r="E15" s="282"/>
      <c r="F15" s="282"/>
      <c r="G15" s="282"/>
      <c r="H15" s="282"/>
      <c r="I15" s="282"/>
      <c r="J15" s="282"/>
      <c r="K15" s="282"/>
      <c r="L15" s="282"/>
      <c r="M15" s="282"/>
      <c r="N15" s="282"/>
      <c r="O15" s="283"/>
      <c r="P15" s="199" t="s">
        <v>39</v>
      </c>
      <c r="Q15" s="77" t="s">
        <v>7</v>
      </c>
      <c r="R15" s="77" t="s">
        <v>8</v>
      </c>
      <c r="S15" s="77" t="s">
        <v>9</v>
      </c>
      <c r="T15" s="78" t="s">
        <v>10</v>
      </c>
      <c r="U15" s="85" t="s">
        <v>39</v>
      </c>
      <c r="V15" s="86" t="s">
        <v>7</v>
      </c>
      <c r="W15" s="86" t="s">
        <v>8</v>
      </c>
      <c r="X15" s="86" t="s">
        <v>9</v>
      </c>
      <c r="Y15" s="78" t="s">
        <v>10</v>
      </c>
      <c r="Z15" s="72" t="s">
        <v>39</v>
      </c>
      <c r="AA15" s="16" t="s">
        <v>7</v>
      </c>
      <c r="AB15" s="16" t="s">
        <v>8</v>
      </c>
      <c r="AC15" s="16" t="s">
        <v>9</v>
      </c>
      <c r="AD15" s="17" t="s">
        <v>10</v>
      </c>
      <c r="AE15" s="72" t="s">
        <v>39</v>
      </c>
      <c r="AF15" s="16" t="s">
        <v>7</v>
      </c>
      <c r="AG15" s="16" t="s">
        <v>8</v>
      </c>
      <c r="AH15" s="16" t="s">
        <v>9</v>
      </c>
      <c r="AI15" s="17" t="s">
        <v>10</v>
      </c>
    </row>
    <row r="16" spans="2:35" s="14" customFormat="1" ht="15" customHeight="1">
      <c r="B16" s="284"/>
      <c r="C16" s="285"/>
      <c r="D16" s="286"/>
      <c r="E16" s="287"/>
      <c r="F16" s="287"/>
      <c r="G16" s="287"/>
      <c r="H16" s="287"/>
      <c r="I16" s="287"/>
      <c r="J16" s="287"/>
      <c r="K16" s="287"/>
      <c r="L16" s="287"/>
      <c r="M16" s="287"/>
      <c r="N16" s="287"/>
      <c r="O16" s="288"/>
      <c r="P16" s="56"/>
      <c r="Q16" s="22"/>
      <c r="R16" s="21"/>
      <c r="S16" s="20"/>
      <c r="T16" s="19"/>
      <c r="U16" s="87"/>
      <c r="V16" s="88"/>
      <c r="W16" s="89"/>
      <c r="X16" s="90"/>
      <c r="Y16" s="19"/>
      <c r="Z16" s="56"/>
      <c r="AA16" s="22"/>
      <c r="AB16" s="21"/>
      <c r="AC16" s="20"/>
      <c r="AD16" s="19"/>
      <c r="AE16" s="56"/>
      <c r="AF16" s="22"/>
      <c r="AG16" s="21"/>
      <c r="AH16" s="20"/>
      <c r="AI16" s="19"/>
    </row>
    <row r="17" spans="2:35" s="10" customFormat="1" ht="31.5" customHeight="1">
      <c r="B17" s="289" t="s">
        <v>11</v>
      </c>
      <c r="C17" s="290"/>
      <c r="D17" s="291" t="s">
        <v>12</v>
      </c>
      <c r="E17" s="292"/>
      <c r="F17" s="292"/>
      <c r="G17" s="292"/>
      <c r="H17" s="292"/>
      <c r="I17" s="292"/>
      <c r="J17" s="292"/>
      <c r="K17" s="292"/>
      <c r="L17" s="292"/>
      <c r="M17" s="292"/>
      <c r="N17" s="292"/>
      <c r="O17" s="293"/>
      <c r="P17" s="202"/>
      <c r="Q17" s="23"/>
      <c r="R17" s="23"/>
      <c r="S17" s="24"/>
      <c r="T17" s="25"/>
      <c r="U17" s="91"/>
      <c r="V17" s="92"/>
      <c r="W17" s="92"/>
      <c r="X17" s="93"/>
      <c r="Y17" s="25"/>
      <c r="Z17" s="202"/>
      <c r="AA17" s="23"/>
      <c r="AB17" s="23"/>
      <c r="AC17" s="24"/>
      <c r="AD17" s="25"/>
      <c r="AE17" s="202"/>
      <c r="AF17" s="23"/>
      <c r="AG17" s="23"/>
      <c r="AH17" s="24"/>
      <c r="AI17" s="25"/>
    </row>
    <row r="18" spans="2:35" s="10" customFormat="1" ht="21.75" customHeight="1">
      <c r="B18" s="274">
        <v>1</v>
      </c>
      <c r="C18" s="275"/>
      <c r="D18" s="276" t="s">
        <v>102</v>
      </c>
      <c r="E18" s="277"/>
      <c r="F18" s="277"/>
      <c r="G18" s="277"/>
      <c r="H18" s="277"/>
      <c r="I18" s="277"/>
      <c r="J18" s="277"/>
      <c r="K18" s="277"/>
      <c r="L18" s="277"/>
      <c r="M18" s="277"/>
      <c r="N18" s="277"/>
      <c r="O18" s="278"/>
      <c r="P18" s="149"/>
      <c r="Q18" s="26" t="s">
        <v>31</v>
      </c>
      <c r="R18" s="27">
        <v>1</v>
      </c>
      <c r="S18" s="28">
        <v>25000</v>
      </c>
      <c r="T18" s="29">
        <f>S18*R18</f>
        <v>25000</v>
      </c>
      <c r="U18" s="151"/>
      <c r="V18" s="26" t="s">
        <v>31</v>
      </c>
      <c r="W18" s="26">
        <v>1</v>
      </c>
      <c r="X18" s="173">
        <v>246000</v>
      </c>
      <c r="Y18" s="29">
        <f>X18*W18</f>
        <v>246000</v>
      </c>
      <c r="Z18" s="154"/>
      <c r="AA18" s="26" t="s">
        <v>31</v>
      </c>
      <c r="AB18" s="27">
        <v>1</v>
      </c>
      <c r="AC18" s="28">
        <v>525000</v>
      </c>
      <c r="AD18" s="29">
        <f>AC18*AB18</f>
        <v>525000</v>
      </c>
      <c r="AE18" s="154"/>
      <c r="AF18" s="26" t="s">
        <v>31</v>
      </c>
      <c r="AG18" s="27">
        <v>1</v>
      </c>
      <c r="AH18" s="187">
        <v>339250</v>
      </c>
      <c r="AI18" s="29">
        <f>AH18*AG18</f>
        <v>339250</v>
      </c>
    </row>
    <row r="19" spans="2:35" s="10" customFormat="1" ht="15" customHeight="1">
      <c r="B19" s="274">
        <v>2</v>
      </c>
      <c r="C19" s="275"/>
      <c r="D19" s="276" t="s">
        <v>29</v>
      </c>
      <c r="E19" s="277"/>
      <c r="F19" s="277"/>
      <c r="G19" s="277"/>
      <c r="H19" s="277"/>
      <c r="I19" s="277"/>
      <c r="J19" s="277"/>
      <c r="K19" s="277"/>
      <c r="L19" s="277"/>
      <c r="M19" s="277"/>
      <c r="N19" s="277"/>
      <c r="O19" s="278"/>
      <c r="P19" s="149"/>
      <c r="Q19" s="26" t="s">
        <v>31</v>
      </c>
      <c r="R19" s="27">
        <v>1</v>
      </c>
      <c r="S19" s="28">
        <v>35000</v>
      </c>
      <c r="T19" s="29">
        <f>S19*R19</f>
        <v>35000</v>
      </c>
      <c r="U19" s="151"/>
      <c r="V19" s="26" t="s">
        <v>31</v>
      </c>
      <c r="W19" s="26">
        <v>1</v>
      </c>
      <c r="X19" s="173">
        <v>164000</v>
      </c>
      <c r="Y19" s="29">
        <f>X19*W19</f>
        <v>164000</v>
      </c>
      <c r="Z19" s="154"/>
      <c r="AA19" s="26" t="s">
        <v>31</v>
      </c>
      <c r="AB19" s="27">
        <v>1</v>
      </c>
      <c r="AC19" s="28">
        <v>525000</v>
      </c>
      <c r="AD19" s="29">
        <f>AC19*AB19</f>
        <v>525000</v>
      </c>
      <c r="AE19" s="154"/>
      <c r="AF19" s="26" t="s">
        <v>31</v>
      </c>
      <c r="AG19" s="27">
        <v>1</v>
      </c>
      <c r="AH19" s="188">
        <v>172500</v>
      </c>
      <c r="AI19" s="29">
        <f>AH19*AG19</f>
        <v>172500</v>
      </c>
    </row>
    <row r="20" spans="2:35" s="10" customFormat="1" ht="15" customHeight="1">
      <c r="B20" s="412">
        <v>3</v>
      </c>
      <c r="C20" s="413"/>
      <c r="D20" s="242" t="s">
        <v>30</v>
      </c>
      <c r="E20" s="410"/>
      <c r="F20" s="410"/>
      <c r="G20" s="410"/>
      <c r="H20" s="410"/>
      <c r="I20" s="410"/>
      <c r="J20" s="410"/>
      <c r="K20" s="410"/>
      <c r="L20" s="410"/>
      <c r="M20" s="410"/>
      <c r="N20" s="410"/>
      <c r="O20" s="411"/>
      <c r="P20" s="149"/>
      <c r="Q20" s="26"/>
      <c r="R20" s="30"/>
      <c r="S20" s="28"/>
      <c r="T20" s="29"/>
      <c r="U20" s="151"/>
      <c r="V20" s="26"/>
      <c r="W20" s="172"/>
      <c r="X20" s="148"/>
      <c r="Y20" s="29"/>
      <c r="Z20" s="154"/>
      <c r="AA20" s="26"/>
      <c r="AB20" s="30"/>
      <c r="AC20" s="28"/>
      <c r="AD20" s="29"/>
      <c r="AE20" s="154"/>
      <c r="AF20" s="26"/>
      <c r="AG20" s="30"/>
      <c r="AH20" s="187"/>
      <c r="AI20" s="29"/>
    </row>
    <row r="21" spans="2:35" s="10" customFormat="1" ht="15" customHeight="1">
      <c r="B21" s="412">
        <v>4</v>
      </c>
      <c r="C21" s="413"/>
      <c r="D21" s="242" t="s">
        <v>34</v>
      </c>
      <c r="E21" s="410"/>
      <c r="F21" s="410"/>
      <c r="G21" s="410"/>
      <c r="H21" s="410"/>
      <c r="I21" s="410"/>
      <c r="J21" s="410"/>
      <c r="K21" s="410"/>
      <c r="L21" s="410"/>
      <c r="M21" s="410"/>
      <c r="N21" s="410"/>
      <c r="O21" s="411"/>
      <c r="P21" s="149"/>
      <c r="Q21" s="26" t="s">
        <v>36</v>
      </c>
      <c r="R21" s="30">
        <v>710</v>
      </c>
      <c r="S21" s="28">
        <v>27</v>
      </c>
      <c r="T21" s="29">
        <f>S21*R21</f>
        <v>19170</v>
      </c>
      <c r="U21" s="151"/>
      <c r="V21" s="26" t="s">
        <v>36</v>
      </c>
      <c r="W21" s="172">
        <v>600</v>
      </c>
      <c r="X21" s="173">
        <v>50</v>
      </c>
      <c r="Y21" s="29">
        <f t="shared" ref="Y21:Y31" si="0">X21*W21</f>
        <v>30000</v>
      </c>
      <c r="Z21" s="154"/>
      <c r="AA21" s="26" t="s">
        <v>36</v>
      </c>
      <c r="AB21" s="30">
        <v>200</v>
      </c>
      <c r="AC21" s="28">
        <v>224.00000000000003</v>
      </c>
      <c r="AD21" s="29">
        <f t="shared" ref="AD21:AD31" si="1">AC21*AB21</f>
        <v>44800.000000000007</v>
      </c>
      <c r="AE21" s="154"/>
      <c r="AF21" s="26" t="s">
        <v>36</v>
      </c>
      <c r="AG21" s="30">
        <v>600</v>
      </c>
      <c r="AH21" s="187">
        <v>17.100000000000001</v>
      </c>
      <c r="AI21" s="29">
        <f>AH21*AG21</f>
        <v>10260</v>
      </c>
    </row>
    <row r="22" spans="2:35" s="10" customFormat="1" ht="15" customHeight="1">
      <c r="B22" s="414">
        <v>5</v>
      </c>
      <c r="C22" s="415"/>
      <c r="D22" s="242" t="s">
        <v>155</v>
      </c>
      <c r="E22" s="243"/>
      <c r="F22" s="243"/>
      <c r="G22" s="243"/>
      <c r="H22" s="243"/>
      <c r="I22" s="243"/>
      <c r="J22" s="243"/>
      <c r="K22" s="243"/>
      <c r="L22" s="243"/>
      <c r="M22" s="243"/>
      <c r="N22" s="243"/>
      <c r="O22" s="244"/>
      <c r="P22" s="149"/>
      <c r="Q22" s="26" t="s">
        <v>35</v>
      </c>
      <c r="R22" s="30">
        <v>7</v>
      </c>
      <c r="S22" s="28">
        <v>550</v>
      </c>
      <c r="T22" s="29">
        <f>S22*R22</f>
        <v>3850</v>
      </c>
      <c r="U22" s="151"/>
      <c r="V22" s="26" t="s">
        <v>35</v>
      </c>
      <c r="W22" s="172">
        <v>7</v>
      </c>
      <c r="X22" s="173">
        <v>450</v>
      </c>
      <c r="Y22" s="29">
        <f t="shared" si="0"/>
        <v>3150</v>
      </c>
      <c r="Z22" s="154"/>
      <c r="AA22" s="26" t="s">
        <v>35</v>
      </c>
      <c r="AB22" s="30">
        <v>6</v>
      </c>
      <c r="AC22" s="28">
        <v>560</v>
      </c>
      <c r="AD22" s="29">
        <f t="shared" si="1"/>
        <v>3360</v>
      </c>
      <c r="AE22" s="154"/>
      <c r="AF22" s="26" t="s">
        <v>35</v>
      </c>
      <c r="AG22" s="30">
        <v>7</v>
      </c>
      <c r="AH22" s="187">
        <v>571.5</v>
      </c>
      <c r="AI22" s="29">
        <f t="shared" ref="AI22:AI31" si="2">AH22*AG22</f>
        <v>4000.5</v>
      </c>
    </row>
    <row r="23" spans="2:35" s="10" customFormat="1" ht="15" customHeight="1">
      <c r="B23" s="240">
        <v>6</v>
      </c>
      <c r="C23" s="241"/>
      <c r="D23" s="242" t="s">
        <v>156</v>
      </c>
      <c r="E23" s="243"/>
      <c r="F23" s="243"/>
      <c r="G23" s="243"/>
      <c r="H23" s="243"/>
      <c r="I23" s="243"/>
      <c r="J23" s="243"/>
      <c r="K23" s="243"/>
      <c r="L23" s="243"/>
      <c r="M23" s="243"/>
      <c r="N23" s="243"/>
      <c r="O23" s="244"/>
      <c r="P23" s="149"/>
      <c r="Q23" s="26" t="s">
        <v>36</v>
      </c>
      <c r="R23" s="30">
        <v>7</v>
      </c>
      <c r="S23" s="28">
        <v>250</v>
      </c>
      <c r="T23" s="29">
        <f>S23*R23</f>
        <v>1750</v>
      </c>
      <c r="U23" s="151"/>
      <c r="V23" s="26" t="s">
        <v>36</v>
      </c>
      <c r="W23" s="172">
        <v>7</v>
      </c>
      <c r="X23" s="173">
        <v>750</v>
      </c>
      <c r="Y23" s="29">
        <f t="shared" si="0"/>
        <v>5250</v>
      </c>
      <c r="Z23" s="154"/>
      <c r="AA23" s="26" t="s">
        <v>35</v>
      </c>
      <c r="AB23" s="30">
        <v>6</v>
      </c>
      <c r="AC23" s="28">
        <v>504.00000000000006</v>
      </c>
      <c r="AD23" s="29">
        <f t="shared" si="1"/>
        <v>3024.0000000000005</v>
      </c>
      <c r="AE23" s="154"/>
      <c r="AF23" s="26" t="s">
        <v>36</v>
      </c>
      <c r="AG23" s="30">
        <v>7</v>
      </c>
      <c r="AH23" s="187">
        <v>401.5</v>
      </c>
      <c r="AI23" s="29">
        <f t="shared" si="2"/>
        <v>2810.5</v>
      </c>
    </row>
    <row r="24" spans="2:35" s="10" customFormat="1" ht="15" customHeight="1">
      <c r="B24" s="240">
        <v>7</v>
      </c>
      <c r="C24" s="241"/>
      <c r="D24" s="242" t="s">
        <v>157</v>
      </c>
      <c r="E24" s="243"/>
      <c r="F24" s="243"/>
      <c r="G24" s="243"/>
      <c r="H24" s="243"/>
      <c r="I24" s="243"/>
      <c r="J24" s="243"/>
      <c r="K24" s="243"/>
      <c r="L24" s="243"/>
      <c r="M24" s="243"/>
      <c r="N24" s="243"/>
      <c r="O24" s="244"/>
      <c r="P24" s="149"/>
      <c r="Q24" s="26" t="s">
        <v>35</v>
      </c>
      <c r="R24" s="30">
        <v>7</v>
      </c>
      <c r="S24" s="28">
        <v>350</v>
      </c>
      <c r="T24" s="29">
        <f t="shared" ref="T24:T39" si="3">S24*R24</f>
        <v>2450</v>
      </c>
      <c r="U24" s="151"/>
      <c r="V24" s="26" t="s">
        <v>35</v>
      </c>
      <c r="W24" s="172">
        <v>7</v>
      </c>
      <c r="X24" s="173">
        <v>500</v>
      </c>
      <c r="Y24" s="29">
        <f t="shared" si="0"/>
        <v>3500</v>
      </c>
      <c r="Z24" s="154"/>
      <c r="AA24" s="26" t="s">
        <v>35</v>
      </c>
      <c r="AB24" s="30">
        <v>6</v>
      </c>
      <c r="AC24" s="28">
        <v>504.00000000000006</v>
      </c>
      <c r="AD24" s="29">
        <f t="shared" si="1"/>
        <v>3024.0000000000005</v>
      </c>
      <c r="AE24" s="154"/>
      <c r="AF24" s="26" t="s">
        <v>35</v>
      </c>
      <c r="AG24" s="30">
        <v>7</v>
      </c>
      <c r="AH24" s="187">
        <v>855.5</v>
      </c>
      <c r="AI24" s="29">
        <f t="shared" si="2"/>
        <v>5988.5</v>
      </c>
    </row>
    <row r="25" spans="2:35" s="10" customFormat="1" ht="15" customHeight="1">
      <c r="B25" s="240">
        <v>8</v>
      </c>
      <c r="C25" s="241"/>
      <c r="D25" s="242" t="s">
        <v>158</v>
      </c>
      <c r="E25" s="243"/>
      <c r="F25" s="243"/>
      <c r="G25" s="243"/>
      <c r="H25" s="243"/>
      <c r="I25" s="243"/>
      <c r="J25" s="243"/>
      <c r="K25" s="243"/>
      <c r="L25" s="243"/>
      <c r="M25" s="243"/>
      <c r="N25" s="243"/>
      <c r="O25" s="244"/>
      <c r="P25" s="149"/>
      <c r="Q25" s="26" t="s">
        <v>35</v>
      </c>
      <c r="R25" s="30">
        <v>30</v>
      </c>
      <c r="S25" s="28">
        <v>250</v>
      </c>
      <c r="T25" s="29">
        <f t="shared" si="3"/>
        <v>7500</v>
      </c>
      <c r="U25" s="151"/>
      <c r="V25" s="26" t="s">
        <v>35</v>
      </c>
      <c r="W25" s="172">
        <v>24</v>
      </c>
      <c r="X25" s="173">
        <v>120</v>
      </c>
      <c r="Y25" s="29">
        <f t="shared" si="0"/>
        <v>2880</v>
      </c>
      <c r="Z25" s="154"/>
      <c r="AA25" s="26" t="s">
        <v>35</v>
      </c>
      <c r="AB25" s="30">
        <v>27</v>
      </c>
      <c r="AC25" s="28">
        <v>280</v>
      </c>
      <c r="AD25" s="29">
        <f t="shared" si="1"/>
        <v>7560</v>
      </c>
      <c r="AE25" s="154"/>
      <c r="AF25" s="26" t="s">
        <v>35</v>
      </c>
      <c r="AG25" s="30">
        <v>24</v>
      </c>
      <c r="AH25" s="187">
        <v>205</v>
      </c>
      <c r="AI25" s="29">
        <f t="shared" si="2"/>
        <v>4920</v>
      </c>
    </row>
    <row r="26" spans="2:35" s="10" customFormat="1" ht="15" customHeight="1">
      <c r="B26" s="240">
        <v>9</v>
      </c>
      <c r="C26" s="241"/>
      <c r="D26" s="242" t="s">
        <v>159</v>
      </c>
      <c r="E26" s="243"/>
      <c r="F26" s="243"/>
      <c r="G26" s="243"/>
      <c r="H26" s="243"/>
      <c r="I26" s="243"/>
      <c r="J26" s="243"/>
      <c r="K26" s="243"/>
      <c r="L26" s="243"/>
      <c r="M26" s="243"/>
      <c r="N26" s="243"/>
      <c r="O26" s="244"/>
      <c r="P26" s="149"/>
      <c r="Q26" s="26" t="s">
        <v>54</v>
      </c>
      <c r="R26" s="30">
        <v>650</v>
      </c>
      <c r="S26" s="28">
        <v>350</v>
      </c>
      <c r="T26" s="29">
        <f>S26*R26</f>
        <v>227500</v>
      </c>
      <c r="U26" s="151"/>
      <c r="V26" s="26" t="s">
        <v>54</v>
      </c>
      <c r="W26" s="172">
        <v>5</v>
      </c>
      <c r="X26" s="173">
        <v>650</v>
      </c>
      <c r="Y26" s="29">
        <f t="shared" si="0"/>
        <v>3250</v>
      </c>
      <c r="Z26" s="154"/>
      <c r="AA26" s="26" t="s">
        <v>54</v>
      </c>
      <c r="AB26" s="30">
        <v>3</v>
      </c>
      <c r="AC26" s="28">
        <v>168.00000000000003</v>
      </c>
      <c r="AD26" s="29">
        <f t="shared" si="1"/>
        <v>504.00000000000011</v>
      </c>
      <c r="AE26" s="154"/>
      <c r="AF26" s="26" t="s">
        <v>54</v>
      </c>
      <c r="AG26" s="30">
        <v>650</v>
      </c>
      <c r="AH26" s="187">
        <v>172.5</v>
      </c>
      <c r="AI26" s="29">
        <f t="shared" si="2"/>
        <v>112125</v>
      </c>
    </row>
    <row r="27" spans="2:35" s="10" customFormat="1" ht="15" customHeight="1">
      <c r="B27" s="240">
        <v>10</v>
      </c>
      <c r="C27" s="241"/>
      <c r="D27" s="242" t="s">
        <v>160</v>
      </c>
      <c r="E27" s="243"/>
      <c r="F27" s="243"/>
      <c r="G27" s="243"/>
      <c r="H27" s="243"/>
      <c r="I27" s="243"/>
      <c r="J27" s="243"/>
      <c r="K27" s="243"/>
      <c r="L27" s="243"/>
      <c r="M27" s="243"/>
      <c r="N27" s="243"/>
      <c r="O27" s="244"/>
      <c r="P27" s="149"/>
      <c r="Q27" s="26" t="s">
        <v>38</v>
      </c>
      <c r="R27" s="30">
        <v>2</v>
      </c>
      <c r="S27" s="28">
        <v>1384</v>
      </c>
      <c r="T27" s="29">
        <f t="shared" si="3"/>
        <v>2768</v>
      </c>
      <c r="U27" s="151"/>
      <c r="V27" s="26" t="s">
        <v>38</v>
      </c>
      <c r="W27" s="172">
        <v>2</v>
      </c>
      <c r="X27" s="173">
        <v>2000</v>
      </c>
      <c r="Y27" s="29">
        <f t="shared" si="0"/>
        <v>4000</v>
      </c>
      <c r="Z27" s="154"/>
      <c r="AA27" s="26" t="s">
        <v>38</v>
      </c>
      <c r="AB27" s="30">
        <v>2</v>
      </c>
      <c r="AC27" s="28">
        <v>896.00000000000011</v>
      </c>
      <c r="AD27" s="29">
        <f t="shared" si="1"/>
        <v>1792.0000000000002</v>
      </c>
      <c r="AE27" s="154"/>
      <c r="AF27" s="26" t="s">
        <v>38</v>
      </c>
      <c r="AG27" s="30">
        <v>2</v>
      </c>
      <c r="AH27" s="187">
        <v>1365</v>
      </c>
      <c r="AI27" s="29">
        <f t="shared" si="2"/>
        <v>2730</v>
      </c>
    </row>
    <row r="28" spans="2:35" s="10" customFormat="1" ht="15" customHeight="1">
      <c r="B28" s="240">
        <v>11</v>
      </c>
      <c r="C28" s="241"/>
      <c r="D28" s="242" t="s">
        <v>161</v>
      </c>
      <c r="E28" s="243"/>
      <c r="F28" s="243"/>
      <c r="G28" s="243"/>
      <c r="H28" s="243"/>
      <c r="I28" s="243"/>
      <c r="J28" s="243"/>
      <c r="K28" s="243"/>
      <c r="L28" s="243"/>
      <c r="M28" s="243"/>
      <c r="N28" s="243"/>
      <c r="O28" s="244"/>
      <c r="P28" s="149"/>
      <c r="Q28" s="26" t="s">
        <v>37</v>
      </c>
      <c r="R28" s="30">
        <v>10</v>
      </c>
      <c r="S28" s="28">
        <v>92</v>
      </c>
      <c r="T28" s="29">
        <f t="shared" si="3"/>
        <v>920</v>
      </c>
      <c r="U28" s="151"/>
      <c r="V28" s="26" t="s">
        <v>37</v>
      </c>
      <c r="W28" s="172">
        <v>10</v>
      </c>
      <c r="X28" s="173">
        <v>100</v>
      </c>
      <c r="Y28" s="29">
        <f t="shared" si="0"/>
        <v>1000</v>
      </c>
      <c r="Z28" s="154"/>
      <c r="AA28" s="26" t="s">
        <v>37</v>
      </c>
      <c r="AB28" s="30">
        <v>10</v>
      </c>
      <c r="AC28" s="28">
        <v>224.00000000000003</v>
      </c>
      <c r="AD28" s="29">
        <f t="shared" si="1"/>
        <v>2240.0000000000005</v>
      </c>
      <c r="AE28" s="154"/>
      <c r="AF28" s="26" t="s">
        <v>37</v>
      </c>
      <c r="AG28" s="30">
        <v>10</v>
      </c>
      <c r="AH28" s="187">
        <v>97.75</v>
      </c>
      <c r="AI28" s="29">
        <f t="shared" si="2"/>
        <v>977.5</v>
      </c>
    </row>
    <row r="29" spans="2:35" s="10" customFormat="1" ht="15" customHeight="1">
      <c r="B29" s="240">
        <v>12</v>
      </c>
      <c r="C29" s="241"/>
      <c r="D29" s="242" t="s">
        <v>162</v>
      </c>
      <c r="E29" s="243"/>
      <c r="F29" s="243"/>
      <c r="G29" s="243"/>
      <c r="H29" s="243"/>
      <c r="I29" s="243"/>
      <c r="J29" s="243"/>
      <c r="K29" s="243"/>
      <c r="L29" s="243"/>
      <c r="M29" s="243"/>
      <c r="N29" s="243"/>
      <c r="O29" s="244"/>
      <c r="P29" s="149"/>
      <c r="Q29" s="26" t="s">
        <v>31</v>
      </c>
      <c r="R29" s="30">
        <v>1</v>
      </c>
      <c r="S29" s="28">
        <v>5000</v>
      </c>
      <c r="T29" s="29">
        <f>S29*R29</f>
        <v>5000</v>
      </c>
      <c r="U29" s="151"/>
      <c r="V29" s="26" t="s">
        <v>31</v>
      </c>
      <c r="W29" s="172">
        <v>1</v>
      </c>
      <c r="X29" s="173">
        <v>10000</v>
      </c>
      <c r="Y29" s="29">
        <f t="shared" si="0"/>
        <v>10000</v>
      </c>
      <c r="Z29" s="154"/>
      <c r="AA29" s="26" t="s">
        <v>31</v>
      </c>
      <c r="AB29" s="30">
        <v>1</v>
      </c>
      <c r="AC29" s="28">
        <v>4480</v>
      </c>
      <c r="AD29" s="29">
        <f t="shared" si="1"/>
        <v>4480</v>
      </c>
      <c r="AE29" s="154"/>
      <c r="AF29" s="26" t="s">
        <v>31</v>
      </c>
      <c r="AG29" s="30">
        <v>1</v>
      </c>
      <c r="AH29" s="187">
        <v>10925</v>
      </c>
      <c r="AI29" s="29">
        <f t="shared" si="2"/>
        <v>10925</v>
      </c>
    </row>
    <row r="30" spans="2:35" s="10" customFormat="1" ht="15" customHeight="1">
      <c r="B30" s="240">
        <v>13</v>
      </c>
      <c r="C30" s="241"/>
      <c r="D30" s="242" t="s">
        <v>163</v>
      </c>
      <c r="E30" s="243"/>
      <c r="F30" s="243"/>
      <c r="G30" s="243"/>
      <c r="H30" s="243"/>
      <c r="I30" s="243"/>
      <c r="J30" s="243"/>
      <c r="K30" s="243"/>
      <c r="L30" s="243"/>
      <c r="M30" s="243"/>
      <c r="N30" s="243"/>
      <c r="O30" s="244"/>
      <c r="P30" s="149"/>
      <c r="Q30" s="26" t="s">
        <v>38</v>
      </c>
      <c r="R30" s="31">
        <v>6</v>
      </c>
      <c r="S30" s="28">
        <v>2000</v>
      </c>
      <c r="T30" s="29">
        <f t="shared" si="3"/>
        <v>12000</v>
      </c>
      <c r="U30" s="151"/>
      <c r="V30" s="26" t="s">
        <v>38</v>
      </c>
      <c r="W30" s="172">
        <v>6</v>
      </c>
      <c r="X30" s="173">
        <v>4500</v>
      </c>
      <c r="Y30" s="29">
        <f t="shared" si="0"/>
        <v>27000</v>
      </c>
      <c r="Z30" s="154"/>
      <c r="AA30" s="26" t="s">
        <v>35</v>
      </c>
      <c r="AB30" s="172">
        <v>6</v>
      </c>
      <c r="AC30" s="28">
        <v>1680.0000000000002</v>
      </c>
      <c r="AD30" s="29">
        <f t="shared" si="1"/>
        <v>10080.000000000002</v>
      </c>
      <c r="AE30" s="154"/>
      <c r="AF30" s="26" t="s">
        <v>38</v>
      </c>
      <c r="AG30" s="172">
        <v>6</v>
      </c>
      <c r="AH30" s="187">
        <v>1265</v>
      </c>
      <c r="AI30" s="29">
        <f t="shared" si="2"/>
        <v>7590</v>
      </c>
    </row>
    <row r="31" spans="2:35" s="10" customFormat="1" ht="15" customHeight="1">
      <c r="B31" s="240">
        <v>14</v>
      </c>
      <c r="C31" s="241"/>
      <c r="D31" s="242" t="s">
        <v>164</v>
      </c>
      <c r="E31" s="243"/>
      <c r="F31" s="243"/>
      <c r="G31" s="243"/>
      <c r="H31" s="243"/>
      <c r="I31" s="243"/>
      <c r="J31" s="243"/>
      <c r="K31" s="243"/>
      <c r="L31" s="243"/>
      <c r="M31" s="243"/>
      <c r="N31" s="243"/>
      <c r="O31" s="244"/>
      <c r="P31" s="149"/>
      <c r="Q31" s="26" t="s">
        <v>38</v>
      </c>
      <c r="R31" s="31">
        <v>6</v>
      </c>
      <c r="S31" s="28">
        <v>1200</v>
      </c>
      <c r="T31" s="29">
        <f t="shared" si="3"/>
        <v>7200</v>
      </c>
      <c r="U31" s="151"/>
      <c r="V31" s="26" t="s">
        <v>38</v>
      </c>
      <c r="W31" s="172">
        <v>6</v>
      </c>
      <c r="X31" s="173">
        <v>4500</v>
      </c>
      <c r="Y31" s="29">
        <f t="shared" si="0"/>
        <v>27000</v>
      </c>
      <c r="Z31" s="154"/>
      <c r="AA31" s="26" t="s">
        <v>35</v>
      </c>
      <c r="AB31" s="172">
        <v>6</v>
      </c>
      <c r="AC31" s="28">
        <v>1680.0000000000002</v>
      </c>
      <c r="AD31" s="29">
        <f t="shared" si="1"/>
        <v>10080.000000000002</v>
      </c>
      <c r="AE31" s="154"/>
      <c r="AF31" s="26" t="s">
        <v>38</v>
      </c>
      <c r="AG31" s="172">
        <v>6</v>
      </c>
      <c r="AH31" s="187">
        <v>1255</v>
      </c>
      <c r="AI31" s="29">
        <f t="shared" si="2"/>
        <v>7530</v>
      </c>
    </row>
    <row r="32" spans="2:35" s="10" customFormat="1" ht="15" customHeight="1">
      <c r="B32" s="416"/>
      <c r="C32" s="417"/>
      <c r="D32" s="418" t="s">
        <v>117</v>
      </c>
      <c r="E32" s="419"/>
      <c r="F32" s="419"/>
      <c r="G32" s="419"/>
      <c r="H32" s="419"/>
      <c r="I32" s="419"/>
      <c r="J32" s="419"/>
      <c r="K32" s="419"/>
      <c r="L32" s="419"/>
      <c r="M32" s="419"/>
      <c r="N32" s="419"/>
      <c r="O32" s="420"/>
      <c r="P32" s="149"/>
      <c r="Q32" s="26"/>
      <c r="R32" s="31"/>
      <c r="S32" s="28"/>
      <c r="T32" s="29"/>
      <c r="U32" s="151"/>
      <c r="V32" s="26"/>
      <c r="W32" s="172"/>
      <c r="X32" s="173"/>
      <c r="Y32" s="29"/>
      <c r="Z32" s="154"/>
      <c r="AA32" s="26"/>
      <c r="AB32" s="172"/>
      <c r="AC32" s="28"/>
      <c r="AD32" s="29"/>
      <c r="AE32" s="154"/>
      <c r="AF32" s="26"/>
      <c r="AG32" s="172"/>
      <c r="AH32" s="187"/>
      <c r="AI32" s="29"/>
    </row>
    <row r="33" spans="2:35" s="10" customFormat="1" ht="15" customHeight="1">
      <c r="B33" s="240">
        <v>15</v>
      </c>
      <c r="C33" s="241"/>
      <c r="D33" s="242" t="s">
        <v>56</v>
      </c>
      <c r="E33" s="243"/>
      <c r="F33" s="243"/>
      <c r="G33" s="243"/>
      <c r="H33" s="243"/>
      <c r="I33" s="243"/>
      <c r="J33" s="243"/>
      <c r="K33" s="243"/>
      <c r="L33" s="243"/>
      <c r="M33" s="243"/>
      <c r="N33" s="243"/>
      <c r="O33" s="244"/>
      <c r="P33" s="149"/>
      <c r="Q33" s="26" t="s">
        <v>57</v>
      </c>
      <c r="R33" s="31">
        <v>6</v>
      </c>
      <c r="S33" s="28">
        <v>7000</v>
      </c>
      <c r="T33" s="29">
        <f t="shared" si="3"/>
        <v>42000</v>
      </c>
      <c r="U33" s="151"/>
      <c r="V33" s="26" t="s">
        <v>57</v>
      </c>
      <c r="W33" s="172">
        <v>6</v>
      </c>
      <c r="X33" s="173">
        <v>8000</v>
      </c>
      <c r="Y33" s="29">
        <f t="shared" ref="Y33:Y40" si="4">X33*W33</f>
        <v>48000</v>
      </c>
      <c r="Z33" s="154"/>
      <c r="AA33" s="26" t="s">
        <v>57</v>
      </c>
      <c r="AB33" s="172">
        <v>6</v>
      </c>
      <c r="AC33" s="28">
        <v>15800</v>
      </c>
      <c r="AD33" s="29">
        <f t="shared" ref="AD33:AD40" si="5">AC33*AB33</f>
        <v>94800</v>
      </c>
      <c r="AE33" s="154"/>
      <c r="AF33" s="26" t="s">
        <v>57</v>
      </c>
      <c r="AG33" s="172">
        <v>6</v>
      </c>
      <c r="AH33" s="187">
        <v>5160</v>
      </c>
      <c r="AI33" s="29">
        <f>AH33*AG33</f>
        <v>30960</v>
      </c>
    </row>
    <row r="34" spans="2:35" s="10" customFormat="1" ht="15" customHeight="1">
      <c r="B34" s="240">
        <v>16</v>
      </c>
      <c r="C34" s="241"/>
      <c r="D34" s="242" t="s">
        <v>166</v>
      </c>
      <c r="E34" s="243"/>
      <c r="F34" s="243"/>
      <c r="G34" s="243"/>
      <c r="H34" s="243"/>
      <c r="I34" s="243"/>
      <c r="J34" s="243"/>
      <c r="K34" s="243"/>
      <c r="L34" s="243"/>
      <c r="M34" s="243"/>
      <c r="N34" s="243"/>
      <c r="O34" s="244"/>
      <c r="P34" s="149"/>
      <c r="Q34" s="26" t="s">
        <v>57</v>
      </c>
      <c r="R34" s="31">
        <v>8</v>
      </c>
      <c r="S34" s="28">
        <v>3500</v>
      </c>
      <c r="T34" s="29">
        <f t="shared" si="3"/>
        <v>28000</v>
      </c>
      <c r="U34" s="151"/>
      <c r="V34" s="26" t="s">
        <v>57</v>
      </c>
      <c r="W34" s="172">
        <v>8</v>
      </c>
      <c r="X34" s="173">
        <v>4500</v>
      </c>
      <c r="Y34" s="29">
        <f t="shared" si="4"/>
        <v>36000</v>
      </c>
      <c r="Z34" s="154"/>
      <c r="AA34" s="26" t="s">
        <v>57</v>
      </c>
      <c r="AB34" s="172">
        <v>8</v>
      </c>
      <c r="AC34" s="28">
        <v>26500</v>
      </c>
      <c r="AD34" s="29">
        <f t="shared" si="5"/>
        <v>212000</v>
      </c>
      <c r="AE34" s="154"/>
      <c r="AF34" s="26" t="s">
        <v>57</v>
      </c>
      <c r="AG34" s="172">
        <v>8</v>
      </c>
      <c r="AH34" s="187">
        <v>2875</v>
      </c>
      <c r="AI34" s="29">
        <f>AH34*AG34</f>
        <v>23000</v>
      </c>
    </row>
    <row r="35" spans="2:35" s="10" customFormat="1" ht="15" customHeight="1">
      <c r="B35" s="240">
        <v>17</v>
      </c>
      <c r="C35" s="241"/>
      <c r="D35" s="242" t="s">
        <v>60</v>
      </c>
      <c r="E35" s="243"/>
      <c r="F35" s="243"/>
      <c r="G35" s="243"/>
      <c r="H35" s="243"/>
      <c r="I35" s="243"/>
      <c r="J35" s="243"/>
      <c r="K35" s="243"/>
      <c r="L35" s="243"/>
      <c r="M35" s="243"/>
      <c r="N35" s="243"/>
      <c r="O35" s="244"/>
      <c r="P35" s="149"/>
      <c r="Q35" s="26" t="s">
        <v>57</v>
      </c>
      <c r="R35" s="31">
        <v>4</v>
      </c>
      <c r="S35" s="28">
        <v>2500</v>
      </c>
      <c r="T35" s="29">
        <f t="shared" si="3"/>
        <v>10000</v>
      </c>
      <c r="U35" s="151"/>
      <c r="V35" s="26" t="s">
        <v>57</v>
      </c>
      <c r="W35" s="172">
        <v>4</v>
      </c>
      <c r="X35" s="173">
        <v>4500</v>
      </c>
      <c r="Y35" s="29">
        <f t="shared" si="4"/>
        <v>18000</v>
      </c>
      <c r="Z35" s="154"/>
      <c r="AA35" s="26" t="s">
        <v>57</v>
      </c>
      <c r="AB35" s="172">
        <v>4</v>
      </c>
      <c r="AC35" s="28">
        <v>7200</v>
      </c>
      <c r="AD35" s="29">
        <f t="shared" si="5"/>
        <v>28800</v>
      </c>
      <c r="AE35" s="154"/>
      <c r="AF35" s="26" t="s">
        <v>57</v>
      </c>
      <c r="AG35" s="172">
        <v>4</v>
      </c>
      <c r="AH35" s="187">
        <v>1725</v>
      </c>
      <c r="AI35" s="29">
        <f>AH35*AG35</f>
        <v>6900</v>
      </c>
    </row>
    <row r="36" spans="2:35" s="10" customFormat="1" ht="15" customHeight="1">
      <c r="B36" s="240">
        <v>18</v>
      </c>
      <c r="C36" s="241"/>
      <c r="D36" s="242" t="s">
        <v>61</v>
      </c>
      <c r="E36" s="243"/>
      <c r="F36" s="243"/>
      <c r="G36" s="243"/>
      <c r="H36" s="243"/>
      <c r="I36" s="243"/>
      <c r="J36" s="243"/>
      <c r="K36" s="243"/>
      <c r="L36" s="243"/>
      <c r="M36" s="243"/>
      <c r="N36" s="243"/>
      <c r="O36" s="244"/>
      <c r="P36" s="149"/>
      <c r="Q36" s="26" t="s">
        <v>31</v>
      </c>
      <c r="R36" s="31">
        <v>2</v>
      </c>
      <c r="S36" s="28">
        <v>3000</v>
      </c>
      <c r="T36" s="29">
        <f t="shared" si="3"/>
        <v>6000</v>
      </c>
      <c r="U36" s="151"/>
      <c r="V36" s="26" t="s">
        <v>31</v>
      </c>
      <c r="W36" s="172">
        <v>2</v>
      </c>
      <c r="X36" s="173">
        <v>16850</v>
      </c>
      <c r="Y36" s="29">
        <f t="shared" si="4"/>
        <v>33700</v>
      </c>
      <c r="Z36" s="154"/>
      <c r="AA36" s="26" t="s">
        <v>31</v>
      </c>
      <c r="AB36" s="172">
        <v>2</v>
      </c>
      <c r="AC36" s="28">
        <v>5000</v>
      </c>
      <c r="AD36" s="29">
        <f t="shared" si="5"/>
        <v>10000</v>
      </c>
      <c r="AE36" s="154"/>
      <c r="AF36" s="26" t="s">
        <v>31</v>
      </c>
      <c r="AG36" s="172">
        <v>2</v>
      </c>
      <c r="AH36" s="187">
        <v>1725</v>
      </c>
      <c r="AI36" s="29">
        <f>AH36*AG36</f>
        <v>3450</v>
      </c>
    </row>
    <row r="37" spans="2:35" s="10" customFormat="1" ht="15" customHeight="1">
      <c r="B37" s="240">
        <v>19</v>
      </c>
      <c r="C37" s="241"/>
      <c r="D37" s="242" t="s">
        <v>64</v>
      </c>
      <c r="E37" s="243"/>
      <c r="F37" s="243"/>
      <c r="G37" s="243"/>
      <c r="H37" s="243"/>
      <c r="I37" s="243"/>
      <c r="J37" s="243"/>
      <c r="K37" s="243"/>
      <c r="L37" s="243"/>
      <c r="M37" s="243"/>
      <c r="N37" s="243"/>
      <c r="O37" s="244"/>
      <c r="P37" s="149"/>
      <c r="Q37" s="26" t="s">
        <v>31</v>
      </c>
      <c r="R37" s="31">
        <v>1</v>
      </c>
      <c r="S37" s="28">
        <v>10000</v>
      </c>
      <c r="T37" s="29">
        <f t="shared" si="3"/>
        <v>10000</v>
      </c>
      <c r="U37" s="151"/>
      <c r="V37" s="26" t="s">
        <v>31</v>
      </c>
      <c r="W37" s="172">
        <v>1</v>
      </c>
      <c r="X37" s="173">
        <v>15000</v>
      </c>
      <c r="Y37" s="29">
        <f t="shared" si="4"/>
        <v>15000</v>
      </c>
      <c r="Z37" s="154"/>
      <c r="AA37" s="26" t="s">
        <v>31</v>
      </c>
      <c r="AB37" s="172">
        <v>1</v>
      </c>
      <c r="AC37" s="28">
        <v>15000</v>
      </c>
      <c r="AD37" s="29">
        <f t="shared" si="5"/>
        <v>15000</v>
      </c>
      <c r="AE37" s="154"/>
      <c r="AF37" s="26" t="s">
        <v>31</v>
      </c>
      <c r="AG37" s="172">
        <v>1</v>
      </c>
      <c r="AH37" s="187"/>
      <c r="AI37" s="29">
        <v>13800</v>
      </c>
    </row>
    <row r="38" spans="2:35" s="10" customFormat="1" ht="15" customHeight="1">
      <c r="B38" s="240">
        <v>20</v>
      </c>
      <c r="C38" s="241"/>
      <c r="D38" s="242" t="s">
        <v>65</v>
      </c>
      <c r="E38" s="243"/>
      <c r="F38" s="243"/>
      <c r="G38" s="243"/>
      <c r="H38" s="243"/>
      <c r="I38" s="243"/>
      <c r="J38" s="243"/>
      <c r="K38" s="243"/>
      <c r="L38" s="243"/>
      <c r="M38" s="243"/>
      <c r="N38" s="243"/>
      <c r="O38" s="244"/>
      <c r="P38" s="149"/>
      <c r="Q38" s="26" t="s">
        <v>31</v>
      </c>
      <c r="R38" s="31">
        <v>2</v>
      </c>
      <c r="S38" s="28">
        <v>1000</v>
      </c>
      <c r="T38" s="29">
        <f>S38*R38</f>
        <v>2000</v>
      </c>
      <c r="U38" s="151"/>
      <c r="V38" s="26" t="s">
        <v>31</v>
      </c>
      <c r="W38" s="172">
        <v>2</v>
      </c>
      <c r="X38" s="173">
        <v>3000</v>
      </c>
      <c r="Y38" s="29">
        <f t="shared" si="4"/>
        <v>6000</v>
      </c>
      <c r="Z38" s="154"/>
      <c r="AA38" s="26" t="s">
        <v>31</v>
      </c>
      <c r="AB38" s="172">
        <v>2</v>
      </c>
      <c r="AC38" s="28">
        <v>5000</v>
      </c>
      <c r="AD38" s="29">
        <f t="shared" si="5"/>
        <v>10000</v>
      </c>
      <c r="AE38" s="154"/>
      <c r="AF38" s="26" t="s">
        <v>31</v>
      </c>
      <c r="AG38" s="172">
        <v>2</v>
      </c>
      <c r="AH38" s="187"/>
      <c r="AI38" s="29">
        <v>5055</v>
      </c>
    </row>
    <row r="39" spans="2:35" s="10" customFormat="1" ht="15" customHeight="1">
      <c r="B39" s="240">
        <v>21</v>
      </c>
      <c r="C39" s="241"/>
      <c r="D39" s="196"/>
      <c r="E39" s="197" t="s">
        <v>115</v>
      </c>
      <c r="F39" s="197"/>
      <c r="G39" s="197"/>
      <c r="H39" s="197"/>
      <c r="I39" s="197"/>
      <c r="J39" s="197"/>
      <c r="K39" s="197"/>
      <c r="L39" s="197"/>
      <c r="M39" s="197"/>
      <c r="N39" s="197"/>
      <c r="O39" s="198"/>
      <c r="P39" s="149"/>
      <c r="Q39" s="26" t="s">
        <v>31</v>
      </c>
      <c r="R39" s="31">
        <v>2</v>
      </c>
      <c r="S39" s="28">
        <v>5000</v>
      </c>
      <c r="T39" s="29">
        <f t="shared" si="3"/>
        <v>10000</v>
      </c>
      <c r="U39" s="151"/>
      <c r="V39" s="26" t="s">
        <v>31</v>
      </c>
      <c r="W39" s="172">
        <v>4</v>
      </c>
      <c r="X39" s="173">
        <v>6500</v>
      </c>
      <c r="Y39" s="29">
        <f t="shared" si="4"/>
        <v>26000</v>
      </c>
      <c r="Z39" s="154"/>
      <c r="AA39" s="26" t="s">
        <v>31</v>
      </c>
      <c r="AB39" s="172">
        <v>2</v>
      </c>
      <c r="AC39" s="28">
        <v>20160.000000000004</v>
      </c>
      <c r="AD39" s="29">
        <f t="shared" si="5"/>
        <v>40320.000000000007</v>
      </c>
      <c r="AE39" s="154"/>
      <c r="AF39" s="26" t="s">
        <v>31</v>
      </c>
      <c r="AG39" s="172">
        <v>2</v>
      </c>
      <c r="AH39" s="187"/>
      <c r="AI39" s="29">
        <v>6900</v>
      </c>
    </row>
    <row r="40" spans="2:35" s="10" customFormat="1" ht="15" customHeight="1">
      <c r="B40" s="240">
        <v>22</v>
      </c>
      <c r="C40" s="241"/>
      <c r="D40" s="242" t="s">
        <v>116</v>
      </c>
      <c r="E40" s="243"/>
      <c r="F40" s="243"/>
      <c r="G40" s="243"/>
      <c r="H40" s="243"/>
      <c r="I40" s="243"/>
      <c r="J40" s="243"/>
      <c r="K40" s="243"/>
      <c r="L40" s="243"/>
      <c r="M40" s="243"/>
      <c r="N40" s="243"/>
      <c r="O40" s="244"/>
      <c r="P40" s="149"/>
      <c r="Q40" s="26" t="s">
        <v>98</v>
      </c>
      <c r="R40" s="31">
        <v>2</v>
      </c>
      <c r="S40" s="28">
        <v>40000</v>
      </c>
      <c r="T40" s="29">
        <f>S40*R40</f>
        <v>80000</v>
      </c>
      <c r="U40" s="151"/>
      <c r="V40" s="26" t="s">
        <v>98</v>
      </c>
      <c r="W40" s="172">
        <v>2</v>
      </c>
      <c r="X40" s="173">
        <v>20000</v>
      </c>
      <c r="Y40" s="29">
        <f t="shared" si="4"/>
        <v>40000</v>
      </c>
      <c r="Z40" s="154"/>
      <c r="AA40" s="26" t="s">
        <v>98</v>
      </c>
      <c r="AB40" s="172">
        <v>2</v>
      </c>
      <c r="AC40" s="28">
        <v>240000</v>
      </c>
      <c r="AD40" s="29">
        <f t="shared" si="5"/>
        <v>480000</v>
      </c>
      <c r="AE40" s="154"/>
      <c r="AF40" s="26" t="s">
        <v>98</v>
      </c>
      <c r="AG40" s="172">
        <v>2</v>
      </c>
      <c r="AH40" s="187">
        <v>5750</v>
      </c>
      <c r="AI40" s="29">
        <f>AH40*AG40</f>
        <v>11500</v>
      </c>
    </row>
    <row r="41" spans="2:35" s="10" customFormat="1" ht="18.75" customHeight="1">
      <c r="B41" s="240">
        <v>23</v>
      </c>
      <c r="C41" s="241"/>
      <c r="D41" s="242" t="s">
        <v>214</v>
      </c>
      <c r="E41" s="243"/>
      <c r="F41" s="243"/>
      <c r="G41" s="243"/>
      <c r="H41" s="243"/>
      <c r="I41" s="243"/>
      <c r="J41" s="243"/>
      <c r="K41" s="243"/>
      <c r="L41" s="243"/>
      <c r="M41" s="243"/>
      <c r="N41" s="243"/>
      <c r="O41" s="244"/>
      <c r="P41" s="149"/>
      <c r="Q41" s="184" t="s">
        <v>31</v>
      </c>
      <c r="R41" s="185">
        <v>1</v>
      </c>
      <c r="S41" s="35">
        <v>15000</v>
      </c>
      <c r="T41" s="29">
        <f>S41*R41</f>
        <v>15000</v>
      </c>
      <c r="U41" s="151"/>
      <c r="V41" s="184" t="s">
        <v>221</v>
      </c>
      <c r="W41" s="186">
        <v>1</v>
      </c>
      <c r="X41" s="173">
        <v>50000</v>
      </c>
      <c r="Y41" s="29">
        <f>X41*W41</f>
        <v>50000</v>
      </c>
      <c r="Z41" s="154"/>
      <c r="AA41" s="184"/>
      <c r="AB41" s="186"/>
      <c r="AC41" s="180"/>
      <c r="AD41" s="29"/>
      <c r="AE41" s="154"/>
      <c r="AF41" s="184" t="s">
        <v>215</v>
      </c>
      <c r="AG41" s="172">
        <v>1</v>
      </c>
      <c r="AH41" s="187"/>
      <c r="AI41" s="29">
        <v>13800</v>
      </c>
    </row>
    <row r="42" spans="2:35" s="10" customFormat="1" ht="28.5" customHeight="1">
      <c r="B42" s="289"/>
      <c r="C42" s="336"/>
      <c r="D42" s="294" t="s">
        <v>175</v>
      </c>
      <c r="E42" s="295"/>
      <c r="F42" s="295"/>
      <c r="G42" s="295"/>
      <c r="H42" s="295"/>
      <c r="I42" s="295"/>
      <c r="J42" s="295"/>
      <c r="K42" s="295"/>
      <c r="L42" s="295"/>
      <c r="M42" s="295"/>
      <c r="N42" s="295"/>
      <c r="O42" s="296"/>
      <c r="P42" s="149"/>
      <c r="Q42" s="149"/>
      <c r="R42" s="149"/>
      <c r="S42" s="150"/>
      <c r="T42" s="25">
        <f>SUM(T18:T41)</f>
        <v>553108</v>
      </c>
      <c r="U42" s="151"/>
      <c r="V42" s="152"/>
      <c r="W42" s="152"/>
      <c r="X42" s="173"/>
      <c r="Y42" s="25">
        <f>SUM(Y18:Y41)</f>
        <v>799730</v>
      </c>
      <c r="Z42" s="154"/>
      <c r="AA42" s="149"/>
      <c r="AB42" s="149"/>
      <c r="AC42" s="147"/>
      <c r="AD42" s="25">
        <f>SUM(AD18:AD40)</f>
        <v>2031864</v>
      </c>
      <c r="AE42" s="154"/>
      <c r="AF42" s="149"/>
      <c r="AG42" s="149"/>
      <c r="AH42" s="187"/>
      <c r="AI42" s="183">
        <f>SUM(AI18:AI41)</f>
        <v>796972</v>
      </c>
    </row>
    <row r="43" spans="2:35" s="10" customFormat="1" ht="15" customHeight="1">
      <c r="B43" s="289"/>
      <c r="C43" s="336"/>
      <c r="D43" s="297"/>
      <c r="E43" s="298"/>
      <c r="F43" s="298"/>
      <c r="G43" s="298"/>
      <c r="H43" s="298"/>
      <c r="I43" s="298"/>
      <c r="J43" s="298"/>
      <c r="K43" s="298"/>
      <c r="L43" s="298"/>
      <c r="M43" s="298"/>
      <c r="N43" s="298"/>
      <c r="O43" s="299"/>
      <c r="P43" s="149"/>
      <c r="Q43" s="149"/>
      <c r="R43" s="149"/>
      <c r="S43" s="150"/>
      <c r="T43" s="25"/>
      <c r="U43" s="151"/>
      <c r="V43" s="152"/>
      <c r="W43" s="152"/>
      <c r="X43" s="148"/>
      <c r="Y43" s="25"/>
      <c r="Z43" s="154"/>
      <c r="AA43" s="149"/>
      <c r="AB43" s="149"/>
      <c r="AC43" s="147"/>
      <c r="AD43" s="25"/>
      <c r="AE43" s="154"/>
      <c r="AF43" s="149"/>
      <c r="AG43" s="149"/>
      <c r="AH43" s="180"/>
      <c r="AI43" s="29"/>
    </row>
    <row r="44" spans="2:35" s="10" customFormat="1" ht="15" customHeight="1">
      <c r="B44" s="289" t="s">
        <v>14</v>
      </c>
      <c r="C44" s="290"/>
      <c r="D44" s="300" t="s">
        <v>167</v>
      </c>
      <c r="E44" s="301"/>
      <c r="F44" s="301"/>
      <c r="G44" s="301"/>
      <c r="H44" s="301"/>
      <c r="I44" s="301"/>
      <c r="J44" s="301"/>
      <c r="K44" s="301"/>
      <c r="L44" s="301"/>
      <c r="M44" s="301"/>
      <c r="N44" s="301"/>
      <c r="O44" s="302"/>
      <c r="P44" s="149"/>
      <c r="Q44" s="149"/>
      <c r="R44" s="149"/>
      <c r="S44" s="150"/>
      <c r="T44" s="25"/>
      <c r="U44" s="151"/>
      <c r="V44" s="152"/>
      <c r="W44" s="152"/>
      <c r="X44" s="148"/>
      <c r="Y44" s="25"/>
      <c r="Z44" s="154"/>
      <c r="AA44" s="149"/>
      <c r="AB44" s="149"/>
      <c r="AC44" s="147"/>
      <c r="AD44" s="25"/>
      <c r="AE44" s="154"/>
      <c r="AF44" s="149"/>
      <c r="AG44" s="149"/>
      <c r="AH44" s="180"/>
      <c r="AI44" s="29"/>
    </row>
    <row r="45" spans="2:35" s="10" customFormat="1" ht="15" customHeight="1">
      <c r="B45" s="200"/>
      <c r="C45" s="201"/>
      <c r="D45" s="303" t="s">
        <v>168</v>
      </c>
      <c r="E45" s="304"/>
      <c r="F45" s="304"/>
      <c r="G45" s="304"/>
      <c r="H45" s="304"/>
      <c r="I45" s="304"/>
      <c r="J45" s="304"/>
      <c r="K45" s="304"/>
      <c r="L45" s="304"/>
      <c r="M45" s="304"/>
      <c r="N45" s="304"/>
      <c r="O45" s="305"/>
      <c r="P45" s="149"/>
      <c r="Q45" s="149"/>
      <c r="R45" s="149"/>
      <c r="S45" s="150"/>
      <c r="T45" s="25"/>
      <c r="U45" s="151"/>
      <c r="V45" s="152"/>
      <c r="W45" s="152"/>
      <c r="X45" s="148"/>
      <c r="Y45" s="25"/>
      <c r="Z45" s="154"/>
      <c r="AA45" s="149"/>
      <c r="AB45" s="149"/>
      <c r="AC45" s="147"/>
      <c r="AD45" s="25"/>
      <c r="AE45" s="154"/>
      <c r="AF45" s="149"/>
      <c r="AG45" s="149"/>
      <c r="AH45" s="147"/>
      <c r="AI45" s="29"/>
    </row>
    <row r="46" spans="2:35" s="10" customFormat="1" ht="15" customHeight="1">
      <c r="B46" s="223">
        <v>1</v>
      </c>
      <c r="C46" s="224"/>
      <c r="D46" s="237" t="s">
        <v>169</v>
      </c>
      <c r="E46" s="238"/>
      <c r="F46" s="238"/>
      <c r="G46" s="238"/>
      <c r="H46" s="238"/>
      <c r="I46" s="238"/>
      <c r="J46" s="238"/>
      <c r="K46" s="238"/>
      <c r="L46" s="238"/>
      <c r="M46" s="238"/>
      <c r="N46" s="238"/>
      <c r="O46" s="239"/>
      <c r="P46" s="57"/>
      <c r="Q46" s="48" t="s">
        <v>174</v>
      </c>
      <c r="R46" s="49">
        <v>10</v>
      </c>
      <c r="S46" s="50">
        <v>24500</v>
      </c>
      <c r="T46" s="29">
        <f>S46*R46</f>
        <v>245000</v>
      </c>
      <c r="U46" s="151"/>
      <c r="V46" s="48" t="s">
        <v>174</v>
      </c>
      <c r="W46" s="174">
        <v>10</v>
      </c>
      <c r="X46" s="173">
        <v>21924</v>
      </c>
      <c r="Y46" s="29">
        <f>X46*W46</f>
        <v>219240</v>
      </c>
      <c r="Z46" s="57"/>
      <c r="AA46" s="48" t="s">
        <v>174</v>
      </c>
      <c r="AB46" s="49">
        <v>10</v>
      </c>
      <c r="AC46" s="50">
        <v>63250.000000000007</v>
      </c>
      <c r="AD46" s="29">
        <f t="shared" ref="AD46:AD58" si="6">AC46*AB46</f>
        <v>632500.00000000012</v>
      </c>
      <c r="AE46" s="154"/>
      <c r="AF46" s="48" t="s">
        <v>174</v>
      </c>
      <c r="AG46" s="174">
        <v>10</v>
      </c>
      <c r="AH46" s="180">
        <v>24909</v>
      </c>
      <c r="AI46" s="29">
        <f>AH46*AG46</f>
        <v>249090</v>
      </c>
    </row>
    <row r="47" spans="2:35" s="10" customFormat="1" ht="15" customHeight="1">
      <c r="B47" s="223">
        <v>2</v>
      </c>
      <c r="C47" s="224"/>
      <c r="D47" s="237" t="s">
        <v>170</v>
      </c>
      <c r="E47" s="238"/>
      <c r="F47" s="238"/>
      <c r="G47" s="238"/>
      <c r="H47" s="238"/>
      <c r="I47" s="238"/>
      <c r="J47" s="238"/>
      <c r="K47" s="238"/>
      <c r="L47" s="238"/>
      <c r="M47" s="238"/>
      <c r="N47" s="238"/>
      <c r="O47" s="239"/>
      <c r="P47" s="58" t="s">
        <v>103</v>
      </c>
      <c r="Q47" s="48" t="s">
        <v>57</v>
      </c>
      <c r="R47" s="49">
        <v>4</v>
      </c>
      <c r="S47" s="51" t="s">
        <v>103</v>
      </c>
      <c r="T47" s="25"/>
      <c r="U47" s="151"/>
      <c r="V47" s="48" t="s">
        <v>57</v>
      </c>
      <c r="W47" s="174">
        <v>4</v>
      </c>
      <c r="X47" s="173"/>
      <c r="Y47" s="29"/>
      <c r="Z47" s="58" t="s">
        <v>103</v>
      </c>
      <c r="AA47" s="48" t="s">
        <v>57</v>
      </c>
      <c r="AB47" s="49">
        <v>4</v>
      </c>
      <c r="AC47" s="51">
        <v>4950</v>
      </c>
      <c r="AD47" s="29">
        <f t="shared" si="6"/>
        <v>19800</v>
      </c>
      <c r="AE47" s="58" t="s">
        <v>103</v>
      </c>
      <c r="AF47" s="48" t="s">
        <v>57</v>
      </c>
      <c r="AG47" s="174">
        <v>4</v>
      </c>
      <c r="AH47" s="180"/>
      <c r="AI47" s="29"/>
    </row>
    <row r="48" spans="2:35" s="10" customFormat="1" ht="15" customHeight="1">
      <c r="B48" s="223">
        <v>3</v>
      </c>
      <c r="C48" s="224"/>
      <c r="D48" s="237" t="s">
        <v>93</v>
      </c>
      <c r="E48" s="238"/>
      <c r="F48" s="238"/>
      <c r="G48" s="238"/>
      <c r="H48" s="238"/>
      <c r="I48" s="238"/>
      <c r="J48" s="238"/>
      <c r="K48" s="238"/>
      <c r="L48" s="238"/>
      <c r="M48" s="238"/>
      <c r="N48" s="238"/>
      <c r="O48" s="239"/>
      <c r="P48" s="58" t="s">
        <v>103</v>
      </c>
      <c r="Q48" s="48" t="s">
        <v>57</v>
      </c>
      <c r="R48" s="49">
        <v>4</v>
      </c>
      <c r="S48" s="51" t="s">
        <v>103</v>
      </c>
      <c r="T48" s="25"/>
      <c r="U48" s="151"/>
      <c r="V48" s="48" t="s">
        <v>57</v>
      </c>
      <c r="W48" s="174">
        <v>4</v>
      </c>
      <c r="X48" s="173"/>
      <c r="Y48" s="29"/>
      <c r="Z48" s="58" t="s">
        <v>103</v>
      </c>
      <c r="AA48" s="48" t="s">
        <v>57</v>
      </c>
      <c r="AB48" s="49">
        <v>4</v>
      </c>
      <c r="AC48" s="51">
        <v>3960</v>
      </c>
      <c r="AD48" s="29">
        <f t="shared" si="6"/>
        <v>15840</v>
      </c>
      <c r="AE48" s="58" t="s">
        <v>103</v>
      </c>
      <c r="AF48" s="48" t="s">
        <v>57</v>
      </c>
      <c r="AG48" s="174">
        <v>4</v>
      </c>
      <c r="AH48" s="180"/>
      <c r="AI48" s="25"/>
    </row>
    <row r="49" spans="2:35" s="10" customFormat="1" ht="15" customHeight="1">
      <c r="B49" s="223">
        <v>4</v>
      </c>
      <c r="C49" s="224"/>
      <c r="D49" s="306" t="s">
        <v>80</v>
      </c>
      <c r="E49" s="307"/>
      <c r="F49" s="307"/>
      <c r="G49" s="307"/>
      <c r="H49" s="307"/>
      <c r="I49" s="307"/>
      <c r="J49" s="307"/>
      <c r="K49" s="307"/>
      <c r="L49" s="307"/>
      <c r="M49" s="307"/>
      <c r="N49" s="307"/>
      <c r="O49" s="308"/>
      <c r="P49" s="58" t="s">
        <v>103</v>
      </c>
      <c r="Q49" s="48" t="s">
        <v>57</v>
      </c>
      <c r="R49" s="49">
        <v>1</v>
      </c>
      <c r="S49" s="51" t="s">
        <v>103</v>
      </c>
      <c r="T49" s="25"/>
      <c r="U49" s="151"/>
      <c r="V49" s="48" t="s">
        <v>57</v>
      </c>
      <c r="W49" s="174">
        <v>1</v>
      </c>
      <c r="X49" s="173"/>
      <c r="Y49" s="29"/>
      <c r="Z49" s="58" t="s">
        <v>103</v>
      </c>
      <c r="AA49" s="48" t="s">
        <v>57</v>
      </c>
      <c r="AB49" s="49">
        <v>1</v>
      </c>
      <c r="AC49" s="51">
        <v>3960</v>
      </c>
      <c r="AD49" s="29">
        <f t="shared" si="6"/>
        <v>3960</v>
      </c>
      <c r="AE49" s="58" t="s">
        <v>103</v>
      </c>
      <c r="AF49" s="48" t="s">
        <v>57</v>
      </c>
      <c r="AG49" s="174">
        <v>1</v>
      </c>
      <c r="AH49" s="180"/>
      <c r="AI49" s="25"/>
    </row>
    <row r="50" spans="2:35" s="10" customFormat="1" ht="15" customHeight="1">
      <c r="B50" s="223">
        <v>5</v>
      </c>
      <c r="C50" s="224"/>
      <c r="D50" s="306" t="s">
        <v>222</v>
      </c>
      <c r="E50" s="309"/>
      <c r="F50" s="309"/>
      <c r="G50" s="309"/>
      <c r="H50" s="309"/>
      <c r="I50" s="309"/>
      <c r="J50" s="309"/>
      <c r="K50" s="309"/>
      <c r="L50" s="309"/>
      <c r="M50" s="309"/>
      <c r="N50" s="309"/>
      <c r="O50" s="310"/>
      <c r="P50" s="58"/>
      <c r="Q50" s="48" t="s">
        <v>72</v>
      </c>
      <c r="R50" s="49">
        <v>13</v>
      </c>
      <c r="S50" s="51">
        <v>3644</v>
      </c>
      <c r="T50" s="29">
        <f t="shared" ref="T50:T58" si="7">S50*R50</f>
        <v>47372</v>
      </c>
      <c r="U50" s="151"/>
      <c r="V50" s="48" t="s">
        <v>72</v>
      </c>
      <c r="W50" s="174">
        <v>13</v>
      </c>
      <c r="X50" s="173">
        <v>15300</v>
      </c>
      <c r="Y50" s="29">
        <f t="shared" ref="Y50:Y58" si="8">X50*W50</f>
        <v>198900</v>
      </c>
      <c r="Z50" s="58"/>
      <c r="AA50" s="48" t="s">
        <v>72</v>
      </c>
      <c r="AB50" s="49">
        <v>13</v>
      </c>
      <c r="AC50" s="50">
        <v>15400.000000000002</v>
      </c>
      <c r="AD50" s="29">
        <f t="shared" si="6"/>
        <v>200200.00000000003</v>
      </c>
      <c r="AE50" s="154"/>
      <c r="AF50" s="48" t="s">
        <v>72</v>
      </c>
      <c r="AG50" s="174">
        <v>13</v>
      </c>
      <c r="AH50" s="180">
        <v>9062</v>
      </c>
      <c r="AI50" s="29">
        <f t="shared" ref="AI50:AI58" si="9">AH50*AG50</f>
        <v>117806</v>
      </c>
    </row>
    <row r="51" spans="2:35" s="10" customFormat="1" ht="15" customHeight="1">
      <c r="B51" s="223">
        <v>6</v>
      </c>
      <c r="C51" s="224"/>
      <c r="D51" s="237" t="s">
        <v>137</v>
      </c>
      <c r="E51" s="238"/>
      <c r="F51" s="238"/>
      <c r="G51" s="238"/>
      <c r="H51" s="238"/>
      <c r="I51" s="238"/>
      <c r="J51" s="238"/>
      <c r="K51" s="238"/>
      <c r="L51" s="238"/>
      <c r="M51" s="238"/>
      <c r="N51" s="238"/>
      <c r="O51" s="239"/>
      <c r="P51" s="58"/>
      <c r="Q51" s="48" t="s">
        <v>35</v>
      </c>
      <c r="R51" s="49">
        <v>8</v>
      </c>
      <c r="S51" s="51">
        <v>780</v>
      </c>
      <c r="T51" s="29">
        <f t="shared" si="7"/>
        <v>6240</v>
      </c>
      <c r="U51" s="151"/>
      <c r="V51" s="48" t="s">
        <v>35</v>
      </c>
      <c r="W51" s="174">
        <v>8</v>
      </c>
      <c r="X51" s="173">
        <v>2520</v>
      </c>
      <c r="Y51" s="29">
        <f t="shared" si="8"/>
        <v>20160</v>
      </c>
      <c r="Z51" s="58"/>
      <c r="AA51" s="48" t="s">
        <v>35</v>
      </c>
      <c r="AB51" s="49">
        <v>8</v>
      </c>
      <c r="AC51" s="50">
        <v>16656.2</v>
      </c>
      <c r="AD51" s="29">
        <f t="shared" si="6"/>
        <v>133249.60000000001</v>
      </c>
      <c r="AE51" s="154"/>
      <c r="AF51" s="48" t="s">
        <v>35</v>
      </c>
      <c r="AG51" s="174">
        <v>8</v>
      </c>
      <c r="AH51" s="180">
        <v>1610</v>
      </c>
      <c r="AI51" s="29">
        <f t="shared" si="9"/>
        <v>12880</v>
      </c>
    </row>
    <row r="52" spans="2:35" s="10" customFormat="1" ht="15" customHeight="1">
      <c r="B52" s="223">
        <v>7</v>
      </c>
      <c r="C52" s="224"/>
      <c r="D52" s="237" t="s">
        <v>122</v>
      </c>
      <c r="E52" s="238"/>
      <c r="F52" s="238"/>
      <c r="G52" s="238"/>
      <c r="H52" s="238"/>
      <c r="I52" s="238"/>
      <c r="J52" s="238"/>
      <c r="K52" s="238"/>
      <c r="L52" s="238"/>
      <c r="M52" s="238"/>
      <c r="N52" s="238"/>
      <c r="O52" s="239"/>
      <c r="P52" s="57"/>
      <c r="Q52" s="48" t="s">
        <v>35</v>
      </c>
      <c r="R52" s="49">
        <v>10</v>
      </c>
      <c r="S52" s="51">
        <v>485</v>
      </c>
      <c r="T52" s="29">
        <f t="shared" si="7"/>
        <v>4850</v>
      </c>
      <c r="U52" s="151"/>
      <c r="V52" s="48" t="s">
        <v>35</v>
      </c>
      <c r="W52" s="174">
        <v>10</v>
      </c>
      <c r="X52" s="173">
        <v>1596</v>
      </c>
      <c r="Y52" s="29">
        <f t="shared" si="8"/>
        <v>15960</v>
      </c>
      <c r="Z52" s="57"/>
      <c r="AA52" s="48" t="s">
        <v>35</v>
      </c>
      <c r="AB52" s="49">
        <v>10</v>
      </c>
      <c r="AC52" s="50">
        <v>1886.5000000000002</v>
      </c>
      <c r="AD52" s="29">
        <f t="shared" si="6"/>
        <v>18865.000000000004</v>
      </c>
      <c r="AE52" s="154"/>
      <c r="AF52" s="48" t="s">
        <v>35</v>
      </c>
      <c r="AG52" s="174">
        <v>10</v>
      </c>
      <c r="AH52" s="180">
        <v>598</v>
      </c>
      <c r="AI52" s="29">
        <f t="shared" si="9"/>
        <v>5980</v>
      </c>
    </row>
    <row r="53" spans="2:35" s="10" customFormat="1" ht="15" customHeight="1">
      <c r="B53" s="223">
        <v>8</v>
      </c>
      <c r="C53" s="224"/>
      <c r="D53" s="237" t="s">
        <v>123</v>
      </c>
      <c r="E53" s="238"/>
      <c r="F53" s="238"/>
      <c r="G53" s="238"/>
      <c r="H53" s="238"/>
      <c r="I53" s="238"/>
      <c r="J53" s="238"/>
      <c r="K53" s="238"/>
      <c r="L53" s="238"/>
      <c r="M53" s="238"/>
      <c r="N53" s="238"/>
      <c r="O53" s="239"/>
      <c r="P53" s="57"/>
      <c r="Q53" s="48" t="s">
        <v>35</v>
      </c>
      <c r="R53" s="49">
        <v>6</v>
      </c>
      <c r="S53" s="51">
        <v>485</v>
      </c>
      <c r="T53" s="29">
        <f t="shared" si="7"/>
        <v>2910</v>
      </c>
      <c r="U53" s="151"/>
      <c r="V53" s="48" t="s">
        <v>35</v>
      </c>
      <c r="W53" s="174">
        <v>6</v>
      </c>
      <c r="X53" s="173">
        <v>1596</v>
      </c>
      <c r="Y53" s="29">
        <f t="shared" si="8"/>
        <v>9576</v>
      </c>
      <c r="Z53" s="57"/>
      <c r="AA53" s="48" t="s">
        <v>35</v>
      </c>
      <c r="AB53" s="49">
        <v>6</v>
      </c>
      <c r="AC53" s="50">
        <v>1886.5000000000002</v>
      </c>
      <c r="AD53" s="29">
        <f t="shared" si="6"/>
        <v>11319.000000000002</v>
      </c>
      <c r="AE53" s="154"/>
      <c r="AF53" s="48" t="s">
        <v>35</v>
      </c>
      <c r="AG53" s="174">
        <v>6</v>
      </c>
      <c r="AH53" s="180">
        <v>598</v>
      </c>
      <c r="AI53" s="29">
        <f t="shared" si="9"/>
        <v>3588</v>
      </c>
    </row>
    <row r="54" spans="2:35" s="10" customFormat="1" ht="15" customHeight="1">
      <c r="B54" s="223">
        <v>9</v>
      </c>
      <c r="C54" s="224"/>
      <c r="D54" s="237" t="s">
        <v>172</v>
      </c>
      <c r="E54" s="238"/>
      <c r="F54" s="238"/>
      <c r="G54" s="238"/>
      <c r="H54" s="238"/>
      <c r="I54" s="238"/>
      <c r="J54" s="238"/>
      <c r="K54" s="238"/>
      <c r="L54" s="238"/>
      <c r="M54" s="238"/>
      <c r="N54" s="238"/>
      <c r="O54" s="239"/>
      <c r="P54" s="58"/>
      <c r="Q54" s="48" t="s">
        <v>35</v>
      </c>
      <c r="R54" s="49">
        <v>2</v>
      </c>
      <c r="S54" s="51">
        <v>805</v>
      </c>
      <c r="T54" s="29">
        <f t="shared" si="7"/>
        <v>1610</v>
      </c>
      <c r="U54" s="151"/>
      <c r="V54" s="48" t="s">
        <v>35</v>
      </c>
      <c r="W54" s="174">
        <v>2</v>
      </c>
      <c r="X54" s="173">
        <v>3528</v>
      </c>
      <c r="Y54" s="29">
        <f t="shared" si="8"/>
        <v>7056</v>
      </c>
      <c r="Z54" s="58"/>
      <c r="AA54" s="48" t="s">
        <v>35</v>
      </c>
      <c r="AB54" s="49">
        <v>2</v>
      </c>
      <c r="AC54" s="50">
        <v>1430.0000000000002</v>
      </c>
      <c r="AD54" s="29">
        <f t="shared" si="6"/>
        <v>2860.0000000000005</v>
      </c>
      <c r="AE54" s="154"/>
      <c r="AF54" s="48" t="s">
        <v>35</v>
      </c>
      <c r="AG54" s="174">
        <v>2</v>
      </c>
      <c r="AH54" s="180">
        <v>1092.5</v>
      </c>
      <c r="AI54" s="29">
        <f t="shared" si="9"/>
        <v>2185</v>
      </c>
    </row>
    <row r="55" spans="2:35" s="10" customFormat="1" ht="15" customHeight="1">
      <c r="B55" s="223">
        <v>10</v>
      </c>
      <c r="C55" s="224"/>
      <c r="D55" s="237" t="s">
        <v>105</v>
      </c>
      <c r="E55" s="238"/>
      <c r="F55" s="238"/>
      <c r="G55" s="238"/>
      <c r="H55" s="238"/>
      <c r="I55" s="238"/>
      <c r="J55" s="238"/>
      <c r="K55" s="238"/>
      <c r="L55" s="238"/>
      <c r="M55" s="238"/>
      <c r="N55" s="238"/>
      <c r="O55" s="239"/>
      <c r="P55" s="58"/>
      <c r="Q55" s="48" t="s">
        <v>35</v>
      </c>
      <c r="R55" s="49">
        <v>2</v>
      </c>
      <c r="S55" s="51">
        <v>706</v>
      </c>
      <c r="T55" s="29">
        <f t="shared" si="7"/>
        <v>1412</v>
      </c>
      <c r="U55" s="151"/>
      <c r="V55" s="48" t="s">
        <v>35</v>
      </c>
      <c r="W55" s="174">
        <v>2</v>
      </c>
      <c r="X55" s="173">
        <v>1911</v>
      </c>
      <c r="Y55" s="29">
        <f t="shared" si="8"/>
        <v>3822</v>
      </c>
      <c r="Z55" s="58"/>
      <c r="AA55" s="48" t="s">
        <v>35</v>
      </c>
      <c r="AB55" s="49">
        <v>2</v>
      </c>
      <c r="AC55" s="50">
        <v>4202</v>
      </c>
      <c r="AD55" s="29">
        <f t="shared" si="6"/>
        <v>8404</v>
      </c>
      <c r="AE55" s="154"/>
      <c r="AF55" s="48" t="s">
        <v>35</v>
      </c>
      <c r="AG55" s="174">
        <v>2</v>
      </c>
      <c r="AH55" s="180">
        <v>1006.25</v>
      </c>
      <c r="AI55" s="29">
        <f t="shared" si="9"/>
        <v>2012.5</v>
      </c>
    </row>
    <row r="56" spans="2:35" s="10" customFormat="1" ht="15" customHeight="1">
      <c r="B56" s="223">
        <v>11</v>
      </c>
      <c r="C56" s="224"/>
      <c r="D56" s="237" t="s">
        <v>107</v>
      </c>
      <c r="E56" s="238"/>
      <c r="F56" s="238"/>
      <c r="G56" s="238"/>
      <c r="H56" s="238"/>
      <c r="I56" s="238"/>
      <c r="J56" s="238"/>
      <c r="K56" s="238"/>
      <c r="L56" s="238"/>
      <c r="M56" s="238"/>
      <c r="N56" s="238"/>
      <c r="O56" s="239"/>
      <c r="P56" s="58"/>
      <c r="Q56" s="48" t="s">
        <v>35</v>
      </c>
      <c r="R56" s="49">
        <v>6</v>
      </c>
      <c r="S56" s="51">
        <v>1350</v>
      </c>
      <c r="T56" s="29">
        <f t="shared" si="7"/>
        <v>8100</v>
      </c>
      <c r="U56" s="151"/>
      <c r="V56" s="48" t="s">
        <v>35</v>
      </c>
      <c r="W56" s="174">
        <v>6</v>
      </c>
      <c r="X56" s="173">
        <v>3449.25</v>
      </c>
      <c r="Y56" s="29">
        <f t="shared" si="8"/>
        <v>20695.5</v>
      </c>
      <c r="Z56" s="58"/>
      <c r="AA56" s="48" t="s">
        <v>35</v>
      </c>
      <c r="AB56" s="49">
        <v>6</v>
      </c>
      <c r="AC56" s="50">
        <v>4697</v>
      </c>
      <c r="AD56" s="29">
        <f t="shared" si="6"/>
        <v>28182</v>
      </c>
      <c r="AE56" s="154"/>
      <c r="AF56" s="48" t="s">
        <v>35</v>
      </c>
      <c r="AG56" s="174">
        <v>6</v>
      </c>
      <c r="AH56" s="180">
        <v>2535.75</v>
      </c>
      <c r="AI56" s="29">
        <f t="shared" si="9"/>
        <v>15214.5</v>
      </c>
    </row>
    <row r="57" spans="2:35" s="10" customFormat="1" ht="15" customHeight="1">
      <c r="B57" s="223">
        <v>12</v>
      </c>
      <c r="C57" s="224"/>
      <c r="D57" s="237" t="s">
        <v>124</v>
      </c>
      <c r="E57" s="238"/>
      <c r="F57" s="238"/>
      <c r="G57" s="238"/>
      <c r="H57" s="238"/>
      <c r="I57" s="238"/>
      <c r="J57" s="238"/>
      <c r="K57" s="238"/>
      <c r="L57" s="238"/>
      <c r="M57" s="238"/>
      <c r="N57" s="238"/>
      <c r="O57" s="239"/>
      <c r="P57" s="57"/>
      <c r="Q57" s="48" t="s">
        <v>35</v>
      </c>
      <c r="R57" s="49">
        <v>3</v>
      </c>
      <c r="S57" s="51">
        <v>1200</v>
      </c>
      <c r="T57" s="29">
        <f t="shared" si="7"/>
        <v>3600</v>
      </c>
      <c r="U57" s="151"/>
      <c r="V57" s="48" t="s">
        <v>35</v>
      </c>
      <c r="W57" s="174">
        <v>3</v>
      </c>
      <c r="X57" s="173">
        <v>2194.5</v>
      </c>
      <c r="Y57" s="29">
        <f t="shared" si="8"/>
        <v>6583.5</v>
      </c>
      <c r="Z57" s="57"/>
      <c r="AA57" s="48" t="s">
        <v>35</v>
      </c>
      <c r="AB57" s="49">
        <v>3</v>
      </c>
      <c r="AC57" s="50">
        <v>1848.0000000000002</v>
      </c>
      <c r="AD57" s="29">
        <f t="shared" si="6"/>
        <v>5544.0000000000009</v>
      </c>
      <c r="AE57" s="154"/>
      <c r="AF57" s="48" t="s">
        <v>35</v>
      </c>
      <c r="AG57" s="174">
        <v>3</v>
      </c>
      <c r="AH57" s="180">
        <v>1253.5</v>
      </c>
      <c r="AI57" s="29">
        <f t="shared" si="9"/>
        <v>3760.5</v>
      </c>
    </row>
    <row r="58" spans="2:35" s="10" customFormat="1" ht="15" customHeight="1">
      <c r="B58" s="223">
        <v>13</v>
      </c>
      <c r="C58" s="224"/>
      <c r="D58" s="237" t="s">
        <v>173</v>
      </c>
      <c r="E58" s="238"/>
      <c r="F58" s="238"/>
      <c r="G58" s="238"/>
      <c r="H58" s="238"/>
      <c r="I58" s="238"/>
      <c r="J58" s="238"/>
      <c r="K58" s="238"/>
      <c r="L58" s="238"/>
      <c r="M58" s="238"/>
      <c r="N58" s="238"/>
      <c r="O58" s="239"/>
      <c r="P58" s="57"/>
      <c r="Q58" s="48" t="s">
        <v>35</v>
      </c>
      <c r="R58" s="49">
        <v>2</v>
      </c>
      <c r="S58" s="51">
        <v>1000</v>
      </c>
      <c r="T58" s="29">
        <f t="shared" si="7"/>
        <v>2000</v>
      </c>
      <c r="U58" s="151"/>
      <c r="V58" s="48" t="s">
        <v>35</v>
      </c>
      <c r="W58" s="175">
        <v>2</v>
      </c>
      <c r="X58" s="173">
        <v>7612.5</v>
      </c>
      <c r="Y58" s="29">
        <f t="shared" si="8"/>
        <v>15225</v>
      </c>
      <c r="Z58" s="57"/>
      <c r="AA58" s="48" t="s">
        <v>35</v>
      </c>
      <c r="AB58" s="49">
        <v>2</v>
      </c>
      <c r="AC58" s="50">
        <v>5720.0000000000009</v>
      </c>
      <c r="AD58" s="29">
        <f t="shared" si="6"/>
        <v>11440.000000000002</v>
      </c>
      <c r="AE58" s="154"/>
      <c r="AF58" s="48" t="s">
        <v>35</v>
      </c>
      <c r="AG58" s="175">
        <v>2</v>
      </c>
      <c r="AH58" s="180">
        <v>1437.5</v>
      </c>
      <c r="AI58" s="29">
        <f t="shared" si="9"/>
        <v>2875</v>
      </c>
    </row>
    <row r="59" spans="2:35" s="10" customFormat="1" ht="15" customHeight="1">
      <c r="B59" s="191"/>
      <c r="C59" s="192"/>
      <c r="D59" s="311" t="s">
        <v>176</v>
      </c>
      <c r="E59" s="312"/>
      <c r="F59" s="312"/>
      <c r="G59" s="312"/>
      <c r="H59" s="312"/>
      <c r="I59" s="312"/>
      <c r="J59" s="312"/>
      <c r="K59" s="312"/>
      <c r="L59" s="312"/>
      <c r="M59" s="312"/>
      <c r="N59" s="312"/>
      <c r="O59" s="313"/>
      <c r="P59" s="149"/>
      <c r="Q59" s="149"/>
      <c r="R59" s="149"/>
      <c r="S59" s="150"/>
      <c r="T59" s="25"/>
      <c r="U59" s="151"/>
      <c r="V59" s="152"/>
      <c r="W59" s="152"/>
      <c r="X59" s="148"/>
      <c r="Y59" s="29"/>
      <c r="Z59" s="154"/>
      <c r="AA59" s="149"/>
      <c r="AB59" s="149"/>
      <c r="AC59" s="147"/>
      <c r="AD59" s="29"/>
      <c r="AE59" s="154"/>
      <c r="AF59" s="149"/>
      <c r="AG59" s="149"/>
      <c r="AH59" s="180"/>
      <c r="AI59" s="29"/>
    </row>
    <row r="60" spans="2:35" s="10" customFormat="1" ht="15" customHeight="1">
      <c r="B60" s="223">
        <v>14</v>
      </c>
      <c r="C60" s="224"/>
      <c r="D60" s="237" t="s">
        <v>83</v>
      </c>
      <c r="E60" s="238"/>
      <c r="F60" s="238"/>
      <c r="G60" s="238"/>
      <c r="H60" s="238"/>
      <c r="I60" s="238"/>
      <c r="J60" s="238"/>
      <c r="K60" s="238"/>
      <c r="L60" s="238"/>
      <c r="M60" s="238"/>
      <c r="N60" s="238"/>
      <c r="O60" s="239"/>
      <c r="P60" s="57"/>
      <c r="Q60" s="48" t="s">
        <v>35</v>
      </c>
      <c r="R60" s="49">
        <v>14</v>
      </c>
      <c r="S60" s="51">
        <v>13650</v>
      </c>
      <c r="T60" s="29">
        <f>S60*R60</f>
        <v>191100</v>
      </c>
      <c r="U60" s="151"/>
      <c r="V60" s="48" t="s">
        <v>35</v>
      </c>
      <c r="W60" s="34">
        <v>14</v>
      </c>
      <c r="X60" s="173">
        <v>7875</v>
      </c>
      <c r="Y60" s="29">
        <f>X60*W60</f>
        <v>110250</v>
      </c>
      <c r="Z60" s="57"/>
      <c r="AA60" s="48" t="s">
        <v>35</v>
      </c>
      <c r="AB60" s="49">
        <v>14</v>
      </c>
      <c r="AC60" s="50">
        <v>21450</v>
      </c>
      <c r="AD60" s="29">
        <f>AC60*AB60</f>
        <v>300300</v>
      </c>
      <c r="AE60" s="154"/>
      <c r="AF60" s="184" t="s">
        <v>35</v>
      </c>
      <c r="AG60" s="184">
        <v>14</v>
      </c>
      <c r="AH60" s="180">
        <v>8682.5</v>
      </c>
      <c r="AI60" s="29">
        <f>AH60*AG60</f>
        <v>121555</v>
      </c>
    </row>
    <row r="61" spans="2:35" s="10" customFormat="1" ht="15" customHeight="1">
      <c r="B61" s="223">
        <v>15</v>
      </c>
      <c r="C61" s="224"/>
      <c r="D61" s="237" t="s">
        <v>177</v>
      </c>
      <c r="E61" s="238"/>
      <c r="F61" s="238"/>
      <c r="G61" s="238"/>
      <c r="H61" s="238"/>
      <c r="I61" s="238"/>
      <c r="J61" s="238"/>
      <c r="K61" s="238"/>
      <c r="L61" s="238"/>
      <c r="M61" s="238"/>
      <c r="N61" s="238"/>
      <c r="O61" s="239"/>
      <c r="P61" s="58" t="s">
        <v>103</v>
      </c>
      <c r="Q61" s="48" t="s">
        <v>35</v>
      </c>
      <c r="R61" s="49">
        <v>1</v>
      </c>
      <c r="S61" s="51"/>
      <c r="T61" s="29"/>
      <c r="U61" s="151"/>
      <c r="V61" s="48" t="s">
        <v>35</v>
      </c>
      <c r="W61" s="34">
        <v>1</v>
      </c>
      <c r="X61" s="173"/>
      <c r="Y61" s="25"/>
      <c r="Z61" s="58" t="s">
        <v>103</v>
      </c>
      <c r="AA61" s="48" t="s">
        <v>35</v>
      </c>
      <c r="AB61" s="49">
        <v>1</v>
      </c>
      <c r="AC61" s="51">
        <v>3960</v>
      </c>
      <c r="AD61" s="29">
        <f>AC61*AB61</f>
        <v>3960</v>
      </c>
      <c r="AE61" s="154"/>
      <c r="AF61" s="149"/>
      <c r="AG61" s="149"/>
      <c r="AH61" s="180"/>
      <c r="AI61" s="29"/>
    </row>
    <row r="62" spans="2:35" s="10" customFormat="1" ht="15" customHeight="1">
      <c r="B62" s="200"/>
      <c r="C62" s="201"/>
      <c r="D62" s="311" t="s">
        <v>81</v>
      </c>
      <c r="E62" s="312"/>
      <c r="F62" s="312"/>
      <c r="G62" s="312"/>
      <c r="H62" s="312"/>
      <c r="I62" s="312"/>
      <c r="J62" s="312"/>
      <c r="K62" s="312"/>
      <c r="L62" s="312"/>
      <c r="M62" s="312"/>
      <c r="N62" s="312"/>
      <c r="O62" s="313"/>
      <c r="P62" s="57"/>
      <c r="Q62" s="48"/>
      <c r="R62" s="49"/>
      <c r="S62" s="50"/>
      <c r="T62" s="29"/>
      <c r="U62" s="151"/>
      <c r="V62" s="152"/>
      <c r="W62" s="34"/>
      <c r="X62" s="148"/>
      <c r="Y62" s="25"/>
      <c r="Z62" s="154"/>
      <c r="AA62" s="149"/>
      <c r="AB62" s="149"/>
      <c r="AC62" s="147"/>
      <c r="AD62" s="29"/>
      <c r="AE62" s="154"/>
      <c r="AF62" s="149"/>
      <c r="AG62" s="149"/>
      <c r="AH62" s="180"/>
      <c r="AI62" s="29"/>
    </row>
    <row r="63" spans="2:35" s="10" customFormat="1" ht="15" customHeight="1">
      <c r="B63" s="314">
        <v>16</v>
      </c>
      <c r="C63" s="315"/>
      <c r="D63" s="237" t="s">
        <v>83</v>
      </c>
      <c r="E63" s="238"/>
      <c r="F63" s="238"/>
      <c r="G63" s="238"/>
      <c r="H63" s="238"/>
      <c r="I63" s="238"/>
      <c r="J63" s="238"/>
      <c r="K63" s="238"/>
      <c r="L63" s="238"/>
      <c r="M63" s="238"/>
      <c r="N63" s="238"/>
      <c r="O63" s="239"/>
      <c r="P63" s="57"/>
      <c r="Q63" s="48" t="s">
        <v>71</v>
      </c>
      <c r="R63" s="49">
        <v>14</v>
      </c>
      <c r="S63" s="50">
        <v>13650</v>
      </c>
      <c r="T63" s="29">
        <f>S63*R63</f>
        <v>191100</v>
      </c>
      <c r="U63" s="151"/>
      <c r="V63" s="48" t="s">
        <v>71</v>
      </c>
      <c r="W63" s="174">
        <v>14</v>
      </c>
      <c r="X63" s="173">
        <v>7875</v>
      </c>
      <c r="Y63" s="29">
        <f>X63*W63</f>
        <v>110250</v>
      </c>
      <c r="Z63" s="57"/>
      <c r="AA63" s="48" t="s">
        <v>71</v>
      </c>
      <c r="AB63" s="49">
        <v>14</v>
      </c>
      <c r="AC63" s="50">
        <v>21450</v>
      </c>
      <c r="AD63" s="29">
        <f t="shared" ref="AD63:AD69" si="10">AC63*AB63</f>
        <v>300300</v>
      </c>
      <c r="AE63" s="154"/>
      <c r="AF63" s="48" t="s">
        <v>71</v>
      </c>
      <c r="AG63" s="174">
        <v>14</v>
      </c>
      <c r="AH63" s="180">
        <v>8682.5</v>
      </c>
      <c r="AI63" s="29">
        <f>AH63*AG63</f>
        <v>121555</v>
      </c>
    </row>
    <row r="64" spans="2:35" s="10" customFormat="1" ht="15" customHeight="1">
      <c r="B64" s="314">
        <v>17</v>
      </c>
      <c r="C64" s="315"/>
      <c r="D64" s="306" t="s">
        <v>82</v>
      </c>
      <c r="E64" s="307"/>
      <c r="F64" s="307"/>
      <c r="G64" s="307"/>
      <c r="H64" s="307"/>
      <c r="I64" s="307"/>
      <c r="J64" s="307"/>
      <c r="K64" s="307"/>
      <c r="L64" s="307"/>
      <c r="M64" s="307"/>
      <c r="N64" s="307"/>
      <c r="O64" s="308"/>
      <c r="P64" s="58" t="s">
        <v>103</v>
      </c>
      <c r="Q64" s="48" t="s">
        <v>57</v>
      </c>
      <c r="R64" s="49">
        <v>1</v>
      </c>
      <c r="S64" s="51" t="s">
        <v>103</v>
      </c>
      <c r="T64" s="29"/>
      <c r="U64" s="151"/>
      <c r="V64" s="48" t="s">
        <v>57</v>
      </c>
      <c r="W64" s="174">
        <v>1</v>
      </c>
      <c r="X64" s="173"/>
      <c r="Y64" s="29"/>
      <c r="Z64" s="58" t="s">
        <v>103</v>
      </c>
      <c r="AA64" s="48" t="s">
        <v>57</v>
      </c>
      <c r="AB64" s="49">
        <v>1</v>
      </c>
      <c r="AC64" s="51">
        <v>4950</v>
      </c>
      <c r="AD64" s="29">
        <f t="shared" si="10"/>
        <v>4950</v>
      </c>
      <c r="AE64" s="58" t="s">
        <v>103</v>
      </c>
      <c r="AF64" s="48" t="s">
        <v>57</v>
      </c>
      <c r="AG64" s="174">
        <v>1</v>
      </c>
      <c r="AH64" s="180"/>
      <c r="AI64" s="29"/>
    </row>
    <row r="65" spans="2:35" s="10" customFormat="1" ht="15" customHeight="1">
      <c r="B65" s="314">
        <v>18</v>
      </c>
      <c r="C65" s="315"/>
      <c r="D65" s="306" t="s">
        <v>178</v>
      </c>
      <c r="E65" s="309"/>
      <c r="F65" s="309"/>
      <c r="G65" s="309"/>
      <c r="H65" s="309"/>
      <c r="I65" s="309"/>
      <c r="J65" s="309"/>
      <c r="K65" s="309"/>
      <c r="L65" s="309"/>
      <c r="M65" s="309"/>
      <c r="N65" s="309"/>
      <c r="O65" s="310"/>
      <c r="P65" s="58"/>
      <c r="Q65" s="48" t="s">
        <v>72</v>
      </c>
      <c r="R65" s="49">
        <v>12</v>
      </c>
      <c r="S65" s="50">
        <v>815</v>
      </c>
      <c r="T65" s="29">
        <f>S65*R65</f>
        <v>9780</v>
      </c>
      <c r="U65" s="151"/>
      <c r="V65" s="48" t="s">
        <v>72</v>
      </c>
      <c r="W65" s="174">
        <v>12</v>
      </c>
      <c r="X65" s="173">
        <v>6600</v>
      </c>
      <c r="Y65" s="29">
        <f>X65*W65</f>
        <v>79200</v>
      </c>
      <c r="Z65" s="58"/>
      <c r="AA65" s="48" t="s">
        <v>72</v>
      </c>
      <c r="AB65" s="49">
        <v>12</v>
      </c>
      <c r="AC65" s="50">
        <v>11000</v>
      </c>
      <c r="AD65" s="29">
        <f t="shared" si="10"/>
        <v>132000</v>
      </c>
      <c r="AE65" s="154"/>
      <c r="AF65" s="48" t="s">
        <v>72</v>
      </c>
      <c r="AG65" s="174">
        <v>12</v>
      </c>
      <c r="AH65" s="180">
        <v>5681</v>
      </c>
      <c r="AI65" s="29">
        <f>AH65*AG65</f>
        <v>68172</v>
      </c>
    </row>
    <row r="66" spans="2:35" s="10" customFormat="1" ht="15" customHeight="1">
      <c r="B66" s="314">
        <v>19</v>
      </c>
      <c r="C66" s="315"/>
      <c r="D66" s="237" t="s">
        <v>84</v>
      </c>
      <c r="E66" s="238"/>
      <c r="F66" s="238"/>
      <c r="G66" s="238"/>
      <c r="H66" s="238"/>
      <c r="I66" s="238"/>
      <c r="J66" s="238"/>
      <c r="K66" s="238"/>
      <c r="L66" s="238"/>
      <c r="M66" s="238"/>
      <c r="N66" s="238"/>
      <c r="O66" s="239"/>
      <c r="P66" s="57"/>
      <c r="Q66" s="48" t="s">
        <v>35</v>
      </c>
      <c r="R66" s="49">
        <v>8</v>
      </c>
      <c r="S66" s="50">
        <v>245</v>
      </c>
      <c r="T66" s="29">
        <f>S66*R66</f>
        <v>1960</v>
      </c>
      <c r="U66" s="151"/>
      <c r="V66" s="48" t="s">
        <v>35</v>
      </c>
      <c r="W66" s="174">
        <v>8</v>
      </c>
      <c r="X66" s="173">
        <v>1421.7</v>
      </c>
      <c r="Y66" s="29">
        <f>X66*W66</f>
        <v>11373.6</v>
      </c>
      <c r="Z66" s="57"/>
      <c r="AA66" s="48" t="s">
        <v>35</v>
      </c>
      <c r="AB66" s="49">
        <v>8</v>
      </c>
      <c r="AC66" s="50">
        <v>1707.2</v>
      </c>
      <c r="AD66" s="29">
        <f t="shared" si="10"/>
        <v>13657.6</v>
      </c>
      <c r="AE66" s="154"/>
      <c r="AF66" s="48" t="s">
        <v>35</v>
      </c>
      <c r="AG66" s="174">
        <v>8</v>
      </c>
      <c r="AH66" s="180">
        <v>414</v>
      </c>
      <c r="AI66" s="29">
        <f>AH66*AG66</f>
        <v>3312</v>
      </c>
    </row>
    <row r="67" spans="2:35" s="10" customFormat="1" ht="15" customHeight="1">
      <c r="B67" s="314">
        <v>20</v>
      </c>
      <c r="C67" s="315"/>
      <c r="D67" s="237" t="s">
        <v>104</v>
      </c>
      <c r="E67" s="238"/>
      <c r="F67" s="238"/>
      <c r="G67" s="238"/>
      <c r="H67" s="238"/>
      <c r="I67" s="238"/>
      <c r="J67" s="238"/>
      <c r="K67" s="238"/>
      <c r="L67" s="238"/>
      <c r="M67" s="238"/>
      <c r="N67" s="238"/>
      <c r="O67" s="239"/>
      <c r="P67" s="57"/>
      <c r="Q67" s="48" t="s">
        <v>35</v>
      </c>
      <c r="R67" s="49">
        <v>12</v>
      </c>
      <c r="S67" s="50">
        <v>245</v>
      </c>
      <c r="T67" s="29">
        <f>S67*R67</f>
        <v>2940</v>
      </c>
      <c r="U67" s="151"/>
      <c r="V67" s="48" t="s">
        <v>35</v>
      </c>
      <c r="W67" s="174">
        <v>12</v>
      </c>
      <c r="X67" s="173">
        <v>1421.7</v>
      </c>
      <c r="Y67" s="29">
        <f>X67*W67</f>
        <v>17060.400000000001</v>
      </c>
      <c r="Z67" s="57"/>
      <c r="AA67" s="48" t="s">
        <v>35</v>
      </c>
      <c r="AB67" s="49">
        <v>12</v>
      </c>
      <c r="AC67" s="50">
        <v>1707.2</v>
      </c>
      <c r="AD67" s="29">
        <f t="shared" si="10"/>
        <v>20486.400000000001</v>
      </c>
      <c r="AE67" s="154"/>
      <c r="AF67" s="48" t="s">
        <v>35</v>
      </c>
      <c r="AG67" s="174">
        <v>12</v>
      </c>
      <c r="AH67" s="180">
        <v>414</v>
      </c>
      <c r="AI67" s="29">
        <f>AH67*AG67</f>
        <v>4968</v>
      </c>
    </row>
    <row r="68" spans="2:35" s="10" customFormat="1" ht="15" customHeight="1">
      <c r="B68" s="314">
        <v>21</v>
      </c>
      <c r="C68" s="315"/>
      <c r="D68" s="237" t="s">
        <v>85</v>
      </c>
      <c r="E68" s="238"/>
      <c r="F68" s="238"/>
      <c r="G68" s="238"/>
      <c r="H68" s="238"/>
      <c r="I68" s="238"/>
      <c r="J68" s="238"/>
      <c r="K68" s="238"/>
      <c r="L68" s="238"/>
      <c r="M68" s="238"/>
      <c r="N68" s="238"/>
      <c r="O68" s="239"/>
      <c r="P68" s="57"/>
      <c r="Q68" s="48" t="s">
        <v>35</v>
      </c>
      <c r="R68" s="49">
        <v>2</v>
      </c>
      <c r="S68" s="50">
        <v>335</v>
      </c>
      <c r="T68" s="29">
        <f>S68*R68</f>
        <v>670</v>
      </c>
      <c r="U68" s="151"/>
      <c r="V68" s="48" t="s">
        <v>35</v>
      </c>
      <c r="W68" s="174">
        <v>2</v>
      </c>
      <c r="X68" s="173">
        <v>2982</v>
      </c>
      <c r="Y68" s="29">
        <f>X68*W68</f>
        <v>5964</v>
      </c>
      <c r="Z68" s="57"/>
      <c r="AA68" s="48" t="s">
        <v>35</v>
      </c>
      <c r="AB68" s="49">
        <v>2</v>
      </c>
      <c r="AC68" s="50">
        <v>1617.0000000000002</v>
      </c>
      <c r="AD68" s="29">
        <f t="shared" si="10"/>
        <v>3234.0000000000005</v>
      </c>
      <c r="AE68" s="154"/>
      <c r="AF68" s="48" t="s">
        <v>35</v>
      </c>
      <c r="AG68" s="174">
        <v>2</v>
      </c>
      <c r="AH68" s="180">
        <v>966</v>
      </c>
      <c r="AI68" s="29">
        <f>AH68*AG68</f>
        <v>1932</v>
      </c>
    </row>
    <row r="69" spans="2:35" s="10" customFormat="1" ht="15" customHeight="1">
      <c r="B69" s="314">
        <v>22</v>
      </c>
      <c r="C69" s="315"/>
      <c r="D69" s="237" t="s">
        <v>179</v>
      </c>
      <c r="E69" s="238"/>
      <c r="F69" s="238"/>
      <c r="G69" s="238"/>
      <c r="H69" s="238"/>
      <c r="I69" s="238"/>
      <c r="J69" s="238"/>
      <c r="K69" s="238"/>
      <c r="L69" s="238"/>
      <c r="M69" s="238"/>
      <c r="N69" s="238"/>
      <c r="O69" s="239"/>
      <c r="P69" s="57"/>
      <c r="Q69" s="48" t="s">
        <v>35</v>
      </c>
      <c r="R69" s="49">
        <v>1</v>
      </c>
      <c r="S69" s="51">
        <v>706</v>
      </c>
      <c r="T69" s="29">
        <f>S69*R69</f>
        <v>706</v>
      </c>
      <c r="U69" s="151"/>
      <c r="V69" s="48" t="s">
        <v>35</v>
      </c>
      <c r="W69" s="175">
        <v>1</v>
      </c>
      <c r="X69" s="173">
        <v>3465</v>
      </c>
      <c r="Y69" s="29">
        <f>X69*W69</f>
        <v>3465</v>
      </c>
      <c r="Z69" s="57"/>
      <c r="AA69" s="48" t="s">
        <v>35</v>
      </c>
      <c r="AB69" s="49">
        <v>1</v>
      </c>
      <c r="AC69" s="50">
        <v>1683.0000000000002</v>
      </c>
      <c r="AD69" s="29">
        <f t="shared" si="10"/>
        <v>1683.0000000000002</v>
      </c>
      <c r="AE69" s="154"/>
      <c r="AF69" s="48" t="s">
        <v>35</v>
      </c>
      <c r="AG69" s="175">
        <v>1</v>
      </c>
      <c r="AH69" s="180">
        <v>1092.5</v>
      </c>
      <c r="AI69" s="29">
        <f>AH69*AG69</f>
        <v>1092.5</v>
      </c>
    </row>
    <row r="70" spans="2:35" s="10" customFormat="1" ht="15" customHeight="1">
      <c r="B70" s="200"/>
      <c r="C70" s="201"/>
      <c r="D70" s="311" t="s">
        <v>86</v>
      </c>
      <c r="E70" s="312"/>
      <c r="F70" s="312"/>
      <c r="G70" s="312"/>
      <c r="H70" s="312"/>
      <c r="I70" s="312"/>
      <c r="J70" s="312"/>
      <c r="K70" s="312"/>
      <c r="L70" s="312"/>
      <c r="M70" s="312"/>
      <c r="N70" s="312"/>
      <c r="O70" s="313"/>
      <c r="P70" s="57"/>
      <c r="Q70" s="48"/>
      <c r="R70" s="49"/>
      <c r="S70" s="150"/>
      <c r="T70" s="25"/>
      <c r="U70" s="151"/>
      <c r="V70" s="152"/>
      <c r="W70" s="152"/>
      <c r="X70" s="148"/>
      <c r="Y70" s="29"/>
      <c r="Z70" s="154"/>
      <c r="AA70" s="149"/>
      <c r="AB70" s="149"/>
      <c r="AC70" s="147"/>
      <c r="AD70" s="29"/>
      <c r="AE70" s="154"/>
      <c r="AF70" s="149"/>
      <c r="AG70" s="149"/>
      <c r="AH70" s="180"/>
      <c r="AI70" s="29"/>
    </row>
    <row r="71" spans="2:35" s="10" customFormat="1" ht="15" customHeight="1">
      <c r="B71" s="314">
        <v>23</v>
      </c>
      <c r="C71" s="316"/>
      <c r="D71" s="237" t="s">
        <v>73</v>
      </c>
      <c r="E71" s="238"/>
      <c r="F71" s="238"/>
      <c r="G71" s="238"/>
      <c r="H71" s="238"/>
      <c r="I71" s="238"/>
      <c r="J71" s="238"/>
      <c r="K71" s="238"/>
      <c r="L71" s="238"/>
      <c r="M71" s="238"/>
      <c r="N71" s="238"/>
      <c r="O71" s="239"/>
      <c r="P71" s="57"/>
      <c r="Q71" s="48" t="s">
        <v>71</v>
      </c>
      <c r="R71" s="49">
        <v>2</v>
      </c>
      <c r="S71" s="50">
        <v>14888</v>
      </c>
      <c r="T71" s="29">
        <f>S71*R71</f>
        <v>29776</v>
      </c>
      <c r="U71" s="151"/>
      <c r="V71" s="48" t="s">
        <v>71</v>
      </c>
      <c r="W71" s="174">
        <v>2</v>
      </c>
      <c r="X71" s="173">
        <v>9975</v>
      </c>
      <c r="Y71" s="29">
        <f>X71*W71</f>
        <v>19950</v>
      </c>
      <c r="Z71" s="57"/>
      <c r="AA71" s="48" t="s">
        <v>71</v>
      </c>
      <c r="AB71" s="49">
        <v>2</v>
      </c>
      <c r="AC71" s="50">
        <v>10340</v>
      </c>
      <c r="AD71" s="29">
        <f t="shared" ref="AD71:AD77" si="11">AC71*AB71</f>
        <v>20680</v>
      </c>
      <c r="AE71" s="154"/>
      <c r="AF71" s="48" t="s">
        <v>71</v>
      </c>
      <c r="AG71" s="174">
        <v>2</v>
      </c>
      <c r="AH71" s="180">
        <v>12029</v>
      </c>
      <c r="AI71" s="29">
        <f>AH71*AG71</f>
        <v>24058</v>
      </c>
    </row>
    <row r="72" spans="2:35" s="10" customFormat="1" ht="15" customHeight="1">
      <c r="B72" s="314">
        <v>24</v>
      </c>
      <c r="C72" s="316"/>
      <c r="D72" s="237" t="s">
        <v>87</v>
      </c>
      <c r="E72" s="238"/>
      <c r="F72" s="238"/>
      <c r="G72" s="238"/>
      <c r="H72" s="238"/>
      <c r="I72" s="238"/>
      <c r="J72" s="238"/>
      <c r="K72" s="238"/>
      <c r="L72" s="238"/>
      <c r="M72" s="238"/>
      <c r="N72" s="238"/>
      <c r="O72" s="239"/>
      <c r="P72" s="58" t="s">
        <v>103</v>
      </c>
      <c r="Q72" s="48" t="s">
        <v>57</v>
      </c>
      <c r="R72" s="49">
        <v>2</v>
      </c>
      <c r="S72" s="51" t="s">
        <v>103</v>
      </c>
      <c r="T72" s="29"/>
      <c r="U72" s="153"/>
      <c r="V72" s="48" t="s">
        <v>57</v>
      </c>
      <c r="W72" s="174">
        <v>2</v>
      </c>
      <c r="X72" s="173"/>
      <c r="Y72" s="29"/>
      <c r="Z72" s="58" t="s">
        <v>103</v>
      </c>
      <c r="AA72" s="48" t="s">
        <v>57</v>
      </c>
      <c r="AB72" s="49">
        <v>2</v>
      </c>
      <c r="AC72" s="51">
        <v>4950</v>
      </c>
      <c r="AD72" s="29">
        <f t="shared" si="11"/>
        <v>9900</v>
      </c>
      <c r="AE72" s="58" t="s">
        <v>103</v>
      </c>
      <c r="AF72" s="48" t="s">
        <v>57</v>
      </c>
      <c r="AG72" s="174">
        <v>2</v>
      </c>
      <c r="AH72" s="180"/>
      <c r="AI72" s="29"/>
    </row>
    <row r="73" spans="2:35" s="10" customFormat="1" ht="15" customHeight="1">
      <c r="B73" s="223">
        <v>25</v>
      </c>
      <c r="C73" s="224"/>
      <c r="D73" s="237" t="s">
        <v>180</v>
      </c>
      <c r="E73" s="238"/>
      <c r="F73" s="238"/>
      <c r="G73" s="238"/>
      <c r="H73" s="238"/>
      <c r="I73" s="238"/>
      <c r="J73" s="238"/>
      <c r="K73" s="238"/>
      <c r="L73" s="238"/>
      <c r="M73" s="238"/>
      <c r="N73" s="238"/>
      <c r="O73" s="239"/>
      <c r="P73" s="58" t="s">
        <v>103</v>
      </c>
      <c r="Q73" s="48" t="s">
        <v>182</v>
      </c>
      <c r="R73" s="49">
        <v>1</v>
      </c>
      <c r="S73" s="51"/>
      <c r="T73" s="29"/>
      <c r="U73" s="151"/>
      <c r="V73" s="48" t="s">
        <v>182</v>
      </c>
      <c r="W73" s="174">
        <v>1</v>
      </c>
      <c r="X73" s="173"/>
      <c r="Y73" s="29"/>
      <c r="Z73" s="58" t="s">
        <v>103</v>
      </c>
      <c r="AA73" s="48" t="s">
        <v>182</v>
      </c>
      <c r="AB73" s="49">
        <v>1</v>
      </c>
      <c r="AC73" s="51">
        <v>3960</v>
      </c>
      <c r="AD73" s="29">
        <f t="shared" si="11"/>
        <v>3960</v>
      </c>
      <c r="AE73" s="58" t="s">
        <v>103</v>
      </c>
      <c r="AF73" s="48" t="s">
        <v>182</v>
      </c>
      <c r="AG73" s="174">
        <v>1</v>
      </c>
      <c r="AH73" s="180"/>
      <c r="AI73" s="29"/>
    </row>
    <row r="74" spans="2:35" s="10" customFormat="1" ht="15" customHeight="1">
      <c r="B74" s="314">
        <v>26</v>
      </c>
      <c r="C74" s="316"/>
      <c r="D74" s="306" t="s">
        <v>88</v>
      </c>
      <c r="E74" s="309"/>
      <c r="F74" s="309"/>
      <c r="G74" s="309"/>
      <c r="H74" s="309"/>
      <c r="I74" s="309"/>
      <c r="J74" s="309"/>
      <c r="K74" s="309"/>
      <c r="L74" s="309"/>
      <c r="M74" s="309"/>
      <c r="N74" s="309"/>
      <c r="O74" s="310"/>
      <c r="P74" s="58"/>
      <c r="Q74" s="48" t="s">
        <v>72</v>
      </c>
      <c r="R74" s="49">
        <v>6</v>
      </c>
      <c r="S74" s="50">
        <v>1100</v>
      </c>
      <c r="T74" s="29">
        <f>S74*R74</f>
        <v>6600</v>
      </c>
      <c r="U74" s="151"/>
      <c r="V74" s="48" t="s">
        <v>72</v>
      </c>
      <c r="W74" s="174">
        <v>6</v>
      </c>
      <c r="X74" s="173">
        <v>10500</v>
      </c>
      <c r="Y74" s="29">
        <f>X74*W74</f>
        <v>63000</v>
      </c>
      <c r="Z74" s="58"/>
      <c r="AA74" s="48" t="s">
        <v>72</v>
      </c>
      <c r="AB74" s="49">
        <v>6</v>
      </c>
      <c r="AC74" s="50">
        <v>8800</v>
      </c>
      <c r="AD74" s="29">
        <f t="shared" si="11"/>
        <v>52800</v>
      </c>
      <c r="AE74" s="58"/>
      <c r="AF74" s="48" t="s">
        <v>72</v>
      </c>
      <c r="AG74" s="174">
        <v>6</v>
      </c>
      <c r="AH74" s="180">
        <v>7406</v>
      </c>
      <c r="AI74" s="29">
        <f>AH74*AG74</f>
        <v>44436</v>
      </c>
    </row>
    <row r="75" spans="2:35" s="10" customFormat="1" ht="15" customHeight="1">
      <c r="B75" s="314">
        <v>27</v>
      </c>
      <c r="C75" s="316"/>
      <c r="D75" s="306" t="s">
        <v>89</v>
      </c>
      <c r="E75" s="307"/>
      <c r="F75" s="307"/>
      <c r="G75" s="307"/>
      <c r="H75" s="307"/>
      <c r="I75" s="307"/>
      <c r="J75" s="307"/>
      <c r="K75" s="307"/>
      <c r="L75" s="307"/>
      <c r="M75" s="307"/>
      <c r="N75" s="307"/>
      <c r="O75" s="308"/>
      <c r="P75" s="58" t="s">
        <v>103</v>
      </c>
      <c r="Q75" s="48" t="s">
        <v>72</v>
      </c>
      <c r="R75" s="49">
        <v>1</v>
      </c>
      <c r="S75" s="51" t="s">
        <v>103</v>
      </c>
      <c r="T75" s="29"/>
      <c r="U75" s="151"/>
      <c r="V75" s="48" t="s">
        <v>72</v>
      </c>
      <c r="W75" s="174">
        <v>1</v>
      </c>
      <c r="X75" s="173"/>
      <c r="Y75" s="29"/>
      <c r="Z75" s="58" t="s">
        <v>103</v>
      </c>
      <c r="AA75" s="48" t="s">
        <v>72</v>
      </c>
      <c r="AB75" s="49">
        <v>1</v>
      </c>
      <c r="AC75" s="51">
        <v>3960</v>
      </c>
      <c r="AD75" s="29">
        <f t="shared" si="11"/>
        <v>3960</v>
      </c>
      <c r="AE75" s="58" t="s">
        <v>103</v>
      </c>
      <c r="AF75" s="48" t="s">
        <v>72</v>
      </c>
      <c r="AG75" s="174">
        <v>1</v>
      </c>
      <c r="AH75" s="180"/>
      <c r="AI75" s="29"/>
    </row>
    <row r="76" spans="2:35" s="10" customFormat="1" ht="15" customHeight="1">
      <c r="B76" s="314">
        <v>28</v>
      </c>
      <c r="C76" s="316"/>
      <c r="D76" s="237" t="s">
        <v>126</v>
      </c>
      <c r="E76" s="238"/>
      <c r="F76" s="238"/>
      <c r="G76" s="238"/>
      <c r="H76" s="238"/>
      <c r="I76" s="238"/>
      <c r="J76" s="238"/>
      <c r="K76" s="238"/>
      <c r="L76" s="238"/>
      <c r="M76" s="238"/>
      <c r="N76" s="238"/>
      <c r="O76" s="239"/>
      <c r="P76" s="57"/>
      <c r="Q76" s="48" t="s">
        <v>35</v>
      </c>
      <c r="R76" s="49">
        <v>4</v>
      </c>
      <c r="S76" s="50">
        <v>485</v>
      </c>
      <c r="T76" s="29">
        <f>S76*R76</f>
        <v>1940</v>
      </c>
      <c r="U76" s="151"/>
      <c r="V76" s="48" t="s">
        <v>35</v>
      </c>
      <c r="W76" s="174">
        <v>4</v>
      </c>
      <c r="X76" s="173">
        <v>1596</v>
      </c>
      <c r="Y76" s="29">
        <f>X76*W76</f>
        <v>6384</v>
      </c>
      <c r="Z76" s="57"/>
      <c r="AA76" s="48" t="s">
        <v>35</v>
      </c>
      <c r="AB76" s="49">
        <v>4</v>
      </c>
      <c r="AC76" s="50">
        <v>572</v>
      </c>
      <c r="AD76" s="29">
        <f t="shared" si="11"/>
        <v>2288</v>
      </c>
      <c r="AE76" s="154"/>
      <c r="AF76" s="48" t="s">
        <v>35</v>
      </c>
      <c r="AG76" s="174">
        <v>4</v>
      </c>
      <c r="AH76" s="180">
        <v>598</v>
      </c>
      <c r="AI76" s="29">
        <f>AH76*AG76</f>
        <v>2392</v>
      </c>
    </row>
    <row r="77" spans="2:35" s="10" customFormat="1" ht="15" customHeight="1">
      <c r="B77" s="314">
        <v>29</v>
      </c>
      <c r="C77" s="316"/>
      <c r="D77" s="237" t="s">
        <v>127</v>
      </c>
      <c r="E77" s="238"/>
      <c r="F77" s="238"/>
      <c r="G77" s="238"/>
      <c r="H77" s="238"/>
      <c r="I77" s="238"/>
      <c r="J77" s="238"/>
      <c r="K77" s="238"/>
      <c r="L77" s="238"/>
      <c r="M77" s="238"/>
      <c r="N77" s="238"/>
      <c r="O77" s="239"/>
      <c r="P77" s="58"/>
      <c r="Q77" s="48" t="s">
        <v>31</v>
      </c>
      <c r="R77" s="49">
        <v>1</v>
      </c>
      <c r="S77" s="50">
        <v>485</v>
      </c>
      <c r="T77" s="29">
        <f>S77*R77</f>
        <v>485</v>
      </c>
      <c r="U77" s="151"/>
      <c r="V77" s="48" t="s">
        <v>31</v>
      </c>
      <c r="W77" s="175">
        <v>1</v>
      </c>
      <c r="X77" s="173">
        <v>1596</v>
      </c>
      <c r="Y77" s="29">
        <f>X77*W77</f>
        <v>1596</v>
      </c>
      <c r="Z77" s="58"/>
      <c r="AA77" s="48" t="s">
        <v>31</v>
      </c>
      <c r="AB77" s="49">
        <v>1</v>
      </c>
      <c r="AC77" s="50">
        <v>572</v>
      </c>
      <c r="AD77" s="29">
        <f t="shared" si="11"/>
        <v>572</v>
      </c>
      <c r="AE77" s="154"/>
      <c r="AF77" s="48" t="s">
        <v>31</v>
      </c>
      <c r="AG77" s="175">
        <v>1</v>
      </c>
      <c r="AH77" s="180">
        <v>598</v>
      </c>
      <c r="AI77" s="29">
        <f>AH77*AG77</f>
        <v>598</v>
      </c>
    </row>
    <row r="78" spans="2:35" s="10" customFormat="1" ht="15" customHeight="1">
      <c r="B78" s="200"/>
      <c r="C78" s="201"/>
      <c r="D78" s="317" t="s">
        <v>106</v>
      </c>
      <c r="E78" s="318"/>
      <c r="F78" s="318"/>
      <c r="G78" s="318"/>
      <c r="H78" s="318"/>
      <c r="I78" s="318"/>
      <c r="J78" s="318"/>
      <c r="K78" s="318"/>
      <c r="L78" s="318"/>
      <c r="M78" s="318"/>
      <c r="N78" s="318"/>
      <c r="O78" s="319"/>
      <c r="P78" s="58"/>
      <c r="Q78" s="48"/>
      <c r="R78" s="49"/>
      <c r="S78" s="50"/>
      <c r="T78" s="29"/>
      <c r="U78" s="151"/>
      <c r="V78" s="152"/>
      <c r="W78" s="152"/>
      <c r="X78" s="148"/>
      <c r="Y78" s="29"/>
      <c r="Z78" s="154"/>
      <c r="AA78" s="149"/>
      <c r="AB78" s="149"/>
      <c r="AC78" s="147"/>
      <c r="AD78" s="29"/>
      <c r="AE78" s="154"/>
      <c r="AF78" s="149"/>
      <c r="AG78" s="149"/>
      <c r="AH78" s="180"/>
      <c r="AI78" s="29"/>
    </row>
    <row r="79" spans="2:35" s="10" customFormat="1" ht="15" customHeight="1">
      <c r="B79" s="314">
        <v>30</v>
      </c>
      <c r="C79" s="315"/>
      <c r="D79" s="237" t="s">
        <v>90</v>
      </c>
      <c r="E79" s="238"/>
      <c r="F79" s="238"/>
      <c r="G79" s="238"/>
      <c r="H79" s="238"/>
      <c r="I79" s="238"/>
      <c r="J79" s="238"/>
      <c r="K79" s="238"/>
      <c r="L79" s="238"/>
      <c r="M79" s="238"/>
      <c r="N79" s="238"/>
      <c r="O79" s="239"/>
      <c r="P79" s="57"/>
      <c r="Q79" s="48" t="s">
        <v>71</v>
      </c>
      <c r="R79" s="49">
        <v>14</v>
      </c>
      <c r="S79" s="50">
        <v>13650</v>
      </c>
      <c r="T79" s="29">
        <f>S79*R79</f>
        <v>191100</v>
      </c>
      <c r="U79" s="151"/>
      <c r="V79" s="48" t="s">
        <v>71</v>
      </c>
      <c r="W79" s="174">
        <v>14</v>
      </c>
      <c r="X79" s="173">
        <v>7875</v>
      </c>
      <c r="Y79" s="29">
        <f>X79*W79</f>
        <v>110250</v>
      </c>
      <c r="Z79" s="57"/>
      <c r="AA79" s="48" t="s">
        <v>71</v>
      </c>
      <c r="AB79" s="49">
        <v>14</v>
      </c>
      <c r="AC79" s="50">
        <v>7700.0000000000009</v>
      </c>
      <c r="AD79" s="29">
        <f t="shared" ref="AD79:AD90" si="12">AC79*AB79</f>
        <v>107800.00000000001</v>
      </c>
      <c r="AE79" s="57"/>
      <c r="AF79" s="48" t="s">
        <v>71</v>
      </c>
      <c r="AG79" s="174">
        <v>14</v>
      </c>
      <c r="AH79" s="180">
        <v>8682.5</v>
      </c>
      <c r="AI79" s="29">
        <f>AH79*AG79</f>
        <v>121555</v>
      </c>
    </row>
    <row r="80" spans="2:35" s="10" customFormat="1" ht="15" customHeight="1">
      <c r="B80" s="314">
        <v>31</v>
      </c>
      <c r="C80" s="315"/>
      <c r="D80" s="237" t="s">
        <v>91</v>
      </c>
      <c r="E80" s="238"/>
      <c r="F80" s="238"/>
      <c r="G80" s="238"/>
      <c r="H80" s="238"/>
      <c r="I80" s="238"/>
      <c r="J80" s="238"/>
      <c r="K80" s="238"/>
      <c r="L80" s="238"/>
      <c r="M80" s="238"/>
      <c r="N80" s="238"/>
      <c r="O80" s="239"/>
      <c r="P80" s="58" t="s">
        <v>103</v>
      </c>
      <c r="Q80" s="48" t="s">
        <v>57</v>
      </c>
      <c r="R80" s="49">
        <v>2</v>
      </c>
      <c r="S80" s="51" t="s">
        <v>103</v>
      </c>
      <c r="T80" s="29"/>
      <c r="U80" s="151"/>
      <c r="V80" s="48" t="s">
        <v>57</v>
      </c>
      <c r="W80" s="174">
        <v>2</v>
      </c>
      <c r="X80" s="173"/>
      <c r="Y80" s="29"/>
      <c r="Z80" s="58" t="s">
        <v>103</v>
      </c>
      <c r="AA80" s="48" t="s">
        <v>57</v>
      </c>
      <c r="AB80" s="49">
        <v>2</v>
      </c>
      <c r="AC80" s="51">
        <v>3960</v>
      </c>
      <c r="AD80" s="29">
        <f t="shared" si="12"/>
        <v>7920</v>
      </c>
      <c r="AE80" s="58" t="s">
        <v>103</v>
      </c>
      <c r="AF80" s="48" t="s">
        <v>57</v>
      </c>
      <c r="AG80" s="174">
        <v>2</v>
      </c>
      <c r="AH80" s="147"/>
      <c r="AI80" s="29"/>
    </row>
    <row r="81" spans="2:35" s="10" customFormat="1" ht="15" customHeight="1">
      <c r="B81" s="314">
        <v>32</v>
      </c>
      <c r="C81" s="315"/>
      <c r="D81" s="306" t="s">
        <v>92</v>
      </c>
      <c r="E81" s="307"/>
      <c r="F81" s="307"/>
      <c r="G81" s="307"/>
      <c r="H81" s="307"/>
      <c r="I81" s="307"/>
      <c r="J81" s="307"/>
      <c r="K81" s="307"/>
      <c r="L81" s="307"/>
      <c r="M81" s="307"/>
      <c r="N81" s="307"/>
      <c r="O81" s="308"/>
      <c r="P81" s="58" t="s">
        <v>103</v>
      </c>
      <c r="Q81" s="48" t="s">
        <v>57</v>
      </c>
      <c r="R81" s="49">
        <v>1</v>
      </c>
      <c r="S81" s="51" t="s">
        <v>103</v>
      </c>
      <c r="T81" s="29"/>
      <c r="U81" s="151"/>
      <c r="V81" s="48" t="s">
        <v>57</v>
      </c>
      <c r="W81" s="174">
        <v>1</v>
      </c>
      <c r="X81" s="173"/>
      <c r="Y81" s="29"/>
      <c r="Z81" s="58" t="s">
        <v>103</v>
      </c>
      <c r="AA81" s="48" t="s">
        <v>57</v>
      </c>
      <c r="AB81" s="49">
        <v>1</v>
      </c>
      <c r="AC81" s="51">
        <v>3960</v>
      </c>
      <c r="AD81" s="29">
        <f t="shared" si="12"/>
        <v>3960</v>
      </c>
      <c r="AE81" s="58" t="s">
        <v>103</v>
      </c>
      <c r="AF81" s="48" t="s">
        <v>57</v>
      </c>
      <c r="AG81" s="174">
        <v>1</v>
      </c>
      <c r="AH81" s="147"/>
      <c r="AI81" s="29"/>
    </row>
    <row r="82" spans="2:35" s="10" customFormat="1" ht="15" customHeight="1">
      <c r="B82" s="223">
        <v>33</v>
      </c>
      <c r="C82" s="224"/>
      <c r="D82" s="306" t="s">
        <v>181</v>
      </c>
      <c r="E82" s="307"/>
      <c r="F82" s="307"/>
      <c r="G82" s="307"/>
      <c r="H82" s="307"/>
      <c r="I82" s="307"/>
      <c r="J82" s="307"/>
      <c r="K82" s="307"/>
      <c r="L82" s="307"/>
      <c r="M82" s="307"/>
      <c r="N82" s="307"/>
      <c r="O82" s="308"/>
      <c r="P82" s="58" t="s">
        <v>103</v>
      </c>
      <c r="Q82" s="48" t="s">
        <v>57</v>
      </c>
      <c r="R82" s="49">
        <v>1</v>
      </c>
      <c r="S82" s="51" t="s">
        <v>103</v>
      </c>
      <c r="T82" s="29"/>
      <c r="U82" s="151"/>
      <c r="V82" s="48" t="s">
        <v>57</v>
      </c>
      <c r="W82" s="174">
        <v>1</v>
      </c>
      <c r="X82" s="173"/>
      <c r="Y82" s="29"/>
      <c r="Z82" s="58" t="s">
        <v>103</v>
      </c>
      <c r="AA82" s="48" t="s">
        <v>57</v>
      </c>
      <c r="AB82" s="49">
        <v>1</v>
      </c>
      <c r="AC82" s="51">
        <v>3960</v>
      </c>
      <c r="AD82" s="29">
        <f t="shared" si="12"/>
        <v>3960</v>
      </c>
      <c r="AE82" s="58" t="s">
        <v>103</v>
      </c>
      <c r="AF82" s="48" t="s">
        <v>57</v>
      </c>
      <c r="AG82" s="174">
        <v>1</v>
      </c>
      <c r="AH82" s="147"/>
      <c r="AI82" s="29"/>
    </row>
    <row r="83" spans="2:35" s="10" customFormat="1" ht="15" customHeight="1">
      <c r="B83" s="314">
        <v>34</v>
      </c>
      <c r="C83" s="315"/>
      <c r="D83" s="306" t="s">
        <v>94</v>
      </c>
      <c r="E83" s="309"/>
      <c r="F83" s="309"/>
      <c r="G83" s="309"/>
      <c r="H83" s="309"/>
      <c r="I83" s="309"/>
      <c r="J83" s="309"/>
      <c r="K83" s="309"/>
      <c r="L83" s="309"/>
      <c r="M83" s="309"/>
      <c r="N83" s="309"/>
      <c r="O83" s="310"/>
      <c r="P83" s="58"/>
      <c r="Q83" s="48" t="s">
        <v>72</v>
      </c>
      <c r="R83" s="49">
        <v>6</v>
      </c>
      <c r="S83" s="50">
        <v>815</v>
      </c>
      <c r="T83" s="29">
        <f t="shared" ref="T83:T90" si="13">S83*R83</f>
        <v>4890</v>
      </c>
      <c r="U83" s="151"/>
      <c r="V83" s="48" t="s">
        <v>72</v>
      </c>
      <c r="W83" s="174">
        <v>6</v>
      </c>
      <c r="X83" s="173">
        <v>9030</v>
      </c>
      <c r="Y83" s="29">
        <f t="shared" ref="Y83:Y90" si="14">X83*W83</f>
        <v>54180</v>
      </c>
      <c r="Z83" s="58"/>
      <c r="AA83" s="48" t="s">
        <v>72</v>
      </c>
      <c r="AB83" s="49">
        <v>6</v>
      </c>
      <c r="AC83" s="50">
        <v>11000</v>
      </c>
      <c r="AD83" s="29">
        <f t="shared" si="12"/>
        <v>66000</v>
      </c>
      <c r="AE83" s="58"/>
      <c r="AF83" s="48" t="s">
        <v>72</v>
      </c>
      <c r="AG83" s="174">
        <v>6</v>
      </c>
      <c r="AH83" s="180">
        <v>6256</v>
      </c>
      <c r="AI83" s="29">
        <f t="shared" ref="AI83:AI90" si="15">AH83*AG83</f>
        <v>37536</v>
      </c>
    </row>
    <row r="84" spans="2:35" s="10" customFormat="1" ht="15" customHeight="1">
      <c r="B84" s="314">
        <v>35</v>
      </c>
      <c r="C84" s="315"/>
      <c r="D84" s="237" t="s">
        <v>107</v>
      </c>
      <c r="E84" s="238"/>
      <c r="F84" s="238"/>
      <c r="G84" s="238"/>
      <c r="H84" s="238"/>
      <c r="I84" s="238"/>
      <c r="J84" s="238"/>
      <c r="K84" s="238"/>
      <c r="L84" s="238"/>
      <c r="M84" s="238"/>
      <c r="N84" s="238"/>
      <c r="O84" s="239"/>
      <c r="P84" s="58"/>
      <c r="Q84" s="48" t="s">
        <v>35</v>
      </c>
      <c r="R84" s="49">
        <v>1</v>
      </c>
      <c r="S84" s="51">
        <v>1450</v>
      </c>
      <c r="T84" s="29">
        <f t="shared" si="13"/>
        <v>1450</v>
      </c>
      <c r="U84" s="151"/>
      <c r="V84" s="48" t="s">
        <v>35</v>
      </c>
      <c r="W84" s="174">
        <v>1</v>
      </c>
      <c r="X84" s="173">
        <v>3449.25</v>
      </c>
      <c r="Y84" s="29">
        <f t="shared" si="14"/>
        <v>3449.25</v>
      </c>
      <c r="Z84" s="58"/>
      <c r="AA84" s="48" t="s">
        <v>35</v>
      </c>
      <c r="AB84" s="49">
        <v>1</v>
      </c>
      <c r="AC84" s="50">
        <v>4697</v>
      </c>
      <c r="AD84" s="29">
        <f t="shared" si="12"/>
        <v>4697</v>
      </c>
      <c r="AE84" s="58"/>
      <c r="AF84" s="48" t="s">
        <v>35</v>
      </c>
      <c r="AG84" s="174">
        <v>1</v>
      </c>
      <c r="AH84" s="180">
        <v>2535.75</v>
      </c>
      <c r="AI84" s="29">
        <f t="shared" si="15"/>
        <v>2535.75</v>
      </c>
    </row>
    <row r="85" spans="2:35" s="10" customFormat="1" ht="15" customHeight="1">
      <c r="B85" s="314">
        <v>36</v>
      </c>
      <c r="C85" s="315"/>
      <c r="D85" s="237" t="s">
        <v>128</v>
      </c>
      <c r="E85" s="238"/>
      <c r="F85" s="238"/>
      <c r="G85" s="238"/>
      <c r="H85" s="238"/>
      <c r="I85" s="238"/>
      <c r="J85" s="238"/>
      <c r="K85" s="238"/>
      <c r="L85" s="238"/>
      <c r="M85" s="238"/>
      <c r="N85" s="238"/>
      <c r="O85" s="239"/>
      <c r="P85" s="58"/>
      <c r="Q85" s="48" t="s">
        <v>35</v>
      </c>
      <c r="R85" s="49">
        <v>1</v>
      </c>
      <c r="S85" s="50">
        <v>1050</v>
      </c>
      <c r="T85" s="29">
        <f t="shared" si="13"/>
        <v>1050</v>
      </c>
      <c r="U85" s="151"/>
      <c r="V85" s="48" t="s">
        <v>35</v>
      </c>
      <c r="W85" s="174">
        <v>1</v>
      </c>
      <c r="X85" s="173">
        <v>3465</v>
      </c>
      <c r="Y85" s="29">
        <f t="shared" si="14"/>
        <v>3465</v>
      </c>
      <c r="Z85" s="58"/>
      <c r="AA85" s="48" t="s">
        <v>35</v>
      </c>
      <c r="AB85" s="49">
        <v>1</v>
      </c>
      <c r="AC85" s="50">
        <v>2513.5</v>
      </c>
      <c r="AD85" s="29">
        <f t="shared" si="12"/>
        <v>2513.5</v>
      </c>
      <c r="AE85" s="58"/>
      <c r="AF85" s="48" t="s">
        <v>35</v>
      </c>
      <c r="AG85" s="174">
        <v>1</v>
      </c>
      <c r="AH85" s="180">
        <v>1092.5</v>
      </c>
      <c r="AI85" s="29">
        <f t="shared" si="15"/>
        <v>1092.5</v>
      </c>
    </row>
    <row r="86" spans="2:35" s="10" customFormat="1" ht="15" customHeight="1">
      <c r="B86" s="314">
        <v>37</v>
      </c>
      <c r="C86" s="315"/>
      <c r="D86" s="237" t="s">
        <v>129</v>
      </c>
      <c r="E86" s="238"/>
      <c r="F86" s="238"/>
      <c r="G86" s="238"/>
      <c r="H86" s="238"/>
      <c r="I86" s="238"/>
      <c r="J86" s="238"/>
      <c r="K86" s="238"/>
      <c r="L86" s="238"/>
      <c r="M86" s="238"/>
      <c r="N86" s="238"/>
      <c r="O86" s="239"/>
      <c r="P86" s="58"/>
      <c r="Q86" s="48" t="s">
        <v>35</v>
      </c>
      <c r="R86" s="49">
        <v>10</v>
      </c>
      <c r="S86" s="50">
        <v>245</v>
      </c>
      <c r="T86" s="29">
        <f t="shared" si="13"/>
        <v>2450</v>
      </c>
      <c r="U86" s="151"/>
      <c r="V86" s="48" t="s">
        <v>35</v>
      </c>
      <c r="W86" s="174">
        <v>10</v>
      </c>
      <c r="X86" s="173">
        <v>1423.8</v>
      </c>
      <c r="Y86" s="29">
        <f t="shared" si="14"/>
        <v>14238</v>
      </c>
      <c r="Z86" s="58"/>
      <c r="AA86" s="48" t="s">
        <v>35</v>
      </c>
      <c r="AB86" s="49">
        <v>10</v>
      </c>
      <c r="AC86" s="50">
        <v>389.40000000000003</v>
      </c>
      <c r="AD86" s="29">
        <f t="shared" si="12"/>
        <v>3894.0000000000005</v>
      </c>
      <c r="AE86" s="58"/>
      <c r="AF86" s="48" t="s">
        <v>35</v>
      </c>
      <c r="AG86" s="174">
        <v>10</v>
      </c>
      <c r="AH86" s="180">
        <v>414</v>
      </c>
      <c r="AI86" s="29">
        <f t="shared" si="15"/>
        <v>4140</v>
      </c>
    </row>
    <row r="87" spans="2:35" s="10" customFormat="1" ht="15" customHeight="1">
      <c r="B87" s="314">
        <v>38</v>
      </c>
      <c r="C87" s="315"/>
      <c r="D87" s="237" t="s">
        <v>130</v>
      </c>
      <c r="E87" s="238"/>
      <c r="F87" s="238"/>
      <c r="G87" s="238"/>
      <c r="H87" s="238"/>
      <c r="I87" s="238"/>
      <c r="J87" s="238"/>
      <c r="K87" s="238"/>
      <c r="L87" s="238"/>
      <c r="M87" s="238"/>
      <c r="N87" s="238"/>
      <c r="O87" s="239"/>
      <c r="P87" s="58"/>
      <c r="Q87" s="48" t="s">
        <v>35</v>
      </c>
      <c r="R87" s="49">
        <v>6</v>
      </c>
      <c r="S87" s="50">
        <v>245</v>
      </c>
      <c r="T87" s="29">
        <f t="shared" si="13"/>
        <v>1470</v>
      </c>
      <c r="U87" s="151"/>
      <c r="V87" s="48" t="s">
        <v>35</v>
      </c>
      <c r="W87" s="174">
        <v>6</v>
      </c>
      <c r="X87" s="173">
        <v>1423.8</v>
      </c>
      <c r="Y87" s="29">
        <f t="shared" si="14"/>
        <v>8542.7999999999993</v>
      </c>
      <c r="Z87" s="58"/>
      <c r="AA87" s="48" t="s">
        <v>35</v>
      </c>
      <c r="AB87" s="49">
        <v>6</v>
      </c>
      <c r="AC87" s="50">
        <v>389.40000000000003</v>
      </c>
      <c r="AD87" s="29">
        <f t="shared" si="12"/>
        <v>2336.4</v>
      </c>
      <c r="AE87" s="58"/>
      <c r="AF87" s="48" t="s">
        <v>35</v>
      </c>
      <c r="AG87" s="174">
        <v>6</v>
      </c>
      <c r="AH87" s="180">
        <v>414</v>
      </c>
      <c r="AI87" s="29">
        <f t="shared" si="15"/>
        <v>2484</v>
      </c>
    </row>
    <row r="88" spans="2:35" s="10" customFormat="1" ht="15" customHeight="1">
      <c r="B88" s="314">
        <v>39</v>
      </c>
      <c r="C88" s="315"/>
      <c r="D88" s="237" t="s">
        <v>125</v>
      </c>
      <c r="E88" s="238"/>
      <c r="F88" s="238"/>
      <c r="G88" s="238"/>
      <c r="H88" s="238"/>
      <c r="I88" s="238"/>
      <c r="J88" s="238"/>
      <c r="K88" s="238"/>
      <c r="L88" s="238"/>
      <c r="M88" s="238"/>
      <c r="N88" s="238"/>
      <c r="O88" s="239"/>
      <c r="P88" s="58"/>
      <c r="Q88" s="48" t="s">
        <v>35</v>
      </c>
      <c r="R88" s="49">
        <v>1</v>
      </c>
      <c r="S88" s="50">
        <v>650</v>
      </c>
      <c r="T88" s="29">
        <f t="shared" si="13"/>
        <v>650</v>
      </c>
      <c r="U88" s="151"/>
      <c r="V88" s="48" t="s">
        <v>35</v>
      </c>
      <c r="W88" s="174">
        <v>1</v>
      </c>
      <c r="X88" s="173">
        <v>2982</v>
      </c>
      <c r="Y88" s="29">
        <f t="shared" si="14"/>
        <v>2982</v>
      </c>
      <c r="Z88" s="58"/>
      <c r="AA88" s="48" t="s">
        <v>35</v>
      </c>
      <c r="AB88" s="49">
        <v>1</v>
      </c>
      <c r="AC88" s="50">
        <v>924.00000000000011</v>
      </c>
      <c r="AD88" s="29">
        <f t="shared" si="12"/>
        <v>924.00000000000011</v>
      </c>
      <c r="AE88" s="58"/>
      <c r="AF88" s="48" t="s">
        <v>35</v>
      </c>
      <c r="AG88" s="174">
        <v>1</v>
      </c>
      <c r="AH88" s="180">
        <v>966</v>
      </c>
      <c r="AI88" s="29">
        <f t="shared" si="15"/>
        <v>966</v>
      </c>
    </row>
    <row r="89" spans="2:35" s="10" customFormat="1" ht="15" customHeight="1">
      <c r="B89" s="314">
        <v>40</v>
      </c>
      <c r="C89" s="315"/>
      <c r="D89" s="306" t="s">
        <v>135</v>
      </c>
      <c r="E89" s="307"/>
      <c r="F89" s="307"/>
      <c r="G89" s="307"/>
      <c r="H89" s="307"/>
      <c r="I89" s="307"/>
      <c r="J89" s="307"/>
      <c r="K89" s="307"/>
      <c r="L89" s="307"/>
      <c r="M89" s="307"/>
      <c r="N89" s="307"/>
      <c r="O89" s="308"/>
      <c r="P89" s="58"/>
      <c r="Q89" s="48" t="s">
        <v>35</v>
      </c>
      <c r="R89" s="49">
        <v>40</v>
      </c>
      <c r="S89" s="51">
        <v>750</v>
      </c>
      <c r="T89" s="29">
        <f t="shared" si="13"/>
        <v>30000</v>
      </c>
      <c r="U89" s="151"/>
      <c r="V89" s="48" t="s">
        <v>35</v>
      </c>
      <c r="W89" s="174">
        <v>40</v>
      </c>
      <c r="X89" s="173">
        <v>408.45</v>
      </c>
      <c r="Y89" s="29">
        <f t="shared" si="14"/>
        <v>16338</v>
      </c>
      <c r="Z89" s="58"/>
      <c r="AA89" s="48" t="s">
        <v>35</v>
      </c>
      <c r="AB89" s="49">
        <v>40</v>
      </c>
      <c r="AC89" s="50">
        <v>2400</v>
      </c>
      <c r="AD89" s="29">
        <f t="shared" si="12"/>
        <v>96000</v>
      </c>
      <c r="AE89" s="58"/>
      <c r="AF89" s="48" t="s">
        <v>35</v>
      </c>
      <c r="AG89" s="174">
        <v>40</v>
      </c>
      <c r="AH89" s="180">
        <v>460</v>
      </c>
      <c r="AI89" s="29">
        <f t="shared" si="15"/>
        <v>18400</v>
      </c>
    </row>
    <row r="90" spans="2:35" s="10" customFormat="1" ht="15" customHeight="1">
      <c r="B90" s="314">
        <v>41</v>
      </c>
      <c r="C90" s="315"/>
      <c r="D90" s="306" t="s">
        <v>133</v>
      </c>
      <c r="E90" s="307"/>
      <c r="F90" s="307"/>
      <c r="G90" s="307"/>
      <c r="H90" s="307"/>
      <c r="I90" s="307"/>
      <c r="J90" s="307"/>
      <c r="K90" s="307"/>
      <c r="L90" s="307"/>
      <c r="M90" s="307"/>
      <c r="N90" s="307"/>
      <c r="O90" s="308"/>
      <c r="P90" s="58"/>
      <c r="Q90" s="48" t="s">
        <v>134</v>
      </c>
      <c r="R90" s="49">
        <v>10</v>
      </c>
      <c r="S90" s="51">
        <v>4500</v>
      </c>
      <c r="T90" s="29">
        <f t="shared" si="13"/>
        <v>45000</v>
      </c>
      <c r="U90" s="151"/>
      <c r="V90" s="48" t="s">
        <v>134</v>
      </c>
      <c r="W90" s="175">
        <v>10</v>
      </c>
      <c r="X90" s="173">
        <v>2483.25</v>
      </c>
      <c r="Y90" s="29">
        <f t="shared" si="14"/>
        <v>24832.5</v>
      </c>
      <c r="Z90" s="58"/>
      <c r="AA90" s="48" t="s">
        <v>134</v>
      </c>
      <c r="AB90" s="49">
        <v>10</v>
      </c>
      <c r="AC90" s="50">
        <v>3840</v>
      </c>
      <c r="AD90" s="29">
        <f t="shared" si="12"/>
        <v>38400</v>
      </c>
      <c r="AE90" s="58"/>
      <c r="AF90" s="48" t="s">
        <v>134</v>
      </c>
      <c r="AG90" s="175">
        <v>10</v>
      </c>
      <c r="AH90" s="180">
        <v>3220</v>
      </c>
      <c r="AI90" s="29">
        <f t="shared" si="15"/>
        <v>32200</v>
      </c>
    </row>
    <row r="91" spans="2:35" s="10" customFormat="1" ht="15" customHeight="1">
      <c r="B91" s="200"/>
      <c r="C91" s="201"/>
      <c r="D91" s="205" t="s">
        <v>95</v>
      </c>
      <c r="E91" s="159"/>
      <c r="F91" s="159"/>
      <c r="G91" s="159"/>
      <c r="H91" s="159"/>
      <c r="I91" s="159"/>
      <c r="J91" s="159"/>
      <c r="K91" s="159"/>
      <c r="L91" s="159"/>
      <c r="M91" s="159"/>
      <c r="N91" s="159"/>
      <c r="O91" s="160"/>
      <c r="P91" s="149"/>
      <c r="Q91" s="149"/>
      <c r="R91" s="149"/>
      <c r="S91" s="150"/>
      <c r="T91" s="25"/>
      <c r="U91" s="151"/>
      <c r="V91" s="152"/>
      <c r="W91" s="152"/>
      <c r="X91" s="173"/>
      <c r="Y91" s="29"/>
      <c r="Z91" s="154"/>
      <c r="AA91" s="149"/>
      <c r="AB91" s="149"/>
      <c r="AC91" s="147"/>
      <c r="AD91" s="29"/>
      <c r="AE91" s="154"/>
      <c r="AF91" s="149"/>
      <c r="AG91" s="149"/>
      <c r="AH91" s="180"/>
      <c r="AI91" s="29"/>
    </row>
    <row r="92" spans="2:35" s="10" customFormat="1" ht="15" customHeight="1">
      <c r="B92" s="314">
        <v>42</v>
      </c>
      <c r="C92" s="315"/>
      <c r="D92" s="237" t="s">
        <v>70</v>
      </c>
      <c r="E92" s="238"/>
      <c r="F92" s="238"/>
      <c r="G92" s="238"/>
      <c r="H92" s="238"/>
      <c r="I92" s="238"/>
      <c r="J92" s="238"/>
      <c r="K92" s="238"/>
      <c r="L92" s="238"/>
      <c r="M92" s="238"/>
      <c r="N92" s="238"/>
      <c r="O92" s="239"/>
      <c r="P92" s="57"/>
      <c r="Q92" s="48" t="s">
        <v>71</v>
      </c>
      <c r="R92" s="49">
        <v>5</v>
      </c>
      <c r="S92" s="51">
        <v>1980</v>
      </c>
      <c r="T92" s="29">
        <f>S92*R92</f>
        <v>9900</v>
      </c>
      <c r="U92" s="151"/>
      <c r="V92" s="48" t="s">
        <v>71</v>
      </c>
      <c r="W92" s="174">
        <v>5</v>
      </c>
      <c r="X92" s="173">
        <v>7875</v>
      </c>
      <c r="Y92" s="29">
        <f>X92*W92</f>
        <v>39375</v>
      </c>
      <c r="Z92" s="57"/>
      <c r="AA92" s="48" t="s">
        <v>71</v>
      </c>
      <c r="AB92" s="49">
        <v>5</v>
      </c>
      <c r="AC92" s="50">
        <v>3234.0000000000005</v>
      </c>
      <c r="AD92" s="29">
        <f t="shared" ref="AD92:AD97" si="16">AC92*AB92</f>
        <v>16170.000000000002</v>
      </c>
      <c r="AE92" s="57"/>
      <c r="AF92" s="48" t="s">
        <v>71</v>
      </c>
      <c r="AG92" s="174">
        <v>5</v>
      </c>
      <c r="AH92" s="180">
        <v>3266</v>
      </c>
      <c r="AI92" s="29">
        <f>AH92*AG92</f>
        <v>16330</v>
      </c>
    </row>
    <row r="93" spans="2:35" s="10" customFormat="1" ht="15" customHeight="1">
      <c r="B93" s="314">
        <v>43</v>
      </c>
      <c r="C93" s="315"/>
      <c r="D93" s="306" t="s">
        <v>96</v>
      </c>
      <c r="E93" s="307"/>
      <c r="F93" s="307"/>
      <c r="G93" s="307"/>
      <c r="H93" s="307"/>
      <c r="I93" s="307"/>
      <c r="J93" s="307"/>
      <c r="K93" s="307"/>
      <c r="L93" s="307"/>
      <c r="M93" s="307"/>
      <c r="N93" s="307"/>
      <c r="O93" s="308"/>
      <c r="P93" s="58" t="s">
        <v>103</v>
      </c>
      <c r="Q93" s="48" t="s">
        <v>35</v>
      </c>
      <c r="R93" s="49">
        <v>2</v>
      </c>
      <c r="S93" s="51" t="s">
        <v>103</v>
      </c>
      <c r="T93" s="29"/>
      <c r="U93" s="151"/>
      <c r="V93" s="48" t="s">
        <v>35</v>
      </c>
      <c r="W93" s="174">
        <v>2</v>
      </c>
      <c r="X93" s="173"/>
      <c r="Y93" s="29"/>
      <c r="Z93" s="58" t="s">
        <v>103</v>
      </c>
      <c r="AA93" s="48" t="s">
        <v>35</v>
      </c>
      <c r="AB93" s="49">
        <v>2</v>
      </c>
      <c r="AC93" s="51">
        <v>2640</v>
      </c>
      <c r="AD93" s="29">
        <f t="shared" si="16"/>
        <v>5280</v>
      </c>
      <c r="AE93" s="58" t="s">
        <v>103</v>
      </c>
      <c r="AF93" s="48" t="s">
        <v>35</v>
      </c>
      <c r="AG93" s="174">
        <v>2</v>
      </c>
      <c r="AH93" s="180"/>
      <c r="AI93" s="29"/>
    </row>
    <row r="94" spans="2:35" s="10" customFormat="1" ht="15" customHeight="1">
      <c r="B94" s="314">
        <v>44</v>
      </c>
      <c r="C94" s="315"/>
      <c r="D94" s="237" t="s">
        <v>108</v>
      </c>
      <c r="E94" s="238"/>
      <c r="F94" s="238"/>
      <c r="G94" s="238"/>
      <c r="H94" s="238"/>
      <c r="I94" s="238"/>
      <c r="J94" s="238"/>
      <c r="K94" s="238"/>
      <c r="L94" s="238"/>
      <c r="M94" s="238"/>
      <c r="N94" s="238"/>
      <c r="O94" s="239"/>
      <c r="P94" s="58"/>
      <c r="Q94" s="48" t="s">
        <v>35</v>
      </c>
      <c r="R94" s="49">
        <v>8</v>
      </c>
      <c r="S94" s="51">
        <v>75</v>
      </c>
      <c r="T94" s="29">
        <f>S94*R94</f>
        <v>600</v>
      </c>
      <c r="U94" s="151"/>
      <c r="V94" s="48" t="s">
        <v>35</v>
      </c>
      <c r="W94" s="174">
        <v>8</v>
      </c>
      <c r="X94" s="173">
        <v>1421.7</v>
      </c>
      <c r="Y94" s="29">
        <f>X94*W94</f>
        <v>11373.6</v>
      </c>
      <c r="Z94" s="58"/>
      <c r="AA94" s="48" t="s">
        <v>35</v>
      </c>
      <c r="AB94" s="49">
        <v>10</v>
      </c>
      <c r="AC94" s="50">
        <v>440.00000000000006</v>
      </c>
      <c r="AD94" s="29">
        <f t="shared" si="16"/>
        <v>4400.0000000000009</v>
      </c>
      <c r="AE94" s="58"/>
      <c r="AF94" s="48" t="s">
        <v>35</v>
      </c>
      <c r="AG94" s="174">
        <v>8</v>
      </c>
      <c r="AH94" s="180">
        <v>161</v>
      </c>
      <c r="AI94" s="29">
        <f>AH94*AG94</f>
        <v>1288</v>
      </c>
    </row>
    <row r="95" spans="2:35" s="10" customFormat="1" ht="15" customHeight="1">
      <c r="B95" s="314">
        <v>45</v>
      </c>
      <c r="C95" s="315"/>
      <c r="D95" s="237" t="s">
        <v>183</v>
      </c>
      <c r="E95" s="238"/>
      <c r="F95" s="238"/>
      <c r="G95" s="238"/>
      <c r="H95" s="238"/>
      <c r="I95" s="238"/>
      <c r="J95" s="238"/>
      <c r="K95" s="238"/>
      <c r="L95" s="238"/>
      <c r="M95" s="238"/>
      <c r="N95" s="238"/>
      <c r="O95" s="239"/>
      <c r="P95" s="58" t="s">
        <v>103</v>
      </c>
      <c r="Q95" s="48" t="s">
        <v>57</v>
      </c>
      <c r="R95" s="49">
        <v>1</v>
      </c>
      <c r="S95" s="51" t="s">
        <v>103</v>
      </c>
      <c r="T95" s="29"/>
      <c r="U95" s="151"/>
      <c r="V95" s="48" t="s">
        <v>57</v>
      </c>
      <c r="W95" s="174">
        <v>1</v>
      </c>
      <c r="X95" s="173"/>
      <c r="Y95" s="29"/>
      <c r="Z95" s="58" t="s">
        <v>103</v>
      </c>
      <c r="AA95" s="48" t="s">
        <v>57</v>
      </c>
      <c r="AB95" s="49">
        <v>1</v>
      </c>
      <c r="AC95" s="51">
        <v>2640</v>
      </c>
      <c r="AD95" s="29">
        <f t="shared" si="16"/>
        <v>2640</v>
      </c>
      <c r="AE95" s="58" t="s">
        <v>103</v>
      </c>
      <c r="AF95" s="48" t="s">
        <v>57</v>
      </c>
      <c r="AG95" s="174">
        <v>1</v>
      </c>
      <c r="AH95" s="180"/>
      <c r="AI95" s="29"/>
    </row>
    <row r="96" spans="2:35" s="10" customFormat="1" ht="15" customHeight="1">
      <c r="B96" s="314">
        <v>46</v>
      </c>
      <c r="C96" s="315"/>
      <c r="D96" s="237" t="s">
        <v>109</v>
      </c>
      <c r="E96" s="238"/>
      <c r="F96" s="238"/>
      <c r="G96" s="238"/>
      <c r="H96" s="238"/>
      <c r="I96" s="238"/>
      <c r="J96" s="238"/>
      <c r="K96" s="238"/>
      <c r="L96" s="238"/>
      <c r="M96" s="238"/>
      <c r="N96" s="238"/>
      <c r="O96" s="239"/>
      <c r="P96" s="161"/>
      <c r="Q96" s="162" t="s">
        <v>35</v>
      </c>
      <c r="R96" s="163">
        <v>1</v>
      </c>
      <c r="S96" s="167">
        <v>350</v>
      </c>
      <c r="T96" s="29">
        <f>S96*R96</f>
        <v>350</v>
      </c>
      <c r="U96" s="151"/>
      <c r="V96" s="162" t="s">
        <v>35</v>
      </c>
      <c r="W96" s="175">
        <v>1</v>
      </c>
      <c r="X96" s="173">
        <v>1352.4</v>
      </c>
      <c r="Y96" s="29">
        <f>X96*W96</f>
        <v>1352.4</v>
      </c>
      <c r="Z96" s="57"/>
      <c r="AA96" s="48" t="s">
        <v>35</v>
      </c>
      <c r="AB96" s="49">
        <v>1</v>
      </c>
      <c r="AC96" s="50">
        <v>1012.0000000000001</v>
      </c>
      <c r="AD96" s="29">
        <f t="shared" si="16"/>
        <v>1012.0000000000001</v>
      </c>
      <c r="AE96" s="161"/>
      <c r="AF96" s="162" t="s">
        <v>35</v>
      </c>
      <c r="AG96" s="175">
        <v>1</v>
      </c>
      <c r="AH96" s="180">
        <v>632.5</v>
      </c>
      <c r="AI96" s="29">
        <f>AH96*AG96</f>
        <v>632.5</v>
      </c>
    </row>
    <row r="97" spans="2:35" s="10" customFormat="1" ht="15" customHeight="1">
      <c r="B97" s="314">
        <v>47</v>
      </c>
      <c r="C97" s="315"/>
      <c r="D97" s="237" t="s">
        <v>113</v>
      </c>
      <c r="E97" s="238"/>
      <c r="F97" s="238"/>
      <c r="G97" s="238"/>
      <c r="H97" s="238"/>
      <c r="I97" s="238"/>
      <c r="J97" s="238"/>
      <c r="K97" s="238"/>
      <c r="L97" s="238"/>
      <c r="M97" s="238"/>
      <c r="N97" s="238"/>
      <c r="O97" s="239"/>
      <c r="P97" s="164"/>
      <c r="Q97" s="165" t="s">
        <v>31</v>
      </c>
      <c r="R97" s="166">
        <v>1</v>
      </c>
      <c r="S97" s="168">
        <v>2500</v>
      </c>
      <c r="T97" s="29">
        <f>S97*R97</f>
        <v>2500</v>
      </c>
      <c r="U97" s="151"/>
      <c r="V97" s="165" t="s">
        <v>31</v>
      </c>
      <c r="W97" s="176">
        <v>1</v>
      </c>
      <c r="X97" s="173">
        <v>45000</v>
      </c>
      <c r="Y97" s="29">
        <f>X97*W97</f>
        <v>45000</v>
      </c>
      <c r="Z97" s="57"/>
      <c r="AA97" s="48" t="s">
        <v>31</v>
      </c>
      <c r="AB97" s="49">
        <v>1</v>
      </c>
      <c r="AC97" s="50">
        <v>49500.000000000007</v>
      </c>
      <c r="AD97" s="29">
        <f t="shared" si="16"/>
        <v>49500.000000000007</v>
      </c>
      <c r="AE97" s="164"/>
      <c r="AF97" s="165" t="s">
        <v>31</v>
      </c>
      <c r="AG97" s="176">
        <v>1</v>
      </c>
      <c r="AH97" s="180">
        <v>86250</v>
      </c>
      <c r="AI97" s="29">
        <f>AH97*AG97</f>
        <v>86250</v>
      </c>
    </row>
    <row r="98" spans="2:35" s="10" customFormat="1" ht="15" customHeight="1">
      <c r="B98" s="203"/>
      <c r="C98" s="204"/>
      <c r="D98" s="320" t="s">
        <v>97</v>
      </c>
      <c r="E98" s="321"/>
      <c r="F98" s="321"/>
      <c r="G98" s="321"/>
      <c r="H98" s="321"/>
      <c r="I98" s="321"/>
      <c r="J98" s="321"/>
      <c r="K98" s="321"/>
      <c r="L98" s="321"/>
      <c r="M98" s="321"/>
      <c r="N98" s="321"/>
      <c r="O98" s="322"/>
      <c r="P98" s="57"/>
      <c r="Q98" s="48"/>
      <c r="R98" s="49"/>
      <c r="S98" s="50"/>
      <c r="T98" s="29"/>
      <c r="U98" s="151"/>
      <c r="V98" s="152"/>
      <c r="W98" s="152"/>
      <c r="X98" s="173"/>
      <c r="Y98" s="29"/>
      <c r="Z98" s="154"/>
      <c r="AA98" s="149"/>
      <c r="AB98" s="149"/>
      <c r="AC98" s="147"/>
      <c r="AD98" s="29"/>
      <c r="AE98" s="154"/>
      <c r="AF98" s="149"/>
      <c r="AG98" s="149"/>
      <c r="AH98" s="180"/>
      <c r="AI98" s="29"/>
    </row>
    <row r="99" spans="2:35" s="10" customFormat="1" ht="15" customHeight="1">
      <c r="B99" s="314">
        <v>48</v>
      </c>
      <c r="C99" s="316"/>
      <c r="D99" s="306" t="s">
        <v>184</v>
      </c>
      <c r="E99" s="307"/>
      <c r="F99" s="307"/>
      <c r="G99" s="307"/>
      <c r="H99" s="307"/>
      <c r="I99" s="307"/>
      <c r="J99" s="307"/>
      <c r="K99" s="307"/>
      <c r="L99" s="307"/>
      <c r="M99" s="307"/>
      <c r="N99" s="307"/>
      <c r="O99" s="308"/>
      <c r="P99" s="58"/>
      <c r="Q99" s="48" t="s">
        <v>71</v>
      </c>
      <c r="R99" s="49">
        <v>2</v>
      </c>
      <c r="S99" s="50">
        <v>5500</v>
      </c>
      <c r="T99" s="29">
        <f t="shared" ref="T99:T108" si="17">S99*R99</f>
        <v>11000</v>
      </c>
      <c r="U99" s="151"/>
      <c r="V99" s="48" t="s">
        <v>71</v>
      </c>
      <c r="W99" s="174">
        <v>2</v>
      </c>
      <c r="X99" s="173">
        <v>6510</v>
      </c>
      <c r="Y99" s="29">
        <f t="shared" ref="Y99:Y108" si="18">X99*W99</f>
        <v>13020</v>
      </c>
      <c r="Z99" s="154"/>
      <c r="AA99" s="48" t="s">
        <v>71</v>
      </c>
      <c r="AB99" s="49">
        <v>2</v>
      </c>
      <c r="AC99" s="50">
        <v>5940.0000000000009</v>
      </c>
      <c r="AD99" s="29">
        <f t="shared" ref="AD99:AD108" si="19">AC99*AB99</f>
        <v>11880.000000000002</v>
      </c>
      <c r="AE99" s="154"/>
      <c r="AF99" s="48" t="s">
        <v>71</v>
      </c>
      <c r="AG99" s="174">
        <v>2</v>
      </c>
      <c r="AH99" s="180">
        <v>6900</v>
      </c>
      <c r="AI99" s="29">
        <f t="shared" ref="AI99:AI108" si="20">AH99*AG99</f>
        <v>13800</v>
      </c>
    </row>
    <row r="100" spans="2:35" s="10" customFormat="1" ht="15" customHeight="1">
      <c r="B100" s="314">
        <v>49</v>
      </c>
      <c r="C100" s="316"/>
      <c r="D100" s="306" t="s">
        <v>110</v>
      </c>
      <c r="E100" s="307"/>
      <c r="F100" s="307"/>
      <c r="G100" s="307"/>
      <c r="H100" s="307"/>
      <c r="I100" s="307"/>
      <c r="J100" s="307"/>
      <c r="K100" s="307"/>
      <c r="L100" s="307"/>
      <c r="M100" s="307"/>
      <c r="N100" s="307"/>
      <c r="O100" s="308"/>
      <c r="P100" s="58"/>
      <c r="Q100" s="48" t="s">
        <v>71</v>
      </c>
      <c r="R100" s="49">
        <v>3</v>
      </c>
      <c r="S100" s="50">
        <v>34000</v>
      </c>
      <c r="T100" s="29">
        <f t="shared" si="17"/>
        <v>102000</v>
      </c>
      <c r="U100" s="151"/>
      <c r="V100" s="48" t="s">
        <v>71</v>
      </c>
      <c r="W100" s="174">
        <v>3</v>
      </c>
      <c r="X100" s="173">
        <v>28350</v>
      </c>
      <c r="Y100" s="29">
        <f t="shared" si="18"/>
        <v>85050</v>
      </c>
      <c r="Z100" s="154"/>
      <c r="AA100" s="48" t="s">
        <v>71</v>
      </c>
      <c r="AB100" s="49">
        <v>3</v>
      </c>
      <c r="AC100" s="50">
        <v>42075</v>
      </c>
      <c r="AD100" s="29">
        <f t="shared" si="19"/>
        <v>126225</v>
      </c>
      <c r="AE100" s="154"/>
      <c r="AF100" s="48" t="s">
        <v>71</v>
      </c>
      <c r="AG100" s="174">
        <v>3</v>
      </c>
      <c r="AH100" s="180">
        <v>59800</v>
      </c>
      <c r="AI100" s="29">
        <f t="shared" si="20"/>
        <v>179400</v>
      </c>
    </row>
    <row r="101" spans="2:35" s="10" customFormat="1" ht="15" customHeight="1">
      <c r="B101" s="314">
        <v>50</v>
      </c>
      <c r="C101" s="316"/>
      <c r="D101" s="306" t="s">
        <v>100</v>
      </c>
      <c r="E101" s="307"/>
      <c r="F101" s="307"/>
      <c r="G101" s="307"/>
      <c r="H101" s="307"/>
      <c r="I101" s="307"/>
      <c r="J101" s="307"/>
      <c r="K101" s="307"/>
      <c r="L101" s="307"/>
      <c r="M101" s="307"/>
      <c r="N101" s="307"/>
      <c r="O101" s="308"/>
      <c r="P101" s="58"/>
      <c r="Q101" s="48" t="s">
        <v>98</v>
      </c>
      <c r="R101" s="49">
        <v>20</v>
      </c>
      <c r="S101" s="50">
        <v>85</v>
      </c>
      <c r="T101" s="29">
        <f t="shared" si="17"/>
        <v>1700</v>
      </c>
      <c r="U101" s="151"/>
      <c r="V101" s="48" t="s">
        <v>98</v>
      </c>
      <c r="W101" s="174">
        <v>20</v>
      </c>
      <c r="X101" s="173">
        <v>331.8</v>
      </c>
      <c r="Y101" s="29">
        <f t="shared" si="18"/>
        <v>6636</v>
      </c>
      <c r="Z101" s="154"/>
      <c r="AA101" s="48" t="s">
        <v>98</v>
      </c>
      <c r="AB101" s="49">
        <v>20</v>
      </c>
      <c r="AC101" s="50">
        <v>433.40000000000003</v>
      </c>
      <c r="AD101" s="29">
        <f t="shared" si="19"/>
        <v>8668</v>
      </c>
      <c r="AE101" s="154"/>
      <c r="AF101" s="48" t="s">
        <v>98</v>
      </c>
      <c r="AG101" s="174">
        <v>20</v>
      </c>
      <c r="AH101" s="180">
        <v>230</v>
      </c>
      <c r="AI101" s="29">
        <f t="shared" si="20"/>
        <v>4600</v>
      </c>
    </row>
    <row r="102" spans="2:35" s="10" customFormat="1" ht="15" customHeight="1">
      <c r="B102" s="314">
        <v>51</v>
      </c>
      <c r="C102" s="316"/>
      <c r="D102" s="306" t="s">
        <v>101</v>
      </c>
      <c r="E102" s="307"/>
      <c r="F102" s="307"/>
      <c r="G102" s="307"/>
      <c r="H102" s="307"/>
      <c r="I102" s="307"/>
      <c r="J102" s="307"/>
      <c r="K102" s="307"/>
      <c r="L102" s="307"/>
      <c r="M102" s="307"/>
      <c r="N102" s="307"/>
      <c r="O102" s="308"/>
      <c r="P102" s="58"/>
      <c r="Q102" s="48" t="s">
        <v>98</v>
      </c>
      <c r="R102" s="49">
        <v>40</v>
      </c>
      <c r="S102" s="50">
        <v>65</v>
      </c>
      <c r="T102" s="29">
        <f t="shared" si="17"/>
        <v>2600</v>
      </c>
      <c r="U102" s="151"/>
      <c r="V102" s="48" t="s">
        <v>98</v>
      </c>
      <c r="W102" s="174">
        <v>40</v>
      </c>
      <c r="X102" s="173">
        <v>161.69999999999999</v>
      </c>
      <c r="Y102" s="29">
        <f t="shared" si="18"/>
        <v>6468</v>
      </c>
      <c r="Z102" s="154"/>
      <c r="AA102" s="48" t="s">
        <v>98</v>
      </c>
      <c r="AB102" s="49">
        <v>40</v>
      </c>
      <c r="AC102" s="50">
        <v>183.70000000000002</v>
      </c>
      <c r="AD102" s="29">
        <f t="shared" si="19"/>
        <v>7348.0000000000009</v>
      </c>
      <c r="AE102" s="154"/>
      <c r="AF102" s="48" t="s">
        <v>98</v>
      </c>
      <c r="AG102" s="174">
        <v>40</v>
      </c>
      <c r="AH102" s="180">
        <v>189.75</v>
      </c>
      <c r="AI102" s="29">
        <f t="shared" si="20"/>
        <v>7590</v>
      </c>
    </row>
    <row r="103" spans="2:35" s="10" customFormat="1" ht="15" customHeight="1">
      <c r="B103" s="314">
        <v>52</v>
      </c>
      <c r="C103" s="316"/>
      <c r="D103" s="306" t="s">
        <v>111</v>
      </c>
      <c r="E103" s="307"/>
      <c r="F103" s="307"/>
      <c r="G103" s="307"/>
      <c r="H103" s="307"/>
      <c r="I103" s="307"/>
      <c r="J103" s="307"/>
      <c r="K103" s="307"/>
      <c r="L103" s="307"/>
      <c r="M103" s="307"/>
      <c r="N103" s="307"/>
      <c r="O103" s="308"/>
      <c r="P103" s="58"/>
      <c r="Q103" s="48" t="s">
        <v>98</v>
      </c>
      <c r="R103" s="49">
        <v>36</v>
      </c>
      <c r="S103" s="50">
        <v>42</v>
      </c>
      <c r="T103" s="29">
        <f t="shared" si="17"/>
        <v>1512</v>
      </c>
      <c r="U103" s="151"/>
      <c r="V103" s="48" t="s">
        <v>98</v>
      </c>
      <c r="W103" s="174">
        <v>36</v>
      </c>
      <c r="X103" s="173">
        <v>124.95</v>
      </c>
      <c r="Y103" s="29">
        <f t="shared" si="18"/>
        <v>4498.2</v>
      </c>
      <c r="Z103" s="154"/>
      <c r="AA103" s="48" t="s">
        <v>98</v>
      </c>
      <c r="AB103" s="49">
        <v>36</v>
      </c>
      <c r="AC103" s="50">
        <v>59.400000000000006</v>
      </c>
      <c r="AD103" s="29">
        <f t="shared" si="19"/>
        <v>2138.4</v>
      </c>
      <c r="AE103" s="154"/>
      <c r="AF103" s="48" t="s">
        <v>98</v>
      </c>
      <c r="AG103" s="174">
        <v>36</v>
      </c>
      <c r="AH103" s="180">
        <v>138</v>
      </c>
      <c r="AI103" s="29">
        <f t="shared" si="20"/>
        <v>4968</v>
      </c>
    </row>
    <row r="104" spans="2:35" s="10" customFormat="1" ht="15" customHeight="1">
      <c r="B104" s="223">
        <v>53</v>
      </c>
      <c r="C104" s="224"/>
      <c r="D104" s="306" t="s">
        <v>185</v>
      </c>
      <c r="E104" s="307"/>
      <c r="F104" s="307"/>
      <c r="G104" s="307"/>
      <c r="H104" s="307"/>
      <c r="I104" s="307"/>
      <c r="J104" s="307"/>
      <c r="K104" s="307"/>
      <c r="L104" s="307"/>
      <c r="M104" s="307"/>
      <c r="N104" s="307"/>
      <c r="O104" s="308"/>
      <c r="P104" s="58"/>
      <c r="Q104" s="48" t="s">
        <v>71</v>
      </c>
      <c r="R104" s="49">
        <v>10</v>
      </c>
      <c r="S104" s="50">
        <v>6703.4</v>
      </c>
      <c r="T104" s="29">
        <f t="shared" si="17"/>
        <v>67034</v>
      </c>
      <c r="U104" s="151"/>
      <c r="V104" s="48" t="s">
        <v>71</v>
      </c>
      <c r="W104" s="174">
        <v>10</v>
      </c>
      <c r="X104" s="173">
        <v>12600</v>
      </c>
      <c r="Y104" s="29">
        <f t="shared" si="18"/>
        <v>126000</v>
      </c>
      <c r="Z104" s="154"/>
      <c r="AA104" s="48" t="s">
        <v>71</v>
      </c>
      <c r="AB104" s="49">
        <v>10</v>
      </c>
      <c r="AC104" s="50">
        <v>13227.500000000002</v>
      </c>
      <c r="AD104" s="29">
        <f t="shared" si="19"/>
        <v>132275.00000000003</v>
      </c>
      <c r="AE104" s="154"/>
      <c r="AF104" s="48" t="s">
        <v>71</v>
      </c>
      <c r="AG104" s="174">
        <v>10</v>
      </c>
      <c r="AH104" s="180">
        <v>8970</v>
      </c>
      <c r="AI104" s="29">
        <f t="shared" si="20"/>
        <v>89700</v>
      </c>
    </row>
    <row r="105" spans="2:35" s="10" customFormat="1" ht="15" customHeight="1">
      <c r="B105" s="223">
        <v>54</v>
      </c>
      <c r="C105" s="224"/>
      <c r="D105" s="306" t="s">
        <v>186</v>
      </c>
      <c r="E105" s="307"/>
      <c r="F105" s="307"/>
      <c r="G105" s="307"/>
      <c r="H105" s="307"/>
      <c r="I105" s="307"/>
      <c r="J105" s="307"/>
      <c r="K105" s="307"/>
      <c r="L105" s="307"/>
      <c r="M105" s="307"/>
      <c r="N105" s="307"/>
      <c r="O105" s="308"/>
      <c r="P105" s="58"/>
      <c r="Q105" s="48" t="s">
        <v>71</v>
      </c>
      <c r="R105" s="49">
        <v>10</v>
      </c>
      <c r="S105" s="50">
        <v>2500</v>
      </c>
      <c r="T105" s="29">
        <f t="shared" si="17"/>
        <v>25000</v>
      </c>
      <c r="U105" s="151"/>
      <c r="V105" s="48" t="s">
        <v>71</v>
      </c>
      <c r="W105" s="174">
        <v>10</v>
      </c>
      <c r="X105" s="173">
        <v>2100</v>
      </c>
      <c r="Y105" s="29">
        <f t="shared" si="18"/>
        <v>21000</v>
      </c>
      <c r="Z105" s="154"/>
      <c r="AA105" s="48" t="s">
        <v>71</v>
      </c>
      <c r="AB105" s="49">
        <v>10</v>
      </c>
      <c r="AC105" s="50">
        <v>2750</v>
      </c>
      <c r="AD105" s="29">
        <f t="shared" si="19"/>
        <v>27500</v>
      </c>
      <c r="AE105" s="154"/>
      <c r="AF105" s="48" t="s">
        <v>71</v>
      </c>
      <c r="AG105" s="174">
        <v>10</v>
      </c>
      <c r="AH105" s="180">
        <v>2760</v>
      </c>
      <c r="AI105" s="29">
        <f t="shared" si="20"/>
        <v>27600</v>
      </c>
    </row>
    <row r="106" spans="2:35" s="10" customFormat="1" ht="15" customHeight="1">
      <c r="B106" s="223">
        <v>55</v>
      </c>
      <c r="C106" s="224"/>
      <c r="D106" s="306" t="s">
        <v>187</v>
      </c>
      <c r="E106" s="307"/>
      <c r="F106" s="307"/>
      <c r="G106" s="307"/>
      <c r="H106" s="307"/>
      <c r="I106" s="307"/>
      <c r="J106" s="307"/>
      <c r="K106" s="307"/>
      <c r="L106" s="307"/>
      <c r="M106" s="307"/>
      <c r="N106" s="307"/>
      <c r="O106" s="308"/>
      <c r="P106" s="58"/>
      <c r="Q106" s="48" t="s">
        <v>35</v>
      </c>
      <c r="R106" s="49">
        <v>100</v>
      </c>
      <c r="S106" s="50">
        <v>30</v>
      </c>
      <c r="T106" s="29">
        <f t="shared" si="17"/>
        <v>3000</v>
      </c>
      <c r="U106" s="151"/>
      <c r="V106" s="48" t="s">
        <v>35</v>
      </c>
      <c r="W106" s="174">
        <v>100</v>
      </c>
      <c r="X106" s="173">
        <v>16.8</v>
      </c>
      <c r="Y106" s="29">
        <f t="shared" si="18"/>
        <v>1680</v>
      </c>
      <c r="Z106" s="154"/>
      <c r="AA106" s="48" t="s">
        <v>35</v>
      </c>
      <c r="AB106" s="49">
        <v>100</v>
      </c>
      <c r="AC106" s="50">
        <v>220.00000000000003</v>
      </c>
      <c r="AD106" s="29">
        <f t="shared" si="19"/>
        <v>22000.000000000004</v>
      </c>
      <c r="AE106" s="154"/>
      <c r="AF106" s="48" t="s">
        <v>35</v>
      </c>
      <c r="AG106" s="174">
        <v>100</v>
      </c>
      <c r="AH106" s="180">
        <v>51.75</v>
      </c>
      <c r="AI106" s="29">
        <f t="shared" si="20"/>
        <v>5175</v>
      </c>
    </row>
    <row r="107" spans="2:35" s="10" customFormat="1" ht="15" customHeight="1">
      <c r="B107" s="223">
        <v>56</v>
      </c>
      <c r="C107" s="224"/>
      <c r="D107" s="306" t="s">
        <v>188</v>
      </c>
      <c r="E107" s="307"/>
      <c r="F107" s="307"/>
      <c r="G107" s="307"/>
      <c r="H107" s="307"/>
      <c r="I107" s="307"/>
      <c r="J107" s="307"/>
      <c r="K107" s="307"/>
      <c r="L107" s="307"/>
      <c r="M107" s="307"/>
      <c r="N107" s="307"/>
      <c r="O107" s="308"/>
      <c r="P107" s="58"/>
      <c r="Q107" s="48" t="s">
        <v>71</v>
      </c>
      <c r="R107" s="49">
        <v>4</v>
      </c>
      <c r="S107" s="50">
        <v>1500</v>
      </c>
      <c r="T107" s="29">
        <f t="shared" si="17"/>
        <v>6000</v>
      </c>
      <c r="U107" s="151"/>
      <c r="V107" s="48" t="s">
        <v>71</v>
      </c>
      <c r="W107" s="174">
        <v>4</v>
      </c>
      <c r="X107" s="173">
        <v>2992.5</v>
      </c>
      <c r="Y107" s="29">
        <f t="shared" si="18"/>
        <v>11970</v>
      </c>
      <c r="Z107" s="154"/>
      <c r="AA107" s="48" t="s">
        <v>71</v>
      </c>
      <c r="AB107" s="49">
        <v>4</v>
      </c>
      <c r="AC107" s="50">
        <v>2866.6000000000004</v>
      </c>
      <c r="AD107" s="29">
        <f t="shared" si="19"/>
        <v>11466.400000000001</v>
      </c>
      <c r="AE107" s="154"/>
      <c r="AF107" s="48" t="s">
        <v>71</v>
      </c>
      <c r="AG107" s="174">
        <v>4</v>
      </c>
      <c r="AH107" s="180">
        <v>4025</v>
      </c>
      <c r="AI107" s="29">
        <f t="shared" si="20"/>
        <v>16100</v>
      </c>
    </row>
    <row r="108" spans="2:35" s="10" customFormat="1" ht="15" customHeight="1">
      <c r="B108" s="314">
        <v>57</v>
      </c>
      <c r="C108" s="316"/>
      <c r="D108" s="306" t="s">
        <v>189</v>
      </c>
      <c r="E108" s="307"/>
      <c r="F108" s="307"/>
      <c r="G108" s="307"/>
      <c r="H108" s="307"/>
      <c r="I108" s="307"/>
      <c r="J108" s="307"/>
      <c r="K108" s="307"/>
      <c r="L108" s="307"/>
      <c r="M108" s="307"/>
      <c r="N108" s="307"/>
      <c r="O108" s="308"/>
      <c r="P108" s="58"/>
      <c r="Q108" s="48" t="s">
        <v>71</v>
      </c>
      <c r="R108" s="49">
        <v>4</v>
      </c>
      <c r="S108" s="50">
        <v>1161.5999999999999</v>
      </c>
      <c r="T108" s="29">
        <f t="shared" si="17"/>
        <v>4646.3999999999996</v>
      </c>
      <c r="U108" s="151"/>
      <c r="V108" s="48" t="s">
        <v>71</v>
      </c>
      <c r="W108" s="175">
        <v>4</v>
      </c>
      <c r="X108" s="173">
        <v>4500</v>
      </c>
      <c r="Y108" s="29">
        <f t="shared" si="18"/>
        <v>18000</v>
      </c>
      <c r="Z108" s="154"/>
      <c r="AA108" s="48" t="s">
        <v>71</v>
      </c>
      <c r="AB108" s="49">
        <v>4</v>
      </c>
      <c r="AC108" s="50">
        <v>9350</v>
      </c>
      <c r="AD108" s="29">
        <f t="shared" si="19"/>
        <v>37400</v>
      </c>
      <c r="AE108" s="154"/>
      <c r="AF108" s="48" t="s">
        <v>71</v>
      </c>
      <c r="AG108" s="175">
        <v>4</v>
      </c>
      <c r="AH108" s="180">
        <v>2760</v>
      </c>
      <c r="AI108" s="29">
        <f t="shared" si="20"/>
        <v>11040</v>
      </c>
    </row>
    <row r="109" spans="2:35" s="10" customFormat="1" ht="15" customHeight="1">
      <c r="B109" s="223"/>
      <c r="C109" s="224"/>
      <c r="D109" s="320" t="s">
        <v>99</v>
      </c>
      <c r="E109" s="321"/>
      <c r="F109" s="321"/>
      <c r="G109" s="321"/>
      <c r="H109" s="321"/>
      <c r="I109" s="321"/>
      <c r="J109" s="321"/>
      <c r="K109" s="321"/>
      <c r="L109" s="321"/>
      <c r="M109" s="321"/>
      <c r="N109" s="321"/>
      <c r="O109" s="322"/>
      <c r="P109" s="149"/>
      <c r="Q109" s="149"/>
      <c r="R109" s="149"/>
      <c r="S109" s="150"/>
      <c r="T109" s="25"/>
      <c r="U109" s="151"/>
      <c r="V109" s="152"/>
      <c r="W109" s="149"/>
      <c r="X109" s="173"/>
      <c r="Y109" s="29"/>
      <c r="Z109" s="154"/>
      <c r="AA109" s="149"/>
      <c r="AB109" s="149"/>
      <c r="AC109" s="147"/>
      <c r="AD109" s="29"/>
      <c r="AE109" s="154"/>
      <c r="AF109" s="149"/>
      <c r="AG109" s="149"/>
      <c r="AH109" s="180"/>
      <c r="AI109" s="29"/>
    </row>
    <row r="110" spans="2:35" s="10" customFormat="1" ht="15" customHeight="1">
      <c r="B110" s="314">
        <v>58</v>
      </c>
      <c r="C110" s="316"/>
      <c r="D110" s="306" t="s">
        <v>112</v>
      </c>
      <c r="E110" s="307"/>
      <c r="F110" s="307"/>
      <c r="G110" s="307"/>
      <c r="H110" s="307"/>
      <c r="I110" s="307"/>
      <c r="J110" s="307"/>
      <c r="K110" s="307"/>
      <c r="L110" s="307"/>
      <c r="M110" s="307"/>
      <c r="N110" s="307"/>
      <c r="O110" s="308"/>
      <c r="P110" s="149"/>
      <c r="Q110" s="48" t="s">
        <v>31</v>
      </c>
      <c r="R110" s="49">
        <v>2</v>
      </c>
      <c r="S110" s="50">
        <v>45000</v>
      </c>
      <c r="T110" s="29">
        <f>S110*R110</f>
        <v>90000</v>
      </c>
      <c r="U110" s="151"/>
      <c r="V110" s="48" t="s">
        <v>31</v>
      </c>
      <c r="W110" s="175">
        <v>2</v>
      </c>
      <c r="X110" s="173">
        <v>18000</v>
      </c>
      <c r="Y110" s="29">
        <f>X110*W110</f>
        <v>36000</v>
      </c>
      <c r="Z110" s="154"/>
      <c r="AA110" s="48" t="s">
        <v>31</v>
      </c>
      <c r="AB110" s="49">
        <v>2</v>
      </c>
      <c r="AC110" s="50">
        <v>83185.3</v>
      </c>
      <c r="AD110" s="29">
        <f>AC110*AB110</f>
        <v>166370.6</v>
      </c>
      <c r="AE110" s="154"/>
      <c r="AF110" s="48" t="s">
        <v>31</v>
      </c>
      <c r="AG110" s="49">
        <v>2</v>
      </c>
      <c r="AH110" s="180">
        <v>86250</v>
      </c>
      <c r="AI110" s="29">
        <f>AH110*AG110</f>
        <v>172500</v>
      </c>
    </row>
    <row r="111" spans="2:35" s="10" customFormat="1" ht="24.75" customHeight="1">
      <c r="B111" s="200"/>
      <c r="C111" s="143"/>
      <c r="D111" s="294" t="s">
        <v>175</v>
      </c>
      <c r="E111" s="295"/>
      <c r="F111" s="295"/>
      <c r="G111" s="295"/>
      <c r="H111" s="295"/>
      <c r="I111" s="295"/>
      <c r="J111" s="295"/>
      <c r="K111" s="295"/>
      <c r="L111" s="295"/>
      <c r="M111" s="295"/>
      <c r="N111" s="295"/>
      <c r="O111" s="296"/>
      <c r="P111" s="149"/>
      <c r="Q111" s="149"/>
      <c r="R111" s="149"/>
      <c r="S111" s="150"/>
      <c r="T111" s="25">
        <f>SUM(T46:T110)</f>
        <v>1366053.4</v>
      </c>
      <c r="U111" s="151"/>
      <c r="V111" s="152"/>
      <c r="W111" s="152"/>
      <c r="X111" s="173"/>
      <c r="Y111" s="25">
        <f>SUM(Y46:Y110)</f>
        <v>1611411.75</v>
      </c>
      <c r="Z111" s="154"/>
      <c r="AA111" s="149"/>
      <c r="AB111" s="149"/>
      <c r="AC111" s="147"/>
      <c r="AD111" s="183">
        <f>SUM(AD46:AD110)</f>
        <v>2937572.9</v>
      </c>
      <c r="AE111" s="154"/>
      <c r="AF111" s="149"/>
      <c r="AG111" s="149"/>
      <c r="AH111" s="180"/>
      <c r="AI111" s="183">
        <f>SUM(AI46:AI110)</f>
        <v>1667344.75</v>
      </c>
    </row>
    <row r="112" spans="2:35" s="10" customFormat="1" ht="24.75" customHeight="1">
      <c r="B112" s="289" t="s">
        <v>119</v>
      </c>
      <c r="C112" s="336"/>
      <c r="D112" s="291" t="s">
        <v>32</v>
      </c>
      <c r="E112" s="421"/>
      <c r="F112" s="421"/>
      <c r="G112" s="421"/>
      <c r="H112" s="421"/>
      <c r="I112" s="421"/>
      <c r="J112" s="421"/>
      <c r="K112" s="421"/>
      <c r="L112" s="421"/>
      <c r="M112" s="421"/>
      <c r="N112" s="421"/>
      <c r="O112" s="422"/>
      <c r="P112" s="149"/>
      <c r="Q112" s="149"/>
      <c r="R112" s="149"/>
      <c r="S112" s="150"/>
      <c r="T112" s="25"/>
      <c r="U112" s="151"/>
      <c r="V112" s="152"/>
      <c r="W112" s="152"/>
      <c r="X112" s="173"/>
      <c r="Y112" s="25"/>
      <c r="Z112" s="154"/>
      <c r="AA112" s="149"/>
      <c r="AB112" s="149"/>
      <c r="AC112" s="147"/>
      <c r="AD112" s="29"/>
      <c r="AE112" s="154"/>
      <c r="AF112" s="149"/>
      <c r="AG112" s="149"/>
      <c r="AH112" s="180"/>
      <c r="AI112" s="29"/>
    </row>
    <row r="113" spans="2:35" s="10" customFormat="1" ht="18" customHeight="1">
      <c r="B113" s="223">
        <v>1</v>
      </c>
      <c r="C113" s="224"/>
      <c r="D113" s="220" t="s">
        <v>66</v>
      </c>
      <c r="E113" s="221"/>
      <c r="F113" s="221"/>
      <c r="G113" s="221"/>
      <c r="H113" s="221"/>
      <c r="I113" s="221"/>
      <c r="J113" s="221"/>
      <c r="K113" s="221"/>
      <c r="L113" s="221"/>
      <c r="M113" s="221"/>
      <c r="N113" s="221"/>
      <c r="O113" s="222"/>
      <c r="P113" s="149"/>
      <c r="Q113" s="34" t="s">
        <v>35</v>
      </c>
      <c r="R113" s="37">
        <v>65</v>
      </c>
      <c r="S113" s="35">
        <v>100</v>
      </c>
      <c r="T113" s="29">
        <f t="shared" ref="T113:T126" si="21">S113*R113</f>
        <v>6500</v>
      </c>
      <c r="U113" s="151"/>
      <c r="V113" s="34" t="s">
        <v>35</v>
      </c>
      <c r="W113" s="177">
        <v>65</v>
      </c>
      <c r="X113" s="173">
        <v>172.2</v>
      </c>
      <c r="Y113" s="29">
        <f t="shared" ref="Y113:Y118" si="22">X113*W113</f>
        <v>11193</v>
      </c>
      <c r="Z113" s="154"/>
      <c r="AA113" s="34" t="s">
        <v>35</v>
      </c>
      <c r="AB113" s="181">
        <v>200</v>
      </c>
      <c r="AC113" s="35">
        <v>71.5</v>
      </c>
      <c r="AD113" s="29">
        <f t="shared" ref="AD113:AD126" si="23">AC113*AB113</f>
        <v>14300</v>
      </c>
      <c r="AE113" s="154"/>
      <c r="AF113" s="34" t="s">
        <v>35</v>
      </c>
      <c r="AG113" s="177">
        <v>65</v>
      </c>
      <c r="AH113" s="180">
        <v>51.75</v>
      </c>
      <c r="AI113" s="29">
        <f t="shared" ref="AI113:AI118" si="24">AH113*AG113</f>
        <v>3363.75</v>
      </c>
    </row>
    <row r="114" spans="2:35" s="10" customFormat="1" ht="21" customHeight="1">
      <c r="B114" s="223">
        <v>2</v>
      </c>
      <c r="C114" s="224"/>
      <c r="D114" s="220" t="s">
        <v>67</v>
      </c>
      <c r="E114" s="221"/>
      <c r="F114" s="221"/>
      <c r="G114" s="221"/>
      <c r="H114" s="221"/>
      <c r="I114" s="221"/>
      <c r="J114" s="221"/>
      <c r="K114" s="221"/>
      <c r="L114" s="221"/>
      <c r="M114" s="221"/>
      <c r="N114" s="221"/>
      <c r="O114" s="222"/>
      <c r="P114" s="149"/>
      <c r="Q114" s="34" t="s">
        <v>35</v>
      </c>
      <c r="R114" s="37">
        <v>65</v>
      </c>
      <c r="S114" s="35">
        <v>150</v>
      </c>
      <c r="T114" s="29">
        <f t="shared" si="21"/>
        <v>9750</v>
      </c>
      <c r="U114" s="151"/>
      <c r="V114" s="34" t="s">
        <v>35</v>
      </c>
      <c r="W114" s="177">
        <v>65</v>
      </c>
      <c r="X114" s="173">
        <v>116.55</v>
      </c>
      <c r="Y114" s="29">
        <f t="shared" si="22"/>
        <v>7575.75</v>
      </c>
      <c r="Z114" s="154"/>
      <c r="AA114" s="34" t="s">
        <v>35</v>
      </c>
      <c r="AB114" s="181">
        <v>70</v>
      </c>
      <c r="AC114" s="35">
        <v>137.5</v>
      </c>
      <c r="AD114" s="29">
        <f t="shared" si="23"/>
        <v>9625</v>
      </c>
      <c r="AE114" s="154"/>
      <c r="AF114" s="34" t="s">
        <v>35</v>
      </c>
      <c r="AG114" s="177">
        <v>65</v>
      </c>
      <c r="AH114" s="180">
        <v>149.5</v>
      </c>
      <c r="AI114" s="29">
        <f t="shared" si="24"/>
        <v>9717.5</v>
      </c>
    </row>
    <row r="115" spans="2:35" s="10" customFormat="1" ht="21.75" customHeight="1">
      <c r="B115" s="223">
        <v>3</v>
      </c>
      <c r="C115" s="224"/>
      <c r="D115" s="220" t="s">
        <v>68</v>
      </c>
      <c r="E115" s="221"/>
      <c r="F115" s="221"/>
      <c r="G115" s="221"/>
      <c r="H115" s="221"/>
      <c r="I115" s="221"/>
      <c r="J115" s="221"/>
      <c r="K115" s="221"/>
      <c r="L115" s="221"/>
      <c r="M115" s="221"/>
      <c r="N115" s="221"/>
      <c r="O115" s="222"/>
      <c r="P115" s="149"/>
      <c r="Q115" s="34" t="s">
        <v>35</v>
      </c>
      <c r="R115" s="37">
        <v>65</v>
      </c>
      <c r="S115" s="35">
        <v>125</v>
      </c>
      <c r="T115" s="29">
        <f t="shared" si="21"/>
        <v>8125</v>
      </c>
      <c r="U115" s="151"/>
      <c r="V115" s="34" t="s">
        <v>35</v>
      </c>
      <c r="W115" s="177">
        <v>65</v>
      </c>
      <c r="X115" s="173">
        <v>122.85</v>
      </c>
      <c r="Y115" s="29">
        <f t="shared" si="22"/>
        <v>7985.25</v>
      </c>
      <c r="Z115" s="154"/>
      <c r="AA115" s="34" t="s">
        <v>35</v>
      </c>
      <c r="AB115" s="181">
        <v>60</v>
      </c>
      <c r="AC115" s="35">
        <v>38.5</v>
      </c>
      <c r="AD115" s="29">
        <f t="shared" si="23"/>
        <v>2310</v>
      </c>
      <c r="AE115" s="154"/>
      <c r="AF115" s="34" t="s">
        <v>35</v>
      </c>
      <c r="AG115" s="177">
        <v>65</v>
      </c>
      <c r="AH115" s="180">
        <v>51.75</v>
      </c>
      <c r="AI115" s="29">
        <f t="shared" si="24"/>
        <v>3363.75</v>
      </c>
    </row>
    <row r="116" spans="2:35" s="10" customFormat="1" ht="21" customHeight="1">
      <c r="B116" s="223">
        <v>4</v>
      </c>
      <c r="C116" s="224"/>
      <c r="D116" s="220" t="s">
        <v>69</v>
      </c>
      <c r="E116" s="221"/>
      <c r="F116" s="221"/>
      <c r="G116" s="221"/>
      <c r="H116" s="221"/>
      <c r="I116" s="221"/>
      <c r="J116" s="221"/>
      <c r="K116" s="221"/>
      <c r="L116" s="221"/>
      <c r="M116" s="221"/>
      <c r="N116" s="221"/>
      <c r="O116" s="222"/>
      <c r="P116" s="149"/>
      <c r="Q116" s="34" t="s">
        <v>35</v>
      </c>
      <c r="R116" s="37">
        <v>65</v>
      </c>
      <c r="S116" s="35">
        <v>175</v>
      </c>
      <c r="T116" s="29">
        <f t="shared" si="21"/>
        <v>11375</v>
      </c>
      <c r="U116" s="151"/>
      <c r="V116" s="34" t="s">
        <v>35</v>
      </c>
      <c r="W116" s="177">
        <v>65</v>
      </c>
      <c r="X116" s="173">
        <v>219.45</v>
      </c>
      <c r="Y116" s="29">
        <f t="shared" si="22"/>
        <v>14264.25</v>
      </c>
      <c r="Z116" s="154"/>
      <c r="AA116" s="34" t="s">
        <v>35</v>
      </c>
      <c r="AB116" s="181">
        <v>20</v>
      </c>
      <c r="AC116" s="35">
        <v>165</v>
      </c>
      <c r="AD116" s="29">
        <f t="shared" si="23"/>
        <v>3300</v>
      </c>
      <c r="AE116" s="154"/>
      <c r="AF116" s="34" t="s">
        <v>35</v>
      </c>
      <c r="AG116" s="177">
        <v>65</v>
      </c>
      <c r="AH116" s="180">
        <v>149.5</v>
      </c>
      <c r="AI116" s="29">
        <f t="shared" si="24"/>
        <v>9717.5</v>
      </c>
    </row>
    <row r="117" spans="2:35" s="10" customFormat="1" ht="18" customHeight="1">
      <c r="B117" s="223">
        <v>6</v>
      </c>
      <c r="C117" s="224"/>
      <c r="D117" s="220" t="s">
        <v>46</v>
      </c>
      <c r="E117" s="221"/>
      <c r="F117" s="221"/>
      <c r="G117" s="221"/>
      <c r="H117" s="221"/>
      <c r="I117" s="221"/>
      <c r="J117" s="221"/>
      <c r="K117" s="221"/>
      <c r="L117" s="221"/>
      <c r="M117" s="221"/>
      <c r="N117" s="221"/>
      <c r="O117" s="222"/>
      <c r="P117" s="149"/>
      <c r="Q117" s="34" t="s">
        <v>35</v>
      </c>
      <c r="R117" s="37">
        <v>18</v>
      </c>
      <c r="S117" s="35">
        <v>100</v>
      </c>
      <c r="T117" s="29">
        <f t="shared" si="21"/>
        <v>1800</v>
      </c>
      <c r="U117" s="151"/>
      <c r="V117" s="34" t="s">
        <v>35</v>
      </c>
      <c r="W117" s="177">
        <v>18</v>
      </c>
      <c r="X117" s="173">
        <v>117.6</v>
      </c>
      <c r="Y117" s="29">
        <f t="shared" si="22"/>
        <v>2116.7999999999997</v>
      </c>
      <c r="Z117" s="154"/>
      <c r="AA117" s="34" t="s">
        <v>35</v>
      </c>
      <c r="AB117" s="181">
        <v>10</v>
      </c>
      <c r="AC117" s="35">
        <v>220.00000000000003</v>
      </c>
      <c r="AD117" s="29">
        <f t="shared" si="23"/>
        <v>2200.0000000000005</v>
      </c>
      <c r="AE117" s="154"/>
      <c r="AF117" s="34" t="s">
        <v>35</v>
      </c>
      <c r="AG117" s="177">
        <v>18</v>
      </c>
      <c r="AH117" s="180">
        <v>115</v>
      </c>
      <c r="AI117" s="29">
        <f t="shared" si="24"/>
        <v>2070</v>
      </c>
    </row>
    <row r="118" spans="2:35" s="10" customFormat="1" ht="21" customHeight="1">
      <c r="B118" s="223">
        <v>7</v>
      </c>
      <c r="C118" s="329"/>
      <c r="D118" s="220" t="s">
        <v>59</v>
      </c>
      <c r="E118" s="323"/>
      <c r="F118" s="323"/>
      <c r="G118" s="323"/>
      <c r="H118" s="323"/>
      <c r="I118" s="323"/>
      <c r="J118" s="323"/>
      <c r="K118" s="323"/>
      <c r="L118" s="323"/>
      <c r="M118" s="323"/>
      <c r="N118" s="323"/>
      <c r="O118" s="324"/>
      <c r="P118" s="149"/>
      <c r="Q118" s="38" t="s">
        <v>37</v>
      </c>
      <c r="R118" s="39">
        <v>18</v>
      </c>
      <c r="S118" s="28">
        <v>950</v>
      </c>
      <c r="T118" s="29">
        <f t="shared" si="21"/>
        <v>17100</v>
      </c>
      <c r="U118" s="151"/>
      <c r="V118" s="38" t="s">
        <v>37</v>
      </c>
      <c r="W118" s="178">
        <v>18</v>
      </c>
      <c r="X118" s="173">
        <v>882</v>
      </c>
      <c r="Y118" s="29">
        <f t="shared" si="22"/>
        <v>15876</v>
      </c>
      <c r="Z118" s="154"/>
      <c r="AA118" s="38" t="s">
        <v>37</v>
      </c>
      <c r="AB118" s="182">
        <v>70</v>
      </c>
      <c r="AC118" s="35">
        <v>990.00000000000011</v>
      </c>
      <c r="AD118" s="29">
        <f t="shared" si="23"/>
        <v>69300.000000000015</v>
      </c>
      <c r="AE118" s="154"/>
      <c r="AF118" s="38" t="s">
        <v>37</v>
      </c>
      <c r="AG118" s="178">
        <v>18</v>
      </c>
      <c r="AH118" s="180">
        <v>2472.5</v>
      </c>
      <c r="AI118" s="29">
        <f t="shared" si="24"/>
        <v>44505</v>
      </c>
    </row>
    <row r="119" spans="2:35" s="10" customFormat="1" ht="21" customHeight="1">
      <c r="B119" s="223">
        <v>8</v>
      </c>
      <c r="C119" s="224"/>
      <c r="D119" s="220" t="s">
        <v>213</v>
      </c>
      <c r="E119" s="221"/>
      <c r="F119" s="221"/>
      <c r="G119" s="221"/>
      <c r="H119" s="221"/>
      <c r="I119" s="221"/>
      <c r="J119" s="221"/>
      <c r="K119" s="221"/>
      <c r="L119" s="221"/>
      <c r="M119" s="221"/>
      <c r="N119" s="221"/>
      <c r="O119" s="222"/>
      <c r="P119" s="149"/>
      <c r="Q119" s="38"/>
      <c r="R119" s="39"/>
      <c r="S119" s="28"/>
      <c r="T119" s="29"/>
      <c r="U119" s="151"/>
      <c r="V119" s="38"/>
      <c r="W119" s="178"/>
      <c r="X119" s="173"/>
      <c r="Y119" s="29"/>
      <c r="Z119" s="154"/>
      <c r="AA119" s="38" t="s">
        <v>212</v>
      </c>
      <c r="AB119" s="182">
        <v>3</v>
      </c>
      <c r="AC119" s="35">
        <v>1320</v>
      </c>
      <c r="AD119" s="29">
        <f t="shared" si="23"/>
        <v>3960</v>
      </c>
      <c r="AE119" s="154"/>
      <c r="AF119" s="149"/>
      <c r="AG119" s="149"/>
      <c r="AH119" s="180"/>
      <c r="AI119" s="29"/>
    </row>
    <row r="120" spans="2:35" s="10" customFormat="1" ht="21.75" customHeight="1">
      <c r="B120" s="325">
        <v>9</v>
      </c>
      <c r="C120" s="326"/>
      <c r="D120" s="220" t="s">
        <v>47</v>
      </c>
      <c r="E120" s="323"/>
      <c r="F120" s="323"/>
      <c r="G120" s="323"/>
      <c r="H120" s="323"/>
      <c r="I120" s="323"/>
      <c r="J120" s="323"/>
      <c r="K120" s="323"/>
      <c r="L120" s="323"/>
      <c r="M120" s="323"/>
      <c r="N120" s="323"/>
      <c r="O120" s="324"/>
      <c r="P120" s="149"/>
      <c r="Q120" s="38" t="s">
        <v>51</v>
      </c>
      <c r="R120" s="39">
        <v>20</v>
      </c>
      <c r="S120" s="28">
        <v>4135</v>
      </c>
      <c r="T120" s="29">
        <f t="shared" si="21"/>
        <v>82700</v>
      </c>
      <c r="U120" s="151"/>
      <c r="V120" s="38" t="s">
        <v>51</v>
      </c>
      <c r="W120" s="178">
        <v>20</v>
      </c>
      <c r="X120" s="173">
        <v>2940</v>
      </c>
      <c r="Y120" s="29">
        <f t="shared" ref="Y120:Y126" si="25">X120*W120</f>
        <v>58800</v>
      </c>
      <c r="Z120" s="154"/>
      <c r="AA120" s="38" t="s">
        <v>51</v>
      </c>
      <c r="AB120" s="182">
        <v>70</v>
      </c>
      <c r="AC120" s="35">
        <v>4950</v>
      </c>
      <c r="AD120" s="29">
        <f t="shared" si="23"/>
        <v>346500</v>
      </c>
      <c r="AE120" s="154"/>
      <c r="AF120" s="38" t="s">
        <v>51</v>
      </c>
      <c r="AG120" s="39">
        <v>20</v>
      </c>
      <c r="AH120" s="180">
        <v>4255</v>
      </c>
      <c r="AI120" s="29">
        <f t="shared" ref="AI120:AI126" si="26">AH120*AG120</f>
        <v>85100</v>
      </c>
    </row>
    <row r="121" spans="2:35" s="10" customFormat="1" ht="19.5" customHeight="1">
      <c r="B121" s="325">
        <v>10</v>
      </c>
      <c r="C121" s="327"/>
      <c r="D121" s="220" t="s">
        <v>48</v>
      </c>
      <c r="E121" s="323"/>
      <c r="F121" s="323"/>
      <c r="G121" s="323"/>
      <c r="H121" s="323"/>
      <c r="I121" s="323"/>
      <c r="J121" s="323"/>
      <c r="K121" s="323"/>
      <c r="L121" s="323"/>
      <c r="M121" s="323"/>
      <c r="N121" s="323"/>
      <c r="O121" s="324"/>
      <c r="P121" s="149"/>
      <c r="Q121" s="34" t="s">
        <v>37</v>
      </c>
      <c r="R121" s="36">
        <v>2</v>
      </c>
      <c r="S121" s="35">
        <v>1650</v>
      </c>
      <c r="T121" s="29">
        <f t="shared" si="21"/>
        <v>3300</v>
      </c>
      <c r="U121" s="151"/>
      <c r="V121" s="34" t="s">
        <v>37</v>
      </c>
      <c r="W121" s="36">
        <v>2</v>
      </c>
      <c r="X121" s="173">
        <v>2257.5</v>
      </c>
      <c r="Y121" s="29">
        <f t="shared" si="25"/>
        <v>4515</v>
      </c>
      <c r="Z121" s="154"/>
      <c r="AA121" s="34" t="s">
        <v>37</v>
      </c>
      <c r="AB121" s="36">
        <v>2</v>
      </c>
      <c r="AC121" s="35">
        <v>440.00000000000006</v>
      </c>
      <c r="AD121" s="29">
        <f t="shared" si="23"/>
        <v>880.00000000000011</v>
      </c>
      <c r="AE121" s="154"/>
      <c r="AF121" s="34" t="s">
        <v>37</v>
      </c>
      <c r="AG121" s="36">
        <v>2</v>
      </c>
      <c r="AH121" s="180">
        <v>747.5</v>
      </c>
      <c r="AI121" s="29">
        <f t="shared" si="26"/>
        <v>1495</v>
      </c>
    </row>
    <row r="122" spans="2:35" s="10" customFormat="1" ht="23.25" customHeight="1">
      <c r="B122" s="325">
        <v>11</v>
      </c>
      <c r="C122" s="327"/>
      <c r="D122" s="220" t="s">
        <v>114</v>
      </c>
      <c r="E122" s="323"/>
      <c r="F122" s="323"/>
      <c r="G122" s="323"/>
      <c r="H122" s="323"/>
      <c r="I122" s="323"/>
      <c r="J122" s="323"/>
      <c r="K122" s="323"/>
      <c r="L122" s="323"/>
      <c r="M122" s="323"/>
      <c r="N122" s="323"/>
      <c r="O122" s="324"/>
      <c r="P122" s="149"/>
      <c r="Q122" s="34" t="s">
        <v>35</v>
      </c>
      <c r="R122" s="36">
        <v>20</v>
      </c>
      <c r="S122" s="35">
        <v>336</v>
      </c>
      <c r="T122" s="29">
        <f t="shared" si="21"/>
        <v>6720</v>
      </c>
      <c r="U122" s="151"/>
      <c r="V122" s="34" t="s">
        <v>35</v>
      </c>
      <c r="W122" s="36">
        <v>20</v>
      </c>
      <c r="X122" s="173">
        <v>892.5</v>
      </c>
      <c r="Y122" s="29">
        <f t="shared" si="25"/>
        <v>17850</v>
      </c>
      <c r="Z122" s="154"/>
      <c r="AA122" s="34" t="s">
        <v>35</v>
      </c>
      <c r="AB122" s="36">
        <v>20</v>
      </c>
      <c r="AC122" s="35">
        <v>55.000000000000007</v>
      </c>
      <c r="AD122" s="29">
        <f t="shared" si="23"/>
        <v>1100.0000000000002</v>
      </c>
      <c r="AE122" s="154"/>
      <c r="AF122" s="34" t="s">
        <v>35</v>
      </c>
      <c r="AG122" s="36">
        <v>20</v>
      </c>
      <c r="AH122" s="180">
        <v>2875</v>
      </c>
      <c r="AI122" s="29">
        <f t="shared" si="26"/>
        <v>57500</v>
      </c>
    </row>
    <row r="123" spans="2:35" s="10" customFormat="1" ht="21.75" customHeight="1">
      <c r="B123" s="325">
        <v>12</v>
      </c>
      <c r="C123" s="326"/>
      <c r="D123" s="220" t="s">
        <v>49</v>
      </c>
      <c r="E123" s="323"/>
      <c r="F123" s="323"/>
      <c r="G123" s="323"/>
      <c r="H123" s="323"/>
      <c r="I123" s="323"/>
      <c r="J123" s="323"/>
      <c r="K123" s="323"/>
      <c r="L123" s="323"/>
      <c r="M123" s="323"/>
      <c r="N123" s="323"/>
      <c r="O123" s="324"/>
      <c r="P123" s="149"/>
      <c r="Q123" s="34" t="s">
        <v>51</v>
      </c>
      <c r="R123" s="36">
        <v>15</v>
      </c>
      <c r="S123" s="35">
        <v>375</v>
      </c>
      <c r="T123" s="29">
        <f t="shared" si="21"/>
        <v>5625</v>
      </c>
      <c r="U123" s="151"/>
      <c r="V123" s="34" t="s">
        <v>51</v>
      </c>
      <c r="W123" s="36">
        <v>15</v>
      </c>
      <c r="X123" s="173">
        <v>682.5</v>
      </c>
      <c r="Y123" s="29">
        <f t="shared" si="25"/>
        <v>10237.5</v>
      </c>
      <c r="Z123" s="154"/>
      <c r="AA123" s="34" t="s">
        <v>51</v>
      </c>
      <c r="AB123" s="36">
        <v>2</v>
      </c>
      <c r="AC123" s="35">
        <v>990.00000000000011</v>
      </c>
      <c r="AD123" s="29">
        <f t="shared" si="23"/>
        <v>1980.0000000000002</v>
      </c>
      <c r="AE123" s="154"/>
      <c r="AF123" s="34" t="s">
        <v>51</v>
      </c>
      <c r="AG123" s="36">
        <v>15</v>
      </c>
      <c r="AH123" s="180">
        <v>517.5</v>
      </c>
      <c r="AI123" s="29">
        <f t="shared" si="26"/>
        <v>7762.5</v>
      </c>
    </row>
    <row r="124" spans="2:35" s="10" customFormat="1" ht="21" customHeight="1">
      <c r="B124" s="325">
        <v>13</v>
      </c>
      <c r="C124" s="327"/>
      <c r="D124" s="220" t="s">
        <v>50</v>
      </c>
      <c r="E124" s="323"/>
      <c r="F124" s="323"/>
      <c r="G124" s="323"/>
      <c r="H124" s="323"/>
      <c r="I124" s="323"/>
      <c r="J124" s="323"/>
      <c r="K124" s="323"/>
      <c r="L124" s="323"/>
      <c r="M124" s="323"/>
      <c r="N124" s="323"/>
      <c r="O124" s="324"/>
      <c r="P124" s="149"/>
      <c r="Q124" s="34" t="s">
        <v>51</v>
      </c>
      <c r="R124" s="36">
        <v>10</v>
      </c>
      <c r="S124" s="35">
        <v>1050</v>
      </c>
      <c r="T124" s="29">
        <f t="shared" si="21"/>
        <v>10500</v>
      </c>
      <c r="U124" s="151"/>
      <c r="V124" s="34" t="s">
        <v>51</v>
      </c>
      <c r="W124" s="36">
        <v>10</v>
      </c>
      <c r="X124" s="173">
        <v>1890</v>
      </c>
      <c r="Y124" s="29">
        <f t="shared" si="25"/>
        <v>18900</v>
      </c>
      <c r="Z124" s="154"/>
      <c r="AA124" s="34" t="s">
        <v>51</v>
      </c>
      <c r="AB124" s="36">
        <v>1</v>
      </c>
      <c r="AC124" s="35">
        <v>1320</v>
      </c>
      <c r="AD124" s="29">
        <f t="shared" si="23"/>
        <v>1320</v>
      </c>
      <c r="AE124" s="154"/>
      <c r="AF124" s="34" t="s">
        <v>51</v>
      </c>
      <c r="AG124" s="36">
        <v>10</v>
      </c>
      <c r="AH124" s="180">
        <v>1437.5</v>
      </c>
      <c r="AI124" s="29">
        <f t="shared" si="26"/>
        <v>14375</v>
      </c>
    </row>
    <row r="125" spans="2:35" s="10" customFormat="1" ht="17.25" customHeight="1">
      <c r="B125" s="325">
        <v>14</v>
      </c>
      <c r="C125" s="326"/>
      <c r="D125" s="220" t="s">
        <v>131</v>
      </c>
      <c r="E125" s="323"/>
      <c r="F125" s="323"/>
      <c r="G125" s="323"/>
      <c r="H125" s="323"/>
      <c r="I125" s="323"/>
      <c r="J125" s="323"/>
      <c r="K125" s="323"/>
      <c r="L125" s="323"/>
      <c r="M125" s="323"/>
      <c r="N125" s="323"/>
      <c r="O125" s="324"/>
      <c r="P125" s="149"/>
      <c r="Q125" s="34" t="s">
        <v>132</v>
      </c>
      <c r="R125" s="36">
        <v>2</v>
      </c>
      <c r="S125" s="35">
        <v>1050</v>
      </c>
      <c r="T125" s="29">
        <f t="shared" si="21"/>
        <v>2100</v>
      </c>
      <c r="U125" s="151"/>
      <c r="V125" s="34" t="s">
        <v>132</v>
      </c>
      <c r="W125" s="36">
        <v>2</v>
      </c>
      <c r="X125" s="173">
        <v>1800</v>
      </c>
      <c r="Y125" s="29">
        <f t="shared" si="25"/>
        <v>3600</v>
      </c>
      <c r="Z125" s="154"/>
      <c r="AA125" s="34" t="s">
        <v>132</v>
      </c>
      <c r="AB125" s="36">
        <v>1</v>
      </c>
      <c r="AC125" s="35">
        <v>1650.0000000000002</v>
      </c>
      <c r="AD125" s="29">
        <f t="shared" si="23"/>
        <v>1650.0000000000002</v>
      </c>
      <c r="AE125" s="154"/>
      <c r="AF125" s="34" t="s">
        <v>132</v>
      </c>
      <c r="AG125" s="36">
        <v>2</v>
      </c>
      <c r="AH125" s="180">
        <v>1380</v>
      </c>
      <c r="AI125" s="29">
        <f t="shared" si="26"/>
        <v>2760</v>
      </c>
    </row>
    <row r="126" spans="2:35" s="10" customFormat="1" ht="23.25" customHeight="1">
      <c r="B126" s="325">
        <v>15</v>
      </c>
      <c r="C126" s="327"/>
      <c r="D126" s="328" t="s">
        <v>136</v>
      </c>
      <c r="E126" s="323"/>
      <c r="F126" s="323"/>
      <c r="G126" s="323"/>
      <c r="H126" s="323"/>
      <c r="I126" s="323"/>
      <c r="J126" s="323"/>
      <c r="K126" s="323"/>
      <c r="L126" s="323"/>
      <c r="M126" s="323"/>
      <c r="N126" s="323"/>
      <c r="O126" s="324"/>
      <c r="P126" s="149"/>
      <c r="Q126" s="34" t="s">
        <v>31</v>
      </c>
      <c r="R126" s="36">
        <v>1</v>
      </c>
      <c r="S126" s="35">
        <v>10000</v>
      </c>
      <c r="T126" s="29">
        <f t="shared" si="21"/>
        <v>10000</v>
      </c>
      <c r="U126" s="151"/>
      <c r="V126" s="34" t="s">
        <v>31</v>
      </c>
      <c r="W126" s="36">
        <v>1</v>
      </c>
      <c r="X126" s="173">
        <v>5000</v>
      </c>
      <c r="Y126" s="29">
        <f t="shared" si="25"/>
        <v>5000</v>
      </c>
      <c r="Z126" s="154"/>
      <c r="AA126" s="34" t="s">
        <v>31</v>
      </c>
      <c r="AB126" s="36">
        <v>1</v>
      </c>
      <c r="AC126" s="35">
        <v>72581.460000000006</v>
      </c>
      <c r="AD126" s="29">
        <f t="shared" si="23"/>
        <v>72581.460000000006</v>
      </c>
      <c r="AE126" s="154"/>
      <c r="AF126" s="34" t="s">
        <v>31</v>
      </c>
      <c r="AG126" s="36">
        <v>1</v>
      </c>
      <c r="AH126" s="180">
        <v>46000</v>
      </c>
      <c r="AI126" s="29">
        <f t="shared" si="26"/>
        <v>46000</v>
      </c>
    </row>
    <row r="127" spans="2:35" s="10" customFormat="1" ht="24" customHeight="1">
      <c r="B127" s="200"/>
      <c r="C127" s="143"/>
      <c r="D127" s="294" t="s">
        <v>175</v>
      </c>
      <c r="E127" s="295"/>
      <c r="F127" s="295"/>
      <c r="G127" s="295"/>
      <c r="H127" s="295"/>
      <c r="I127" s="295"/>
      <c r="J127" s="295"/>
      <c r="K127" s="295"/>
      <c r="L127" s="295"/>
      <c r="M127" s="295"/>
      <c r="N127" s="295"/>
      <c r="O127" s="296"/>
      <c r="P127" s="149"/>
      <c r="Q127" s="149"/>
      <c r="R127" s="149"/>
      <c r="S127" s="150"/>
      <c r="T127" s="25">
        <f>SUM(T113:T126)</f>
        <v>175595</v>
      </c>
      <c r="U127" s="151"/>
      <c r="V127" s="152"/>
      <c r="W127" s="152"/>
      <c r="X127" s="148"/>
      <c r="Y127" s="25">
        <f>SUM(Y113:Y126)</f>
        <v>177913.55</v>
      </c>
      <c r="Z127" s="154"/>
      <c r="AA127" s="34"/>
      <c r="AB127" s="36"/>
      <c r="AC127" s="35"/>
      <c r="AD127" s="183">
        <f>SUM(AD113:AD126)</f>
        <v>531006.46</v>
      </c>
      <c r="AE127" s="154"/>
      <c r="AF127" s="149"/>
      <c r="AG127" s="149"/>
      <c r="AH127" s="180"/>
      <c r="AI127" s="183">
        <f>SUM(AI113:AI126)</f>
        <v>287730</v>
      </c>
    </row>
    <row r="128" spans="2:35" s="10" customFormat="1" ht="15" customHeight="1">
      <c r="B128" s="200"/>
      <c r="C128" s="143"/>
      <c r="D128" s="144"/>
      <c r="E128" s="145"/>
      <c r="F128" s="145"/>
      <c r="G128" s="145"/>
      <c r="H128" s="145"/>
      <c r="I128" s="145"/>
      <c r="J128" s="145"/>
      <c r="K128" s="145"/>
      <c r="L128" s="145"/>
      <c r="M128" s="145"/>
      <c r="N128" s="145"/>
      <c r="O128" s="146"/>
      <c r="P128" s="149"/>
      <c r="Q128" s="149"/>
      <c r="R128" s="149"/>
      <c r="S128" s="150"/>
      <c r="T128" s="25"/>
      <c r="U128" s="151"/>
      <c r="V128" s="152"/>
      <c r="W128" s="152"/>
      <c r="X128" s="148"/>
      <c r="Y128" s="25"/>
      <c r="Z128" s="154"/>
      <c r="AA128" s="149"/>
      <c r="AB128" s="149"/>
      <c r="AC128" s="147"/>
      <c r="AD128" s="29"/>
      <c r="AE128" s="154"/>
      <c r="AF128" s="149"/>
      <c r="AG128" s="149"/>
      <c r="AH128" s="180"/>
      <c r="AI128" s="29"/>
    </row>
    <row r="129" spans="2:35" s="10" customFormat="1" ht="15" customHeight="1">
      <c r="B129" s="289" t="s">
        <v>120</v>
      </c>
      <c r="C129" s="290"/>
      <c r="D129" s="291" t="s">
        <v>33</v>
      </c>
      <c r="E129" s="334"/>
      <c r="F129" s="334"/>
      <c r="G129" s="334"/>
      <c r="H129" s="334"/>
      <c r="I129" s="334"/>
      <c r="J129" s="334"/>
      <c r="K129" s="334"/>
      <c r="L129" s="334"/>
      <c r="M129" s="334"/>
      <c r="N129" s="334"/>
      <c r="O129" s="335"/>
      <c r="P129" s="36"/>
      <c r="Q129" s="34"/>
      <c r="R129" s="32"/>
      <c r="S129" s="33"/>
      <c r="T129" s="25"/>
      <c r="U129" s="151"/>
      <c r="V129" s="152"/>
      <c r="W129" s="152"/>
      <c r="X129" s="148"/>
      <c r="Y129" s="25"/>
      <c r="Z129" s="154"/>
      <c r="AA129" s="149"/>
      <c r="AB129" s="149"/>
      <c r="AC129" s="147"/>
      <c r="AD129" s="29"/>
      <c r="AE129" s="154"/>
      <c r="AF129" s="149"/>
      <c r="AG129" s="149"/>
      <c r="AH129" s="180"/>
      <c r="AI129" s="25"/>
    </row>
    <row r="130" spans="2:35" s="10" customFormat="1" ht="27" customHeight="1">
      <c r="B130" s="289"/>
      <c r="C130" s="336"/>
      <c r="D130" s="297"/>
      <c r="E130" s="298"/>
      <c r="F130" s="298"/>
      <c r="G130" s="298"/>
      <c r="H130" s="298"/>
      <c r="I130" s="298"/>
      <c r="J130" s="298"/>
      <c r="K130" s="298"/>
      <c r="L130" s="298"/>
      <c r="M130" s="298"/>
      <c r="N130" s="298"/>
      <c r="O130" s="299"/>
      <c r="P130" s="52" t="s">
        <v>76</v>
      </c>
      <c r="Q130" s="34" t="s">
        <v>75</v>
      </c>
      <c r="R130" s="53" t="s">
        <v>74</v>
      </c>
      <c r="S130" s="64" t="s">
        <v>78</v>
      </c>
      <c r="T130" s="54" t="s">
        <v>79</v>
      </c>
      <c r="U130" s="52" t="s">
        <v>76</v>
      </c>
      <c r="V130" s="34" t="s">
        <v>75</v>
      </c>
      <c r="W130" s="53" t="s">
        <v>74</v>
      </c>
      <c r="X130" s="64" t="s">
        <v>78</v>
      </c>
      <c r="Y130" s="54" t="s">
        <v>79</v>
      </c>
      <c r="Z130" s="52" t="s">
        <v>76</v>
      </c>
      <c r="AA130" s="34" t="s">
        <v>75</v>
      </c>
      <c r="AB130" s="53" t="s">
        <v>74</v>
      </c>
      <c r="AC130" s="64" t="s">
        <v>78</v>
      </c>
      <c r="AD130" s="54" t="s">
        <v>79</v>
      </c>
      <c r="AE130" s="52" t="s">
        <v>76</v>
      </c>
      <c r="AF130" s="34" t="s">
        <v>75</v>
      </c>
      <c r="AG130" s="53" t="s">
        <v>74</v>
      </c>
      <c r="AH130" s="64" t="s">
        <v>78</v>
      </c>
      <c r="AI130" s="54" t="s">
        <v>79</v>
      </c>
    </row>
    <row r="131" spans="2:35" s="10" customFormat="1" ht="15" customHeight="1">
      <c r="B131" s="325"/>
      <c r="C131" s="326"/>
      <c r="D131" s="330" t="s">
        <v>190</v>
      </c>
      <c r="E131" s="331"/>
      <c r="F131" s="331"/>
      <c r="G131" s="331"/>
      <c r="H131" s="331"/>
      <c r="I131" s="331"/>
      <c r="J131" s="331"/>
      <c r="K131" s="331"/>
      <c r="L131" s="331"/>
      <c r="M131" s="331"/>
      <c r="N131" s="331"/>
      <c r="O131" s="332"/>
      <c r="P131" s="36"/>
      <c r="Q131" s="34"/>
      <c r="R131" s="37"/>
      <c r="S131" s="35"/>
      <c r="T131" s="25"/>
      <c r="U131" s="151"/>
      <c r="V131" s="152"/>
      <c r="W131" s="152"/>
      <c r="X131" s="148"/>
      <c r="Y131" s="25"/>
      <c r="Z131" s="154"/>
      <c r="AA131" s="149"/>
      <c r="AB131" s="149"/>
      <c r="AC131" s="147"/>
      <c r="AD131" s="29"/>
      <c r="AE131" s="154"/>
      <c r="AF131" s="149"/>
      <c r="AG131" s="149"/>
      <c r="AH131" s="147"/>
      <c r="AI131" s="25"/>
    </row>
    <row r="132" spans="2:35" s="10" customFormat="1" ht="15" customHeight="1">
      <c r="B132" s="337">
        <v>1</v>
      </c>
      <c r="C132" s="338"/>
      <c r="D132" s="333" t="s">
        <v>191</v>
      </c>
      <c r="E132" s="334"/>
      <c r="F132" s="334"/>
      <c r="G132" s="334"/>
      <c r="H132" s="334"/>
      <c r="I132" s="334"/>
      <c r="J132" s="334"/>
      <c r="K132" s="334"/>
      <c r="L132" s="334"/>
      <c r="M132" s="334"/>
      <c r="N132" s="334"/>
      <c r="O132" s="335"/>
      <c r="P132" s="36">
        <v>1</v>
      </c>
      <c r="Q132" s="34" t="s">
        <v>52</v>
      </c>
      <c r="R132" s="37">
        <v>15</v>
      </c>
      <c r="S132" s="35">
        <v>850</v>
      </c>
      <c r="T132" s="29">
        <f>S132*R132*P132</f>
        <v>12750</v>
      </c>
      <c r="U132" s="36">
        <v>1</v>
      </c>
      <c r="V132" s="34" t="s">
        <v>52</v>
      </c>
      <c r="W132" s="177">
        <v>15</v>
      </c>
      <c r="X132" s="173">
        <v>1562.7</v>
      </c>
      <c r="Y132" s="29">
        <f>X132*W132*U132</f>
        <v>23440.5</v>
      </c>
      <c r="Z132" s="36">
        <v>1</v>
      </c>
      <c r="AA132" s="34" t="s">
        <v>52</v>
      </c>
      <c r="AB132" s="181">
        <v>30</v>
      </c>
      <c r="AC132" s="35">
        <v>2220</v>
      </c>
      <c r="AD132" s="29">
        <f>AC132*AB132*Z132</f>
        <v>66600</v>
      </c>
      <c r="AE132" s="36">
        <v>1</v>
      </c>
      <c r="AF132" s="34" t="s">
        <v>52</v>
      </c>
      <c r="AG132" s="177">
        <v>15</v>
      </c>
      <c r="AH132" s="180">
        <v>1509.38</v>
      </c>
      <c r="AI132" s="209">
        <f>AH132*AG132*AE132</f>
        <v>22640.7</v>
      </c>
    </row>
    <row r="133" spans="2:35" s="10" customFormat="1" ht="15" customHeight="1">
      <c r="B133" s="337">
        <v>2</v>
      </c>
      <c r="C133" s="338"/>
      <c r="D133" s="339" t="s">
        <v>192</v>
      </c>
      <c r="E133" s="340"/>
      <c r="F133" s="340"/>
      <c r="G133" s="340"/>
      <c r="H133" s="340"/>
      <c r="I133" s="340"/>
      <c r="J133" s="340"/>
      <c r="K133" s="340"/>
      <c r="L133" s="340"/>
      <c r="M133" s="340"/>
      <c r="N133" s="340"/>
      <c r="O133" s="341"/>
      <c r="P133" s="36">
        <v>3</v>
      </c>
      <c r="Q133" s="34" t="s">
        <v>52</v>
      </c>
      <c r="R133" s="37">
        <v>15</v>
      </c>
      <c r="S133" s="35">
        <v>650</v>
      </c>
      <c r="T133" s="29">
        <f>S133*R133*P133</f>
        <v>29250</v>
      </c>
      <c r="U133" s="36">
        <v>3</v>
      </c>
      <c r="V133" s="34" t="s">
        <v>52</v>
      </c>
      <c r="W133" s="177">
        <v>15</v>
      </c>
      <c r="X133" s="173">
        <v>1455.78</v>
      </c>
      <c r="Y133" s="29">
        <f>X133*W133*U133</f>
        <v>65510.100000000006</v>
      </c>
      <c r="Z133" s="36">
        <v>1</v>
      </c>
      <c r="AA133" s="34" t="s">
        <v>52</v>
      </c>
      <c r="AB133" s="181">
        <v>5</v>
      </c>
      <c r="AC133" s="35">
        <v>1980</v>
      </c>
      <c r="AD133" s="29">
        <f>AC133*AB133*Z133</f>
        <v>9900</v>
      </c>
      <c r="AE133" s="36">
        <v>3</v>
      </c>
      <c r="AF133" s="34" t="s">
        <v>52</v>
      </c>
      <c r="AG133" s="177">
        <v>15</v>
      </c>
      <c r="AH133" s="180">
        <v>1509.38</v>
      </c>
      <c r="AI133" s="29">
        <f>AH133*AG133*AE133</f>
        <v>67922.100000000006</v>
      </c>
    </row>
    <row r="134" spans="2:35" s="10" customFormat="1" ht="15" customHeight="1">
      <c r="B134" s="337">
        <v>3</v>
      </c>
      <c r="C134" s="335"/>
      <c r="D134" s="333" t="s">
        <v>118</v>
      </c>
      <c r="E134" s="334"/>
      <c r="F134" s="334"/>
      <c r="G134" s="334"/>
      <c r="H134" s="334"/>
      <c r="I134" s="334"/>
      <c r="J134" s="334"/>
      <c r="K134" s="334"/>
      <c r="L134" s="334"/>
      <c r="M134" s="334"/>
      <c r="N134" s="334"/>
      <c r="O134" s="335"/>
      <c r="P134" s="36">
        <v>2</v>
      </c>
      <c r="Q134" s="34" t="s">
        <v>52</v>
      </c>
      <c r="R134" s="37">
        <v>15</v>
      </c>
      <c r="S134" s="35">
        <v>800</v>
      </c>
      <c r="T134" s="29">
        <f>S134*R134*P134</f>
        <v>24000</v>
      </c>
      <c r="U134" s="36">
        <v>2</v>
      </c>
      <c r="V134" s="34" t="s">
        <v>52</v>
      </c>
      <c r="W134" s="177">
        <v>15</v>
      </c>
      <c r="X134" s="173">
        <v>1443.72</v>
      </c>
      <c r="Y134" s="29">
        <f>X134*W134*U134</f>
        <v>43311.6</v>
      </c>
      <c r="Z134" s="36">
        <v>2</v>
      </c>
      <c r="AA134" s="34" t="s">
        <v>52</v>
      </c>
      <c r="AB134" s="181">
        <v>30</v>
      </c>
      <c r="AC134" s="35">
        <v>1980</v>
      </c>
      <c r="AD134" s="29">
        <f>AC134*AB134*Z134</f>
        <v>118800</v>
      </c>
      <c r="AE134" s="36">
        <v>2</v>
      </c>
      <c r="AF134" s="34" t="s">
        <v>52</v>
      </c>
      <c r="AG134" s="177">
        <v>15</v>
      </c>
      <c r="AH134" s="180">
        <v>1433.91</v>
      </c>
      <c r="AI134" s="29">
        <f>AH134*AG134*AE134</f>
        <v>43017.3</v>
      </c>
    </row>
    <row r="135" spans="2:35" s="10" customFormat="1" ht="18.75" customHeight="1">
      <c r="B135" s="337">
        <v>4</v>
      </c>
      <c r="C135" s="338"/>
      <c r="D135" s="328" t="s">
        <v>193</v>
      </c>
      <c r="E135" s="342"/>
      <c r="F135" s="342"/>
      <c r="G135" s="342"/>
      <c r="H135" s="342"/>
      <c r="I135" s="342"/>
      <c r="J135" s="342"/>
      <c r="K135" s="342"/>
      <c r="L135" s="342"/>
      <c r="M135" s="342"/>
      <c r="N135" s="342"/>
      <c r="O135" s="343"/>
      <c r="P135" s="36">
        <v>4</v>
      </c>
      <c r="Q135" s="34" t="s">
        <v>52</v>
      </c>
      <c r="R135" s="37">
        <v>15</v>
      </c>
      <c r="S135" s="35">
        <v>650</v>
      </c>
      <c r="T135" s="29">
        <f>S135*R135*P135</f>
        <v>39000</v>
      </c>
      <c r="U135" s="36"/>
      <c r="V135" s="34" t="s">
        <v>52</v>
      </c>
      <c r="W135" s="178"/>
      <c r="X135" s="173"/>
      <c r="Y135" s="29">
        <f>X135*W135*U135</f>
        <v>0</v>
      </c>
      <c r="Z135" s="154"/>
      <c r="AA135" s="149"/>
      <c r="AB135" s="149"/>
      <c r="AC135" s="147"/>
      <c r="AD135" s="29"/>
      <c r="AE135" s="36"/>
      <c r="AF135" s="34" t="s">
        <v>52</v>
      </c>
      <c r="AG135" s="178"/>
      <c r="AH135" s="180">
        <v>1282.97</v>
      </c>
      <c r="AI135" s="29">
        <f>AH135*AG135*AE135</f>
        <v>0</v>
      </c>
    </row>
    <row r="136" spans="2:35" s="10" customFormat="1" ht="21.75" customHeight="1">
      <c r="B136" s="206"/>
      <c r="C136" s="169"/>
      <c r="D136" s="294" t="s">
        <v>175</v>
      </c>
      <c r="E136" s="295"/>
      <c r="F136" s="295"/>
      <c r="G136" s="295"/>
      <c r="H136" s="295"/>
      <c r="I136" s="295"/>
      <c r="J136" s="295"/>
      <c r="K136" s="295"/>
      <c r="L136" s="295"/>
      <c r="M136" s="295"/>
      <c r="N136" s="295"/>
      <c r="O136" s="296"/>
      <c r="P136" s="36">
        <f>SUM(P132:P135)</f>
        <v>10</v>
      </c>
      <c r="Q136" s="34"/>
      <c r="R136" s="37"/>
      <c r="S136" s="35"/>
      <c r="T136" s="25">
        <f>SUM(T132:T135)</f>
        <v>105000</v>
      </c>
      <c r="U136" s="179">
        <f>SUM(U132:U135)</f>
        <v>6</v>
      </c>
      <c r="V136" s="152"/>
      <c r="W136" s="152"/>
      <c r="X136" s="173"/>
      <c r="Y136" s="25">
        <f>SUM(Y132:Y135)</f>
        <v>132262.20000000001</v>
      </c>
      <c r="Z136" s="154"/>
      <c r="AA136" s="149"/>
      <c r="AB136" s="149"/>
      <c r="AC136" s="147"/>
      <c r="AD136" s="183">
        <f>SUM(AD132:AD135)</f>
        <v>195300</v>
      </c>
      <c r="AE136" s="154"/>
      <c r="AF136" s="149"/>
      <c r="AG136" s="149"/>
      <c r="AH136" s="180"/>
      <c r="AI136" s="183">
        <f>SUM(AI132:AI135)</f>
        <v>133580.1</v>
      </c>
    </row>
    <row r="137" spans="2:35" s="10" customFormat="1" ht="15" customHeight="1">
      <c r="B137" s="325"/>
      <c r="C137" s="326"/>
      <c r="D137" s="330" t="s">
        <v>194</v>
      </c>
      <c r="E137" s="331"/>
      <c r="F137" s="331"/>
      <c r="G137" s="331"/>
      <c r="H137" s="331"/>
      <c r="I137" s="331"/>
      <c r="J137" s="331"/>
      <c r="K137" s="331"/>
      <c r="L137" s="331"/>
      <c r="M137" s="331"/>
      <c r="N137" s="331"/>
      <c r="O137" s="332"/>
      <c r="P137" s="36"/>
      <c r="Q137" s="34"/>
      <c r="R137" s="37"/>
      <c r="S137" s="35"/>
      <c r="T137" s="25"/>
      <c r="U137" s="151"/>
      <c r="V137" s="152"/>
      <c r="W137" s="152"/>
      <c r="X137" s="173"/>
      <c r="Y137" s="25"/>
      <c r="Z137" s="154"/>
      <c r="AA137" s="149"/>
      <c r="AB137" s="149"/>
      <c r="AC137" s="147"/>
      <c r="AD137" s="29"/>
      <c r="AE137" s="154"/>
      <c r="AF137" s="149"/>
      <c r="AG137" s="149"/>
      <c r="AH137" s="180"/>
      <c r="AI137" s="29"/>
    </row>
    <row r="138" spans="2:35" s="10" customFormat="1" ht="15" customHeight="1">
      <c r="B138" s="325">
        <v>1</v>
      </c>
      <c r="C138" s="326"/>
      <c r="D138" s="333" t="s">
        <v>195</v>
      </c>
      <c r="E138" s="334"/>
      <c r="F138" s="334"/>
      <c r="G138" s="334"/>
      <c r="H138" s="334"/>
      <c r="I138" s="334"/>
      <c r="J138" s="334"/>
      <c r="K138" s="334"/>
      <c r="L138" s="334"/>
      <c r="M138" s="334"/>
      <c r="N138" s="334"/>
      <c r="O138" s="335"/>
      <c r="P138" s="65">
        <v>1</v>
      </c>
      <c r="Q138" s="34" t="s">
        <v>52</v>
      </c>
      <c r="R138" s="37">
        <v>25</v>
      </c>
      <c r="S138" s="35">
        <v>1000</v>
      </c>
      <c r="T138" s="29">
        <f t="shared" ref="T138:T148" si="27">S138*R138*P138</f>
        <v>25000</v>
      </c>
      <c r="U138" s="65">
        <v>1</v>
      </c>
      <c r="V138" s="34" t="s">
        <v>52</v>
      </c>
      <c r="W138" s="177">
        <v>25</v>
      </c>
      <c r="X138" s="173">
        <v>2586.2600000000002</v>
      </c>
      <c r="Y138" s="29">
        <f t="shared" ref="Y138:Y148" si="28">X138*W138*U138</f>
        <v>64656.500000000007</v>
      </c>
      <c r="Z138" s="154"/>
      <c r="AA138" s="149"/>
      <c r="AB138" s="149"/>
      <c r="AC138" s="147"/>
      <c r="AD138" s="29"/>
      <c r="AE138" s="65">
        <v>1</v>
      </c>
      <c r="AF138" s="34" t="s">
        <v>52</v>
      </c>
      <c r="AG138" s="177">
        <v>25</v>
      </c>
      <c r="AH138" s="180">
        <v>2803.13</v>
      </c>
      <c r="AI138" s="29">
        <f t="shared" ref="AI138:AI148" si="29">AH138*AG138*AE138</f>
        <v>70078.25</v>
      </c>
    </row>
    <row r="139" spans="2:35" s="10" customFormat="1" ht="15" customHeight="1">
      <c r="B139" s="325">
        <v>2</v>
      </c>
      <c r="C139" s="326"/>
      <c r="D139" s="333" t="s">
        <v>196</v>
      </c>
      <c r="E139" s="334"/>
      <c r="F139" s="334"/>
      <c r="G139" s="334"/>
      <c r="H139" s="334"/>
      <c r="I139" s="334"/>
      <c r="J139" s="334"/>
      <c r="K139" s="334"/>
      <c r="L139" s="334"/>
      <c r="M139" s="334"/>
      <c r="N139" s="334"/>
      <c r="O139" s="335"/>
      <c r="P139" s="65">
        <v>1</v>
      </c>
      <c r="Q139" s="34" t="s">
        <v>52</v>
      </c>
      <c r="R139" s="37">
        <v>25</v>
      </c>
      <c r="S139" s="35">
        <v>750</v>
      </c>
      <c r="T139" s="29">
        <f t="shared" si="27"/>
        <v>18750</v>
      </c>
      <c r="U139" s="65">
        <v>1</v>
      </c>
      <c r="V139" s="34" t="s">
        <v>52</v>
      </c>
      <c r="W139" s="177">
        <v>25</v>
      </c>
      <c r="X139" s="173">
        <v>2856.26</v>
      </c>
      <c r="Y139" s="29">
        <f t="shared" si="28"/>
        <v>71406.5</v>
      </c>
      <c r="Z139" s="154"/>
      <c r="AA139" s="149"/>
      <c r="AB139" s="149"/>
      <c r="AC139" s="147"/>
      <c r="AD139" s="29"/>
      <c r="AE139" s="65">
        <v>1</v>
      </c>
      <c r="AF139" s="34" t="s">
        <v>52</v>
      </c>
      <c r="AG139" s="177">
        <v>25</v>
      </c>
      <c r="AH139" s="180">
        <v>2242.5</v>
      </c>
      <c r="AI139" s="29">
        <f t="shared" si="29"/>
        <v>56062.5</v>
      </c>
    </row>
    <row r="140" spans="2:35" s="10" customFormat="1" ht="15" customHeight="1">
      <c r="B140" s="325">
        <v>3</v>
      </c>
      <c r="C140" s="326"/>
      <c r="D140" s="333" t="s">
        <v>197</v>
      </c>
      <c r="E140" s="334"/>
      <c r="F140" s="334"/>
      <c r="G140" s="334"/>
      <c r="H140" s="334"/>
      <c r="I140" s="334"/>
      <c r="J140" s="334"/>
      <c r="K140" s="334"/>
      <c r="L140" s="334"/>
      <c r="M140" s="334"/>
      <c r="N140" s="334"/>
      <c r="O140" s="335"/>
      <c r="P140" s="65">
        <v>1</v>
      </c>
      <c r="Q140" s="34" t="s">
        <v>52</v>
      </c>
      <c r="R140" s="37">
        <v>25</v>
      </c>
      <c r="S140" s="35">
        <v>750</v>
      </c>
      <c r="T140" s="29">
        <f t="shared" si="27"/>
        <v>18750</v>
      </c>
      <c r="U140" s="65">
        <v>1</v>
      </c>
      <c r="V140" s="34" t="s">
        <v>52</v>
      </c>
      <c r="W140" s="177">
        <v>25</v>
      </c>
      <c r="X140" s="173">
        <v>2023.47</v>
      </c>
      <c r="Y140" s="29">
        <f t="shared" si="28"/>
        <v>50586.75</v>
      </c>
      <c r="Z140" s="154"/>
      <c r="AA140" s="149"/>
      <c r="AB140" s="149"/>
      <c r="AC140" s="147"/>
      <c r="AD140" s="29"/>
      <c r="AE140" s="65">
        <v>1</v>
      </c>
      <c r="AF140" s="34" t="s">
        <v>52</v>
      </c>
      <c r="AG140" s="177">
        <v>25</v>
      </c>
      <c r="AH140" s="180">
        <v>2055.63</v>
      </c>
      <c r="AI140" s="29">
        <f t="shared" si="29"/>
        <v>51390.75</v>
      </c>
    </row>
    <row r="141" spans="2:35" s="10" customFormat="1" ht="15" customHeight="1">
      <c r="B141" s="325">
        <v>4</v>
      </c>
      <c r="C141" s="326"/>
      <c r="D141" s="333" t="s">
        <v>198</v>
      </c>
      <c r="E141" s="334"/>
      <c r="F141" s="334"/>
      <c r="G141" s="334"/>
      <c r="H141" s="334"/>
      <c r="I141" s="334"/>
      <c r="J141" s="334"/>
      <c r="K141" s="334"/>
      <c r="L141" s="334"/>
      <c r="M141" s="334"/>
      <c r="N141" s="334"/>
      <c r="O141" s="335"/>
      <c r="P141" s="26">
        <v>1</v>
      </c>
      <c r="Q141" s="34" t="s">
        <v>52</v>
      </c>
      <c r="R141" s="37">
        <v>25</v>
      </c>
      <c r="S141" s="28">
        <v>850</v>
      </c>
      <c r="T141" s="29">
        <f t="shared" si="27"/>
        <v>21250</v>
      </c>
      <c r="U141" s="26"/>
      <c r="V141" s="34"/>
      <c r="W141" s="177"/>
      <c r="X141" s="173"/>
      <c r="Y141" s="29">
        <f t="shared" si="28"/>
        <v>0</v>
      </c>
      <c r="Z141" s="154"/>
      <c r="AA141" s="149"/>
      <c r="AB141" s="149"/>
      <c r="AC141" s="147"/>
      <c r="AD141" s="29"/>
      <c r="AE141" s="26"/>
      <c r="AF141" s="34" t="s">
        <v>52</v>
      </c>
      <c r="AG141" s="177">
        <v>25</v>
      </c>
      <c r="AH141" s="180">
        <v>1868.75</v>
      </c>
      <c r="AI141" s="29">
        <f t="shared" si="29"/>
        <v>0</v>
      </c>
    </row>
    <row r="142" spans="2:35" s="10" customFormat="1" ht="15" customHeight="1">
      <c r="B142" s="325">
        <v>5</v>
      </c>
      <c r="C142" s="326"/>
      <c r="D142" s="333" t="s">
        <v>77</v>
      </c>
      <c r="E142" s="423"/>
      <c r="F142" s="423"/>
      <c r="G142" s="423"/>
      <c r="H142" s="423"/>
      <c r="I142" s="423"/>
      <c r="J142" s="423"/>
      <c r="K142" s="423"/>
      <c r="L142" s="423"/>
      <c r="M142" s="423"/>
      <c r="N142" s="423"/>
      <c r="O142" s="424"/>
      <c r="P142" s="36">
        <v>4</v>
      </c>
      <c r="Q142" s="34" t="s">
        <v>52</v>
      </c>
      <c r="R142" s="37">
        <v>25</v>
      </c>
      <c r="S142" s="35">
        <v>650</v>
      </c>
      <c r="T142" s="29">
        <f t="shared" si="27"/>
        <v>65000</v>
      </c>
      <c r="U142" s="36">
        <v>4</v>
      </c>
      <c r="V142" s="34" t="s">
        <v>52</v>
      </c>
      <c r="W142" s="177">
        <v>25</v>
      </c>
      <c r="X142" s="173">
        <v>2237.63</v>
      </c>
      <c r="Y142" s="29">
        <f t="shared" si="28"/>
        <v>223763</v>
      </c>
      <c r="Z142" s="154"/>
      <c r="AA142" s="149"/>
      <c r="AB142" s="149"/>
      <c r="AC142" s="147"/>
      <c r="AD142" s="29"/>
      <c r="AE142" s="36">
        <v>4</v>
      </c>
      <c r="AF142" s="34" t="s">
        <v>52</v>
      </c>
      <c r="AG142" s="177">
        <v>25</v>
      </c>
      <c r="AH142" s="180">
        <v>1868.75</v>
      </c>
      <c r="AI142" s="29">
        <f t="shared" si="29"/>
        <v>186875</v>
      </c>
    </row>
    <row r="143" spans="2:35" s="10" customFormat="1" ht="15" customHeight="1">
      <c r="B143" s="325">
        <v>6</v>
      </c>
      <c r="C143" s="326"/>
      <c r="D143" s="328" t="s">
        <v>199</v>
      </c>
      <c r="E143" s="387"/>
      <c r="F143" s="387"/>
      <c r="G143" s="387"/>
      <c r="H143" s="387"/>
      <c r="I143" s="387"/>
      <c r="J143" s="387"/>
      <c r="K143" s="387"/>
      <c r="L143" s="387"/>
      <c r="M143" s="387"/>
      <c r="N143" s="387"/>
      <c r="O143" s="388"/>
      <c r="P143" s="36">
        <v>3</v>
      </c>
      <c r="Q143" s="34" t="s">
        <v>52</v>
      </c>
      <c r="R143" s="37">
        <v>25</v>
      </c>
      <c r="S143" s="35">
        <v>800</v>
      </c>
      <c r="T143" s="29">
        <f t="shared" si="27"/>
        <v>60000</v>
      </c>
      <c r="U143" s="36">
        <v>3</v>
      </c>
      <c r="V143" s="34" t="s">
        <v>52</v>
      </c>
      <c r="W143" s="177">
        <v>25</v>
      </c>
      <c r="X143" s="173">
        <v>2215.66</v>
      </c>
      <c r="Y143" s="29">
        <f t="shared" si="28"/>
        <v>166174.5</v>
      </c>
      <c r="Z143" s="36">
        <v>2</v>
      </c>
      <c r="AA143" s="34" t="s">
        <v>52</v>
      </c>
      <c r="AB143" s="181">
        <v>30</v>
      </c>
      <c r="AC143" s="35">
        <v>2100</v>
      </c>
      <c r="AD143" s="29">
        <f t="shared" ref="AD143:AD148" si="30">AC143*AB143*Z143</f>
        <v>126000</v>
      </c>
      <c r="AE143" s="36">
        <v>3</v>
      </c>
      <c r="AF143" s="34" t="s">
        <v>52</v>
      </c>
      <c r="AG143" s="177">
        <v>25</v>
      </c>
      <c r="AH143" s="180">
        <v>1775.31</v>
      </c>
      <c r="AI143" s="29">
        <f t="shared" si="29"/>
        <v>133148.25</v>
      </c>
    </row>
    <row r="144" spans="2:35" s="10" customFormat="1" ht="15" customHeight="1">
      <c r="B144" s="325">
        <v>7</v>
      </c>
      <c r="C144" s="326"/>
      <c r="D144" s="328" t="s">
        <v>200</v>
      </c>
      <c r="E144" s="342"/>
      <c r="F144" s="342"/>
      <c r="G144" s="342"/>
      <c r="H144" s="342"/>
      <c r="I144" s="342"/>
      <c r="J144" s="342"/>
      <c r="K144" s="342"/>
      <c r="L144" s="342"/>
      <c r="M144" s="342"/>
      <c r="N144" s="342"/>
      <c r="O144" s="343"/>
      <c r="P144" s="36">
        <v>4</v>
      </c>
      <c r="Q144" s="34" t="s">
        <v>52</v>
      </c>
      <c r="R144" s="37">
        <v>25</v>
      </c>
      <c r="S144" s="35">
        <v>650</v>
      </c>
      <c r="T144" s="29">
        <f t="shared" si="27"/>
        <v>65000</v>
      </c>
      <c r="U144" s="36">
        <v>4</v>
      </c>
      <c r="V144" s="34" t="s">
        <v>52</v>
      </c>
      <c r="W144" s="177">
        <v>25</v>
      </c>
      <c r="X144" s="173">
        <v>1247.3699999999999</v>
      </c>
      <c r="Y144" s="29">
        <f t="shared" si="28"/>
        <v>124736.99999999999</v>
      </c>
      <c r="Z144" s="36">
        <v>4</v>
      </c>
      <c r="AA144" s="34" t="s">
        <v>52</v>
      </c>
      <c r="AB144" s="181">
        <v>30</v>
      </c>
      <c r="AC144" s="35">
        <v>1980</v>
      </c>
      <c r="AD144" s="29">
        <f t="shared" si="30"/>
        <v>237600</v>
      </c>
      <c r="AE144" s="36">
        <v>4</v>
      </c>
      <c r="AF144" s="34" t="s">
        <v>52</v>
      </c>
      <c r="AG144" s="177">
        <v>25</v>
      </c>
      <c r="AH144" s="180">
        <v>1588.44</v>
      </c>
      <c r="AI144" s="29">
        <f t="shared" si="29"/>
        <v>158844</v>
      </c>
    </row>
    <row r="145" spans="2:35" s="10" customFormat="1" ht="15" customHeight="1">
      <c r="B145" s="325">
        <v>8</v>
      </c>
      <c r="C145" s="326"/>
      <c r="D145" s="328" t="s">
        <v>201</v>
      </c>
      <c r="E145" s="342"/>
      <c r="F145" s="342"/>
      <c r="G145" s="342"/>
      <c r="H145" s="342"/>
      <c r="I145" s="342"/>
      <c r="J145" s="342"/>
      <c r="K145" s="342"/>
      <c r="L145" s="342"/>
      <c r="M145" s="342"/>
      <c r="N145" s="342"/>
      <c r="O145" s="343"/>
      <c r="P145" s="36">
        <v>1</v>
      </c>
      <c r="Q145" s="34" t="s">
        <v>52</v>
      </c>
      <c r="R145" s="37">
        <v>25</v>
      </c>
      <c r="S145" s="35">
        <v>650</v>
      </c>
      <c r="T145" s="29">
        <f t="shared" si="27"/>
        <v>16250</v>
      </c>
      <c r="U145" s="36">
        <v>1</v>
      </c>
      <c r="V145" s="34" t="s">
        <v>52</v>
      </c>
      <c r="W145" s="177">
        <v>25</v>
      </c>
      <c r="X145" s="173">
        <v>1247.3699999999999</v>
      </c>
      <c r="Y145" s="29">
        <f t="shared" si="28"/>
        <v>31184.249999999996</v>
      </c>
      <c r="Z145" s="36">
        <v>6</v>
      </c>
      <c r="AA145" s="34" t="s">
        <v>52</v>
      </c>
      <c r="AB145" s="181">
        <v>30</v>
      </c>
      <c r="AC145" s="35">
        <v>1980</v>
      </c>
      <c r="AD145" s="29">
        <f t="shared" si="30"/>
        <v>356400</v>
      </c>
      <c r="AE145" s="36">
        <v>1</v>
      </c>
      <c r="AF145" s="34" t="s">
        <v>52</v>
      </c>
      <c r="AG145" s="177">
        <v>25</v>
      </c>
      <c r="AH145" s="180">
        <v>1588.44</v>
      </c>
      <c r="AI145" s="29">
        <f t="shared" si="29"/>
        <v>39711</v>
      </c>
    </row>
    <row r="146" spans="2:35" s="10" customFormat="1" ht="15" customHeight="1">
      <c r="B146" s="325">
        <v>9</v>
      </c>
      <c r="C146" s="326"/>
      <c r="D146" s="328" t="s">
        <v>202</v>
      </c>
      <c r="E146" s="387"/>
      <c r="F146" s="387"/>
      <c r="G146" s="387"/>
      <c r="H146" s="387"/>
      <c r="I146" s="387"/>
      <c r="J146" s="387"/>
      <c r="K146" s="387"/>
      <c r="L146" s="387"/>
      <c r="M146" s="387"/>
      <c r="N146" s="387"/>
      <c r="O146" s="388"/>
      <c r="P146" s="36">
        <v>2</v>
      </c>
      <c r="Q146" s="34" t="s">
        <v>52</v>
      </c>
      <c r="R146" s="37">
        <v>25</v>
      </c>
      <c r="S146" s="35">
        <v>800</v>
      </c>
      <c r="T146" s="29">
        <f t="shared" si="27"/>
        <v>40000</v>
      </c>
      <c r="U146" s="36">
        <v>1</v>
      </c>
      <c r="V146" s="34" t="s">
        <v>52</v>
      </c>
      <c r="W146" s="177">
        <v>25</v>
      </c>
      <c r="X146" s="173">
        <v>1984.22</v>
      </c>
      <c r="Y146" s="29">
        <f>X146*W146*U146</f>
        <v>49605.5</v>
      </c>
      <c r="Z146" s="36">
        <v>8</v>
      </c>
      <c r="AA146" s="34" t="s">
        <v>52</v>
      </c>
      <c r="AB146" s="181">
        <v>30</v>
      </c>
      <c r="AC146" s="35">
        <v>1920</v>
      </c>
      <c r="AD146" s="29">
        <f t="shared" si="30"/>
        <v>460800</v>
      </c>
      <c r="AE146" s="36">
        <v>1</v>
      </c>
      <c r="AF146" s="34" t="s">
        <v>52</v>
      </c>
      <c r="AG146" s="177">
        <v>25</v>
      </c>
      <c r="AH146" s="180">
        <v>1588.44</v>
      </c>
      <c r="AI146" s="29">
        <f t="shared" si="29"/>
        <v>39711</v>
      </c>
    </row>
    <row r="147" spans="2:35" s="10" customFormat="1" ht="15" customHeight="1">
      <c r="B147" s="325">
        <v>10</v>
      </c>
      <c r="C147" s="326"/>
      <c r="D147" s="328" t="s">
        <v>203</v>
      </c>
      <c r="E147" s="387"/>
      <c r="F147" s="387"/>
      <c r="G147" s="387"/>
      <c r="H147" s="387"/>
      <c r="I147" s="387"/>
      <c r="J147" s="387"/>
      <c r="K147" s="387"/>
      <c r="L147" s="387"/>
      <c r="M147" s="387"/>
      <c r="N147" s="387"/>
      <c r="O147" s="388"/>
      <c r="P147" s="36">
        <v>1</v>
      </c>
      <c r="Q147" s="34" t="s">
        <v>52</v>
      </c>
      <c r="R147" s="37">
        <v>25</v>
      </c>
      <c r="S147" s="35">
        <v>650</v>
      </c>
      <c r="T147" s="29">
        <f t="shared" si="27"/>
        <v>16250</v>
      </c>
      <c r="U147" s="36">
        <v>1</v>
      </c>
      <c r="V147" s="34" t="s">
        <v>52</v>
      </c>
      <c r="W147" s="177">
        <v>25</v>
      </c>
      <c r="X147" s="173">
        <v>1984.22</v>
      </c>
      <c r="Y147" s="29">
        <f t="shared" si="28"/>
        <v>49605.5</v>
      </c>
      <c r="Z147" s="65">
        <v>2</v>
      </c>
      <c r="AA147" s="34" t="s">
        <v>52</v>
      </c>
      <c r="AB147" s="181">
        <v>30</v>
      </c>
      <c r="AC147" s="35">
        <v>1920</v>
      </c>
      <c r="AD147" s="29">
        <f t="shared" si="30"/>
        <v>115200</v>
      </c>
      <c r="AE147" s="36">
        <v>1</v>
      </c>
      <c r="AF147" s="34" t="s">
        <v>52</v>
      </c>
      <c r="AG147" s="177">
        <v>25</v>
      </c>
      <c r="AH147" s="180">
        <v>1588.44</v>
      </c>
      <c r="AI147" s="29">
        <f t="shared" si="29"/>
        <v>39711</v>
      </c>
    </row>
    <row r="148" spans="2:35" s="10" customFormat="1" ht="15" customHeight="1">
      <c r="B148" s="325">
        <v>11</v>
      </c>
      <c r="C148" s="326"/>
      <c r="D148" s="328" t="s">
        <v>204</v>
      </c>
      <c r="E148" s="387"/>
      <c r="F148" s="387"/>
      <c r="G148" s="387"/>
      <c r="H148" s="387"/>
      <c r="I148" s="387"/>
      <c r="J148" s="387"/>
      <c r="K148" s="387"/>
      <c r="L148" s="387"/>
      <c r="M148" s="387"/>
      <c r="N148" s="387"/>
      <c r="O148" s="388"/>
      <c r="P148" s="36">
        <v>1</v>
      </c>
      <c r="Q148" s="34" t="s">
        <v>52</v>
      </c>
      <c r="R148" s="37">
        <v>25</v>
      </c>
      <c r="S148" s="35">
        <v>800</v>
      </c>
      <c r="T148" s="29">
        <f t="shared" si="27"/>
        <v>20000</v>
      </c>
      <c r="U148" s="36">
        <v>1</v>
      </c>
      <c r="V148" s="34" t="s">
        <v>52</v>
      </c>
      <c r="W148" s="178">
        <v>25</v>
      </c>
      <c r="X148" s="173">
        <v>1797.52</v>
      </c>
      <c r="Y148" s="29">
        <f t="shared" si="28"/>
        <v>44938</v>
      </c>
      <c r="Z148" s="26">
        <v>2</v>
      </c>
      <c r="AA148" s="26" t="s">
        <v>52</v>
      </c>
      <c r="AB148" s="181">
        <v>30</v>
      </c>
      <c r="AC148" s="35">
        <v>1920</v>
      </c>
      <c r="AD148" s="29">
        <f t="shared" si="30"/>
        <v>115200</v>
      </c>
      <c r="AE148" s="36">
        <v>1</v>
      </c>
      <c r="AF148" s="34" t="s">
        <v>52</v>
      </c>
      <c r="AG148" s="178">
        <v>25</v>
      </c>
      <c r="AH148" s="180">
        <v>1681.88</v>
      </c>
      <c r="AI148" s="29">
        <f t="shared" si="29"/>
        <v>42047</v>
      </c>
    </row>
    <row r="149" spans="2:35" s="10" customFormat="1" ht="15" customHeight="1">
      <c r="B149" s="325"/>
      <c r="C149" s="326"/>
      <c r="D149" s="294" t="s">
        <v>13</v>
      </c>
      <c r="E149" s="295"/>
      <c r="F149" s="295"/>
      <c r="G149" s="295"/>
      <c r="H149" s="295"/>
      <c r="I149" s="295"/>
      <c r="J149" s="295"/>
      <c r="K149" s="295"/>
      <c r="L149" s="295"/>
      <c r="M149" s="295"/>
      <c r="N149" s="295"/>
      <c r="O149" s="296"/>
      <c r="P149" s="36">
        <f>SUM(P138:P148)</f>
        <v>20</v>
      </c>
      <c r="Q149" s="34"/>
      <c r="R149" s="37">
        <v>25</v>
      </c>
      <c r="S149" s="35"/>
      <c r="T149" s="25">
        <f>SUM(T138:T148)</f>
        <v>366250</v>
      </c>
      <c r="U149" s="151">
        <f>SUM(U138:U148)</f>
        <v>18</v>
      </c>
      <c r="V149" s="152"/>
      <c r="W149" s="152"/>
      <c r="X149" s="173"/>
      <c r="Y149" s="25">
        <f>SUM(Y138:Y148)</f>
        <v>876657.5</v>
      </c>
      <c r="Z149" s="154"/>
      <c r="AA149" s="149"/>
      <c r="AB149" s="149"/>
      <c r="AC149" s="147"/>
      <c r="AD149" s="183">
        <f>SUM(AD143:AD148)</f>
        <v>1411200</v>
      </c>
      <c r="AE149" s="154"/>
      <c r="AF149" s="149"/>
      <c r="AG149" s="149"/>
      <c r="AH149" s="180"/>
      <c r="AI149" s="183">
        <f>SUM(AI138:AI148)</f>
        <v>817578.75</v>
      </c>
    </row>
    <row r="150" spans="2:35" s="10" customFormat="1" ht="15" customHeight="1">
      <c r="B150" s="325"/>
      <c r="C150" s="326"/>
      <c r="D150" s="389" t="s">
        <v>205</v>
      </c>
      <c r="E150" s="390"/>
      <c r="F150" s="390"/>
      <c r="G150" s="390"/>
      <c r="H150" s="390"/>
      <c r="I150" s="390"/>
      <c r="J150" s="390"/>
      <c r="K150" s="390"/>
      <c r="L150" s="390"/>
      <c r="M150" s="390"/>
      <c r="N150" s="390"/>
      <c r="O150" s="391"/>
      <c r="P150" s="170"/>
      <c r="Q150" s="34"/>
      <c r="R150" s="171"/>
      <c r="S150" s="33"/>
      <c r="T150" s="25"/>
      <c r="U150" s="151"/>
      <c r="V150" s="152"/>
      <c r="W150" s="152"/>
      <c r="X150" s="173"/>
      <c r="Y150" s="25"/>
      <c r="Z150" s="154"/>
      <c r="AA150" s="149"/>
      <c r="AB150" s="149"/>
      <c r="AC150" s="147"/>
      <c r="AD150" s="29"/>
      <c r="AE150" s="154"/>
      <c r="AF150" s="149"/>
      <c r="AG150" s="149"/>
      <c r="AH150" s="180"/>
      <c r="AI150" s="29"/>
    </row>
    <row r="151" spans="2:35" s="10" customFormat="1" ht="15" customHeight="1">
      <c r="B151" s="325">
        <v>1</v>
      </c>
      <c r="C151" s="326"/>
      <c r="D151" s="425" t="s">
        <v>206</v>
      </c>
      <c r="E151" s="342"/>
      <c r="F151" s="342"/>
      <c r="G151" s="342"/>
      <c r="H151" s="342"/>
      <c r="I151" s="342"/>
      <c r="J151" s="342"/>
      <c r="K151" s="342"/>
      <c r="L151" s="342"/>
      <c r="M151" s="342"/>
      <c r="N151" s="342"/>
      <c r="O151" s="343"/>
      <c r="P151" s="36">
        <v>2</v>
      </c>
      <c r="Q151" s="34" t="s">
        <v>52</v>
      </c>
      <c r="R151" s="37">
        <v>4</v>
      </c>
      <c r="S151" s="35">
        <v>650</v>
      </c>
      <c r="T151" s="29">
        <f>S151*R151*P151</f>
        <v>5200</v>
      </c>
      <c r="U151" s="36">
        <v>2</v>
      </c>
      <c r="V151" s="34" t="s">
        <v>52</v>
      </c>
      <c r="W151" s="177">
        <v>4</v>
      </c>
      <c r="X151" s="180">
        <v>2237.63</v>
      </c>
      <c r="Y151" s="29">
        <f>X151*W151*U151</f>
        <v>17901.04</v>
      </c>
      <c r="Z151" s="154"/>
      <c r="AA151" s="149"/>
      <c r="AB151" s="149"/>
      <c r="AC151" s="147"/>
      <c r="AD151" s="29"/>
      <c r="AE151" s="36">
        <v>2</v>
      </c>
      <c r="AF151" s="34" t="s">
        <v>52</v>
      </c>
      <c r="AG151" s="177">
        <v>4</v>
      </c>
      <c r="AH151" s="180">
        <v>1868.75</v>
      </c>
      <c r="AI151" s="29">
        <f>AH151*AG151*AE151</f>
        <v>14950</v>
      </c>
    </row>
    <row r="152" spans="2:35" s="10" customFormat="1" ht="15" customHeight="1">
      <c r="B152" s="325">
        <v>2</v>
      </c>
      <c r="C152" s="326"/>
      <c r="D152" s="425" t="s">
        <v>207</v>
      </c>
      <c r="E152" s="342"/>
      <c r="F152" s="342"/>
      <c r="G152" s="342"/>
      <c r="H152" s="342"/>
      <c r="I152" s="342"/>
      <c r="J152" s="342"/>
      <c r="K152" s="342"/>
      <c r="L152" s="342"/>
      <c r="M152" s="342"/>
      <c r="N152" s="342"/>
      <c r="O152" s="343"/>
      <c r="P152" s="36">
        <v>2</v>
      </c>
      <c r="Q152" s="34" t="s">
        <v>52</v>
      </c>
      <c r="R152" s="37">
        <v>4</v>
      </c>
      <c r="S152" s="35">
        <v>800</v>
      </c>
      <c r="T152" s="29">
        <f>S152*R152*P152</f>
        <v>6400</v>
      </c>
      <c r="U152" s="36">
        <v>2</v>
      </c>
      <c r="V152" s="34" t="s">
        <v>52</v>
      </c>
      <c r="W152" s="177">
        <v>4</v>
      </c>
      <c r="X152" s="180">
        <v>2215.66</v>
      </c>
      <c r="Y152" s="29">
        <f>X152*W152*U152</f>
        <v>17725.28</v>
      </c>
      <c r="Z152" s="154"/>
      <c r="AA152" s="149"/>
      <c r="AB152" s="149"/>
      <c r="AC152" s="147"/>
      <c r="AD152" s="29"/>
      <c r="AE152" s="36">
        <v>2</v>
      </c>
      <c r="AF152" s="34" t="s">
        <v>52</v>
      </c>
      <c r="AG152" s="177">
        <v>4</v>
      </c>
      <c r="AH152" s="180">
        <v>1775.31</v>
      </c>
      <c r="AI152" s="29">
        <f>AH152*AG152*AE152</f>
        <v>14202.48</v>
      </c>
    </row>
    <row r="153" spans="2:35" s="10" customFormat="1" ht="15" customHeight="1">
      <c r="B153" s="325">
        <v>3</v>
      </c>
      <c r="C153" s="326"/>
      <c r="D153" s="425" t="s">
        <v>197</v>
      </c>
      <c r="E153" s="342"/>
      <c r="F153" s="342"/>
      <c r="G153" s="342"/>
      <c r="H153" s="342"/>
      <c r="I153" s="342"/>
      <c r="J153" s="342"/>
      <c r="K153" s="342"/>
      <c r="L153" s="342"/>
      <c r="M153" s="342"/>
      <c r="N153" s="342"/>
      <c r="O153" s="343"/>
      <c r="P153" s="36">
        <v>1</v>
      </c>
      <c r="Q153" s="34" t="s">
        <v>52</v>
      </c>
      <c r="R153" s="37">
        <v>4</v>
      </c>
      <c r="S153" s="35">
        <v>750</v>
      </c>
      <c r="T153" s="29">
        <f>S153*R153*P153</f>
        <v>3000</v>
      </c>
      <c r="U153" s="36">
        <v>1</v>
      </c>
      <c r="V153" s="34" t="s">
        <v>52</v>
      </c>
      <c r="W153" s="178">
        <v>4</v>
      </c>
      <c r="X153" s="180">
        <v>2023.47</v>
      </c>
      <c r="Y153" s="29">
        <f>X153*W153*U153</f>
        <v>8093.88</v>
      </c>
      <c r="Z153" s="154"/>
      <c r="AA153" s="149"/>
      <c r="AB153" s="149"/>
      <c r="AC153" s="147"/>
      <c r="AD153" s="29"/>
      <c r="AE153" s="36">
        <v>1</v>
      </c>
      <c r="AF153" s="34" t="s">
        <v>52</v>
      </c>
      <c r="AG153" s="178">
        <v>4</v>
      </c>
      <c r="AH153" s="180">
        <v>2055.63</v>
      </c>
      <c r="AI153" s="29">
        <f>AH153*AG153*AE153</f>
        <v>8222.52</v>
      </c>
    </row>
    <row r="154" spans="2:35" s="10" customFormat="1" ht="21.75" customHeight="1">
      <c r="B154" s="206"/>
      <c r="C154" s="169"/>
      <c r="D154" s="294" t="s">
        <v>13</v>
      </c>
      <c r="E154" s="295"/>
      <c r="F154" s="295"/>
      <c r="G154" s="295"/>
      <c r="H154" s="295"/>
      <c r="I154" s="295"/>
      <c r="J154" s="295"/>
      <c r="K154" s="295"/>
      <c r="L154" s="295"/>
      <c r="M154" s="295"/>
      <c r="N154" s="295"/>
      <c r="O154" s="296"/>
      <c r="P154" s="36">
        <f>SUM(P151:P153)</f>
        <v>5</v>
      </c>
      <c r="Q154" s="34"/>
      <c r="R154" s="37">
        <f>SUM(R151:R153)</f>
        <v>12</v>
      </c>
      <c r="S154" s="35"/>
      <c r="T154" s="25">
        <f>SUM(T151:T153)</f>
        <v>14600</v>
      </c>
      <c r="U154" s="151"/>
      <c r="V154" s="152"/>
      <c r="W154" s="152"/>
      <c r="X154" s="148"/>
      <c r="Y154" s="25">
        <f>SUM(Y151:Y153)</f>
        <v>43720.2</v>
      </c>
      <c r="Z154" s="154"/>
      <c r="AA154" s="149"/>
      <c r="AB154" s="149"/>
      <c r="AC154" s="147"/>
      <c r="AD154" s="29"/>
      <c r="AE154" s="190">
        <f>SUM(AE151:AE153)</f>
        <v>5</v>
      </c>
      <c r="AF154" s="189"/>
      <c r="AG154" s="189">
        <v>12</v>
      </c>
      <c r="AH154" s="180"/>
      <c r="AI154" s="183">
        <f>SUM(AI151:AI153)</f>
        <v>37375</v>
      </c>
    </row>
    <row r="155" spans="2:35" s="10" customFormat="1" ht="15" customHeight="1">
      <c r="B155" s="289" t="s">
        <v>121</v>
      </c>
      <c r="C155" s="290"/>
      <c r="D155" s="291" t="s">
        <v>55</v>
      </c>
      <c r="E155" s="334"/>
      <c r="F155" s="334"/>
      <c r="G155" s="334"/>
      <c r="H155" s="334"/>
      <c r="I155" s="334"/>
      <c r="J155" s="334"/>
      <c r="K155" s="334"/>
      <c r="L155" s="334"/>
      <c r="M155" s="334"/>
      <c r="N155" s="334"/>
      <c r="O155" s="335"/>
      <c r="P155" s="36"/>
      <c r="Q155" s="34"/>
      <c r="R155" s="37"/>
      <c r="S155" s="35"/>
      <c r="T155" s="25"/>
      <c r="U155" s="151"/>
      <c r="V155" s="152"/>
      <c r="W155" s="152"/>
      <c r="X155" s="148"/>
      <c r="Y155" s="25"/>
      <c r="Z155" s="154"/>
      <c r="AA155" s="149"/>
      <c r="AB155" s="149"/>
      <c r="AC155" s="147"/>
      <c r="AD155" s="29"/>
      <c r="AE155" s="154"/>
      <c r="AF155" s="149"/>
      <c r="AG155" s="149"/>
      <c r="AH155" s="180"/>
      <c r="AI155" s="29"/>
    </row>
    <row r="156" spans="2:35" s="10" customFormat="1" ht="20.25" customHeight="1">
      <c r="B156" s="337"/>
      <c r="C156" s="335"/>
      <c r="D156" s="220" t="s">
        <v>58</v>
      </c>
      <c r="E156" s="342"/>
      <c r="F156" s="342"/>
      <c r="G156" s="342"/>
      <c r="H156" s="342"/>
      <c r="I156" s="342"/>
      <c r="J156" s="342"/>
      <c r="K156" s="342"/>
      <c r="L156" s="342"/>
      <c r="M156" s="342"/>
      <c r="N156" s="342"/>
      <c r="O156" s="343"/>
      <c r="P156" s="36"/>
      <c r="Q156" s="34"/>
      <c r="R156" s="37"/>
      <c r="S156" s="35"/>
      <c r="T156" s="25">
        <f>(T162+T161+T160)*0.03</f>
        <v>77418.191999999995</v>
      </c>
      <c r="U156" s="151"/>
      <c r="V156" s="152"/>
      <c r="W156" s="152"/>
      <c r="X156" s="148"/>
      <c r="Y156" s="25">
        <f>(Y162+Y161+Y160)*0.03</f>
        <v>109250.856</v>
      </c>
      <c r="Z156" s="154"/>
      <c r="AA156" s="149"/>
      <c r="AB156" s="149"/>
      <c r="AC156" s="147"/>
      <c r="AD156" s="183">
        <f>(AD162+AD161+AD160)*0.006</f>
        <v>42641.660159999999</v>
      </c>
      <c r="AE156" s="154"/>
      <c r="AF156" s="149"/>
      <c r="AG156" s="149"/>
      <c r="AH156" s="180"/>
      <c r="AI156" s="183">
        <f>(AI162+AI161+AI160)*0.003</f>
        <v>11221.7418</v>
      </c>
    </row>
    <row r="157" spans="2:35" s="10" customFormat="1" ht="24.75" customHeight="1">
      <c r="B157" s="325"/>
      <c r="C157" s="326"/>
      <c r="D157" s="220" t="s">
        <v>63</v>
      </c>
      <c r="E157" s="221"/>
      <c r="F157" s="221"/>
      <c r="G157" s="221"/>
      <c r="H157" s="221"/>
      <c r="I157" s="221"/>
      <c r="J157" s="221"/>
      <c r="K157" s="221"/>
      <c r="L157" s="221"/>
      <c r="M157" s="221"/>
      <c r="N157" s="221"/>
      <c r="O157" s="222"/>
      <c r="P157" s="36"/>
      <c r="Q157" s="34"/>
      <c r="R157" s="37"/>
      <c r="S157" s="35"/>
      <c r="T157" s="25">
        <f>(T162+T161+T160)*0.05</f>
        <v>129030.32</v>
      </c>
      <c r="U157" s="151"/>
      <c r="V157" s="152"/>
      <c r="W157" s="152"/>
      <c r="X157" s="148"/>
      <c r="Y157" s="25">
        <f>Y162*0.12</f>
        <v>126316.78799999999</v>
      </c>
      <c r="Z157" s="154"/>
      <c r="AA157" s="149"/>
      <c r="AB157" s="149"/>
      <c r="AC157" s="147"/>
      <c r="AD157" s="25">
        <f>(AD162+AD161+AD160)*0.05</f>
        <v>355347.16800000001</v>
      </c>
      <c r="AE157" s="154"/>
      <c r="AF157" s="149"/>
      <c r="AG157" s="149"/>
      <c r="AH157" s="147"/>
      <c r="AI157" s="183">
        <f>(AI162+AI161+AI160)*0.05</f>
        <v>187029.03000000003</v>
      </c>
    </row>
    <row r="158" spans="2:35" s="10" customFormat="1" ht="15" customHeight="1">
      <c r="B158" s="337"/>
      <c r="C158" s="335"/>
      <c r="D158" s="436" t="s">
        <v>208</v>
      </c>
      <c r="E158" s="342"/>
      <c r="F158" s="342"/>
      <c r="G158" s="342"/>
      <c r="H158" s="342"/>
      <c r="I158" s="342"/>
      <c r="J158" s="342"/>
      <c r="K158" s="342"/>
      <c r="L158" s="342"/>
      <c r="M158" s="342"/>
      <c r="N158" s="342"/>
      <c r="O158" s="343"/>
      <c r="P158" s="36"/>
      <c r="Q158" s="34"/>
      <c r="R158" s="37"/>
      <c r="S158" s="35"/>
      <c r="T158" s="25"/>
      <c r="U158" s="151"/>
      <c r="V158" s="152"/>
      <c r="W158" s="152"/>
      <c r="X158" s="148"/>
      <c r="Y158" s="25"/>
      <c r="Z158" s="154"/>
      <c r="AA158" s="149"/>
      <c r="AB158" s="149"/>
      <c r="AC158" s="147"/>
      <c r="AD158" s="25"/>
      <c r="AE158" s="154"/>
      <c r="AF158" s="149"/>
      <c r="AG158" s="149"/>
      <c r="AH158" s="147"/>
      <c r="AI158" s="25"/>
    </row>
    <row r="159" spans="2:35" s="10" customFormat="1" ht="26.25" customHeight="1">
      <c r="B159" s="337"/>
      <c r="C159" s="335"/>
      <c r="D159" s="426" t="s">
        <v>40</v>
      </c>
      <c r="E159" s="427"/>
      <c r="F159" s="427"/>
      <c r="G159" s="427"/>
      <c r="H159" s="427"/>
      <c r="I159" s="427"/>
      <c r="J159" s="427"/>
      <c r="K159" s="427"/>
      <c r="L159" s="427"/>
      <c r="M159" s="427"/>
      <c r="N159" s="427"/>
      <c r="O159" s="428"/>
      <c r="P159" s="36"/>
      <c r="Q159" s="34"/>
      <c r="R159" s="37"/>
      <c r="S159" s="35"/>
      <c r="T159" s="25"/>
      <c r="U159" s="151"/>
      <c r="V159" s="152"/>
      <c r="W159" s="152"/>
      <c r="X159" s="148"/>
      <c r="Y159" s="25"/>
      <c r="Z159" s="154"/>
      <c r="AA159" s="149"/>
      <c r="AB159" s="149"/>
      <c r="AC159" s="147"/>
      <c r="AD159" s="25"/>
      <c r="AE159" s="154"/>
      <c r="AF159" s="149"/>
      <c r="AG159" s="149"/>
      <c r="AH159" s="147"/>
      <c r="AI159" s="25"/>
    </row>
    <row r="160" spans="2:35" s="10" customFormat="1" ht="23.25" customHeight="1">
      <c r="B160" s="325"/>
      <c r="C160" s="326"/>
      <c r="D160" s="426" t="s">
        <v>62</v>
      </c>
      <c r="E160" s="427"/>
      <c r="F160" s="427"/>
      <c r="G160" s="427"/>
      <c r="H160" s="427"/>
      <c r="I160" s="427"/>
      <c r="J160" s="427"/>
      <c r="K160" s="427"/>
      <c r="L160" s="427"/>
      <c r="M160" s="427"/>
      <c r="N160" s="427"/>
      <c r="O160" s="428"/>
      <c r="P160" s="36"/>
      <c r="Q160" s="34"/>
      <c r="R160" s="37"/>
      <c r="S160" s="35"/>
      <c r="T160" s="25">
        <f>T42</f>
        <v>553108</v>
      </c>
      <c r="U160" s="151"/>
      <c r="V160" s="152"/>
      <c r="W160" s="152"/>
      <c r="X160" s="148"/>
      <c r="Y160" s="25">
        <f>Y42</f>
        <v>799730</v>
      </c>
      <c r="Z160" s="154"/>
      <c r="AA160" s="149"/>
      <c r="AB160" s="149"/>
      <c r="AC160" s="147"/>
      <c r="AD160" s="25">
        <f>AD42</f>
        <v>2031864</v>
      </c>
      <c r="AE160" s="154"/>
      <c r="AF160" s="149"/>
      <c r="AG160" s="149"/>
      <c r="AH160" s="147"/>
      <c r="AI160" s="25">
        <f>AI42</f>
        <v>796972</v>
      </c>
    </row>
    <row r="161" spans="2:35" s="10" customFormat="1" ht="23.25" customHeight="1">
      <c r="B161" s="337"/>
      <c r="C161" s="334"/>
      <c r="D161" s="426" t="s">
        <v>138</v>
      </c>
      <c r="E161" s="427"/>
      <c r="F161" s="427"/>
      <c r="G161" s="427"/>
      <c r="H161" s="427"/>
      <c r="I161" s="427"/>
      <c r="J161" s="427"/>
      <c r="K161" s="427"/>
      <c r="L161" s="427"/>
      <c r="M161" s="427"/>
      <c r="N161" s="427"/>
      <c r="O161" s="428"/>
      <c r="P161" s="36"/>
      <c r="Q161" s="34"/>
      <c r="R161" s="37"/>
      <c r="S161" s="35"/>
      <c r="T161" s="25">
        <f>T127+T111</f>
        <v>1541648.4</v>
      </c>
      <c r="U161" s="151"/>
      <c r="V161" s="152"/>
      <c r="W161" s="152"/>
      <c r="X161" s="148"/>
      <c r="Y161" s="25">
        <f>Y127+Y111</f>
        <v>1789325.3</v>
      </c>
      <c r="Z161" s="154"/>
      <c r="AA161" s="149"/>
      <c r="AB161" s="149"/>
      <c r="AC161" s="147"/>
      <c r="AD161" s="25">
        <f>AD127+AD111</f>
        <v>3468579.36</v>
      </c>
      <c r="AE161" s="154"/>
      <c r="AF161" s="149"/>
      <c r="AG161" s="149"/>
      <c r="AH161" s="147"/>
      <c r="AI161" s="25">
        <f>AI127+AI111</f>
        <v>1955074.75</v>
      </c>
    </row>
    <row r="162" spans="2:35" s="10" customFormat="1" ht="20.25" customHeight="1">
      <c r="B162" s="337"/>
      <c r="C162" s="334"/>
      <c r="D162" s="426" t="s">
        <v>41</v>
      </c>
      <c r="E162" s="427"/>
      <c r="F162" s="427"/>
      <c r="G162" s="427"/>
      <c r="H162" s="427"/>
      <c r="I162" s="427"/>
      <c r="J162" s="427"/>
      <c r="K162" s="427"/>
      <c r="L162" s="427"/>
      <c r="M162" s="427"/>
      <c r="N162" s="427"/>
      <c r="O162" s="428"/>
      <c r="P162" s="36"/>
      <c r="Q162" s="34"/>
      <c r="R162" s="37"/>
      <c r="S162" s="35"/>
      <c r="T162" s="25">
        <f>T154+T149+T136</f>
        <v>485850</v>
      </c>
      <c r="U162" s="151"/>
      <c r="V162" s="152"/>
      <c r="W162" s="152"/>
      <c r="X162" s="148"/>
      <c r="Y162" s="25">
        <f>Y154+Y149+Y136</f>
        <v>1052639.8999999999</v>
      </c>
      <c r="Z162" s="154"/>
      <c r="AA162" s="149"/>
      <c r="AB162" s="149"/>
      <c r="AC162" s="147"/>
      <c r="AD162" s="25">
        <f>AD149+AD136</f>
        <v>1606500</v>
      </c>
      <c r="AE162" s="154"/>
      <c r="AF162" s="149"/>
      <c r="AG162" s="149"/>
      <c r="AH162" s="147"/>
      <c r="AI162" s="25">
        <f>AI154+AI149+AI136</f>
        <v>988533.85</v>
      </c>
    </row>
    <row r="163" spans="2:35" s="10" customFormat="1" ht="24.75" customHeight="1">
      <c r="B163" s="337"/>
      <c r="C163" s="334"/>
      <c r="D163" s="426" t="s">
        <v>42</v>
      </c>
      <c r="E163" s="427"/>
      <c r="F163" s="427"/>
      <c r="G163" s="427"/>
      <c r="H163" s="427"/>
      <c r="I163" s="427"/>
      <c r="J163" s="427"/>
      <c r="K163" s="427"/>
      <c r="L163" s="427"/>
      <c r="M163" s="427"/>
      <c r="N163" s="427"/>
      <c r="O163" s="428"/>
      <c r="P163" s="36"/>
      <c r="Q163" s="34"/>
      <c r="R163" s="37"/>
      <c r="S163" s="35"/>
      <c r="T163" s="25">
        <f>(T162+T161+T160)*0.15</f>
        <v>387090.95999999996</v>
      </c>
      <c r="U163" s="151"/>
      <c r="V163" s="152"/>
      <c r="W163" s="152"/>
      <c r="X163" s="148"/>
      <c r="Y163" s="25">
        <f>(Y162+Y161+Y160+Y157+Y156)*0.15</f>
        <v>581589.42660000001</v>
      </c>
      <c r="Z163" s="154"/>
      <c r="AA163" s="149"/>
      <c r="AB163" s="149"/>
      <c r="AC163" s="147"/>
      <c r="AD163" s="25">
        <f>(AD162+AD161+AD160)*0.06</f>
        <v>426416.60159999994</v>
      </c>
      <c r="AE163" s="154"/>
      <c r="AF163" s="149"/>
      <c r="AG163" s="149"/>
      <c r="AH163" s="147"/>
      <c r="AI163" s="25">
        <f>(AI162+AI161+AI160)*0.12</f>
        <v>448869.67200000002</v>
      </c>
    </row>
    <row r="164" spans="2:35" s="10" customFormat="1" ht="20.25" customHeight="1">
      <c r="B164" s="337"/>
      <c r="C164" s="334"/>
      <c r="D164" s="429" t="s">
        <v>43</v>
      </c>
      <c r="E164" s="334"/>
      <c r="F164" s="334"/>
      <c r="G164" s="334"/>
      <c r="H164" s="334"/>
      <c r="I164" s="334"/>
      <c r="J164" s="334"/>
      <c r="K164" s="334"/>
      <c r="L164" s="334"/>
      <c r="M164" s="334"/>
      <c r="N164" s="334"/>
      <c r="O164" s="335"/>
      <c r="P164" s="36"/>
      <c r="Q164" s="34"/>
      <c r="R164" s="37"/>
      <c r="S164" s="35"/>
      <c r="T164" s="25">
        <f>SUM(T156:T163)</f>
        <v>3174145.872</v>
      </c>
      <c r="U164" s="151"/>
      <c r="V164" s="152"/>
      <c r="W164" s="152"/>
      <c r="X164" s="148"/>
      <c r="Y164" s="25">
        <f>SUM(Y156:Y163)</f>
        <v>4458852.2706000004</v>
      </c>
      <c r="Z164" s="154"/>
      <c r="AA164" s="149"/>
      <c r="AB164" s="149"/>
      <c r="AC164" s="147"/>
      <c r="AD164" s="25">
        <f>SUM(AD156:AD163)</f>
        <v>7931348.7897600001</v>
      </c>
      <c r="AE164" s="154"/>
      <c r="AF164" s="149"/>
      <c r="AG164" s="149"/>
      <c r="AH164" s="147"/>
      <c r="AI164" s="25">
        <f>SUM(AI156:AI163)</f>
        <v>4387701.0438000001</v>
      </c>
    </row>
    <row r="165" spans="2:35" s="10" customFormat="1" ht="21.75" customHeight="1">
      <c r="B165" s="337"/>
      <c r="C165" s="334"/>
      <c r="D165" s="429" t="s">
        <v>44</v>
      </c>
      <c r="E165" s="334"/>
      <c r="F165" s="334"/>
      <c r="G165" s="334"/>
      <c r="H165" s="334"/>
      <c r="I165" s="334"/>
      <c r="J165" s="334"/>
      <c r="K165" s="334"/>
      <c r="L165" s="334"/>
      <c r="M165" s="334"/>
      <c r="N165" s="334"/>
      <c r="O165" s="335"/>
      <c r="P165" s="36"/>
      <c r="Q165" s="34"/>
      <c r="R165" s="37"/>
      <c r="S165" s="35"/>
      <c r="T165" s="25">
        <f>T164*1.12</f>
        <v>3555043.3766400004</v>
      </c>
      <c r="U165" s="151"/>
      <c r="V165" s="152"/>
      <c r="W165" s="152"/>
      <c r="X165" s="148"/>
      <c r="Y165" s="25"/>
      <c r="Z165" s="154"/>
      <c r="AA165" s="149"/>
      <c r="AB165" s="149"/>
      <c r="AC165" s="147"/>
      <c r="AD165" s="25"/>
      <c r="AE165" s="154"/>
      <c r="AF165" s="149"/>
      <c r="AG165" s="149"/>
      <c r="AH165" s="147"/>
      <c r="AI165" s="25">
        <f>AI164*1.12</f>
        <v>4914225.1690560002</v>
      </c>
    </row>
    <row r="166" spans="2:35" s="10" customFormat="1" ht="24.75" customHeight="1" thickBot="1">
      <c r="B166" s="337"/>
      <c r="C166" s="334"/>
      <c r="D166" s="406" t="s">
        <v>45</v>
      </c>
      <c r="E166" s="407"/>
      <c r="F166" s="407"/>
      <c r="G166" s="408"/>
      <c r="H166" s="408"/>
      <c r="I166" s="408"/>
      <c r="J166" s="408"/>
      <c r="K166" s="408"/>
      <c r="L166" s="408"/>
      <c r="M166" s="408"/>
      <c r="N166" s="408"/>
      <c r="O166" s="409"/>
      <c r="P166" s="433" t="s">
        <v>209</v>
      </c>
      <c r="Q166" s="434"/>
      <c r="R166" s="434"/>
      <c r="S166" s="435"/>
      <c r="T166" s="25"/>
      <c r="U166" s="151"/>
      <c r="V166" s="152"/>
      <c r="W166" s="152"/>
      <c r="X166" s="148"/>
      <c r="Y166" s="25"/>
      <c r="Z166" s="154"/>
      <c r="AA166" s="149"/>
      <c r="AB166" s="149"/>
      <c r="AC166" s="147"/>
      <c r="AD166" s="25"/>
      <c r="AE166" s="154"/>
      <c r="AF166" s="149"/>
      <c r="AG166" s="149"/>
      <c r="AH166" s="147"/>
      <c r="AI166" s="25"/>
    </row>
    <row r="167" spans="2:35" s="15" customFormat="1" ht="24.95" customHeight="1" thickBot="1">
      <c r="B167" s="401"/>
      <c r="C167" s="402"/>
      <c r="D167" s="403" t="s">
        <v>15</v>
      </c>
      <c r="E167" s="404"/>
      <c r="F167" s="404"/>
      <c r="G167" s="404"/>
      <c r="H167" s="404"/>
      <c r="I167" s="404"/>
      <c r="J167" s="404"/>
      <c r="K167" s="404"/>
      <c r="L167" s="404"/>
      <c r="M167" s="404"/>
      <c r="N167" s="404"/>
      <c r="O167" s="405"/>
      <c r="P167" s="59"/>
      <c r="Q167" s="40"/>
      <c r="R167" s="41"/>
      <c r="S167" s="42" t="s">
        <v>16</v>
      </c>
      <c r="T167" s="47">
        <f>T164</f>
        <v>3174145.872</v>
      </c>
      <c r="U167" s="94"/>
      <c r="V167" s="95"/>
      <c r="W167" s="96"/>
      <c r="X167" s="97"/>
      <c r="Y167" s="47">
        <f>Y164</f>
        <v>4458852.2706000004</v>
      </c>
      <c r="Z167" s="59"/>
      <c r="AA167" s="40"/>
      <c r="AB167" s="41"/>
      <c r="AC167" s="42"/>
      <c r="AD167" s="47">
        <f>AD164</f>
        <v>7931348.7897600001</v>
      </c>
      <c r="AE167" s="59"/>
      <c r="AF167" s="40"/>
      <c r="AG167" s="41"/>
      <c r="AH167" s="42"/>
      <c r="AI167" s="47">
        <f>AI164</f>
        <v>4387701.0438000001</v>
      </c>
    </row>
    <row r="168" spans="2:35" ht="8.25" customHeight="1" thickBot="1">
      <c r="B168" s="43"/>
      <c r="C168" s="44"/>
      <c r="D168" s="45"/>
      <c r="E168" s="45"/>
      <c r="F168" s="45"/>
      <c r="G168" s="45"/>
      <c r="H168" s="45"/>
      <c r="I168" s="45"/>
      <c r="J168" s="45"/>
      <c r="K168" s="45"/>
      <c r="L168" s="45"/>
      <c r="M168" s="45"/>
      <c r="N168" s="45"/>
      <c r="O168" s="45"/>
      <c r="P168" s="60"/>
      <c r="Q168" s="45"/>
      <c r="R168" s="45"/>
      <c r="S168" s="45"/>
      <c r="T168" s="46"/>
      <c r="U168" s="381">
        <v>1</v>
      </c>
      <c r="V168" s="382"/>
      <c r="W168" s="382"/>
      <c r="X168" s="382"/>
      <c r="Y168" s="383"/>
      <c r="Z168" s="381">
        <v>2</v>
      </c>
      <c r="AA168" s="382"/>
      <c r="AB168" s="382"/>
      <c r="AC168" s="382"/>
      <c r="AD168" s="383"/>
      <c r="AE168" s="381">
        <v>3</v>
      </c>
      <c r="AF168" s="382"/>
      <c r="AG168" s="382"/>
      <c r="AH168" s="382"/>
      <c r="AI168" s="383"/>
    </row>
    <row r="169" spans="2:35" s="11" customFormat="1" ht="11.25" customHeight="1" thickBot="1">
      <c r="B169" s="347" t="s">
        <v>17</v>
      </c>
      <c r="C169" s="348"/>
      <c r="D169" s="353" t="s">
        <v>24</v>
      </c>
      <c r="E169" s="354"/>
      <c r="F169" s="354"/>
      <c r="G169" s="354"/>
      <c r="H169" s="354"/>
      <c r="I169" s="354"/>
      <c r="J169" s="354"/>
      <c r="K169" s="354"/>
      <c r="L169" s="354"/>
      <c r="M169" s="354"/>
      <c r="N169" s="354"/>
      <c r="O169" s="355"/>
      <c r="P169" s="61"/>
      <c r="Q169" s="359" t="s">
        <v>20</v>
      </c>
      <c r="R169" s="360"/>
      <c r="S169" s="360"/>
      <c r="T169" s="361"/>
      <c r="U169" s="384"/>
      <c r="V169" s="385"/>
      <c r="W169" s="385"/>
      <c r="X169" s="385"/>
      <c r="Y169" s="386"/>
      <c r="Z169" s="384"/>
      <c r="AA169" s="385"/>
      <c r="AB169" s="385"/>
      <c r="AC169" s="385"/>
      <c r="AD169" s="386"/>
      <c r="AE169" s="384"/>
      <c r="AF169" s="385"/>
      <c r="AG169" s="385"/>
      <c r="AH169" s="385"/>
      <c r="AI169" s="386"/>
    </row>
    <row r="170" spans="2:35" s="12" customFormat="1" ht="12" customHeight="1">
      <c r="B170" s="349"/>
      <c r="C170" s="350"/>
      <c r="D170" s="356"/>
      <c r="E170" s="357"/>
      <c r="F170" s="357"/>
      <c r="G170" s="357"/>
      <c r="H170" s="357"/>
      <c r="I170" s="357"/>
      <c r="J170" s="357"/>
      <c r="K170" s="357"/>
      <c r="L170" s="357"/>
      <c r="M170" s="357"/>
      <c r="N170" s="357"/>
      <c r="O170" s="358"/>
      <c r="P170" s="62"/>
      <c r="Q170" s="362"/>
      <c r="R170" s="363"/>
      <c r="S170" s="363"/>
      <c r="T170" s="364"/>
      <c r="U170" s="98"/>
      <c r="V170" s="98"/>
      <c r="W170" s="98"/>
      <c r="X170" s="98"/>
    </row>
    <row r="171" spans="2:35" s="13" customFormat="1" ht="23.25" customHeight="1">
      <c r="B171" s="351"/>
      <c r="C171" s="352"/>
      <c r="D171" s="365"/>
      <c r="E171" s="366"/>
      <c r="F171" s="366"/>
      <c r="G171" s="366"/>
      <c r="H171" s="366"/>
      <c r="I171" s="366"/>
      <c r="J171" s="366"/>
      <c r="K171" s="366"/>
      <c r="L171" s="366"/>
      <c r="M171" s="366"/>
      <c r="N171" s="366"/>
      <c r="O171" s="367"/>
      <c r="P171" s="207"/>
      <c r="Q171" s="368"/>
      <c r="R171" s="369"/>
      <c r="S171" s="369"/>
      <c r="T171" s="370"/>
      <c r="U171" s="430" t="s">
        <v>223</v>
      </c>
      <c r="V171" s="430"/>
      <c r="W171" s="430"/>
      <c r="X171" s="430"/>
      <c r="Y171" s="430"/>
      <c r="Z171" s="431" t="s">
        <v>224</v>
      </c>
      <c r="AA171" s="432"/>
      <c r="AB171" s="432"/>
      <c r="AC171" s="432"/>
      <c r="AD171" s="432"/>
      <c r="AE171" s="431" t="s">
        <v>225</v>
      </c>
      <c r="AF171" s="431"/>
      <c r="AG171" s="431"/>
      <c r="AH171" s="431"/>
      <c r="AI171" s="431"/>
    </row>
    <row r="172" spans="2:35" s="13" customFormat="1" ht="16.5" customHeight="1" thickBot="1">
      <c r="B172" s="371" t="s">
        <v>18</v>
      </c>
      <c r="C172" s="372"/>
      <c r="D172" s="373"/>
      <c r="E172" s="374"/>
      <c r="F172" s="374"/>
      <c r="G172" s="374"/>
      <c r="H172" s="374"/>
      <c r="I172" s="374"/>
      <c r="J172" s="374"/>
      <c r="K172" s="374"/>
      <c r="L172" s="374"/>
      <c r="M172" s="374"/>
      <c r="N172" s="374"/>
      <c r="O172" s="375"/>
      <c r="P172" s="208"/>
      <c r="Q172" s="376"/>
      <c r="R172" s="377"/>
      <c r="S172" s="377"/>
      <c r="T172" s="378"/>
      <c r="U172" s="430"/>
      <c r="V172" s="430"/>
      <c r="W172" s="430"/>
      <c r="X172" s="430"/>
      <c r="Y172" s="430"/>
      <c r="Z172" s="432"/>
      <c r="AA172" s="432"/>
      <c r="AB172" s="432"/>
      <c r="AC172" s="432"/>
      <c r="AD172" s="432"/>
      <c r="AE172" s="431"/>
      <c r="AF172" s="431"/>
      <c r="AG172" s="431"/>
      <c r="AH172" s="431"/>
      <c r="AI172" s="431"/>
    </row>
    <row r="173" spans="2:35" s="12" customFormat="1" ht="15" customHeight="1">
      <c r="B173" s="437" t="s">
        <v>22</v>
      </c>
      <c r="C173" s="437"/>
      <c r="D173" s="437"/>
      <c r="E173" s="437"/>
      <c r="F173" s="437"/>
      <c r="G173" s="437"/>
      <c r="H173" s="437"/>
      <c r="I173" s="437"/>
      <c r="J173" s="437"/>
      <c r="K173" s="437"/>
      <c r="L173" s="437"/>
      <c r="M173" s="437"/>
      <c r="N173" s="437"/>
      <c r="O173" s="437"/>
      <c r="P173" s="437"/>
      <c r="Q173" s="437"/>
      <c r="R173" s="437"/>
      <c r="S173" s="437"/>
      <c r="T173" s="437"/>
      <c r="U173" s="430"/>
      <c r="V173" s="430"/>
      <c r="W173" s="430"/>
      <c r="X173" s="430"/>
      <c r="Y173" s="430"/>
      <c r="Z173" s="432"/>
      <c r="AA173" s="432"/>
      <c r="AB173" s="432"/>
      <c r="AC173" s="432"/>
      <c r="AD173" s="432"/>
      <c r="AE173" s="431"/>
      <c r="AF173" s="431"/>
      <c r="AG173" s="431"/>
      <c r="AH173" s="431"/>
      <c r="AI173" s="431"/>
    </row>
    <row r="174" spans="2:35" ht="15" customHeight="1">
      <c r="B174" s="438"/>
      <c r="C174" s="438"/>
      <c r="D174" s="438"/>
      <c r="E174" s="438"/>
      <c r="F174" s="438"/>
      <c r="G174" s="438"/>
      <c r="H174" s="438"/>
      <c r="I174" s="438"/>
      <c r="J174" s="438"/>
      <c r="K174" s="438"/>
      <c r="L174" s="438"/>
      <c r="M174" s="438"/>
      <c r="N174" s="438"/>
      <c r="O174" s="438"/>
      <c r="P174" s="438"/>
      <c r="Q174" s="438"/>
      <c r="R174" s="438"/>
      <c r="S174" s="438"/>
      <c r="T174" s="438"/>
      <c r="U174" s="430"/>
      <c r="V174" s="430"/>
      <c r="W174" s="430"/>
      <c r="X174" s="430"/>
      <c r="Y174" s="430"/>
      <c r="Z174" s="432"/>
      <c r="AA174" s="432"/>
      <c r="AB174" s="432"/>
      <c r="AC174" s="432"/>
      <c r="AD174" s="432"/>
      <c r="AE174" s="431"/>
      <c r="AF174" s="431"/>
      <c r="AG174" s="431"/>
      <c r="AH174" s="431"/>
      <c r="AI174" s="431"/>
    </row>
    <row r="175" spans="2:35" ht="15" customHeight="1">
      <c r="B175" s="439" t="s">
        <v>23</v>
      </c>
      <c r="C175" s="439"/>
      <c r="D175" s="439"/>
      <c r="E175" s="439"/>
      <c r="F175" s="439"/>
      <c r="G175" s="439"/>
      <c r="H175" s="439"/>
      <c r="I175" s="439"/>
      <c r="J175" s="439"/>
      <c r="K175" s="439"/>
      <c r="L175" s="439"/>
      <c r="M175" s="439"/>
      <c r="N175" s="439"/>
      <c r="O175" s="439"/>
      <c r="P175" s="439"/>
      <c r="Q175" s="439"/>
      <c r="R175" s="439"/>
      <c r="S175" s="439"/>
      <c r="T175" s="439"/>
      <c r="U175" s="430"/>
      <c r="V175" s="430"/>
      <c r="W175" s="430"/>
      <c r="X175" s="430"/>
      <c r="Y175" s="430"/>
      <c r="Z175" s="432"/>
      <c r="AA175" s="432"/>
      <c r="AB175" s="432"/>
      <c r="AC175" s="432"/>
      <c r="AD175" s="432"/>
      <c r="AE175" s="431"/>
      <c r="AF175" s="431"/>
      <c r="AG175" s="431"/>
      <c r="AH175" s="431"/>
      <c r="AI175" s="431"/>
    </row>
    <row r="176" spans="2:35" ht="15" customHeight="1">
      <c r="B176" s="439"/>
      <c r="C176" s="439"/>
      <c r="D176" s="439"/>
      <c r="E176" s="439"/>
      <c r="F176" s="439"/>
      <c r="G176" s="439"/>
      <c r="H176" s="439"/>
      <c r="I176" s="439"/>
      <c r="J176" s="439"/>
      <c r="K176" s="439"/>
      <c r="L176" s="439"/>
      <c r="M176" s="439"/>
      <c r="N176" s="439"/>
      <c r="O176" s="439"/>
      <c r="P176" s="439"/>
      <c r="Q176" s="439"/>
      <c r="R176" s="439"/>
      <c r="S176" s="439"/>
      <c r="T176" s="439"/>
      <c r="U176" s="430"/>
      <c r="V176" s="430"/>
      <c r="W176" s="430"/>
      <c r="X176" s="430"/>
      <c r="Y176" s="430"/>
      <c r="Z176" s="432"/>
      <c r="AA176" s="432"/>
      <c r="AB176" s="432"/>
      <c r="AC176" s="432"/>
      <c r="AD176" s="432"/>
      <c r="AE176" s="431"/>
      <c r="AF176" s="431"/>
      <c r="AG176" s="431"/>
      <c r="AH176" s="431"/>
      <c r="AI176" s="431"/>
    </row>
    <row r="177" spans="3:35" ht="15" customHeight="1">
      <c r="U177" s="430"/>
      <c r="V177" s="430"/>
      <c r="W177" s="430"/>
      <c r="X177" s="430"/>
      <c r="Y177" s="430"/>
      <c r="Z177" s="432"/>
      <c r="AA177" s="432"/>
      <c r="AB177" s="432"/>
      <c r="AC177" s="432"/>
      <c r="AD177" s="432"/>
      <c r="AE177" s="431"/>
      <c r="AF177" s="431"/>
      <c r="AG177" s="431"/>
      <c r="AH177" s="431"/>
      <c r="AI177" s="431"/>
    </row>
    <row r="178" spans="3:35" ht="15" customHeight="1">
      <c r="C178" s="2" t="s">
        <v>53</v>
      </c>
      <c r="H178" s="440" t="s">
        <v>209</v>
      </c>
      <c r="I178" s="441"/>
      <c r="J178" s="441"/>
      <c r="K178" s="441"/>
      <c r="L178" s="441"/>
      <c r="U178" s="430"/>
      <c r="V178" s="430"/>
      <c r="W178" s="430"/>
      <c r="X178" s="430"/>
      <c r="Y178" s="430"/>
      <c r="Z178" s="432"/>
      <c r="AA178" s="432"/>
      <c r="AB178" s="432"/>
      <c r="AC178" s="432"/>
      <c r="AD178" s="432"/>
      <c r="AE178" s="431"/>
      <c r="AF178" s="431"/>
      <c r="AG178" s="431"/>
      <c r="AH178" s="431"/>
      <c r="AI178" s="431"/>
    </row>
    <row r="179" spans="3:35" ht="15" customHeight="1">
      <c r="U179" s="430"/>
      <c r="V179" s="430"/>
      <c r="W179" s="430"/>
      <c r="X179" s="430"/>
      <c r="Y179" s="430"/>
      <c r="Z179" s="432"/>
      <c r="AA179" s="432"/>
      <c r="AB179" s="432"/>
      <c r="AC179" s="432"/>
      <c r="AD179" s="432"/>
      <c r="AE179" s="431"/>
      <c r="AF179" s="431"/>
      <c r="AG179" s="431"/>
      <c r="AH179" s="431"/>
      <c r="AI179" s="431"/>
    </row>
    <row r="180" spans="3:35" ht="15" customHeight="1">
      <c r="C180" s="2" t="s">
        <v>24</v>
      </c>
      <c r="F180" s="344"/>
      <c r="G180" s="344"/>
      <c r="H180" s="344"/>
      <c r="I180" s="344"/>
      <c r="J180" s="344"/>
      <c r="K180" s="344"/>
      <c r="L180" s="344"/>
      <c r="M180" s="344"/>
      <c r="O180" s="344"/>
      <c r="P180" s="345"/>
      <c r="Q180" s="345"/>
      <c r="R180" s="345"/>
      <c r="S180" s="345"/>
    </row>
    <row r="181" spans="3:35" ht="15" customHeight="1">
      <c r="F181" s="346" t="s">
        <v>25</v>
      </c>
      <c r="G181" s="346"/>
      <c r="H181" s="346"/>
      <c r="I181" s="346"/>
      <c r="J181" s="346"/>
      <c r="K181" s="346"/>
      <c r="L181" s="346"/>
      <c r="M181" s="346"/>
      <c r="O181" s="346" t="s">
        <v>26</v>
      </c>
      <c r="P181" s="346"/>
      <c r="Q181" s="346"/>
      <c r="R181" s="346"/>
      <c r="S181" s="346"/>
    </row>
    <row r="182" spans="3:35" ht="15" customHeight="1"/>
  </sheetData>
  <mergeCells count="332">
    <mergeCell ref="B1:G4"/>
    <mergeCell ref="H1:Q2"/>
    <mergeCell ref="R1:T4"/>
    <mergeCell ref="H3:Q4"/>
    <mergeCell ref="F6:Q6"/>
    <mergeCell ref="S6:T6"/>
    <mergeCell ref="B12:O14"/>
    <mergeCell ref="P12:T14"/>
    <mergeCell ref="U12:Y14"/>
    <mergeCell ref="Z12:AD14"/>
    <mergeCell ref="AE12:AI14"/>
    <mergeCell ref="B15:C15"/>
    <mergeCell ref="D15:O15"/>
    <mergeCell ref="F7:Q7"/>
    <mergeCell ref="S7:T7"/>
    <mergeCell ref="F10:Q10"/>
    <mergeCell ref="S10:T10"/>
    <mergeCell ref="AA10:AI10"/>
    <mergeCell ref="B11:E11"/>
    <mergeCell ref="F11:Q11"/>
    <mergeCell ref="R11:T11"/>
    <mergeCell ref="B19:C19"/>
    <mergeCell ref="D19:O19"/>
    <mergeCell ref="B20:C20"/>
    <mergeCell ref="D20:O20"/>
    <mergeCell ref="B21:C21"/>
    <mergeCell ref="D21:O21"/>
    <mergeCell ref="B16:C16"/>
    <mergeCell ref="D16:O16"/>
    <mergeCell ref="B17:C17"/>
    <mergeCell ref="D17:O17"/>
    <mergeCell ref="B18:C18"/>
    <mergeCell ref="D18:O18"/>
    <mergeCell ref="B25:C25"/>
    <mergeCell ref="D25:O25"/>
    <mergeCell ref="B26:C26"/>
    <mergeCell ref="D26:O26"/>
    <mergeCell ref="B27:C27"/>
    <mergeCell ref="D27:O27"/>
    <mergeCell ref="B22:C22"/>
    <mergeCell ref="D22:O22"/>
    <mergeCell ref="B23:C23"/>
    <mergeCell ref="D23:O23"/>
    <mergeCell ref="B24:C24"/>
    <mergeCell ref="D24:O24"/>
    <mergeCell ref="B31:C31"/>
    <mergeCell ref="D31:O31"/>
    <mergeCell ref="B32:C32"/>
    <mergeCell ref="D32:O32"/>
    <mergeCell ref="B33:C33"/>
    <mergeCell ref="D33:O33"/>
    <mergeCell ref="B28:C28"/>
    <mergeCell ref="D28:O28"/>
    <mergeCell ref="B29:C29"/>
    <mergeCell ref="D29:O29"/>
    <mergeCell ref="B30:C30"/>
    <mergeCell ref="D30:O30"/>
    <mergeCell ref="B37:C37"/>
    <mergeCell ref="D37:O37"/>
    <mergeCell ref="B38:C38"/>
    <mergeCell ref="D38:O38"/>
    <mergeCell ref="B39:C39"/>
    <mergeCell ref="B40:C40"/>
    <mergeCell ref="D40:O40"/>
    <mergeCell ref="B34:C34"/>
    <mergeCell ref="D34:O34"/>
    <mergeCell ref="B35:C35"/>
    <mergeCell ref="D35:O35"/>
    <mergeCell ref="B36:C36"/>
    <mergeCell ref="D36:O36"/>
    <mergeCell ref="B44:C44"/>
    <mergeCell ref="D44:O44"/>
    <mergeCell ref="D45:O45"/>
    <mergeCell ref="B46:C46"/>
    <mergeCell ref="D46:O46"/>
    <mergeCell ref="B47:C47"/>
    <mergeCell ref="D47:O47"/>
    <mergeCell ref="B41:C41"/>
    <mergeCell ref="D41:O41"/>
    <mergeCell ref="B42:C42"/>
    <mergeCell ref="D42:O42"/>
    <mergeCell ref="B43:C43"/>
    <mergeCell ref="D43:O43"/>
    <mergeCell ref="B51:C51"/>
    <mergeCell ref="D51:O51"/>
    <mergeCell ref="B52:C52"/>
    <mergeCell ref="D52:O52"/>
    <mergeCell ref="B53:C53"/>
    <mergeCell ref="D53:O53"/>
    <mergeCell ref="B48:C48"/>
    <mergeCell ref="D48:O48"/>
    <mergeCell ref="B49:C49"/>
    <mergeCell ref="D49:O49"/>
    <mergeCell ref="B50:C50"/>
    <mergeCell ref="D50:O50"/>
    <mergeCell ref="B57:C57"/>
    <mergeCell ref="D57:O57"/>
    <mergeCell ref="B58:C58"/>
    <mergeCell ref="D58:O58"/>
    <mergeCell ref="D59:O59"/>
    <mergeCell ref="B60:C60"/>
    <mergeCell ref="D60:O60"/>
    <mergeCell ref="B54:C54"/>
    <mergeCell ref="D54:O54"/>
    <mergeCell ref="B55:C55"/>
    <mergeCell ref="D55:O55"/>
    <mergeCell ref="B56:C56"/>
    <mergeCell ref="D56:O56"/>
    <mergeCell ref="B65:C65"/>
    <mergeCell ref="D65:O65"/>
    <mergeCell ref="B66:C66"/>
    <mergeCell ref="D66:O66"/>
    <mergeCell ref="B67:C67"/>
    <mergeCell ref="D67:O67"/>
    <mergeCell ref="B61:C61"/>
    <mergeCell ref="D61:O61"/>
    <mergeCell ref="D62:O62"/>
    <mergeCell ref="B63:C63"/>
    <mergeCell ref="D63:O63"/>
    <mergeCell ref="B64:C64"/>
    <mergeCell ref="D64:O64"/>
    <mergeCell ref="B72:C72"/>
    <mergeCell ref="D72:O72"/>
    <mergeCell ref="B73:C73"/>
    <mergeCell ref="D73:O73"/>
    <mergeCell ref="B74:C74"/>
    <mergeCell ref="D74:O74"/>
    <mergeCell ref="B68:C68"/>
    <mergeCell ref="D68:O68"/>
    <mergeCell ref="B69:C69"/>
    <mergeCell ref="D69:O69"/>
    <mergeCell ref="D70:O70"/>
    <mergeCell ref="B71:C71"/>
    <mergeCell ref="D71:O71"/>
    <mergeCell ref="D78:O78"/>
    <mergeCell ref="B79:C79"/>
    <mergeCell ref="D79:O79"/>
    <mergeCell ref="B80:C80"/>
    <mergeCell ref="D80:O80"/>
    <mergeCell ref="B81:C81"/>
    <mergeCell ref="D81:O81"/>
    <mergeCell ref="B75:C75"/>
    <mergeCell ref="D75:O75"/>
    <mergeCell ref="B76:C76"/>
    <mergeCell ref="D76:O76"/>
    <mergeCell ref="B77:C77"/>
    <mergeCell ref="D77:O77"/>
    <mergeCell ref="B85:C85"/>
    <mergeCell ref="D85:O85"/>
    <mergeCell ref="B86:C86"/>
    <mergeCell ref="D86:O86"/>
    <mergeCell ref="B87:C87"/>
    <mergeCell ref="D87:O87"/>
    <mergeCell ref="B82:C82"/>
    <mergeCell ref="D82:O82"/>
    <mergeCell ref="B83:C83"/>
    <mergeCell ref="D83:O83"/>
    <mergeCell ref="B84:C84"/>
    <mergeCell ref="D84:O84"/>
    <mergeCell ref="B92:C92"/>
    <mergeCell ref="D92:O92"/>
    <mergeCell ref="B93:C93"/>
    <mergeCell ref="D93:O93"/>
    <mergeCell ref="B94:C94"/>
    <mergeCell ref="D94:O94"/>
    <mergeCell ref="B88:C88"/>
    <mergeCell ref="D88:O88"/>
    <mergeCell ref="B89:C89"/>
    <mergeCell ref="D89:O89"/>
    <mergeCell ref="B90:C90"/>
    <mergeCell ref="D90:O90"/>
    <mergeCell ref="D98:O98"/>
    <mergeCell ref="B99:C99"/>
    <mergeCell ref="D99:O99"/>
    <mergeCell ref="B100:C100"/>
    <mergeCell ref="D100:O100"/>
    <mergeCell ref="B101:C101"/>
    <mergeCell ref="D101:O101"/>
    <mergeCell ref="B95:C95"/>
    <mergeCell ref="D95:O95"/>
    <mergeCell ref="B96:C96"/>
    <mergeCell ref="D96:O96"/>
    <mergeCell ref="B97:C97"/>
    <mergeCell ref="D97:O97"/>
    <mergeCell ref="B105:C105"/>
    <mergeCell ref="D105:O105"/>
    <mergeCell ref="B106:C106"/>
    <mergeCell ref="D106:O106"/>
    <mergeCell ref="B107:C107"/>
    <mergeCell ref="D107:O107"/>
    <mergeCell ref="B102:C102"/>
    <mergeCell ref="D102:O102"/>
    <mergeCell ref="B103:C103"/>
    <mergeCell ref="D103:O103"/>
    <mergeCell ref="B104:C104"/>
    <mergeCell ref="D104:O104"/>
    <mergeCell ref="D111:O111"/>
    <mergeCell ref="B112:C112"/>
    <mergeCell ref="D112:O112"/>
    <mergeCell ref="B113:C113"/>
    <mergeCell ref="D113:O113"/>
    <mergeCell ref="B114:C114"/>
    <mergeCell ref="D114:O114"/>
    <mergeCell ref="B108:C108"/>
    <mergeCell ref="D108:O108"/>
    <mergeCell ref="B109:C109"/>
    <mergeCell ref="D109:O109"/>
    <mergeCell ref="B110:C110"/>
    <mergeCell ref="D110:O110"/>
    <mergeCell ref="B118:C118"/>
    <mergeCell ref="D118:O118"/>
    <mergeCell ref="B119:C119"/>
    <mergeCell ref="D119:O119"/>
    <mergeCell ref="B120:C120"/>
    <mergeCell ref="D120:O120"/>
    <mergeCell ref="B115:C115"/>
    <mergeCell ref="D115:O115"/>
    <mergeCell ref="B116:C116"/>
    <mergeCell ref="D116:O116"/>
    <mergeCell ref="B117:C117"/>
    <mergeCell ref="D117:O117"/>
    <mergeCell ref="B124:C124"/>
    <mergeCell ref="D124:O124"/>
    <mergeCell ref="B125:C125"/>
    <mergeCell ref="D125:O125"/>
    <mergeCell ref="B126:C126"/>
    <mergeCell ref="D126:O126"/>
    <mergeCell ref="B121:C121"/>
    <mergeCell ref="D121:O121"/>
    <mergeCell ref="B122:C122"/>
    <mergeCell ref="D122:O122"/>
    <mergeCell ref="B123:C123"/>
    <mergeCell ref="D123:O123"/>
    <mergeCell ref="B132:C132"/>
    <mergeCell ref="D132:O132"/>
    <mergeCell ref="B133:C133"/>
    <mergeCell ref="D133:O133"/>
    <mergeCell ref="B134:C134"/>
    <mergeCell ref="D134:O134"/>
    <mergeCell ref="D127:O127"/>
    <mergeCell ref="B129:C129"/>
    <mergeCell ref="D129:O129"/>
    <mergeCell ref="B130:C130"/>
    <mergeCell ref="D130:O130"/>
    <mergeCell ref="B131:C131"/>
    <mergeCell ref="D131:O131"/>
    <mergeCell ref="B139:C139"/>
    <mergeCell ref="D139:O139"/>
    <mergeCell ref="B140:C140"/>
    <mergeCell ref="D140:O140"/>
    <mergeCell ref="B141:C141"/>
    <mergeCell ref="D141:O141"/>
    <mergeCell ref="B135:C135"/>
    <mergeCell ref="D135:O135"/>
    <mergeCell ref="D136:O136"/>
    <mergeCell ref="B137:C137"/>
    <mergeCell ref="D137:O137"/>
    <mergeCell ref="B138:C138"/>
    <mergeCell ref="D138:O138"/>
    <mergeCell ref="B145:C145"/>
    <mergeCell ref="D145:O145"/>
    <mergeCell ref="B146:C146"/>
    <mergeCell ref="D146:O146"/>
    <mergeCell ref="B147:C147"/>
    <mergeCell ref="D147:O147"/>
    <mergeCell ref="B142:C142"/>
    <mergeCell ref="D142:O142"/>
    <mergeCell ref="B143:C143"/>
    <mergeCell ref="D143:O143"/>
    <mergeCell ref="B144:C144"/>
    <mergeCell ref="D144:O144"/>
    <mergeCell ref="B151:C151"/>
    <mergeCell ref="D151:O151"/>
    <mergeCell ref="B152:C152"/>
    <mergeCell ref="D152:O152"/>
    <mergeCell ref="B153:C153"/>
    <mergeCell ref="D153:O153"/>
    <mergeCell ref="B148:C148"/>
    <mergeCell ref="D148:O148"/>
    <mergeCell ref="B149:C149"/>
    <mergeCell ref="D149:O149"/>
    <mergeCell ref="B150:C150"/>
    <mergeCell ref="D150:O150"/>
    <mergeCell ref="B158:C158"/>
    <mergeCell ref="D158:O158"/>
    <mergeCell ref="B159:C159"/>
    <mergeCell ref="D159:O159"/>
    <mergeCell ref="B160:C160"/>
    <mergeCell ref="D160:O160"/>
    <mergeCell ref="D154:O154"/>
    <mergeCell ref="B155:C155"/>
    <mergeCell ref="D155:O155"/>
    <mergeCell ref="B156:C156"/>
    <mergeCell ref="D156:O156"/>
    <mergeCell ref="B157:C157"/>
    <mergeCell ref="D157:O157"/>
    <mergeCell ref="B164:C164"/>
    <mergeCell ref="D164:O164"/>
    <mergeCell ref="B165:C165"/>
    <mergeCell ref="D165:O165"/>
    <mergeCell ref="B166:C166"/>
    <mergeCell ref="D166:O166"/>
    <mergeCell ref="B161:C161"/>
    <mergeCell ref="D161:O161"/>
    <mergeCell ref="B162:C162"/>
    <mergeCell ref="D162:O162"/>
    <mergeCell ref="B163:C163"/>
    <mergeCell ref="D163:O163"/>
    <mergeCell ref="P166:S166"/>
    <mergeCell ref="B167:C167"/>
    <mergeCell ref="D167:O167"/>
    <mergeCell ref="U168:Y169"/>
    <mergeCell ref="Z168:AD169"/>
    <mergeCell ref="AE168:AI169"/>
    <mergeCell ref="B169:C171"/>
    <mergeCell ref="D169:O170"/>
    <mergeCell ref="Q169:T170"/>
    <mergeCell ref="D171:O171"/>
    <mergeCell ref="F180:M180"/>
    <mergeCell ref="O180:S180"/>
    <mergeCell ref="F181:M181"/>
    <mergeCell ref="O181:S181"/>
    <mergeCell ref="Q171:T171"/>
    <mergeCell ref="U171:Y179"/>
    <mergeCell ref="Z171:AD179"/>
    <mergeCell ref="AE171:AI179"/>
    <mergeCell ref="B172:C172"/>
    <mergeCell ref="D172:O172"/>
    <mergeCell ref="Q172:T172"/>
    <mergeCell ref="B173:T174"/>
    <mergeCell ref="B175:T176"/>
    <mergeCell ref="H178:L178"/>
  </mergeCells>
  <printOptions horizontalCentered="1" verticalCentered="1"/>
  <pageMargins left="0.25" right="0.25" top="0.25" bottom="0.25" header="0.5" footer="0.5"/>
  <pageSetup paperSize="9" scale="5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20"/>
  <sheetViews>
    <sheetView workbookViewId="0">
      <selection activeCell="E29" sqref="E29"/>
    </sheetView>
  </sheetViews>
  <sheetFormatPr defaultRowHeight="12.75"/>
  <cols>
    <col min="2" max="2" width="5.5703125" customWidth="1"/>
    <col min="3" max="3" width="4.42578125" customWidth="1"/>
    <col min="4" max="4" width="5.28515625" style="100" customWidth="1"/>
    <col min="5" max="5" width="38" customWidth="1"/>
    <col min="6" max="6" width="15.7109375" style="101" customWidth="1"/>
    <col min="7" max="7" width="16.5703125" style="101" customWidth="1"/>
    <col min="8" max="8" width="16" style="101" customWidth="1"/>
    <col min="9" max="10" width="15.7109375" style="101" customWidth="1"/>
  </cols>
  <sheetData>
    <row r="4" spans="3:11" ht="13.5" thickBot="1"/>
    <row r="5" spans="3:11" ht="13.5" thickTop="1">
      <c r="C5" s="102"/>
      <c r="D5" s="103"/>
      <c r="E5" s="104"/>
      <c r="F5" s="105"/>
      <c r="G5" s="105"/>
      <c r="H5" s="105"/>
      <c r="I5" s="105"/>
      <c r="J5" s="105"/>
      <c r="K5" s="106"/>
    </row>
    <row r="6" spans="3:11">
      <c r="C6" s="107"/>
      <c r="D6" s="108"/>
      <c r="E6" s="99"/>
      <c r="F6" s="109"/>
      <c r="G6" s="109"/>
      <c r="H6" s="109"/>
      <c r="I6" s="109"/>
      <c r="J6" s="109"/>
      <c r="K6" s="110"/>
    </row>
    <row r="7" spans="3:11" ht="13.5" thickBot="1">
      <c r="C7" s="107"/>
      <c r="D7" s="108"/>
      <c r="E7" s="99"/>
      <c r="F7" s="109"/>
      <c r="G7" s="109"/>
      <c r="H7" s="109"/>
      <c r="I7" s="109"/>
      <c r="J7" s="109"/>
      <c r="K7" s="110"/>
    </row>
    <row r="8" spans="3:11" ht="16.5" thickBot="1">
      <c r="C8" s="107"/>
      <c r="D8" s="130"/>
      <c r="E8" s="131" t="s">
        <v>6</v>
      </c>
      <c r="F8" s="132" t="s">
        <v>140</v>
      </c>
      <c r="G8" s="133" t="s">
        <v>216</v>
      </c>
      <c r="H8" s="133" t="s">
        <v>217</v>
      </c>
      <c r="I8" s="133" t="s">
        <v>165</v>
      </c>
      <c r="J8" s="133"/>
      <c r="K8" s="110"/>
    </row>
    <row r="9" spans="3:11">
      <c r="C9" s="107"/>
      <c r="D9" s="126" t="s">
        <v>145</v>
      </c>
      <c r="E9" s="127" t="s">
        <v>12</v>
      </c>
      <c r="F9" s="128">
        <v>553108</v>
      </c>
      <c r="G9" s="128">
        <v>799730</v>
      </c>
      <c r="H9" s="128">
        <v>2031864</v>
      </c>
      <c r="I9" s="128">
        <v>796972</v>
      </c>
      <c r="J9" s="129"/>
      <c r="K9" s="110"/>
    </row>
    <row r="10" spans="3:11">
      <c r="C10" s="107"/>
      <c r="D10" s="120" t="s">
        <v>146</v>
      </c>
      <c r="E10" s="116" t="s">
        <v>152</v>
      </c>
      <c r="F10" s="117">
        <v>1541648.4</v>
      </c>
      <c r="G10" s="117">
        <v>1789325.3</v>
      </c>
      <c r="H10" s="210">
        <v>3468579.36</v>
      </c>
      <c r="I10" s="117">
        <v>1955074.75</v>
      </c>
      <c r="J10" s="121"/>
      <c r="K10" s="110"/>
    </row>
    <row r="11" spans="3:11">
      <c r="C11" s="107"/>
      <c r="D11" s="120" t="s">
        <v>147</v>
      </c>
      <c r="E11" s="116" t="s">
        <v>153</v>
      </c>
      <c r="F11" s="117">
        <v>485850</v>
      </c>
      <c r="G11" s="117">
        <v>1052639.8999999999</v>
      </c>
      <c r="H11" s="117">
        <v>1606500</v>
      </c>
      <c r="I11" s="117">
        <v>988533.85</v>
      </c>
      <c r="J11" s="121"/>
      <c r="K11" s="110"/>
    </row>
    <row r="12" spans="3:11">
      <c r="C12" s="107"/>
      <c r="D12" s="120" t="s">
        <v>148</v>
      </c>
      <c r="E12" s="116" t="s">
        <v>55</v>
      </c>
      <c r="F12" s="117">
        <v>77418.19</v>
      </c>
      <c r="G12" s="128">
        <v>109250.86</v>
      </c>
      <c r="H12" s="117">
        <v>42641.66</v>
      </c>
      <c r="I12" s="117">
        <v>11221.74</v>
      </c>
      <c r="J12" s="121"/>
      <c r="K12" s="110"/>
    </row>
    <row r="13" spans="3:11">
      <c r="C13" s="107"/>
      <c r="D13" s="120" t="s">
        <v>149</v>
      </c>
      <c r="E13" s="116" t="s">
        <v>142</v>
      </c>
      <c r="F13" s="117">
        <v>129030.32</v>
      </c>
      <c r="G13" s="117">
        <v>126316.79</v>
      </c>
      <c r="H13" s="117">
        <v>355347.17</v>
      </c>
      <c r="I13" s="117">
        <v>187029.03</v>
      </c>
      <c r="J13" s="121"/>
      <c r="K13" s="110"/>
    </row>
    <row r="14" spans="3:11">
      <c r="C14" s="107"/>
      <c r="D14" s="120" t="s">
        <v>150</v>
      </c>
      <c r="E14" s="116" t="s">
        <v>143</v>
      </c>
      <c r="F14" s="117"/>
      <c r="G14" s="117"/>
      <c r="H14" s="117"/>
      <c r="I14" s="117"/>
      <c r="J14" s="121"/>
      <c r="K14" s="110"/>
    </row>
    <row r="15" spans="3:11" ht="13.5" thickBot="1">
      <c r="C15" s="107"/>
      <c r="D15" s="122" t="s">
        <v>151</v>
      </c>
      <c r="E15" s="123" t="s">
        <v>144</v>
      </c>
      <c r="F15" s="124">
        <v>387090.96</v>
      </c>
      <c r="G15" s="124">
        <v>581589.43000000005</v>
      </c>
      <c r="H15" s="124">
        <v>426416.6</v>
      </c>
      <c r="I15" s="124">
        <v>448869.67</v>
      </c>
      <c r="J15" s="125"/>
      <c r="K15" s="110"/>
    </row>
    <row r="16" spans="3:11" ht="16.5" thickBot="1">
      <c r="C16" s="107"/>
      <c r="D16" s="108"/>
      <c r="E16" s="118" t="s">
        <v>15</v>
      </c>
      <c r="F16" s="119">
        <f>SUM(F9:F15)</f>
        <v>3174145.8699999996</v>
      </c>
      <c r="G16" s="442">
        <f>SUM(G9:G15)</f>
        <v>4458852.2799999993</v>
      </c>
      <c r="H16" s="119">
        <f t="shared" ref="G16:J16" si="0">SUM(H9:H15)</f>
        <v>7931348.7899999991</v>
      </c>
      <c r="I16" s="119">
        <f t="shared" si="0"/>
        <v>4387701.04</v>
      </c>
      <c r="J16" s="119">
        <f t="shared" si="0"/>
        <v>0</v>
      </c>
      <c r="K16" s="110"/>
    </row>
    <row r="17" spans="3:11">
      <c r="C17" s="107"/>
      <c r="D17" s="108"/>
      <c r="E17" s="99"/>
      <c r="F17" s="135">
        <v>1</v>
      </c>
      <c r="G17" s="134">
        <f>G16/F16</f>
        <v>1.4047408224499776</v>
      </c>
      <c r="H17" s="134">
        <f>H16/F16</f>
        <v>2.4987348139737509</v>
      </c>
      <c r="I17" s="135">
        <f>I16/F16</f>
        <v>1.3823249528226629</v>
      </c>
      <c r="J17" s="135">
        <f>J16/F16</f>
        <v>0</v>
      </c>
      <c r="K17" s="110"/>
    </row>
    <row r="18" spans="3:11">
      <c r="C18" s="107"/>
      <c r="D18" s="108"/>
      <c r="E18" s="99"/>
      <c r="F18" s="109"/>
      <c r="G18" s="109"/>
      <c r="H18" s="109"/>
      <c r="I18" s="109"/>
      <c r="J18" s="109"/>
      <c r="K18" s="110"/>
    </row>
    <row r="19" spans="3:11" ht="13.5" thickBot="1">
      <c r="C19" s="111"/>
      <c r="D19" s="112"/>
      <c r="E19" s="113"/>
      <c r="F19" s="114"/>
      <c r="G19" s="114"/>
      <c r="H19" s="114"/>
      <c r="I19" s="114"/>
      <c r="J19" s="114"/>
      <c r="K19" s="115"/>
    </row>
    <row r="20" spans="3:11" ht="13.5" thickTop="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Original Bid</vt:lpstr>
      <vt:lpstr>Reconciliation</vt:lpstr>
      <vt:lpstr>SUMMARY</vt:lpstr>
      <vt:lpstr>'Original Bid'!Print_Area</vt:lpstr>
      <vt:lpstr>Reconciliation!Print_Area</vt:lpstr>
      <vt:lpstr>'Original Bid'!Print_Titles</vt:lpstr>
      <vt:lpstr>Reconciliation!Print_Titles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Nestle</dc:creator>
  <cp:lastModifiedBy>Pagara,Edgar,PH-Cagayan de Oro,Engineering,External</cp:lastModifiedBy>
  <cp:lastPrinted>2019-10-19T07:02:52Z</cp:lastPrinted>
  <dcterms:created xsi:type="dcterms:W3CDTF">2010-05-19T09:35:49Z</dcterms:created>
  <dcterms:modified xsi:type="dcterms:W3CDTF">2023-07-25T08:34:20Z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iteId">
    <vt:lpwstr>12a3af23-a769-4654-847f-958f3d479f4a</vt:lpwstr>
  </property>
  <property fmtid="{D5CDD505-2E9C-101B-9397-08002B2CF9AE}" pid="4" name="MSIP_Label_1ada0a2f-b917-4d51-b0d0-d418a10c8b23_Owner">
    <vt:lpwstr>OscarJr.Sta.Maria@ph.nestle.com</vt:lpwstr>
  </property>
  <property fmtid="{D5CDD505-2E9C-101B-9397-08002B2CF9AE}" pid="5" name="MSIP_Label_1ada0a2f-b917-4d51-b0d0-d418a10c8b23_SetDate">
    <vt:lpwstr>2019-04-18T06:26:03.0265070Z</vt:lpwstr>
  </property>
  <property fmtid="{D5CDD505-2E9C-101B-9397-08002B2CF9AE}" pid="6" name="MSIP_Label_1ada0a2f-b917-4d51-b0d0-d418a10c8b23_Name">
    <vt:lpwstr>General Use</vt:lpwstr>
  </property>
  <property fmtid="{D5CDD505-2E9C-101B-9397-08002B2CF9AE}" pid="7" name="MSIP_Label_1ada0a2f-b917-4d51-b0d0-d418a10c8b23_Application">
    <vt:lpwstr>Microsoft Azure Information Protection</vt:lpwstr>
  </property>
  <property fmtid="{D5CDD505-2E9C-101B-9397-08002B2CF9AE}" pid="8" name="MSIP_Label_1ada0a2f-b917-4d51-b0d0-d418a10c8b23_Extended_MSFT_Method">
    <vt:lpwstr>Automatic</vt:lpwstr>
  </property>
  <property fmtid="{D5CDD505-2E9C-101B-9397-08002B2CF9AE}" pid="9" name="Sensitivity">
    <vt:lpwstr>General Use</vt:lpwstr>
  </property>
</Properties>
</file>